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540" windowWidth="23250" windowHeight="1216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Feuil1!$A$17:$AC$1472</definedName>
  </definedNames>
  <calcPr calcId="145621"/>
</workbook>
</file>

<file path=xl/calcChain.xml><?xml version="1.0" encoding="utf-8"?>
<calcChain xmlns="http://schemas.openxmlformats.org/spreadsheetml/2006/main">
  <c r="P1471" i="1" l="1"/>
  <c r="B1471" i="1"/>
  <c r="A1471" i="1"/>
  <c r="P1470" i="1"/>
  <c r="B1470" i="1"/>
  <c r="A1470" i="1"/>
  <c r="P1469" i="1"/>
  <c r="B1469" i="1"/>
  <c r="A1469" i="1"/>
  <c r="P1468" i="1"/>
  <c r="B1468" i="1"/>
  <c r="A1468" i="1"/>
  <c r="P1467" i="1"/>
  <c r="B1467" i="1"/>
  <c r="A1467" i="1"/>
  <c r="P1466" i="1"/>
  <c r="B1466" i="1"/>
  <c r="A1466" i="1"/>
  <c r="P1465" i="1"/>
  <c r="B1465" i="1"/>
  <c r="A1465" i="1"/>
  <c r="P1464" i="1"/>
  <c r="B1464" i="1"/>
  <c r="A1464" i="1"/>
  <c r="P1463" i="1"/>
  <c r="B1463" i="1"/>
  <c r="A1463" i="1"/>
  <c r="P1462" i="1"/>
  <c r="B1462" i="1"/>
  <c r="A1462" i="1"/>
  <c r="P1461" i="1"/>
  <c r="B1461" i="1"/>
  <c r="A1461" i="1"/>
  <c r="P1460" i="1"/>
  <c r="B1460" i="1"/>
  <c r="A1460" i="1"/>
  <c r="P1459" i="1"/>
  <c r="B1459" i="1"/>
  <c r="A1459" i="1"/>
  <c r="P1458" i="1"/>
  <c r="B1458" i="1"/>
  <c r="A1458" i="1"/>
  <c r="P1457" i="1"/>
  <c r="B1457" i="1"/>
  <c r="A1457" i="1"/>
  <c r="P1456" i="1"/>
  <c r="B1456" i="1"/>
  <c r="A1456" i="1"/>
  <c r="P1455" i="1"/>
  <c r="B1455" i="1"/>
  <c r="A1455" i="1"/>
  <c r="P1454" i="1"/>
  <c r="B1454" i="1"/>
  <c r="A1454" i="1"/>
  <c r="P1453" i="1"/>
  <c r="B1453" i="1"/>
  <c r="A1453" i="1"/>
  <c r="P1452" i="1"/>
  <c r="B1452" i="1"/>
  <c r="A1452" i="1"/>
  <c r="P1451" i="1"/>
  <c r="B1451" i="1"/>
  <c r="A1451" i="1"/>
  <c r="P1450" i="1"/>
  <c r="B1450" i="1"/>
  <c r="A1450" i="1"/>
  <c r="P1449" i="1"/>
  <c r="B1449" i="1"/>
  <c r="A1449" i="1"/>
  <c r="P1448" i="1"/>
  <c r="B1448" i="1"/>
  <c r="A1448" i="1"/>
  <c r="P1447" i="1"/>
  <c r="B1447" i="1"/>
  <c r="A1447" i="1"/>
  <c r="P1446" i="1"/>
  <c r="B1446" i="1"/>
  <c r="A1446" i="1"/>
  <c r="P1445" i="1"/>
  <c r="B1445" i="1"/>
  <c r="A1445" i="1"/>
  <c r="P1444" i="1"/>
  <c r="B1444" i="1"/>
  <c r="A1444" i="1"/>
  <c r="P1443" i="1"/>
  <c r="B1443" i="1"/>
  <c r="A1443" i="1"/>
  <c r="P1442" i="1"/>
  <c r="B1442" i="1"/>
  <c r="A1442" i="1"/>
  <c r="P1441" i="1"/>
  <c r="B1441" i="1"/>
  <c r="A1441" i="1"/>
  <c r="P1440" i="1"/>
  <c r="B1440" i="1"/>
  <c r="A1440" i="1"/>
  <c r="P1439" i="1"/>
  <c r="B1439" i="1"/>
  <c r="A1439" i="1"/>
  <c r="P1438" i="1"/>
  <c r="B1438" i="1"/>
  <c r="A1438" i="1"/>
  <c r="P1437" i="1"/>
  <c r="B1437" i="1"/>
  <c r="A1437" i="1"/>
  <c r="P1436" i="1"/>
  <c r="B1436" i="1"/>
  <c r="A1436" i="1"/>
  <c r="P1435" i="1"/>
  <c r="B1435" i="1"/>
  <c r="A1435" i="1"/>
  <c r="P1434" i="1"/>
  <c r="B1434" i="1"/>
  <c r="A1434" i="1"/>
  <c r="P1433" i="1"/>
  <c r="B1433" i="1"/>
  <c r="A1433" i="1"/>
  <c r="P1432" i="1"/>
  <c r="B1432" i="1"/>
  <c r="A1432" i="1"/>
  <c r="P1431" i="1"/>
  <c r="B1431" i="1"/>
  <c r="A1431" i="1"/>
  <c r="P1430" i="1"/>
  <c r="B1430" i="1"/>
  <c r="A1430" i="1"/>
  <c r="P1429" i="1"/>
  <c r="B1429" i="1"/>
  <c r="A1429" i="1"/>
  <c r="P1428" i="1"/>
  <c r="B1428" i="1"/>
  <c r="A1428" i="1"/>
  <c r="P1427" i="1"/>
  <c r="B1427" i="1"/>
  <c r="A1427" i="1"/>
  <c r="P1426" i="1"/>
  <c r="B1426" i="1"/>
  <c r="A1426" i="1"/>
  <c r="P1425" i="1"/>
  <c r="B1425" i="1"/>
  <c r="A1425" i="1"/>
  <c r="P1424" i="1"/>
  <c r="B1424" i="1"/>
  <c r="A1424" i="1"/>
  <c r="P1423" i="1"/>
  <c r="B1423" i="1"/>
  <c r="A1423" i="1"/>
  <c r="P1422" i="1"/>
  <c r="B1422" i="1"/>
  <c r="A1422" i="1"/>
  <c r="P1421" i="1"/>
  <c r="B1421" i="1"/>
  <c r="A1421" i="1"/>
  <c r="P1420" i="1"/>
  <c r="B1420" i="1"/>
  <c r="A1420" i="1"/>
  <c r="P1419" i="1"/>
  <c r="B1419" i="1"/>
  <c r="A1419" i="1"/>
  <c r="P1418" i="1"/>
  <c r="B1418" i="1"/>
  <c r="A1418" i="1"/>
  <c r="P1417" i="1"/>
  <c r="B1417" i="1"/>
  <c r="A1417" i="1"/>
  <c r="P1416" i="1"/>
  <c r="B1416" i="1"/>
  <c r="A1416" i="1"/>
  <c r="P1415" i="1"/>
  <c r="B1415" i="1"/>
  <c r="A1415" i="1"/>
  <c r="P1414" i="1"/>
  <c r="B1414" i="1"/>
  <c r="A1414" i="1"/>
  <c r="P1413" i="1"/>
  <c r="B1413" i="1"/>
  <c r="A1413" i="1"/>
  <c r="P1412" i="1"/>
  <c r="B1412" i="1"/>
  <c r="A1412" i="1"/>
  <c r="P1411" i="1"/>
  <c r="B1411" i="1"/>
  <c r="A1411" i="1"/>
  <c r="P1410" i="1"/>
  <c r="B1410" i="1"/>
  <c r="A1410" i="1"/>
  <c r="P1409" i="1"/>
  <c r="B1409" i="1"/>
  <c r="A1409" i="1"/>
  <c r="P1408" i="1"/>
  <c r="B1408" i="1"/>
  <c r="A1408" i="1"/>
  <c r="P1407" i="1"/>
  <c r="B1407" i="1"/>
  <c r="A1407" i="1"/>
  <c r="P1406" i="1"/>
  <c r="B1406" i="1"/>
  <c r="A1406" i="1"/>
  <c r="P1405" i="1"/>
  <c r="B1405" i="1"/>
  <c r="A1405" i="1"/>
  <c r="P1404" i="1"/>
  <c r="B1404" i="1"/>
  <c r="A1404" i="1"/>
  <c r="P1403" i="1"/>
  <c r="B1403" i="1"/>
  <c r="A1403" i="1"/>
  <c r="P1402" i="1"/>
  <c r="B1402" i="1"/>
  <c r="A1402" i="1"/>
  <c r="P1401" i="1"/>
  <c r="B1401" i="1"/>
  <c r="A1401" i="1"/>
  <c r="P1400" i="1"/>
  <c r="B1400" i="1"/>
  <c r="A1400" i="1"/>
  <c r="P1399" i="1"/>
  <c r="B1399" i="1"/>
  <c r="A1399" i="1"/>
  <c r="P1398" i="1"/>
  <c r="B1398" i="1"/>
  <c r="A1398" i="1"/>
  <c r="P1397" i="1"/>
  <c r="B1397" i="1"/>
  <c r="A1397" i="1"/>
  <c r="P1396" i="1"/>
  <c r="B1396" i="1"/>
  <c r="A1396" i="1"/>
  <c r="P1395" i="1"/>
  <c r="B1395" i="1"/>
  <c r="A1395" i="1"/>
  <c r="P1394" i="1"/>
  <c r="B1394" i="1"/>
  <c r="A1394" i="1"/>
  <c r="P1393" i="1"/>
  <c r="B1393" i="1"/>
  <c r="A1393" i="1"/>
  <c r="P1392" i="1"/>
  <c r="B1392" i="1"/>
  <c r="A1392" i="1"/>
  <c r="P1391" i="1"/>
  <c r="B1391" i="1"/>
  <c r="A1391" i="1"/>
  <c r="P1390" i="1"/>
  <c r="B1390" i="1"/>
  <c r="A1390" i="1"/>
  <c r="P1389" i="1"/>
  <c r="B1389" i="1"/>
  <c r="A1389" i="1"/>
  <c r="P1388" i="1"/>
  <c r="B1388" i="1"/>
  <c r="A1388" i="1"/>
  <c r="P1387" i="1"/>
  <c r="B1387" i="1"/>
  <c r="A1387" i="1"/>
  <c r="P1386" i="1"/>
  <c r="B1386" i="1"/>
  <c r="A1386" i="1"/>
  <c r="P1385" i="1"/>
  <c r="B1385" i="1"/>
  <c r="A1385" i="1"/>
  <c r="P1384" i="1"/>
  <c r="B1384" i="1"/>
  <c r="A1384" i="1"/>
  <c r="P1383" i="1"/>
  <c r="B1383" i="1"/>
  <c r="A1383" i="1"/>
  <c r="P1382" i="1"/>
  <c r="B1382" i="1"/>
  <c r="A1382" i="1"/>
  <c r="P1381" i="1"/>
  <c r="B1381" i="1"/>
  <c r="A1381" i="1"/>
  <c r="P1380" i="1"/>
  <c r="B1380" i="1"/>
  <c r="A1380" i="1"/>
  <c r="P1379" i="1"/>
  <c r="B1379" i="1"/>
  <c r="A1379" i="1"/>
  <c r="P1378" i="1"/>
  <c r="B1378" i="1"/>
  <c r="A1378" i="1"/>
  <c r="P1377" i="1"/>
  <c r="B1377" i="1"/>
  <c r="A1377" i="1"/>
  <c r="P1376" i="1"/>
  <c r="B1376" i="1"/>
  <c r="A1376" i="1"/>
  <c r="P1375" i="1"/>
  <c r="B1375" i="1"/>
  <c r="A1375" i="1"/>
  <c r="P1374" i="1"/>
  <c r="B1374" i="1"/>
  <c r="A1374" i="1"/>
  <c r="P1373" i="1"/>
  <c r="B1373" i="1"/>
  <c r="A1373" i="1"/>
  <c r="P1372" i="1"/>
  <c r="B1372" i="1"/>
  <c r="A1372" i="1"/>
  <c r="P1371" i="1"/>
  <c r="B1371" i="1"/>
  <c r="A1371" i="1"/>
  <c r="P1370" i="1"/>
  <c r="B1370" i="1"/>
  <c r="A1370" i="1"/>
  <c r="P1369" i="1"/>
  <c r="B1369" i="1"/>
  <c r="A1369" i="1"/>
  <c r="P1368" i="1"/>
  <c r="B1368" i="1"/>
  <c r="A1368" i="1"/>
  <c r="P1367" i="1"/>
  <c r="B1367" i="1"/>
  <c r="A1367" i="1"/>
  <c r="P1366" i="1"/>
  <c r="B1366" i="1"/>
  <c r="A1366" i="1"/>
  <c r="P1365" i="1"/>
  <c r="B1365" i="1"/>
  <c r="A1365" i="1"/>
  <c r="P1364" i="1"/>
  <c r="B1364" i="1"/>
  <c r="A1364" i="1"/>
  <c r="P1363" i="1"/>
  <c r="B1363" i="1"/>
  <c r="A1363" i="1"/>
  <c r="P1362" i="1"/>
  <c r="B1362" i="1"/>
  <c r="A1362" i="1"/>
  <c r="P1361" i="1"/>
  <c r="B1361" i="1"/>
  <c r="A1361" i="1"/>
  <c r="P1360" i="1"/>
  <c r="B1360" i="1"/>
  <c r="A1360" i="1"/>
  <c r="P1359" i="1"/>
  <c r="B1359" i="1"/>
  <c r="A1359" i="1"/>
  <c r="P1358" i="1"/>
  <c r="B1358" i="1"/>
  <c r="A1358" i="1"/>
  <c r="P1357" i="1"/>
  <c r="B1357" i="1"/>
  <c r="A1357" i="1"/>
  <c r="P1356" i="1"/>
  <c r="B1356" i="1"/>
  <c r="A1356" i="1"/>
  <c r="P1355" i="1"/>
  <c r="B1355" i="1"/>
  <c r="A1355" i="1"/>
  <c r="P1354" i="1"/>
  <c r="B1354" i="1"/>
  <c r="A1354" i="1"/>
  <c r="P1353" i="1"/>
  <c r="B1353" i="1"/>
  <c r="A1353" i="1"/>
  <c r="P1352" i="1"/>
  <c r="B1352" i="1"/>
  <c r="A1352" i="1"/>
  <c r="P1351" i="1"/>
  <c r="B1351" i="1"/>
  <c r="A1351" i="1"/>
  <c r="P1350" i="1"/>
  <c r="B1350" i="1"/>
  <c r="A1350" i="1"/>
  <c r="P1349" i="1"/>
  <c r="B1349" i="1"/>
  <c r="A1349" i="1"/>
  <c r="P1348" i="1"/>
  <c r="B1348" i="1"/>
  <c r="A1348" i="1"/>
  <c r="P1347" i="1"/>
  <c r="B1347" i="1"/>
  <c r="A1347" i="1"/>
  <c r="P1346" i="1"/>
  <c r="B1346" i="1"/>
  <c r="A1346" i="1"/>
  <c r="P1345" i="1"/>
  <c r="B1345" i="1"/>
  <c r="A1345" i="1"/>
  <c r="P1344" i="1"/>
  <c r="B1344" i="1"/>
  <c r="A1344" i="1"/>
  <c r="P1343" i="1"/>
  <c r="B1343" i="1"/>
  <c r="A1343" i="1"/>
  <c r="P1342" i="1"/>
  <c r="B1342" i="1"/>
  <c r="A1342" i="1"/>
  <c r="P1341" i="1"/>
  <c r="B1341" i="1"/>
  <c r="A1341" i="1"/>
  <c r="P1340" i="1"/>
  <c r="B1340" i="1"/>
  <c r="A1340" i="1"/>
  <c r="P1339" i="1"/>
  <c r="B1339" i="1"/>
  <c r="A1339" i="1"/>
  <c r="P1338" i="1"/>
  <c r="B1338" i="1"/>
  <c r="A1338" i="1"/>
  <c r="P1337" i="1"/>
  <c r="B1337" i="1"/>
  <c r="A1337" i="1"/>
  <c r="P1336" i="1"/>
  <c r="B1336" i="1"/>
  <c r="A1336" i="1"/>
  <c r="P1335" i="1"/>
  <c r="B1335" i="1"/>
  <c r="A1335" i="1"/>
  <c r="P1334" i="1"/>
  <c r="B1334" i="1"/>
  <c r="A1334" i="1"/>
  <c r="P1333" i="1"/>
  <c r="B1333" i="1"/>
  <c r="A1333" i="1"/>
  <c r="P1332" i="1"/>
  <c r="B1332" i="1"/>
  <c r="A1332" i="1"/>
  <c r="P1331" i="1"/>
  <c r="B1331" i="1"/>
  <c r="A1331" i="1"/>
  <c r="P1330" i="1"/>
  <c r="B1330" i="1"/>
  <c r="A1330" i="1"/>
  <c r="P1329" i="1"/>
  <c r="B1329" i="1"/>
  <c r="A1329" i="1"/>
  <c r="P1328" i="1"/>
  <c r="B1328" i="1"/>
  <c r="A1328" i="1"/>
  <c r="P1327" i="1"/>
  <c r="B1327" i="1"/>
  <c r="A1327" i="1"/>
  <c r="P1326" i="1"/>
  <c r="B1326" i="1"/>
  <c r="A1326" i="1"/>
  <c r="P1325" i="1"/>
  <c r="B1325" i="1"/>
  <c r="A1325" i="1"/>
  <c r="P1324" i="1"/>
  <c r="B1324" i="1"/>
  <c r="A1324" i="1"/>
  <c r="P1323" i="1"/>
  <c r="B1323" i="1"/>
  <c r="A1323" i="1"/>
  <c r="P1322" i="1"/>
  <c r="B1322" i="1"/>
  <c r="A1322" i="1"/>
  <c r="P1321" i="1"/>
  <c r="B1321" i="1"/>
  <c r="A1321" i="1"/>
  <c r="P1320" i="1"/>
  <c r="B1320" i="1"/>
  <c r="A1320" i="1"/>
  <c r="P1319" i="1"/>
  <c r="B1319" i="1"/>
  <c r="A1319" i="1"/>
  <c r="P1318" i="1"/>
  <c r="B1318" i="1"/>
  <c r="A1318" i="1"/>
  <c r="P1317" i="1"/>
  <c r="B1317" i="1"/>
  <c r="A1317" i="1"/>
  <c r="P1316" i="1"/>
  <c r="B1316" i="1"/>
  <c r="A1316" i="1"/>
  <c r="P1315" i="1"/>
  <c r="B1315" i="1"/>
  <c r="A1315" i="1"/>
  <c r="P1314" i="1"/>
  <c r="B1314" i="1"/>
  <c r="A1314" i="1"/>
  <c r="P1313" i="1"/>
  <c r="B1313" i="1"/>
  <c r="A1313" i="1"/>
  <c r="P1312" i="1"/>
  <c r="B1312" i="1"/>
  <c r="A1312" i="1"/>
  <c r="P1311" i="1"/>
  <c r="B1311" i="1"/>
  <c r="A1311" i="1"/>
  <c r="P1310" i="1"/>
  <c r="B1310" i="1"/>
  <c r="A1310" i="1"/>
  <c r="P1309" i="1"/>
  <c r="B1309" i="1"/>
  <c r="A1309" i="1"/>
  <c r="P1308" i="1"/>
  <c r="B1308" i="1"/>
  <c r="A1308" i="1"/>
  <c r="P1307" i="1"/>
  <c r="B1307" i="1"/>
  <c r="A1307" i="1"/>
  <c r="P1306" i="1"/>
  <c r="B1306" i="1"/>
  <c r="A1306" i="1"/>
  <c r="P1305" i="1"/>
  <c r="B1305" i="1"/>
  <c r="A1305" i="1"/>
  <c r="P1304" i="1"/>
  <c r="B1304" i="1"/>
  <c r="A1304" i="1"/>
  <c r="P1303" i="1"/>
  <c r="B1303" i="1"/>
  <c r="A1303" i="1"/>
  <c r="P1302" i="1"/>
  <c r="B1302" i="1"/>
  <c r="A1302" i="1"/>
  <c r="P1301" i="1"/>
  <c r="B1301" i="1"/>
  <c r="A1301" i="1"/>
  <c r="P1300" i="1"/>
  <c r="B1300" i="1"/>
  <c r="A1300" i="1"/>
  <c r="P1299" i="1"/>
  <c r="B1299" i="1"/>
  <c r="A1299" i="1"/>
  <c r="P1298" i="1"/>
  <c r="B1298" i="1"/>
  <c r="A1298" i="1"/>
  <c r="P1297" i="1"/>
  <c r="B1297" i="1"/>
  <c r="A1297" i="1"/>
  <c r="P1296" i="1"/>
  <c r="B1296" i="1"/>
  <c r="A1296" i="1"/>
  <c r="P1295" i="1"/>
  <c r="B1295" i="1"/>
  <c r="A1295" i="1"/>
  <c r="P1294" i="1"/>
  <c r="B1294" i="1"/>
  <c r="A1294" i="1"/>
  <c r="P1293" i="1"/>
  <c r="B1293" i="1"/>
  <c r="A1293" i="1"/>
  <c r="P1292" i="1"/>
  <c r="B1292" i="1"/>
  <c r="A1292" i="1"/>
  <c r="P1291" i="1"/>
  <c r="B1291" i="1"/>
  <c r="A1291" i="1"/>
  <c r="P1290" i="1"/>
  <c r="B1290" i="1"/>
  <c r="A1290" i="1"/>
  <c r="P1289" i="1"/>
  <c r="B1289" i="1"/>
  <c r="A1289" i="1"/>
  <c r="P1288" i="1"/>
  <c r="B1288" i="1"/>
  <c r="A1288" i="1"/>
  <c r="P1287" i="1"/>
  <c r="B1287" i="1"/>
  <c r="A1287" i="1"/>
  <c r="P1286" i="1"/>
  <c r="B1286" i="1"/>
  <c r="A1286" i="1"/>
  <c r="P1285" i="1"/>
  <c r="B1285" i="1"/>
  <c r="A1285" i="1"/>
  <c r="P1284" i="1"/>
  <c r="B1284" i="1"/>
  <c r="A1284" i="1"/>
  <c r="P1283" i="1"/>
  <c r="B1283" i="1"/>
  <c r="A1283" i="1"/>
  <c r="P1282" i="1"/>
  <c r="B1282" i="1"/>
  <c r="A1282" i="1"/>
  <c r="P1281" i="1"/>
  <c r="B1281" i="1"/>
  <c r="A1281" i="1"/>
  <c r="P1280" i="1"/>
  <c r="B1280" i="1"/>
  <c r="A1280" i="1"/>
  <c r="P1279" i="1"/>
  <c r="B1279" i="1"/>
  <c r="A1279" i="1"/>
  <c r="P1278" i="1"/>
  <c r="B1278" i="1"/>
  <c r="A1278" i="1"/>
  <c r="P1277" i="1"/>
  <c r="B1277" i="1"/>
  <c r="A1277" i="1"/>
  <c r="P1276" i="1"/>
  <c r="B1276" i="1"/>
  <c r="A1276" i="1"/>
  <c r="P1275" i="1"/>
  <c r="B1275" i="1"/>
  <c r="A1275" i="1"/>
  <c r="P1274" i="1"/>
  <c r="B1274" i="1"/>
  <c r="A1274" i="1"/>
  <c r="P1273" i="1"/>
  <c r="B1273" i="1"/>
  <c r="A1273" i="1"/>
  <c r="P1272" i="1"/>
  <c r="B1272" i="1"/>
  <c r="A1272" i="1"/>
  <c r="P1271" i="1"/>
  <c r="B1271" i="1"/>
  <c r="A1271" i="1"/>
  <c r="P1270" i="1"/>
  <c r="B1270" i="1"/>
  <c r="A1270" i="1"/>
  <c r="P1269" i="1"/>
  <c r="B1269" i="1"/>
  <c r="A1269" i="1"/>
  <c r="P1268" i="1"/>
  <c r="B1268" i="1"/>
  <c r="A1268" i="1"/>
  <c r="P1267" i="1"/>
  <c r="B1267" i="1"/>
  <c r="A1267" i="1"/>
  <c r="P1266" i="1"/>
  <c r="B1266" i="1"/>
  <c r="A1266" i="1"/>
  <c r="P1265" i="1"/>
  <c r="B1265" i="1"/>
  <c r="A1265" i="1"/>
  <c r="P1264" i="1"/>
  <c r="B1264" i="1"/>
  <c r="A1264" i="1"/>
  <c r="P1263" i="1"/>
  <c r="B1263" i="1"/>
  <c r="A1263" i="1"/>
  <c r="P1262" i="1"/>
  <c r="B1262" i="1"/>
  <c r="A1262" i="1"/>
  <c r="P1261" i="1"/>
  <c r="B1261" i="1"/>
  <c r="A1261" i="1"/>
  <c r="P1260" i="1"/>
  <c r="B1260" i="1"/>
  <c r="A1260" i="1"/>
  <c r="P1259" i="1"/>
  <c r="B1259" i="1"/>
  <c r="A1259" i="1"/>
  <c r="P1258" i="1"/>
  <c r="B1258" i="1"/>
  <c r="A1258" i="1"/>
  <c r="P1257" i="1"/>
  <c r="B1257" i="1"/>
  <c r="A1257" i="1"/>
  <c r="P1256" i="1"/>
  <c r="B1256" i="1"/>
  <c r="A1256" i="1"/>
  <c r="P1255" i="1"/>
  <c r="B1255" i="1"/>
  <c r="A1255" i="1"/>
  <c r="P1254" i="1"/>
  <c r="B1254" i="1"/>
  <c r="A1254" i="1"/>
  <c r="P1253" i="1"/>
  <c r="B1253" i="1"/>
  <c r="A1253" i="1"/>
  <c r="P1252" i="1"/>
  <c r="B1252" i="1"/>
  <c r="A1252" i="1"/>
  <c r="P1251" i="1"/>
  <c r="B1251" i="1"/>
  <c r="A1251" i="1"/>
  <c r="P1250" i="1"/>
  <c r="B1250" i="1"/>
  <c r="A1250" i="1"/>
  <c r="P1249" i="1"/>
  <c r="B1249" i="1"/>
  <c r="A1249" i="1"/>
  <c r="P1248" i="1"/>
  <c r="B1248" i="1"/>
  <c r="A1248" i="1"/>
  <c r="P1247" i="1"/>
  <c r="B1247" i="1"/>
  <c r="A1247" i="1"/>
  <c r="P1246" i="1"/>
  <c r="B1246" i="1"/>
  <c r="A1246" i="1"/>
  <c r="P1245" i="1"/>
  <c r="B1245" i="1"/>
  <c r="A1245" i="1"/>
  <c r="P1244" i="1"/>
  <c r="B1244" i="1"/>
  <c r="A1244" i="1"/>
  <c r="P1243" i="1"/>
  <c r="B1243" i="1"/>
  <c r="A1243" i="1"/>
  <c r="P1242" i="1"/>
  <c r="B1242" i="1"/>
  <c r="A1242" i="1"/>
  <c r="P1241" i="1"/>
  <c r="B1241" i="1"/>
  <c r="A1241" i="1"/>
  <c r="P1240" i="1"/>
  <c r="B1240" i="1"/>
  <c r="A1240" i="1"/>
  <c r="P1239" i="1"/>
  <c r="B1239" i="1"/>
  <c r="A1239" i="1"/>
  <c r="P1238" i="1"/>
  <c r="B1238" i="1"/>
  <c r="A1238" i="1"/>
  <c r="P1237" i="1"/>
  <c r="B1237" i="1"/>
  <c r="A1237" i="1"/>
  <c r="P1236" i="1"/>
  <c r="B1236" i="1"/>
  <c r="A1236" i="1"/>
  <c r="P1235" i="1"/>
  <c r="B1235" i="1"/>
  <c r="A1235" i="1"/>
  <c r="P1234" i="1"/>
  <c r="B1234" i="1"/>
  <c r="A1234" i="1"/>
  <c r="P1233" i="1"/>
  <c r="B1233" i="1"/>
  <c r="A1233" i="1"/>
  <c r="P1232" i="1"/>
  <c r="B1232" i="1"/>
  <c r="A1232" i="1"/>
  <c r="P1231" i="1"/>
  <c r="B1231" i="1"/>
  <c r="A1231" i="1"/>
  <c r="P1230" i="1"/>
  <c r="B1230" i="1"/>
  <c r="A1230" i="1"/>
  <c r="P1229" i="1"/>
  <c r="B1229" i="1"/>
  <c r="A1229" i="1"/>
  <c r="P1228" i="1"/>
  <c r="B1228" i="1"/>
  <c r="A1228" i="1"/>
  <c r="P1227" i="1"/>
  <c r="B1227" i="1"/>
  <c r="A1227" i="1"/>
  <c r="P1226" i="1"/>
  <c r="B1226" i="1"/>
  <c r="A1226" i="1"/>
  <c r="P1225" i="1"/>
  <c r="B1225" i="1"/>
  <c r="A1225" i="1"/>
  <c r="P1224" i="1"/>
  <c r="B1224" i="1"/>
  <c r="A1224" i="1"/>
  <c r="P1223" i="1"/>
  <c r="B1223" i="1"/>
  <c r="A1223" i="1"/>
  <c r="P1222" i="1"/>
  <c r="B1222" i="1"/>
  <c r="A1222" i="1"/>
  <c r="P1221" i="1"/>
  <c r="B1221" i="1"/>
  <c r="A1221" i="1"/>
  <c r="P1220" i="1"/>
  <c r="B1220" i="1"/>
  <c r="A1220" i="1"/>
  <c r="P1219" i="1"/>
  <c r="B1219" i="1"/>
  <c r="A1219" i="1"/>
  <c r="P1218" i="1"/>
  <c r="B1218" i="1"/>
  <c r="A1218" i="1"/>
  <c r="P1217" i="1"/>
  <c r="B1217" i="1"/>
  <c r="A1217" i="1"/>
  <c r="P1216" i="1"/>
  <c r="B1216" i="1"/>
  <c r="A1216" i="1"/>
  <c r="P1215" i="1"/>
  <c r="B1215" i="1"/>
  <c r="A1215" i="1"/>
  <c r="P1214" i="1"/>
  <c r="B1214" i="1"/>
  <c r="A1214" i="1"/>
  <c r="P1213" i="1"/>
  <c r="B1213" i="1"/>
  <c r="A1213" i="1"/>
  <c r="P1212" i="1"/>
  <c r="B1212" i="1"/>
  <c r="A1212" i="1"/>
  <c r="P1211" i="1"/>
  <c r="B1211" i="1"/>
  <c r="A1211" i="1"/>
  <c r="P1210" i="1"/>
  <c r="B1210" i="1"/>
  <c r="A1210" i="1"/>
  <c r="P1209" i="1"/>
  <c r="B1209" i="1"/>
  <c r="A1209" i="1"/>
  <c r="P1208" i="1"/>
  <c r="B1208" i="1"/>
  <c r="A1208" i="1"/>
  <c r="P1207" i="1"/>
  <c r="B1207" i="1"/>
  <c r="A1207" i="1"/>
  <c r="P1206" i="1"/>
  <c r="B1206" i="1"/>
  <c r="A1206" i="1"/>
  <c r="P1205" i="1"/>
  <c r="B1205" i="1"/>
  <c r="A1205" i="1"/>
  <c r="P1204" i="1"/>
  <c r="B1204" i="1"/>
  <c r="A1204" i="1"/>
  <c r="P1203" i="1"/>
  <c r="B1203" i="1"/>
  <c r="A1203" i="1"/>
  <c r="P1202" i="1"/>
  <c r="B1202" i="1"/>
  <c r="A1202" i="1"/>
  <c r="P1201" i="1"/>
  <c r="B1201" i="1"/>
  <c r="A1201" i="1"/>
  <c r="P1200" i="1"/>
  <c r="B1200" i="1"/>
  <c r="A1200" i="1"/>
  <c r="P1199" i="1"/>
  <c r="B1199" i="1"/>
  <c r="A1199" i="1"/>
  <c r="P1198" i="1"/>
  <c r="B1198" i="1"/>
  <c r="A1198" i="1"/>
  <c r="P1197" i="1"/>
  <c r="B1197" i="1"/>
  <c r="A1197" i="1"/>
  <c r="P1196" i="1"/>
  <c r="B1196" i="1"/>
  <c r="A1196" i="1"/>
  <c r="P1195" i="1"/>
  <c r="B1195" i="1"/>
  <c r="A1195" i="1"/>
  <c r="P1194" i="1"/>
  <c r="B1194" i="1"/>
  <c r="A1194" i="1"/>
  <c r="P1193" i="1"/>
  <c r="B1193" i="1"/>
  <c r="A1193" i="1"/>
  <c r="P1192" i="1"/>
  <c r="B1192" i="1"/>
  <c r="A1192" i="1"/>
  <c r="P1191" i="1"/>
  <c r="B1191" i="1"/>
  <c r="A1191" i="1"/>
  <c r="P1190" i="1"/>
  <c r="B1190" i="1"/>
  <c r="A1190" i="1"/>
  <c r="P1189" i="1"/>
  <c r="B1189" i="1"/>
  <c r="A1189" i="1"/>
  <c r="P1188" i="1"/>
  <c r="B1188" i="1"/>
  <c r="A1188" i="1"/>
  <c r="P1187" i="1"/>
  <c r="B1187" i="1"/>
  <c r="A1187" i="1"/>
  <c r="P1186" i="1"/>
  <c r="B1186" i="1"/>
  <c r="A1186" i="1"/>
  <c r="P1185" i="1"/>
  <c r="B1185" i="1"/>
  <c r="A1185" i="1"/>
  <c r="P1184" i="1"/>
  <c r="B1184" i="1"/>
  <c r="A1184" i="1"/>
  <c r="P1183" i="1"/>
  <c r="B1183" i="1"/>
  <c r="A1183" i="1"/>
  <c r="P1182" i="1"/>
  <c r="B1182" i="1"/>
  <c r="A1182" i="1"/>
  <c r="P1181" i="1"/>
  <c r="B1181" i="1"/>
  <c r="A1181" i="1"/>
  <c r="P1180" i="1"/>
  <c r="B1180" i="1"/>
  <c r="A1180" i="1"/>
  <c r="P1179" i="1"/>
  <c r="B1179" i="1"/>
  <c r="A1179" i="1"/>
  <c r="P1178" i="1"/>
  <c r="B1178" i="1"/>
  <c r="A1178" i="1"/>
  <c r="P1177" i="1"/>
  <c r="B1177" i="1"/>
  <c r="A1177" i="1"/>
  <c r="P1176" i="1"/>
  <c r="B1176" i="1"/>
  <c r="A1176" i="1"/>
  <c r="P1175" i="1"/>
  <c r="B1175" i="1"/>
  <c r="A1175" i="1"/>
  <c r="P1174" i="1"/>
  <c r="B1174" i="1"/>
  <c r="A1174" i="1"/>
  <c r="P1173" i="1"/>
  <c r="B1173" i="1"/>
  <c r="A1173" i="1"/>
  <c r="P1172" i="1"/>
  <c r="B1172" i="1"/>
  <c r="A1172" i="1"/>
  <c r="P1171" i="1"/>
  <c r="B1171" i="1"/>
  <c r="A1171" i="1"/>
  <c r="P1170" i="1"/>
  <c r="B1170" i="1"/>
  <c r="A1170" i="1"/>
  <c r="P1169" i="1"/>
  <c r="B1169" i="1"/>
  <c r="A1169" i="1"/>
  <c r="P1168" i="1"/>
  <c r="B1168" i="1"/>
  <c r="A1168" i="1"/>
  <c r="P1167" i="1"/>
  <c r="B1167" i="1"/>
  <c r="A1167" i="1"/>
  <c r="P1166" i="1"/>
  <c r="B1166" i="1"/>
  <c r="A1166" i="1"/>
  <c r="P1165" i="1"/>
  <c r="B1165" i="1"/>
  <c r="A1165" i="1"/>
  <c r="P1164" i="1"/>
  <c r="B1164" i="1"/>
  <c r="A1164" i="1"/>
  <c r="P1163" i="1"/>
  <c r="B1163" i="1"/>
  <c r="A1163" i="1"/>
  <c r="P1162" i="1"/>
  <c r="B1162" i="1"/>
  <c r="A1162" i="1"/>
  <c r="P1161" i="1"/>
  <c r="B1161" i="1"/>
  <c r="A1161" i="1"/>
  <c r="P1160" i="1"/>
  <c r="B1160" i="1"/>
  <c r="A1160" i="1"/>
  <c r="P1159" i="1"/>
  <c r="B1159" i="1"/>
  <c r="A1159" i="1"/>
  <c r="P1158" i="1"/>
  <c r="B1158" i="1"/>
  <c r="A1158" i="1"/>
  <c r="P1157" i="1"/>
  <c r="B1157" i="1"/>
  <c r="A1157" i="1"/>
  <c r="P1156" i="1"/>
  <c r="B1156" i="1"/>
  <c r="A1156" i="1"/>
  <c r="P1155" i="1"/>
  <c r="B1155" i="1"/>
  <c r="A1155" i="1"/>
  <c r="P1154" i="1"/>
  <c r="B1154" i="1"/>
  <c r="A1154" i="1"/>
  <c r="P1153" i="1"/>
  <c r="B1153" i="1"/>
  <c r="A1153" i="1"/>
  <c r="P1152" i="1"/>
  <c r="B1152" i="1"/>
  <c r="A1152" i="1"/>
  <c r="P1151" i="1"/>
  <c r="B1151" i="1"/>
  <c r="A1151" i="1"/>
  <c r="P1150" i="1"/>
  <c r="B1150" i="1"/>
  <c r="A1150" i="1"/>
  <c r="P1149" i="1"/>
  <c r="B1149" i="1"/>
  <c r="A1149" i="1"/>
  <c r="P1148" i="1"/>
  <c r="B1148" i="1"/>
  <c r="A1148" i="1"/>
  <c r="P1147" i="1"/>
  <c r="B1147" i="1"/>
  <c r="A1147" i="1"/>
  <c r="P1146" i="1"/>
  <c r="B1146" i="1"/>
  <c r="A1146" i="1"/>
  <c r="P1145" i="1"/>
  <c r="B1145" i="1"/>
  <c r="A1145" i="1"/>
  <c r="P1144" i="1"/>
  <c r="B1144" i="1"/>
  <c r="A1144" i="1"/>
  <c r="P1143" i="1"/>
  <c r="B1143" i="1"/>
  <c r="A1143" i="1"/>
  <c r="P1142" i="1"/>
  <c r="B1142" i="1"/>
  <c r="A1142" i="1"/>
  <c r="P1141" i="1"/>
  <c r="B1141" i="1"/>
  <c r="A1141" i="1"/>
  <c r="P1140" i="1"/>
  <c r="B1140" i="1"/>
  <c r="A1140" i="1"/>
  <c r="P1139" i="1"/>
  <c r="B1139" i="1"/>
  <c r="A1139" i="1"/>
  <c r="P1138" i="1"/>
  <c r="B1138" i="1"/>
  <c r="A1138" i="1"/>
  <c r="P1137" i="1"/>
  <c r="B1137" i="1"/>
  <c r="A1137" i="1"/>
  <c r="P1136" i="1"/>
  <c r="B1136" i="1"/>
  <c r="A1136" i="1"/>
  <c r="P1135" i="1"/>
  <c r="B1135" i="1"/>
  <c r="A1135" i="1"/>
  <c r="P1134" i="1"/>
  <c r="B1134" i="1"/>
  <c r="A1134" i="1"/>
  <c r="P1133" i="1"/>
  <c r="B1133" i="1"/>
  <c r="A1133" i="1"/>
  <c r="P1132" i="1"/>
  <c r="B1132" i="1"/>
  <c r="A1132" i="1"/>
  <c r="P1131" i="1"/>
  <c r="B1131" i="1"/>
  <c r="A1131" i="1"/>
  <c r="P1130" i="1"/>
  <c r="B1130" i="1"/>
  <c r="A1130" i="1"/>
  <c r="P1129" i="1"/>
  <c r="B1129" i="1"/>
  <c r="A1129" i="1"/>
  <c r="P1128" i="1"/>
  <c r="B1128" i="1"/>
  <c r="A1128" i="1"/>
  <c r="P1127" i="1"/>
  <c r="B1127" i="1"/>
  <c r="A1127" i="1"/>
  <c r="P1126" i="1"/>
  <c r="B1126" i="1"/>
  <c r="A1126" i="1"/>
  <c r="P1125" i="1"/>
  <c r="B1125" i="1"/>
  <c r="A1125" i="1"/>
  <c r="P1124" i="1"/>
  <c r="B1124" i="1"/>
  <c r="A1124" i="1"/>
  <c r="P1123" i="1"/>
  <c r="B1123" i="1"/>
  <c r="A1123" i="1"/>
  <c r="P1122" i="1"/>
  <c r="B1122" i="1"/>
  <c r="A1122" i="1"/>
  <c r="P1121" i="1"/>
  <c r="B1121" i="1"/>
  <c r="A1121" i="1"/>
  <c r="P1120" i="1"/>
  <c r="B1120" i="1"/>
  <c r="A1120" i="1"/>
  <c r="P1119" i="1"/>
  <c r="B1119" i="1"/>
  <c r="A1119" i="1"/>
  <c r="P1118" i="1"/>
  <c r="B1118" i="1"/>
  <c r="A1118" i="1"/>
  <c r="P1117" i="1"/>
  <c r="B1117" i="1"/>
  <c r="A1117" i="1"/>
  <c r="P1116" i="1"/>
  <c r="B1116" i="1"/>
  <c r="A1116" i="1"/>
  <c r="P1115" i="1"/>
  <c r="B1115" i="1"/>
  <c r="A1115" i="1"/>
  <c r="P1114" i="1"/>
  <c r="B1114" i="1"/>
  <c r="A1114" i="1"/>
  <c r="P1113" i="1"/>
  <c r="B1113" i="1"/>
  <c r="A1113" i="1"/>
  <c r="P1112" i="1"/>
  <c r="B1112" i="1"/>
  <c r="A1112" i="1"/>
  <c r="P1111" i="1"/>
  <c r="B1111" i="1"/>
  <c r="A1111" i="1"/>
  <c r="P1110" i="1"/>
  <c r="B1110" i="1"/>
  <c r="A1110" i="1"/>
  <c r="P1109" i="1"/>
  <c r="B1109" i="1"/>
  <c r="A1109" i="1"/>
  <c r="P1108" i="1"/>
  <c r="B1108" i="1"/>
  <c r="A1108" i="1"/>
  <c r="P1107" i="1"/>
  <c r="B1107" i="1"/>
  <c r="A1107" i="1"/>
  <c r="P1106" i="1"/>
  <c r="B1106" i="1"/>
  <c r="A1106" i="1"/>
  <c r="P1105" i="1"/>
  <c r="B1105" i="1"/>
  <c r="A1105" i="1"/>
  <c r="P1104" i="1"/>
  <c r="B1104" i="1"/>
  <c r="A1104" i="1"/>
  <c r="P1103" i="1"/>
  <c r="B1103" i="1"/>
  <c r="A1103" i="1"/>
  <c r="P1102" i="1"/>
  <c r="B1102" i="1"/>
  <c r="A1102" i="1"/>
  <c r="P1101" i="1"/>
  <c r="B1101" i="1"/>
  <c r="A1101" i="1"/>
  <c r="P1100" i="1"/>
  <c r="B1100" i="1"/>
  <c r="A1100" i="1"/>
  <c r="P1099" i="1"/>
  <c r="B1099" i="1"/>
  <c r="A1099" i="1"/>
  <c r="P1098" i="1"/>
  <c r="B1098" i="1"/>
  <c r="A1098" i="1"/>
  <c r="P1097" i="1"/>
  <c r="B1097" i="1"/>
  <c r="A1097" i="1"/>
  <c r="P1096" i="1"/>
  <c r="B1096" i="1"/>
  <c r="A1096" i="1"/>
  <c r="P1095" i="1"/>
  <c r="B1095" i="1"/>
  <c r="A1095" i="1"/>
  <c r="P1094" i="1"/>
  <c r="B1094" i="1"/>
  <c r="A1094" i="1"/>
  <c r="P1093" i="1"/>
  <c r="B1093" i="1"/>
  <c r="A1093" i="1"/>
  <c r="P1092" i="1"/>
  <c r="B1092" i="1"/>
  <c r="A1092" i="1"/>
  <c r="P1091" i="1"/>
  <c r="B1091" i="1"/>
  <c r="A1091" i="1"/>
  <c r="P1090" i="1"/>
  <c r="B1090" i="1"/>
  <c r="A1090" i="1"/>
  <c r="P1089" i="1"/>
  <c r="B1089" i="1"/>
  <c r="A1089" i="1"/>
  <c r="P1088" i="1"/>
  <c r="B1088" i="1"/>
  <c r="A1088" i="1"/>
  <c r="P1087" i="1"/>
  <c r="B1087" i="1"/>
  <c r="A1087" i="1"/>
  <c r="P1086" i="1"/>
  <c r="B1086" i="1"/>
  <c r="A1086" i="1"/>
  <c r="P1085" i="1"/>
  <c r="B1085" i="1"/>
  <c r="A1085" i="1"/>
  <c r="P1084" i="1"/>
  <c r="B1084" i="1"/>
  <c r="A1084" i="1"/>
  <c r="P1083" i="1"/>
  <c r="B1083" i="1"/>
  <c r="A1083" i="1"/>
  <c r="P1082" i="1"/>
  <c r="B1082" i="1"/>
  <c r="A1082" i="1"/>
  <c r="P1081" i="1"/>
  <c r="B1081" i="1"/>
  <c r="A1081" i="1"/>
  <c r="P1080" i="1"/>
  <c r="B1080" i="1"/>
  <c r="A1080" i="1"/>
  <c r="P1079" i="1"/>
  <c r="B1079" i="1"/>
  <c r="A1079" i="1"/>
  <c r="P1078" i="1"/>
  <c r="B1078" i="1"/>
  <c r="A1078" i="1"/>
  <c r="P1077" i="1"/>
  <c r="B1077" i="1"/>
  <c r="A1077" i="1"/>
  <c r="P1076" i="1"/>
  <c r="B1076" i="1"/>
  <c r="A1076" i="1"/>
  <c r="P1075" i="1"/>
  <c r="B1075" i="1"/>
  <c r="A1075" i="1"/>
  <c r="P1074" i="1"/>
  <c r="B1074" i="1"/>
  <c r="A1074" i="1"/>
  <c r="P1073" i="1"/>
  <c r="B1073" i="1"/>
  <c r="A1073" i="1"/>
  <c r="P1072" i="1"/>
  <c r="B1072" i="1"/>
  <c r="A1072" i="1"/>
  <c r="P1071" i="1"/>
  <c r="B1071" i="1"/>
  <c r="A1071" i="1"/>
  <c r="P1070" i="1"/>
  <c r="B1070" i="1"/>
  <c r="A1070" i="1"/>
  <c r="P1069" i="1"/>
  <c r="B1069" i="1"/>
  <c r="A1069" i="1"/>
  <c r="P1068" i="1"/>
  <c r="B1068" i="1"/>
  <c r="A1068" i="1"/>
  <c r="P1067" i="1"/>
  <c r="B1067" i="1"/>
  <c r="A1067" i="1"/>
  <c r="P1066" i="1"/>
  <c r="B1066" i="1"/>
  <c r="A1066" i="1"/>
  <c r="P1065" i="1"/>
  <c r="B1065" i="1"/>
  <c r="A1065" i="1"/>
  <c r="P1064" i="1"/>
  <c r="B1064" i="1"/>
  <c r="A1064" i="1"/>
  <c r="P1063" i="1"/>
  <c r="B1063" i="1"/>
  <c r="A1063" i="1"/>
  <c r="P1062" i="1"/>
  <c r="B1062" i="1"/>
  <c r="A1062" i="1"/>
  <c r="P1061" i="1"/>
  <c r="B1061" i="1"/>
  <c r="A1061" i="1"/>
  <c r="P1060" i="1"/>
  <c r="B1060" i="1"/>
  <c r="A1060" i="1"/>
  <c r="P1059" i="1"/>
  <c r="B1059" i="1"/>
  <c r="A1059" i="1"/>
  <c r="P1058" i="1"/>
  <c r="B1058" i="1"/>
  <c r="A1058" i="1"/>
  <c r="P1057" i="1"/>
  <c r="B1057" i="1"/>
  <c r="A1057" i="1"/>
  <c r="P1056" i="1"/>
  <c r="B1056" i="1"/>
  <c r="A1056" i="1"/>
  <c r="P1055" i="1"/>
  <c r="B1055" i="1"/>
  <c r="A1055" i="1"/>
  <c r="P1054" i="1"/>
  <c r="B1054" i="1"/>
  <c r="A1054" i="1"/>
  <c r="P1053" i="1"/>
  <c r="B1053" i="1"/>
  <c r="A1053" i="1"/>
  <c r="P1052" i="1"/>
  <c r="B1052" i="1"/>
  <c r="A1052" i="1"/>
  <c r="P1051" i="1"/>
  <c r="B1051" i="1"/>
  <c r="A1051" i="1"/>
  <c r="P1050" i="1"/>
  <c r="B1050" i="1"/>
  <c r="A1050" i="1"/>
  <c r="P1049" i="1"/>
  <c r="B1049" i="1"/>
  <c r="A1049" i="1"/>
  <c r="P1048" i="1"/>
  <c r="B1048" i="1"/>
  <c r="A1048" i="1"/>
  <c r="P1047" i="1"/>
  <c r="B1047" i="1"/>
  <c r="A1047" i="1"/>
  <c r="P1046" i="1"/>
  <c r="B1046" i="1"/>
  <c r="A1046" i="1"/>
  <c r="P1045" i="1"/>
  <c r="B1045" i="1"/>
  <c r="A1045" i="1"/>
  <c r="P1044" i="1"/>
  <c r="B1044" i="1"/>
  <c r="A1044" i="1"/>
  <c r="P1043" i="1"/>
  <c r="B1043" i="1"/>
  <c r="A1043" i="1"/>
  <c r="P1042" i="1"/>
  <c r="B1042" i="1"/>
  <c r="A1042" i="1"/>
  <c r="P1041" i="1"/>
  <c r="B1041" i="1"/>
  <c r="A1041" i="1"/>
  <c r="P1040" i="1"/>
  <c r="B1040" i="1"/>
  <c r="A1040" i="1"/>
  <c r="P1039" i="1"/>
  <c r="B1039" i="1"/>
  <c r="A1039" i="1"/>
  <c r="P1038" i="1"/>
  <c r="B1038" i="1"/>
  <c r="A1038" i="1"/>
  <c r="P1037" i="1"/>
  <c r="B1037" i="1"/>
  <c r="A1037" i="1"/>
  <c r="P1036" i="1"/>
  <c r="B1036" i="1"/>
  <c r="A1036" i="1"/>
  <c r="P1035" i="1"/>
  <c r="B1035" i="1"/>
  <c r="A1035" i="1"/>
  <c r="P1034" i="1"/>
  <c r="B1034" i="1"/>
  <c r="A1034" i="1"/>
  <c r="P1033" i="1"/>
  <c r="B1033" i="1"/>
  <c r="A1033" i="1"/>
  <c r="P1032" i="1"/>
  <c r="B1032" i="1"/>
  <c r="A1032" i="1"/>
  <c r="P1031" i="1"/>
  <c r="B1031" i="1"/>
  <c r="A1031" i="1"/>
  <c r="P1030" i="1"/>
  <c r="B1030" i="1"/>
  <c r="A1030" i="1"/>
  <c r="P1029" i="1"/>
  <c r="B1029" i="1"/>
  <c r="A1029" i="1"/>
  <c r="P1028" i="1"/>
  <c r="B1028" i="1"/>
  <c r="A1028" i="1"/>
  <c r="P1027" i="1"/>
  <c r="B1027" i="1"/>
  <c r="A1027" i="1"/>
  <c r="P1026" i="1"/>
  <c r="B1026" i="1"/>
  <c r="A1026" i="1"/>
  <c r="P1025" i="1"/>
  <c r="B1025" i="1"/>
  <c r="A1025" i="1"/>
  <c r="P1024" i="1"/>
  <c r="B1024" i="1"/>
  <c r="A1024" i="1"/>
  <c r="P1023" i="1"/>
  <c r="B1023" i="1"/>
  <c r="A1023" i="1"/>
  <c r="P1022" i="1"/>
  <c r="B1022" i="1"/>
  <c r="A1022" i="1"/>
  <c r="P1021" i="1"/>
  <c r="B1021" i="1"/>
  <c r="A1021" i="1"/>
  <c r="P1020" i="1"/>
  <c r="B1020" i="1"/>
  <c r="A1020" i="1"/>
  <c r="P1019" i="1"/>
  <c r="B1019" i="1"/>
  <c r="A1019" i="1"/>
  <c r="P1018" i="1"/>
  <c r="B1018" i="1"/>
  <c r="A1018" i="1"/>
  <c r="P1017" i="1"/>
  <c r="B1017" i="1"/>
  <c r="A1017" i="1"/>
  <c r="P1016" i="1"/>
  <c r="B1016" i="1"/>
  <c r="A1016" i="1"/>
  <c r="P1015" i="1"/>
  <c r="B1015" i="1"/>
  <c r="A1015" i="1"/>
  <c r="P1014" i="1"/>
  <c r="B1014" i="1"/>
  <c r="A1014" i="1"/>
  <c r="P1013" i="1"/>
  <c r="B1013" i="1"/>
  <c r="A1013" i="1"/>
  <c r="P1012" i="1"/>
  <c r="B1012" i="1"/>
  <c r="A1012" i="1"/>
  <c r="P1011" i="1"/>
  <c r="B1011" i="1"/>
  <c r="A1011" i="1"/>
  <c r="P1010" i="1"/>
  <c r="B1010" i="1"/>
  <c r="A1010" i="1"/>
  <c r="P1009" i="1"/>
  <c r="B1009" i="1"/>
  <c r="A1009" i="1"/>
  <c r="P1008" i="1"/>
  <c r="B1008" i="1"/>
  <c r="A1008" i="1"/>
  <c r="P1007" i="1"/>
  <c r="B1007" i="1"/>
  <c r="A1007" i="1"/>
  <c r="P1006" i="1"/>
  <c r="B1006" i="1"/>
  <c r="A1006" i="1"/>
  <c r="P1005" i="1"/>
  <c r="B1005" i="1"/>
  <c r="A1005" i="1"/>
  <c r="P1004" i="1"/>
  <c r="B1004" i="1"/>
  <c r="A1004" i="1"/>
  <c r="P1003" i="1"/>
  <c r="B1003" i="1"/>
  <c r="A1003" i="1"/>
  <c r="P1002" i="1"/>
  <c r="B1002" i="1"/>
  <c r="A1002" i="1"/>
  <c r="P1001" i="1"/>
  <c r="B1001" i="1"/>
  <c r="A1001" i="1"/>
  <c r="P1000" i="1"/>
  <c r="B1000" i="1"/>
  <c r="A1000" i="1"/>
  <c r="P999" i="1"/>
  <c r="B999" i="1"/>
  <c r="A999" i="1"/>
  <c r="P998" i="1"/>
  <c r="B998" i="1"/>
  <c r="A998" i="1"/>
  <c r="P997" i="1"/>
  <c r="B997" i="1"/>
  <c r="A997" i="1"/>
  <c r="P996" i="1"/>
  <c r="B996" i="1"/>
  <c r="A996" i="1"/>
  <c r="P995" i="1"/>
  <c r="B995" i="1"/>
  <c r="A995" i="1"/>
  <c r="P994" i="1"/>
  <c r="B994" i="1"/>
  <c r="A994" i="1"/>
  <c r="P993" i="1"/>
  <c r="B993" i="1"/>
  <c r="A993" i="1"/>
  <c r="P992" i="1"/>
  <c r="B992" i="1"/>
  <c r="A992" i="1"/>
  <c r="P991" i="1"/>
  <c r="B991" i="1"/>
  <c r="A991" i="1"/>
  <c r="P990" i="1"/>
  <c r="B990" i="1"/>
  <c r="A990" i="1"/>
  <c r="P989" i="1"/>
  <c r="B989" i="1"/>
  <c r="A989" i="1"/>
  <c r="P988" i="1"/>
  <c r="B988" i="1"/>
  <c r="A988" i="1"/>
  <c r="P987" i="1"/>
  <c r="B987" i="1"/>
  <c r="A987" i="1"/>
  <c r="P986" i="1"/>
  <c r="B986" i="1"/>
  <c r="A986" i="1"/>
  <c r="P985" i="1"/>
  <c r="B985" i="1"/>
  <c r="A985" i="1"/>
  <c r="P984" i="1"/>
  <c r="B984" i="1"/>
  <c r="A984" i="1"/>
  <c r="P983" i="1"/>
  <c r="B983" i="1"/>
  <c r="A983" i="1"/>
  <c r="P982" i="1"/>
  <c r="B982" i="1"/>
  <c r="A982" i="1"/>
  <c r="P981" i="1"/>
  <c r="B981" i="1"/>
  <c r="A981" i="1"/>
  <c r="P980" i="1"/>
  <c r="B980" i="1"/>
  <c r="A980" i="1"/>
  <c r="P979" i="1"/>
  <c r="B979" i="1"/>
  <c r="A979" i="1"/>
  <c r="P978" i="1"/>
  <c r="B978" i="1"/>
  <c r="A978" i="1"/>
  <c r="P977" i="1"/>
  <c r="B977" i="1"/>
  <c r="A977" i="1"/>
  <c r="P976" i="1"/>
  <c r="B976" i="1"/>
  <c r="A976" i="1"/>
  <c r="P975" i="1"/>
  <c r="B975" i="1"/>
  <c r="A975" i="1"/>
  <c r="P974" i="1"/>
  <c r="B974" i="1"/>
  <c r="A974" i="1"/>
  <c r="P973" i="1"/>
  <c r="B973" i="1"/>
  <c r="A973" i="1"/>
  <c r="P972" i="1"/>
  <c r="B972" i="1"/>
  <c r="A972" i="1"/>
  <c r="P971" i="1"/>
  <c r="B971" i="1"/>
  <c r="A971" i="1"/>
  <c r="P970" i="1"/>
  <c r="B970" i="1"/>
  <c r="A970" i="1"/>
  <c r="P969" i="1"/>
  <c r="B969" i="1"/>
  <c r="A969" i="1"/>
  <c r="P968" i="1"/>
  <c r="B968" i="1"/>
  <c r="A968" i="1"/>
  <c r="P967" i="1"/>
  <c r="B967" i="1"/>
  <c r="A967" i="1"/>
  <c r="P966" i="1"/>
  <c r="B966" i="1"/>
  <c r="A966" i="1"/>
  <c r="P965" i="1"/>
  <c r="B965" i="1"/>
  <c r="A965" i="1"/>
  <c r="P964" i="1"/>
  <c r="B964" i="1"/>
  <c r="A964" i="1"/>
  <c r="P963" i="1"/>
  <c r="B963" i="1"/>
  <c r="A963" i="1"/>
  <c r="P962" i="1"/>
  <c r="B962" i="1"/>
  <c r="A962" i="1"/>
  <c r="P961" i="1"/>
  <c r="B961" i="1"/>
  <c r="A961" i="1"/>
  <c r="P960" i="1"/>
  <c r="B960" i="1"/>
  <c r="A960" i="1"/>
  <c r="P959" i="1"/>
  <c r="B959" i="1"/>
  <c r="A959" i="1"/>
  <c r="P958" i="1"/>
  <c r="B958" i="1"/>
  <c r="A958" i="1"/>
  <c r="P957" i="1"/>
  <c r="B957" i="1"/>
  <c r="A957" i="1"/>
  <c r="P956" i="1"/>
  <c r="B956" i="1"/>
  <c r="A956" i="1"/>
  <c r="P955" i="1"/>
  <c r="B955" i="1"/>
  <c r="A955" i="1"/>
  <c r="P954" i="1"/>
  <c r="B954" i="1"/>
  <c r="A954" i="1"/>
  <c r="P953" i="1"/>
  <c r="B953" i="1"/>
  <c r="A953" i="1"/>
  <c r="P952" i="1"/>
  <c r="B952" i="1"/>
  <c r="A952" i="1"/>
  <c r="P951" i="1"/>
  <c r="B951" i="1"/>
  <c r="A951" i="1"/>
  <c r="P950" i="1"/>
  <c r="B950" i="1"/>
  <c r="A950" i="1"/>
  <c r="P949" i="1"/>
  <c r="B949" i="1"/>
  <c r="A949" i="1"/>
  <c r="P948" i="1"/>
  <c r="B948" i="1"/>
  <c r="A948" i="1"/>
  <c r="P947" i="1"/>
  <c r="B947" i="1"/>
  <c r="A947" i="1"/>
  <c r="P946" i="1"/>
  <c r="B946" i="1"/>
  <c r="A946" i="1"/>
  <c r="P945" i="1"/>
  <c r="B945" i="1"/>
  <c r="A945" i="1"/>
  <c r="P944" i="1"/>
  <c r="B944" i="1"/>
  <c r="A944" i="1"/>
  <c r="P943" i="1"/>
  <c r="B943" i="1"/>
  <c r="A943" i="1"/>
  <c r="P942" i="1"/>
  <c r="B942" i="1"/>
  <c r="A942" i="1"/>
  <c r="P941" i="1"/>
  <c r="B941" i="1"/>
  <c r="A941" i="1"/>
  <c r="P940" i="1"/>
  <c r="B940" i="1"/>
  <c r="A940" i="1"/>
  <c r="P939" i="1"/>
  <c r="B939" i="1"/>
  <c r="A939" i="1"/>
  <c r="P938" i="1"/>
  <c r="B938" i="1"/>
  <c r="A938" i="1"/>
  <c r="P937" i="1"/>
  <c r="B937" i="1"/>
  <c r="A937" i="1"/>
  <c r="P936" i="1"/>
  <c r="B936" i="1"/>
  <c r="A936" i="1"/>
  <c r="P935" i="1"/>
  <c r="B935" i="1"/>
  <c r="A935" i="1"/>
  <c r="P934" i="1"/>
  <c r="B934" i="1"/>
  <c r="A934" i="1"/>
  <c r="P933" i="1"/>
  <c r="B933" i="1"/>
  <c r="A933" i="1"/>
  <c r="P932" i="1"/>
  <c r="B932" i="1"/>
  <c r="A932" i="1"/>
  <c r="P931" i="1"/>
  <c r="B931" i="1"/>
  <c r="A931" i="1"/>
  <c r="P930" i="1"/>
  <c r="B930" i="1"/>
  <c r="A930" i="1"/>
  <c r="P929" i="1"/>
  <c r="B929" i="1"/>
  <c r="A929" i="1"/>
  <c r="P928" i="1"/>
  <c r="B928" i="1"/>
  <c r="A928" i="1"/>
  <c r="P927" i="1"/>
  <c r="B927" i="1"/>
  <c r="A927" i="1"/>
  <c r="P926" i="1"/>
  <c r="B926" i="1"/>
  <c r="A926" i="1"/>
  <c r="P925" i="1"/>
  <c r="B925" i="1"/>
  <c r="A925" i="1"/>
  <c r="P924" i="1"/>
  <c r="B924" i="1"/>
  <c r="A924" i="1"/>
  <c r="P923" i="1"/>
  <c r="B923" i="1"/>
  <c r="A923" i="1"/>
  <c r="P922" i="1"/>
  <c r="B922" i="1"/>
  <c r="A922" i="1"/>
  <c r="P921" i="1"/>
  <c r="B921" i="1"/>
  <c r="A921" i="1"/>
  <c r="P920" i="1"/>
  <c r="B920" i="1"/>
  <c r="A920" i="1"/>
  <c r="P919" i="1"/>
  <c r="B919" i="1"/>
  <c r="A919" i="1"/>
  <c r="P918" i="1"/>
  <c r="B918" i="1"/>
  <c r="A918" i="1"/>
  <c r="P917" i="1"/>
  <c r="B917" i="1"/>
  <c r="A917" i="1"/>
  <c r="P916" i="1"/>
  <c r="B916" i="1"/>
  <c r="A916" i="1"/>
  <c r="P915" i="1"/>
  <c r="B915" i="1"/>
  <c r="A915" i="1"/>
  <c r="P914" i="1"/>
  <c r="B914" i="1"/>
  <c r="A914" i="1"/>
  <c r="P913" i="1"/>
  <c r="B913" i="1"/>
  <c r="A913" i="1"/>
  <c r="P912" i="1"/>
  <c r="B912" i="1"/>
  <c r="A912" i="1"/>
  <c r="P911" i="1"/>
  <c r="B911" i="1"/>
  <c r="A911" i="1"/>
  <c r="P910" i="1"/>
  <c r="B910" i="1"/>
  <c r="A910" i="1"/>
  <c r="P909" i="1"/>
  <c r="B909" i="1"/>
  <c r="A909" i="1"/>
  <c r="P908" i="1"/>
  <c r="B908" i="1"/>
  <c r="A908" i="1"/>
  <c r="P907" i="1"/>
  <c r="B907" i="1"/>
  <c r="A907" i="1"/>
  <c r="P906" i="1"/>
  <c r="B906" i="1"/>
  <c r="A906" i="1"/>
  <c r="P905" i="1"/>
  <c r="B905" i="1"/>
  <c r="A905" i="1"/>
  <c r="P904" i="1"/>
  <c r="B904" i="1"/>
  <c r="A904" i="1"/>
  <c r="P903" i="1"/>
  <c r="B903" i="1"/>
  <c r="A903" i="1"/>
  <c r="P902" i="1"/>
  <c r="B902" i="1"/>
  <c r="A902" i="1"/>
  <c r="P901" i="1"/>
  <c r="B901" i="1"/>
  <c r="A901" i="1"/>
  <c r="P900" i="1"/>
  <c r="B900" i="1"/>
  <c r="A900" i="1"/>
  <c r="P899" i="1"/>
  <c r="B899" i="1"/>
  <c r="A899" i="1"/>
  <c r="P898" i="1"/>
  <c r="B898" i="1"/>
  <c r="A898" i="1"/>
  <c r="P897" i="1"/>
  <c r="B897" i="1"/>
  <c r="A897" i="1"/>
  <c r="P896" i="1"/>
  <c r="B896" i="1"/>
  <c r="A896" i="1"/>
  <c r="P895" i="1"/>
  <c r="B895" i="1"/>
  <c r="A895" i="1"/>
  <c r="P894" i="1"/>
  <c r="B894" i="1"/>
  <c r="A894" i="1"/>
  <c r="P893" i="1"/>
  <c r="B893" i="1"/>
  <c r="A893" i="1"/>
  <c r="P892" i="1"/>
  <c r="B892" i="1"/>
  <c r="A892" i="1"/>
  <c r="P891" i="1"/>
  <c r="B891" i="1"/>
  <c r="A891" i="1"/>
  <c r="P890" i="1"/>
  <c r="B890" i="1"/>
  <c r="A890" i="1"/>
  <c r="P889" i="1"/>
  <c r="B889" i="1"/>
  <c r="A889" i="1"/>
  <c r="P888" i="1"/>
  <c r="B888" i="1"/>
  <c r="A888" i="1"/>
  <c r="P887" i="1"/>
  <c r="B887" i="1"/>
  <c r="A887" i="1"/>
  <c r="P886" i="1"/>
  <c r="B886" i="1"/>
  <c r="A886" i="1"/>
  <c r="P885" i="1"/>
  <c r="B885" i="1"/>
  <c r="A885" i="1"/>
  <c r="P884" i="1"/>
  <c r="B884" i="1"/>
  <c r="A884" i="1"/>
  <c r="P883" i="1"/>
  <c r="B883" i="1"/>
  <c r="A883" i="1"/>
  <c r="P882" i="1"/>
  <c r="B882" i="1"/>
  <c r="A882" i="1"/>
  <c r="P881" i="1"/>
  <c r="B881" i="1"/>
  <c r="A881" i="1"/>
  <c r="P880" i="1"/>
  <c r="B880" i="1"/>
  <c r="A880" i="1"/>
  <c r="P879" i="1"/>
  <c r="B879" i="1"/>
  <c r="A879" i="1"/>
  <c r="P878" i="1"/>
  <c r="B878" i="1"/>
  <c r="A878" i="1"/>
  <c r="P877" i="1"/>
  <c r="B877" i="1"/>
  <c r="A877" i="1"/>
  <c r="P876" i="1"/>
  <c r="B876" i="1"/>
  <c r="A876" i="1"/>
  <c r="P875" i="1"/>
  <c r="B875" i="1"/>
  <c r="A875" i="1"/>
  <c r="P874" i="1"/>
  <c r="B874" i="1"/>
  <c r="A874" i="1"/>
  <c r="P873" i="1"/>
  <c r="B873" i="1"/>
  <c r="A873" i="1"/>
  <c r="P872" i="1"/>
  <c r="B872" i="1"/>
  <c r="A872" i="1"/>
  <c r="P871" i="1"/>
  <c r="B871" i="1"/>
  <c r="A871" i="1"/>
  <c r="P870" i="1"/>
  <c r="B870" i="1"/>
  <c r="A870" i="1"/>
  <c r="P869" i="1"/>
  <c r="B869" i="1"/>
  <c r="A869" i="1"/>
  <c r="P868" i="1"/>
  <c r="B868" i="1"/>
  <c r="A868" i="1"/>
  <c r="P867" i="1"/>
  <c r="B867" i="1"/>
  <c r="A867" i="1"/>
  <c r="P866" i="1"/>
  <c r="B866" i="1"/>
  <c r="A866" i="1"/>
  <c r="P865" i="1"/>
  <c r="B865" i="1"/>
  <c r="A865" i="1"/>
  <c r="P864" i="1"/>
  <c r="B864" i="1"/>
  <c r="A864" i="1"/>
  <c r="P863" i="1"/>
  <c r="B863" i="1"/>
  <c r="A863" i="1"/>
  <c r="P862" i="1"/>
  <c r="B862" i="1"/>
  <c r="A862" i="1"/>
  <c r="P861" i="1"/>
  <c r="B861" i="1"/>
  <c r="A861" i="1"/>
  <c r="P860" i="1"/>
  <c r="B860" i="1"/>
  <c r="A860" i="1"/>
  <c r="P859" i="1"/>
  <c r="B859" i="1"/>
  <c r="A859" i="1"/>
  <c r="P858" i="1"/>
  <c r="B858" i="1"/>
  <c r="A858" i="1"/>
  <c r="P857" i="1"/>
  <c r="B857" i="1"/>
  <c r="A857" i="1"/>
  <c r="P856" i="1"/>
  <c r="B856" i="1"/>
  <c r="A856" i="1"/>
  <c r="P855" i="1"/>
  <c r="B855" i="1"/>
  <c r="A855" i="1"/>
  <c r="P854" i="1"/>
  <c r="B854" i="1"/>
  <c r="A854" i="1"/>
  <c r="P853" i="1"/>
  <c r="B853" i="1"/>
  <c r="A853" i="1"/>
  <c r="P852" i="1"/>
  <c r="B852" i="1"/>
  <c r="A852" i="1"/>
  <c r="P851" i="1"/>
  <c r="B851" i="1"/>
  <c r="A851" i="1"/>
  <c r="P850" i="1"/>
  <c r="B850" i="1"/>
  <c r="A850" i="1"/>
  <c r="P849" i="1"/>
  <c r="B849" i="1"/>
  <c r="A849" i="1"/>
  <c r="P848" i="1"/>
  <c r="B848" i="1"/>
  <c r="A848" i="1"/>
  <c r="P847" i="1"/>
  <c r="B847" i="1"/>
  <c r="A847" i="1"/>
  <c r="P846" i="1"/>
  <c r="B846" i="1"/>
  <c r="A846" i="1"/>
  <c r="P845" i="1"/>
  <c r="B845" i="1"/>
  <c r="A845" i="1"/>
  <c r="P844" i="1"/>
  <c r="B844" i="1"/>
  <c r="A844" i="1"/>
  <c r="P843" i="1"/>
  <c r="B843" i="1"/>
  <c r="A843" i="1"/>
  <c r="P842" i="1"/>
  <c r="B842" i="1"/>
  <c r="A842" i="1"/>
  <c r="P841" i="1"/>
  <c r="B841" i="1"/>
  <c r="A841" i="1"/>
  <c r="P840" i="1"/>
  <c r="B840" i="1"/>
  <c r="A840" i="1"/>
  <c r="P839" i="1"/>
  <c r="B839" i="1"/>
  <c r="A839" i="1"/>
  <c r="P838" i="1"/>
  <c r="B838" i="1"/>
  <c r="A838" i="1"/>
  <c r="P837" i="1"/>
  <c r="B837" i="1"/>
  <c r="A837" i="1"/>
  <c r="P836" i="1"/>
  <c r="B836" i="1"/>
  <c r="A836" i="1"/>
  <c r="P835" i="1"/>
  <c r="B835" i="1"/>
  <c r="A835" i="1"/>
  <c r="P834" i="1"/>
  <c r="B834" i="1"/>
  <c r="A834" i="1"/>
  <c r="P833" i="1"/>
  <c r="B833" i="1"/>
  <c r="A833" i="1"/>
  <c r="P832" i="1"/>
  <c r="B832" i="1"/>
  <c r="A832" i="1"/>
  <c r="P831" i="1"/>
  <c r="B831" i="1"/>
  <c r="A831" i="1"/>
  <c r="P830" i="1"/>
  <c r="B830" i="1"/>
  <c r="A830" i="1"/>
  <c r="P829" i="1"/>
  <c r="B829" i="1"/>
  <c r="A829" i="1"/>
  <c r="P828" i="1"/>
  <c r="B828" i="1"/>
  <c r="A828" i="1"/>
  <c r="P827" i="1"/>
  <c r="B827" i="1"/>
  <c r="A827" i="1"/>
  <c r="P826" i="1"/>
  <c r="B826" i="1"/>
  <c r="A826" i="1"/>
  <c r="P825" i="1"/>
  <c r="B825" i="1"/>
  <c r="A825" i="1"/>
  <c r="P824" i="1"/>
  <c r="B824" i="1"/>
  <c r="A824" i="1"/>
  <c r="P823" i="1"/>
  <c r="B823" i="1"/>
  <c r="A823" i="1"/>
  <c r="P822" i="1"/>
  <c r="B822" i="1"/>
  <c r="A822" i="1"/>
  <c r="P821" i="1"/>
  <c r="B821" i="1"/>
  <c r="A821" i="1"/>
  <c r="P820" i="1"/>
  <c r="B820" i="1"/>
  <c r="A820" i="1"/>
  <c r="P819" i="1"/>
  <c r="B819" i="1"/>
  <c r="A819" i="1"/>
  <c r="P818" i="1"/>
  <c r="B818" i="1"/>
  <c r="A818" i="1"/>
  <c r="P817" i="1"/>
  <c r="B817" i="1"/>
  <c r="A817" i="1"/>
  <c r="P816" i="1"/>
  <c r="B816" i="1"/>
  <c r="A816" i="1"/>
  <c r="P815" i="1"/>
  <c r="B815" i="1"/>
  <c r="A815" i="1"/>
  <c r="P814" i="1"/>
  <c r="B814" i="1"/>
  <c r="A814" i="1"/>
  <c r="P813" i="1"/>
  <c r="B813" i="1"/>
  <c r="A813" i="1"/>
  <c r="P812" i="1"/>
  <c r="B812" i="1"/>
  <c r="A812" i="1"/>
  <c r="P811" i="1"/>
  <c r="B811" i="1"/>
  <c r="A811" i="1"/>
  <c r="P810" i="1"/>
  <c r="B810" i="1"/>
  <c r="A810" i="1"/>
  <c r="P809" i="1"/>
  <c r="B809" i="1"/>
  <c r="A809" i="1"/>
  <c r="P808" i="1"/>
  <c r="B808" i="1"/>
  <c r="A808" i="1"/>
  <c r="P807" i="1"/>
  <c r="B807" i="1"/>
  <c r="A807" i="1"/>
  <c r="P806" i="1"/>
  <c r="B806" i="1"/>
  <c r="A806" i="1"/>
  <c r="P805" i="1"/>
  <c r="B805" i="1"/>
  <c r="A805" i="1"/>
  <c r="P804" i="1"/>
  <c r="B804" i="1"/>
  <c r="A804" i="1"/>
  <c r="P803" i="1"/>
  <c r="B803" i="1"/>
  <c r="A803" i="1"/>
  <c r="P802" i="1"/>
  <c r="B802" i="1"/>
  <c r="A802" i="1"/>
  <c r="P801" i="1"/>
  <c r="B801" i="1"/>
  <c r="A801" i="1"/>
  <c r="P800" i="1"/>
  <c r="B800" i="1"/>
  <c r="A800" i="1"/>
  <c r="P799" i="1"/>
  <c r="B799" i="1"/>
  <c r="A799" i="1"/>
  <c r="P798" i="1"/>
  <c r="B798" i="1"/>
  <c r="A798" i="1"/>
  <c r="P797" i="1"/>
  <c r="B797" i="1"/>
  <c r="A797" i="1"/>
  <c r="P796" i="1"/>
  <c r="B796" i="1"/>
  <c r="A796" i="1"/>
  <c r="P795" i="1"/>
  <c r="B795" i="1"/>
  <c r="A795" i="1"/>
  <c r="P794" i="1"/>
  <c r="B794" i="1"/>
  <c r="A794" i="1"/>
  <c r="P793" i="1"/>
  <c r="B793" i="1"/>
  <c r="A793" i="1"/>
  <c r="P792" i="1"/>
  <c r="B792" i="1"/>
  <c r="A792" i="1"/>
  <c r="P791" i="1"/>
  <c r="B791" i="1"/>
  <c r="A791" i="1"/>
  <c r="P790" i="1"/>
  <c r="B790" i="1"/>
  <c r="A790" i="1"/>
  <c r="P789" i="1"/>
  <c r="B789" i="1"/>
  <c r="A789" i="1"/>
  <c r="P788" i="1"/>
  <c r="B788" i="1"/>
  <c r="A788" i="1"/>
  <c r="P787" i="1"/>
  <c r="B787" i="1"/>
  <c r="A787" i="1"/>
  <c r="P786" i="1"/>
  <c r="B786" i="1"/>
  <c r="A786" i="1"/>
  <c r="P785" i="1"/>
  <c r="B785" i="1"/>
  <c r="A785" i="1"/>
  <c r="P784" i="1"/>
  <c r="B784" i="1"/>
  <c r="A784" i="1"/>
  <c r="P783" i="1"/>
  <c r="B783" i="1"/>
  <c r="A783" i="1"/>
  <c r="P782" i="1"/>
  <c r="B782" i="1"/>
  <c r="A782" i="1"/>
  <c r="P781" i="1"/>
  <c r="B781" i="1"/>
  <c r="A781" i="1"/>
  <c r="P780" i="1"/>
  <c r="B780" i="1"/>
  <c r="A780" i="1"/>
  <c r="P779" i="1"/>
  <c r="B779" i="1"/>
  <c r="A779" i="1"/>
  <c r="P778" i="1"/>
  <c r="B778" i="1"/>
  <c r="A778" i="1"/>
  <c r="P777" i="1"/>
  <c r="B777" i="1"/>
  <c r="A777" i="1"/>
  <c r="P776" i="1"/>
  <c r="B776" i="1"/>
  <c r="A776" i="1"/>
  <c r="P775" i="1"/>
  <c r="B775" i="1"/>
  <c r="A775" i="1"/>
  <c r="P774" i="1"/>
  <c r="B774" i="1"/>
  <c r="A774" i="1"/>
  <c r="P773" i="1"/>
  <c r="B773" i="1"/>
  <c r="A773" i="1"/>
  <c r="P772" i="1"/>
  <c r="B772" i="1"/>
  <c r="A772" i="1"/>
  <c r="P771" i="1"/>
  <c r="B771" i="1"/>
  <c r="A771" i="1"/>
  <c r="P770" i="1"/>
  <c r="B770" i="1"/>
  <c r="A770" i="1"/>
  <c r="P769" i="1"/>
  <c r="B769" i="1"/>
  <c r="A769" i="1"/>
  <c r="P768" i="1"/>
  <c r="B768" i="1"/>
  <c r="A768" i="1"/>
  <c r="P767" i="1"/>
  <c r="B767" i="1"/>
  <c r="A767" i="1"/>
  <c r="P766" i="1"/>
  <c r="B766" i="1"/>
  <c r="A766" i="1"/>
  <c r="P765" i="1"/>
  <c r="B765" i="1"/>
  <c r="A765" i="1"/>
  <c r="P764" i="1"/>
  <c r="B764" i="1"/>
  <c r="A764" i="1"/>
  <c r="P763" i="1"/>
  <c r="B763" i="1"/>
  <c r="A763" i="1"/>
  <c r="P762" i="1"/>
  <c r="B762" i="1"/>
  <c r="A762" i="1"/>
  <c r="P761" i="1"/>
  <c r="B761" i="1"/>
  <c r="A761" i="1"/>
  <c r="P760" i="1"/>
  <c r="B760" i="1"/>
  <c r="A760" i="1"/>
  <c r="P759" i="1"/>
  <c r="B759" i="1"/>
  <c r="A759" i="1"/>
  <c r="P758" i="1"/>
  <c r="B758" i="1"/>
  <c r="A758" i="1"/>
  <c r="P757" i="1"/>
  <c r="B757" i="1"/>
  <c r="A757" i="1"/>
  <c r="P756" i="1"/>
  <c r="B756" i="1"/>
  <c r="A756" i="1"/>
  <c r="P755" i="1"/>
  <c r="B755" i="1"/>
  <c r="A755" i="1"/>
  <c r="P754" i="1"/>
  <c r="B754" i="1"/>
  <c r="A754" i="1"/>
  <c r="P753" i="1"/>
  <c r="B753" i="1"/>
  <c r="A753" i="1"/>
  <c r="P752" i="1"/>
  <c r="B752" i="1"/>
  <c r="A752" i="1"/>
  <c r="P751" i="1"/>
  <c r="B751" i="1"/>
  <c r="A751" i="1"/>
  <c r="P750" i="1"/>
  <c r="B750" i="1"/>
  <c r="A750" i="1"/>
  <c r="P749" i="1"/>
  <c r="B749" i="1"/>
  <c r="A749" i="1"/>
  <c r="P748" i="1"/>
  <c r="B748" i="1"/>
  <c r="A748" i="1"/>
  <c r="P747" i="1"/>
  <c r="B747" i="1"/>
  <c r="A747" i="1"/>
  <c r="P746" i="1"/>
  <c r="B746" i="1"/>
  <c r="A746" i="1"/>
  <c r="P745" i="1"/>
  <c r="B745" i="1"/>
  <c r="A745" i="1"/>
  <c r="P744" i="1"/>
  <c r="B744" i="1"/>
  <c r="A744" i="1"/>
  <c r="P743" i="1"/>
  <c r="B743" i="1"/>
  <c r="A743" i="1"/>
  <c r="P742" i="1"/>
  <c r="B742" i="1"/>
  <c r="A742" i="1"/>
  <c r="P741" i="1"/>
  <c r="B741" i="1"/>
  <c r="A741" i="1"/>
  <c r="P740" i="1"/>
  <c r="B740" i="1"/>
  <c r="A740" i="1"/>
  <c r="P739" i="1"/>
  <c r="B739" i="1"/>
  <c r="A739" i="1"/>
  <c r="P738" i="1"/>
  <c r="B738" i="1"/>
  <c r="A738" i="1"/>
  <c r="P737" i="1"/>
  <c r="B737" i="1"/>
  <c r="A737" i="1"/>
  <c r="P736" i="1"/>
  <c r="B736" i="1"/>
  <c r="A736" i="1"/>
  <c r="P735" i="1"/>
  <c r="B735" i="1"/>
  <c r="A735" i="1"/>
  <c r="P734" i="1"/>
  <c r="B734" i="1"/>
  <c r="A734" i="1"/>
  <c r="P733" i="1"/>
  <c r="B733" i="1"/>
  <c r="A733" i="1"/>
  <c r="P732" i="1"/>
  <c r="B732" i="1"/>
  <c r="A732" i="1"/>
  <c r="P731" i="1"/>
  <c r="B731" i="1"/>
  <c r="A731" i="1"/>
  <c r="P730" i="1"/>
  <c r="B730" i="1"/>
  <c r="A730" i="1"/>
  <c r="P729" i="1"/>
  <c r="B729" i="1"/>
  <c r="A729" i="1"/>
  <c r="P728" i="1"/>
  <c r="B728" i="1"/>
  <c r="A728" i="1"/>
  <c r="P727" i="1"/>
  <c r="B727" i="1"/>
  <c r="A727" i="1"/>
  <c r="P726" i="1"/>
  <c r="B726" i="1"/>
  <c r="A726" i="1"/>
  <c r="P725" i="1"/>
  <c r="B725" i="1"/>
  <c r="A725" i="1"/>
  <c r="P724" i="1"/>
  <c r="B724" i="1"/>
  <c r="A724" i="1"/>
  <c r="P723" i="1"/>
  <c r="B723" i="1"/>
  <c r="A723" i="1"/>
  <c r="P722" i="1"/>
  <c r="B722" i="1"/>
  <c r="A722" i="1"/>
  <c r="P721" i="1"/>
  <c r="B721" i="1"/>
  <c r="A721" i="1"/>
  <c r="P720" i="1"/>
  <c r="B720" i="1"/>
  <c r="A720" i="1"/>
  <c r="P719" i="1"/>
  <c r="B719" i="1"/>
  <c r="A719" i="1"/>
  <c r="P718" i="1"/>
  <c r="B718" i="1"/>
  <c r="A718" i="1"/>
  <c r="P717" i="1"/>
  <c r="B717" i="1"/>
  <c r="A717" i="1"/>
  <c r="P716" i="1"/>
  <c r="B716" i="1"/>
  <c r="A716" i="1"/>
  <c r="P715" i="1"/>
  <c r="B715" i="1"/>
  <c r="A715" i="1"/>
  <c r="P714" i="1"/>
  <c r="B714" i="1"/>
  <c r="A714" i="1"/>
  <c r="P713" i="1"/>
  <c r="B713" i="1"/>
  <c r="A713" i="1"/>
  <c r="P712" i="1"/>
  <c r="B712" i="1"/>
  <c r="A712" i="1"/>
  <c r="P711" i="1"/>
  <c r="B711" i="1"/>
  <c r="A711" i="1"/>
  <c r="P710" i="1"/>
  <c r="B710" i="1"/>
  <c r="A710" i="1"/>
  <c r="P709" i="1"/>
  <c r="B709" i="1"/>
  <c r="A709" i="1"/>
  <c r="P708" i="1"/>
  <c r="B708" i="1"/>
  <c r="A708" i="1"/>
  <c r="P707" i="1"/>
  <c r="B707" i="1"/>
  <c r="A707" i="1"/>
  <c r="P706" i="1"/>
  <c r="B706" i="1"/>
  <c r="A706" i="1"/>
  <c r="P705" i="1"/>
  <c r="B705" i="1"/>
  <c r="A705" i="1"/>
  <c r="P704" i="1"/>
  <c r="B704" i="1"/>
  <c r="A704" i="1"/>
  <c r="P703" i="1"/>
  <c r="B703" i="1"/>
  <c r="A703" i="1"/>
  <c r="P702" i="1"/>
  <c r="B702" i="1"/>
  <c r="A702" i="1"/>
  <c r="P701" i="1"/>
  <c r="B701" i="1"/>
  <c r="A701" i="1"/>
  <c r="P700" i="1"/>
  <c r="B700" i="1"/>
  <c r="A700" i="1"/>
  <c r="P699" i="1"/>
  <c r="B699" i="1"/>
  <c r="A699" i="1"/>
  <c r="P698" i="1"/>
  <c r="B698" i="1"/>
  <c r="A698" i="1"/>
  <c r="P697" i="1"/>
  <c r="B697" i="1"/>
  <c r="A697" i="1"/>
  <c r="P696" i="1"/>
  <c r="B696" i="1"/>
  <c r="A696" i="1"/>
  <c r="P695" i="1"/>
  <c r="B695" i="1"/>
  <c r="A695" i="1"/>
  <c r="P694" i="1"/>
  <c r="B694" i="1"/>
  <c r="A694" i="1"/>
  <c r="P693" i="1"/>
  <c r="B693" i="1"/>
  <c r="A693" i="1"/>
  <c r="P692" i="1"/>
  <c r="B692" i="1"/>
  <c r="A692" i="1"/>
  <c r="P691" i="1"/>
  <c r="B691" i="1"/>
  <c r="A691" i="1"/>
  <c r="P690" i="1"/>
  <c r="B690" i="1"/>
  <c r="A690" i="1"/>
  <c r="P689" i="1"/>
  <c r="B689" i="1"/>
  <c r="A689" i="1"/>
  <c r="P688" i="1"/>
  <c r="B688" i="1"/>
  <c r="A688" i="1"/>
  <c r="P687" i="1"/>
  <c r="B687" i="1"/>
  <c r="A687" i="1"/>
  <c r="P686" i="1"/>
  <c r="B686" i="1"/>
  <c r="A686" i="1"/>
  <c r="P685" i="1"/>
  <c r="B685" i="1"/>
  <c r="A685" i="1"/>
  <c r="P684" i="1"/>
  <c r="B684" i="1"/>
  <c r="A684" i="1"/>
  <c r="P683" i="1"/>
  <c r="B683" i="1"/>
  <c r="A683" i="1"/>
  <c r="P682" i="1"/>
  <c r="B682" i="1"/>
  <c r="A682" i="1"/>
  <c r="P681" i="1"/>
  <c r="B681" i="1"/>
  <c r="A681" i="1"/>
  <c r="P680" i="1"/>
  <c r="B680" i="1"/>
  <c r="A680" i="1"/>
  <c r="P679" i="1"/>
  <c r="B679" i="1"/>
  <c r="A679" i="1"/>
  <c r="P678" i="1"/>
  <c r="B678" i="1"/>
  <c r="A678" i="1"/>
  <c r="P677" i="1"/>
  <c r="B677" i="1"/>
  <c r="A677" i="1"/>
  <c r="P676" i="1"/>
  <c r="B676" i="1"/>
  <c r="A676" i="1"/>
  <c r="P675" i="1"/>
  <c r="B675" i="1"/>
  <c r="A675" i="1"/>
  <c r="P674" i="1"/>
  <c r="B674" i="1"/>
  <c r="A674" i="1"/>
  <c r="P673" i="1"/>
  <c r="B673" i="1"/>
  <c r="A673" i="1"/>
  <c r="P672" i="1"/>
  <c r="B672" i="1"/>
  <c r="A672" i="1"/>
  <c r="P671" i="1"/>
  <c r="B671" i="1"/>
  <c r="A671" i="1"/>
  <c r="P670" i="1"/>
  <c r="B670" i="1"/>
  <c r="A670" i="1"/>
  <c r="P669" i="1"/>
  <c r="B669" i="1"/>
  <c r="A669" i="1"/>
  <c r="P668" i="1"/>
  <c r="B668" i="1"/>
  <c r="A668" i="1"/>
  <c r="P667" i="1"/>
  <c r="B667" i="1"/>
  <c r="A667" i="1"/>
  <c r="P666" i="1"/>
  <c r="B666" i="1"/>
  <c r="A666" i="1"/>
  <c r="P665" i="1"/>
  <c r="B665" i="1"/>
  <c r="A665" i="1"/>
  <c r="P664" i="1"/>
  <c r="B664" i="1"/>
  <c r="A664" i="1"/>
  <c r="P663" i="1"/>
  <c r="B663" i="1"/>
  <c r="A663" i="1"/>
  <c r="P662" i="1"/>
  <c r="B662" i="1"/>
  <c r="A662" i="1"/>
  <c r="P661" i="1"/>
  <c r="B661" i="1"/>
  <c r="A661" i="1"/>
  <c r="P660" i="1"/>
  <c r="B660" i="1"/>
  <c r="A660" i="1"/>
  <c r="P659" i="1"/>
  <c r="B659" i="1"/>
  <c r="A659" i="1"/>
  <c r="P658" i="1"/>
  <c r="B658" i="1"/>
  <c r="A658" i="1"/>
  <c r="P657" i="1"/>
  <c r="B657" i="1"/>
  <c r="A657" i="1"/>
  <c r="P656" i="1"/>
  <c r="B656" i="1"/>
  <c r="A656" i="1"/>
  <c r="P655" i="1"/>
  <c r="B655" i="1"/>
  <c r="A655" i="1"/>
  <c r="P654" i="1"/>
  <c r="B654" i="1"/>
  <c r="A654" i="1"/>
  <c r="P653" i="1"/>
  <c r="B653" i="1"/>
  <c r="A653" i="1"/>
  <c r="P652" i="1"/>
  <c r="B652" i="1"/>
  <c r="A652" i="1"/>
  <c r="P651" i="1"/>
  <c r="B651" i="1"/>
  <c r="A651" i="1"/>
  <c r="P650" i="1"/>
  <c r="B650" i="1"/>
  <c r="A650" i="1"/>
  <c r="P649" i="1"/>
  <c r="B649" i="1"/>
  <c r="A649" i="1"/>
  <c r="P648" i="1"/>
  <c r="B648" i="1"/>
  <c r="A648" i="1"/>
  <c r="P647" i="1"/>
  <c r="B647" i="1"/>
  <c r="A647" i="1"/>
  <c r="P646" i="1"/>
  <c r="B646" i="1"/>
  <c r="A646" i="1"/>
  <c r="P645" i="1"/>
  <c r="B645" i="1"/>
  <c r="A645" i="1"/>
  <c r="P644" i="1"/>
  <c r="B644" i="1"/>
  <c r="A644" i="1"/>
  <c r="P643" i="1"/>
  <c r="B643" i="1"/>
  <c r="A643" i="1"/>
  <c r="P642" i="1"/>
  <c r="B642" i="1"/>
  <c r="A642" i="1"/>
  <c r="P641" i="1"/>
  <c r="B641" i="1"/>
  <c r="A641" i="1"/>
  <c r="P640" i="1"/>
  <c r="B640" i="1"/>
  <c r="A640" i="1"/>
  <c r="P639" i="1"/>
  <c r="B639" i="1"/>
  <c r="A639" i="1"/>
  <c r="P638" i="1"/>
  <c r="B638" i="1"/>
  <c r="A638" i="1"/>
  <c r="P637" i="1"/>
  <c r="B637" i="1"/>
  <c r="A637" i="1"/>
  <c r="P636" i="1"/>
  <c r="B636" i="1"/>
  <c r="A636" i="1"/>
  <c r="P635" i="1"/>
  <c r="B635" i="1"/>
  <c r="A635" i="1"/>
  <c r="P634" i="1"/>
  <c r="B634" i="1"/>
  <c r="A634" i="1"/>
  <c r="P633" i="1"/>
  <c r="B633" i="1"/>
  <c r="A633" i="1"/>
  <c r="P632" i="1"/>
  <c r="B632" i="1"/>
  <c r="A632" i="1"/>
  <c r="P631" i="1"/>
  <c r="B631" i="1"/>
  <c r="A631" i="1"/>
  <c r="P630" i="1"/>
  <c r="B630" i="1"/>
  <c r="A630" i="1"/>
  <c r="P629" i="1"/>
  <c r="B629" i="1"/>
  <c r="A629" i="1"/>
  <c r="P628" i="1"/>
  <c r="B628" i="1"/>
  <c r="A628" i="1"/>
  <c r="P627" i="1"/>
  <c r="B627" i="1"/>
  <c r="A627" i="1"/>
  <c r="P626" i="1"/>
  <c r="B626" i="1"/>
  <c r="A626" i="1"/>
  <c r="P625" i="1"/>
  <c r="B625" i="1"/>
  <c r="A625" i="1"/>
  <c r="P624" i="1"/>
  <c r="B624" i="1"/>
  <c r="A624" i="1"/>
  <c r="P623" i="1"/>
  <c r="B623" i="1"/>
  <c r="A623" i="1"/>
  <c r="P622" i="1"/>
  <c r="B622" i="1"/>
  <c r="A622" i="1"/>
  <c r="P621" i="1"/>
  <c r="B621" i="1"/>
  <c r="A621" i="1"/>
  <c r="P620" i="1"/>
  <c r="B620" i="1"/>
  <c r="A620" i="1"/>
  <c r="P619" i="1"/>
  <c r="B619" i="1"/>
  <c r="A619" i="1"/>
  <c r="P618" i="1"/>
  <c r="B618" i="1"/>
  <c r="A618" i="1"/>
  <c r="P617" i="1"/>
  <c r="B617" i="1"/>
  <c r="A617" i="1"/>
  <c r="P616" i="1"/>
  <c r="B616" i="1"/>
  <c r="A616" i="1"/>
  <c r="P615" i="1"/>
  <c r="B615" i="1"/>
  <c r="A615" i="1"/>
  <c r="P614" i="1"/>
  <c r="B614" i="1"/>
  <c r="A614" i="1"/>
  <c r="P613" i="1"/>
  <c r="B613" i="1"/>
  <c r="A613" i="1"/>
  <c r="P612" i="1"/>
  <c r="B612" i="1"/>
  <c r="A612" i="1"/>
  <c r="P611" i="1"/>
  <c r="B611" i="1"/>
  <c r="A611" i="1"/>
  <c r="P610" i="1"/>
  <c r="B610" i="1"/>
  <c r="A610" i="1"/>
  <c r="P609" i="1"/>
  <c r="B609" i="1"/>
  <c r="A609" i="1"/>
  <c r="P608" i="1"/>
  <c r="B608" i="1"/>
  <c r="A608" i="1"/>
  <c r="P607" i="1"/>
  <c r="B607" i="1"/>
  <c r="A607" i="1"/>
  <c r="P606" i="1"/>
  <c r="B606" i="1"/>
  <c r="A606" i="1"/>
  <c r="P605" i="1"/>
  <c r="B605" i="1"/>
  <c r="A605" i="1"/>
  <c r="P604" i="1"/>
  <c r="B604" i="1"/>
  <c r="A604" i="1"/>
  <c r="P603" i="1"/>
  <c r="B603" i="1"/>
  <c r="A603" i="1"/>
  <c r="P602" i="1"/>
  <c r="B602" i="1"/>
  <c r="A602" i="1"/>
  <c r="P601" i="1"/>
  <c r="B601" i="1"/>
  <c r="A601" i="1"/>
  <c r="P600" i="1"/>
  <c r="B600" i="1"/>
  <c r="A600" i="1"/>
  <c r="P599" i="1"/>
  <c r="B599" i="1"/>
  <c r="A599" i="1"/>
  <c r="P598" i="1"/>
  <c r="B598" i="1"/>
  <c r="A598" i="1"/>
  <c r="P597" i="1"/>
  <c r="B597" i="1"/>
  <c r="A597" i="1"/>
  <c r="P596" i="1"/>
  <c r="B596" i="1"/>
  <c r="A596" i="1"/>
  <c r="P595" i="1"/>
  <c r="B595" i="1"/>
  <c r="A595" i="1"/>
  <c r="P594" i="1"/>
  <c r="B594" i="1"/>
  <c r="A594" i="1"/>
  <c r="P593" i="1"/>
  <c r="B593" i="1"/>
  <c r="A593" i="1"/>
  <c r="P592" i="1"/>
  <c r="B592" i="1"/>
  <c r="A592" i="1"/>
  <c r="P591" i="1"/>
  <c r="B591" i="1"/>
  <c r="A591" i="1"/>
  <c r="P590" i="1"/>
  <c r="B590" i="1"/>
  <c r="A590" i="1"/>
  <c r="P589" i="1"/>
  <c r="B589" i="1"/>
  <c r="A589" i="1"/>
  <c r="P588" i="1"/>
  <c r="B588" i="1"/>
  <c r="A588" i="1"/>
  <c r="P587" i="1"/>
  <c r="B587" i="1"/>
  <c r="A587" i="1"/>
  <c r="P586" i="1"/>
  <c r="B586" i="1"/>
  <c r="A586" i="1"/>
  <c r="P585" i="1"/>
  <c r="B585" i="1"/>
  <c r="A585" i="1"/>
  <c r="P584" i="1"/>
  <c r="B584" i="1"/>
  <c r="A584" i="1"/>
  <c r="P583" i="1"/>
  <c r="B583" i="1"/>
  <c r="A583" i="1"/>
  <c r="P582" i="1"/>
  <c r="B582" i="1"/>
  <c r="A582" i="1"/>
  <c r="P581" i="1"/>
  <c r="B581" i="1"/>
  <c r="A581" i="1"/>
  <c r="P580" i="1"/>
  <c r="B580" i="1"/>
  <c r="A580" i="1"/>
  <c r="P579" i="1"/>
  <c r="B579" i="1"/>
  <c r="A579" i="1"/>
  <c r="P578" i="1"/>
  <c r="B578" i="1"/>
  <c r="A578" i="1"/>
  <c r="P577" i="1"/>
  <c r="B577" i="1"/>
  <c r="A577" i="1"/>
  <c r="P576" i="1"/>
  <c r="B576" i="1"/>
  <c r="A576" i="1"/>
  <c r="P575" i="1"/>
  <c r="B575" i="1"/>
  <c r="A575" i="1"/>
  <c r="P574" i="1"/>
  <c r="B574" i="1"/>
  <c r="A574" i="1"/>
  <c r="P573" i="1"/>
  <c r="B573" i="1"/>
  <c r="A573" i="1"/>
  <c r="P572" i="1"/>
  <c r="B572" i="1"/>
  <c r="A572" i="1"/>
  <c r="P571" i="1"/>
  <c r="B571" i="1"/>
  <c r="A571" i="1"/>
  <c r="P570" i="1"/>
  <c r="B570" i="1"/>
  <c r="A570" i="1"/>
  <c r="P569" i="1"/>
  <c r="B569" i="1"/>
  <c r="A569" i="1"/>
  <c r="P568" i="1"/>
  <c r="B568" i="1"/>
  <c r="A568" i="1"/>
  <c r="P567" i="1"/>
  <c r="B567" i="1"/>
  <c r="A567" i="1"/>
  <c r="P566" i="1"/>
  <c r="B566" i="1"/>
  <c r="A566" i="1"/>
  <c r="P565" i="1"/>
  <c r="B565" i="1"/>
  <c r="A565" i="1"/>
  <c r="P564" i="1"/>
  <c r="B564" i="1"/>
  <c r="A564" i="1"/>
  <c r="P563" i="1"/>
  <c r="B563" i="1"/>
  <c r="A563" i="1"/>
  <c r="P562" i="1"/>
  <c r="B562" i="1"/>
  <c r="A562" i="1"/>
  <c r="P561" i="1"/>
  <c r="B561" i="1"/>
  <c r="A561" i="1"/>
  <c r="P560" i="1"/>
  <c r="B560" i="1"/>
  <c r="A560" i="1"/>
  <c r="P559" i="1"/>
  <c r="B559" i="1"/>
  <c r="A559" i="1"/>
  <c r="P558" i="1"/>
  <c r="B558" i="1"/>
  <c r="A558" i="1"/>
  <c r="P557" i="1"/>
  <c r="B557" i="1"/>
  <c r="A557" i="1"/>
  <c r="P556" i="1"/>
  <c r="B556" i="1"/>
  <c r="A556" i="1"/>
  <c r="P555" i="1"/>
  <c r="B555" i="1"/>
  <c r="A555" i="1"/>
  <c r="P554" i="1"/>
  <c r="B554" i="1"/>
  <c r="A554" i="1"/>
  <c r="P553" i="1"/>
  <c r="B553" i="1"/>
  <c r="A553" i="1"/>
  <c r="P552" i="1"/>
  <c r="B552" i="1"/>
  <c r="A552" i="1"/>
  <c r="P551" i="1"/>
  <c r="B551" i="1"/>
  <c r="A551" i="1"/>
  <c r="P550" i="1"/>
  <c r="B550" i="1"/>
  <c r="A550" i="1"/>
  <c r="P549" i="1"/>
  <c r="B549" i="1"/>
  <c r="A549" i="1"/>
  <c r="P548" i="1"/>
  <c r="B548" i="1"/>
  <c r="A548" i="1"/>
  <c r="P547" i="1"/>
  <c r="B547" i="1"/>
  <c r="A547" i="1"/>
  <c r="P546" i="1"/>
  <c r="B546" i="1"/>
  <c r="A546" i="1"/>
  <c r="P545" i="1"/>
  <c r="B545" i="1"/>
  <c r="A545" i="1"/>
  <c r="P544" i="1"/>
  <c r="B544" i="1"/>
  <c r="A544" i="1"/>
  <c r="P543" i="1"/>
  <c r="B543" i="1"/>
  <c r="A543" i="1"/>
  <c r="P542" i="1"/>
  <c r="B542" i="1"/>
  <c r="A542" i="1"/>
  <c r="P541" i="1"/>
  <c r="B541" i="1"/>
  <c r="A541" i="1"/>
  <c r="P540" i="1"/>
  <c r="B540" i="1"/>
  <c r="A540" i="1"/>
  <c r="P539" i="1"/>
  <c r="B539" i="1"/>
  <c r="A539" i="1"/>
  <c r="P538" i="1"/>
  <c r="B538" i="1"/>
  <c r="A538" i="1"/>
  <c r="P537" i="1"/>
  <c r="B537" i="1"/>
  <c r="A537" i="1"/>
  <c r="P536" i="1"/>
  <c r="B536" i="1"/>
  <c r="A536" i="1"/>
  <c r="P535" i="1"/>
  <c r="B535" i="1"/>
  <c r="A535" i="1"/>
  <c r="P534" i="1"/>
  <c r="B534" i="1"/>
  <c r="A534" i="1"/>
  <c r="P533" i="1"/>
  <c r="B533" i="1"/>
  <c r="A533" i="1"/>
  <c r="P532" i="1"/>
  <c r="B532" i="1"/>
  <c r="A532" i="1"/>
  <c r="P531" i="1"/>
  <c r="B531" i="1"/>
  <c r="A531" i="1"/>
  <c r="P530" i="1"/>
  <c r="B530" i="1"/>
  <c r="A530" i="1"/>
  <c r="P529" i="1"/>
  <c r="B529" i="1"/>
  <c r="A529" i="1"/>
  <c r="P528" i="1"/>
  <c r="B528" i="1"/>
  <c r="A528" i="1"/>
  <c r="P527" i="1"/>
  <c r="B527" i="1"/>
  <c r="A527" i="1"/>
  <c r="P526" i="1"/>
  <c r="B526" i="1"/>
  <c r="A526" i="1"/>
  <c r="P525" i="1"/>
  <c r="B525" i="1"/>
  <c r="A525" i="1"/>
  <c r="P524" i="1"/>
  <c r="B524" i="1"/>
  <c r="A524" i="1"/>
  <c r="P523" i="1"/>
  <c r="B523" i="1"/>
  <c r="A523" i="1"/>
  <c r="P522" i="1"/>
  <c r="B522" i="1"/>
  <c r="A522" i="1"/>
  <c r="P521" i="1"/>
  <c r="B521" i="1"/>
  <c r="A521" i="1"/>
  <c r="P520" i="1"/>
  <c r="B520" i="1"/>
  <c r="A520" i="1"/>
  <c r="P519" i="1"/>
  <c r="B519" i="1"/>
  <c r="A519" i="1"/>
  <c r="P518" i="1"/>
  <c r="B518" i="1"/>
  <c r="A518" i="1"/>
  <c r="P517" i="1"/>
  <c r="B517" i="1"/>
  <c r="A517" i="1"/>
  <c r="P516" i="1"/>
  <c r="B516" i="1"/>
  <c r="A516" i="1"/>
  <c r="P515" i="1"/>
  <c r="B515" i="1"/>
  <c r="A515" i="1"/>
  <c r="P514" i="1"/>
  <c r="B514" i="1"/>
  <c r="A514" i="1"/>
  <c r="P513" i="1"/>
  <c r="B513" i="1"/>
  <c r="A513" i="1"/>
  <c r="P512" i="1"/>
  <c r="B512" i="1"/>
  <c r="A512" i="1"/>
  <c r="P511" i="1"/>
  <c r="B511" i="1"/>
  <c r="A511" i="1"/>
  <c r="P510" i="1"/>
  <c r="B510" i="1"/>
  <c r="A510" i="1"/>
  <c r="P509" i="1"/>
  <c r="B509" i="1"/>
  <c r="A509" i="1"/>
  <c r="P508" i="1"/>
  <c r="B508" i="1"/>
  <c r="A508" i="1"/>
  <c r="P507" i="1"/>
  <c r="B507" i="1"/>
  <c r="A507" i="1"/>
  <c r="P506" i="1"/>
  <c r="B506" i="1"/>
  <c r="A506" i="1"/>
  <c r="P505" i="1"/>
  <c r="B505" i="1"/>
  <c r="A505" i="1"/>
  <c r="P504" i="1"/>
  <c r="B504" i="1"/>
  <c r="A504" i="1"/>
  <c r="P503" i="1"/>
  <c r="B503" i="1"/>
  <c r="A503" i="1"/>
  <c r="P502" i="1"/>
  <c r="B502" i="1"/>
  <c r="A502" i="1"/>
  <c r="P501" i="1"/>
  <c r="B501" i="1"/>
  <c r="A501" i="1"/>
  <c r="P500" i="1"/>
  <c r="B500" i="1"/>
  <c r="A500" i="1"/>
  <c r="P499" i="1"/>
  <c r="B499" i="1"/>
  <c r="A499" i="1"/>
  <c r="P498" i="1"/>
  <c r="B498" i="1"/>
  <c r="A498" i="1"/>
  <c r="P497" i="1"/>
  <c r="B497" i="1"/>
  <c r="A497" i="1"/>
  <c r="P496" i="1"/>
  <c r="B496" i="1"/>
  <c r="A496" i="1"/>
  <c r="P495" i="1"/>
  <c r="B495" i="1"/>
  <c r="A495" i="1"/>
  <c r="P494" i="1"/>
  <c r="B494" i="1"/>
  <c r="A494" i="1"/>
  <c r="P493" i="1"/>
  <c r="B493" i="1"/>
  <c r="A493" i="1"/>
  <c r="P492" i="1"/>
  <c r="B492" i="1"/>
  <c r="A492" i="1"/>
  <c r="P491" i="1"/>
  <c r="B491" i="1"/>
  <c r="A491" i="1"/>
  <c r="P490" i="1"/>
  <c r="B490" i="1"/>
  <c r="A490" i="1"/>
  <c r="P489" i="1"/>
  <c r="B489" i="1"/>
  <c r="A489" i="1"/>
  <c r="P488" i="1"/>
  <c r="B488" i="1"/>
  <c r="A488" i="1"/>
  <c r="P487" i="1"/>
  <c r="B487" i="1"/>
  <c r="A487" i="1"/>
  <c r="P486" i="1"/>
  <c r="B486" i="1"/>
  <c r="A486" i="1"/>
  <c r="P485" i="1"/>
  <c r="B485" i="1"/>
  <c r="A485" i="1"/>
  <c r="P484" i="1"/>
  <c r="B484" i="1"/>
  <c r="A484" i="1"/>
  <c r="P483" i="1"/>
  <c r="B483" i="1"/>
  <c r="A483" i="1"/>
  <c r="P482" i="1"/>
  <c r="B482" i="1"/>
  <c r="A482" i="1"/>
  <c r="P481" i="1"/>
  <c r="B481" i="1"/>
  <c r="A481" i="1"/>
  <c r="P480" i="1"/>
  <c r="B480" i="1"/>
  <c r="A480" i="1"/>
  <c r="P479" i="1"/>
  <c r="B479" i="1"/>
  <c r="A479" i="1"/>
  <c r="P478" i="1"/>
  <c r="B478" i="1"/>
  <c r="A478" i="1"/>
  <c r="P477" i="1"/>
  <c r="B477" i="1"/>
  <c r="A477" i="1"/>
  <c r="P476" i="1"/>
  <c r="B476" i="1"/>
  <c r="A476" i="1"/>
  <c r="P475" i="1"/>
  <c r="B475" i="1"/>
  <c r="A475" i="1"/>
  <c r="P474" i="1"/>
  <c r="B474" i="1"/>
  <c r="A474" i="1"/>
  <c r="P473" i="1"/>
  <c r="B473" i="1"/>
  <c r="A473" i="1"/>
  <c r="P472" i="1"/>
  <c r="B472" i="1"/>
  <c r="A472" i="1"/>
  <c r="P471" i="1"/>
  <c r="B471" i="1"/>
  <c r="A471" i="1"/>
  <c r="P470" i="1"/>
  <c r="B470" i="1"/>
  <c r="A470" i="1"/>
  <c r="P469" i="1"/>
  <c r="B469" i="1"/>
  <c r="A469" i="1"/>
  <c r="P468" i="1"/>
  <c r="B468" i="1"/>
  <c r="A468" i="1"/>
  <c r="P467" i="1"/>
  <c r="B467" i="1"/>
  <c r="A467" i="1"/>
  <c r="P466" i="1"/>
  <c r="B466" i="1"/>
  <c r="A466" i="1"/>
  <c r="P465" i="1"/>
  <c r="B465" i="1"/>
  <c r="A465" i="1"/>
  <c r="P464" i="1"/>
  <c r="B464" i="1"/>
  <c r="A464" i="1"/>
  <c r="P463" i="1"/>
  <c r="B463" i="1"/>
  <c r="A463" i="1"/>
  <c r="P462" i="1"/>
  <c r="B462" i="1"/>
  <c r="A462" i="1"/>
  <c r="P461" i="1"/>
  <c r="B461" i="1"/>
  <c r="A461" i="1"/>
  <c r="P460" i="1"/>
  <c r="B460" i="1"/>
  <c r="A460" i="1"/>
  <c r="P459" i="1"/>
  <c r="B459" i="1"/>
  <c r="A459" i="1"/>
  <c r="P458" i="1"/>
  <c r="B458" i="1"/>
  <c r="A458" i="1"/>
  <c r="P457" i="1"/>
  <c r="B457" i="1"/>
  <c r="A457" i="1"/>
  <c r="P456" i="1"/>
  <c r="B456" i="1"/>
  <c r="A456" i="1"/>
  <c r="P455" i="1"/>
  <c r="B455" i="1"/>
  <c r="A455" i="1"/>
  <c r="P454" i="1"/>
  <c r="B454" i="1"/>
  <c r="A454" i="1"/>
  <c r="P453" i="1"/>
  <c r="B453" i="1"/>
  <c r="A453" i="1"/>
  <c r="P452" i="1"/>
  <c r="B452" i="1"/>
  <c r="A452" i="1"/>
  <c r="P451" i="1"/>
  <c r="B451" i="1"/>
  <c r="A451" i="1"/>
  <c r="P450" i="1"/>
  <c r="B450" i="1"/>
  <c r="A450" i="1"/>
  <c r="P449" i="1"/>
  <c r="B449" i="1"/>
  <c r="A449" i="1"/>
  <c r="P448" i="1"/>
  <c r="B448" i="1"/>
  <c r="A448" i="1"/>
  <c r="P447" i="1"/>
  <c r="B447" i="1"/>
  <c r="A447" i="1"/>
  <c r="P446" i="1"/>
  <c r="B446" i="1"/>
  <c r="A446" i="1"/>
  <c r="P445" i="1"/>
  <c r="B445" i="1"/>
  <c r="A445" i="1"/>
  <c r="P444" i="1"/>
  <c r="B444" i="1"/>
  <c r="A444" i="1"/>
  <c r="P443" i="1"/>
  <c r="B443" i="1"/>
  <c r="A443" i="1"/>
  <c r="P442" i="1"/>
  <c r="B442" i="1"/>
  <c r="A442" i="1"/>
  <c r="P441" i="1"/>
  <c r="B441" i="1"/>
  <c r="A441" i="1"/>
  <c r="P440" i="1"/>
  <c r="B440" i="1"/>
  <c r="A440" i="1"/>
  <c r="P439" i="1"/>
  <c r="B439" i="1"/>
  <c r="A439" i="1"/>
  <c r="P438" i="1"/>
  <c r="B438" i="1"/>
  <c r="A438" i="1"/>
  <c r="P437" i="1"/>
  <c r="B437" i="1"/>
  <c r="A437" i="1"/>
  <c r="P436" i="1"/>
  <c r="B436" i="1"/>
  <c r="A436" i="1"/>
  <c r="P435" i="1"/>
  <c r="B435" i="1"/>
  <c r="A435" i="1"/>
  <c r="P434" i="1"/>
  <c r="B434" i="1"/>
  <c r="A434" i="1"/>
  <c r="P433" i="1"/>
  <c r="B433" i="1"/>
  <c r="A433" i="1"/>
  <c r="P432" i="1"/>
  <c r="B432" i="1"/>
  <c r="A432" i="1"/>
  <c r="P431" i="1"/>
  <c r="B431" i="1"/>
  <c r="A431" i="1"/>
  <c r="P430" i="1"/>
  <c r="B430" i="1"/>
  <c r="A430" i="1"/>
  <c r="P429" i="1"/>
  <c r="B429" i="1"/>
  <c r="A429" i="1"/>
  <c r="P428" i="1"/>
  <c r="B428" i="1"/>
  <c r="A428" i="1"/>
  <c r="P427" i="1"/>
  <c r="B427" i="1"/>
  <c r="A427" i="1"/>
  <c r="P426" i="1"/>
  <c r="B426" i="1"/>
  <c r="A426" i="1"/>
  <c r="P425" i="1"/>
  <c r="B425" i="1"/>
  <c r="A425" i="1"/>
  <c r="P424" i="1"/>
  <c r="B424" i="1"/>
  <c r="A424" i="1"/>
  <c r="P423" i="1"/>
  <c r="B423" i="1"/>
  <c r="A423" i="1"/>
  <c r="P422" i="1"/>
  <c r="B422" i="1"/>
  <c r="A422" i="1"/>
  <c r="P421" i="1"/>
  <c r="B421" i="1"/>
  <c r="A421" i="1"/>
  <c r="P420" i="1"/>
  <c r="B420" i="1"/>
  <c r="A420" i="1"/>
  <c r="P419" i="1"/>
  <c r="B419" i="1"/>
  <c r="A419" i="1"/>
  <c r="P418" i="1"/>
  <c r="B418" i="1"/>
  <c r="A418" i="1"/>
  <c r="P417" i="1"/>
  <c r="B417" i="1"/>
  <c r="A417" i="1"/>
  <c r="P416" i="1"/>
  <c r="B416" i="1"/>
  <c r="A416" i="1"/>
  <c r="P415" i="1"/>
  <c r="B415" i="1"/>
  <c r="A415" i="1"/>
  <c r="P414" i="1"/>
  <c r="B414" i="1"/>
  <c r="A414" i="1"/>
  <c r="P413" i="1"/>
  <c r="B413" i="1"/>
  <c r="A413" i="1"/>
  <c r="P412" i="1"/>
  <c r="B412" i="1"/>
  <c r="A412" i="1"/>
  <c r="P411" i="1"/>
  <c r="B411" i="1"/>
  <c r="A411" i="1"/>
  <c r="P410" i="1"/>
  <c r="B410" i="1"/>
  <c r="A410" i="1"/>
  <c r="P409" i="1"/>
  <c r="B409" i="1"/>
  <c r="A409" i="1"/>
  <c r="P408" i="1"/>
  <c r="B408" i="1"/>
  <c r="A408" i="1"/>
  <c r="P407" i="1"/>
  <c r="B407" i="1"/>
  <c r="A407" i="1"/>
  <c r="P406" i="1"/>
  <c r="B406" i="1"/>
  <c r="A406" i="1"/>
  <c r="P405" i="1"/>
  <c r="B405" i="1"/>
  <c r="A405" i="1"/>
  <c r="P404" i="1"/>
  <c r="B404" i="1"/>
  <c r="A404" i="1"/>
  <c r="P403" i="1"/>
  <c r="B403" i="1"/>
  <c r="A403" i="1"/>
  <c r="P402" i="1"/>
  <c r="B402" i="1"/>
  <c r="A402" i="1"/>
  <c r="P401" i="1"/>
  <c r="B401" i="1"/>
  <c r="A401" i="1"/>
  <c r="P400" i="1"/>
  <c r="B400" i="1"/>
  <c r="A400" i="1"/>
  <c r="P399" i="1"/>
  <c r="B399" i="1"/>
  <c r="A399" i="1"/>
  <c r="P398" i="1"/>
  <c r="B398" i="1"/>
  <c r="A398" i="1"/>
  <c r="P397" i="1"/>
  <c r="B397" i="1"/>
  <c r="A397" i="1"/>
  <c r="P396" i="1"/>
  <c r="B396" i="1"/>
  <c r="A396" i="1"/>
  <c r="P395" i="1"/>
  <c r="B395" i="1"/>
  <c r="A395" i="1"/>
  <c r="P394" i="1"/>
  <c r="B394" i="1"/>
  <c r="A394" i="1"/>
  <c r="P393" i="1"/>
  <c r="B393" i="1"/>
  <c r="A393" i="1"/>
  <c r="P392" i="1"/>
  <c r="B392" i="1"/>
  <c r="A392" i="1"/>
  <c r="P391" i="1"/>
  <c r="B391" i="1"/>
  <c r="A391" i="1"/>
  <c r="P390" i="1"/>
  <c r="B390" i="1"/>
  <c r="A390" i="1"/>
  <c r="P389" i="1"/>
  <c r="B389" i="1"/>
  <c r="A389" i="1"/>
  <c r="P388" i="1"/>
  <c r="B388" i="1"/>
  <c r="A388" i="1"/>
  <c r="P387" i="1"/>
  <c r="B387" i="1"/>
  <c r="A387" i="1"/>
  <c r="P386" i="1"/>
  <c r="B386" i="1"/>
  <c r="A386" i="1"/>
  <c r="P385" i="1"/>
  <c r="B385" i="1"/>
  <c r="A385" i="1"/>
  <c r="P384" i="1"/>
  <c r="B384" i="1"/>
  <c r="A384" i="1"/>
  <c r="P383" i="1"/>
  <c r="B383" i="1"/>
  <c r="A383" i="1"/>
  <c r="P382" i="1"/>
  <c r="B382" i="1"/>
  <c r="A382" i="1"/>
  <c r="P381" i="1"/>
  <c r="B381" i="1"/>
  <c r="A381" i="1"/>
  <c r="P380" i="1"/>
  <c r="B380" i="1"/>
  <c r="A380" i="1"/>
  <c r="P379" i="1"/>
  <c r="B379" i="1"/>
  <c r="A379" i="1"/>
  <c r="P378" i="1"/>
  <c r="B378" i="1"/>
  <c r="A378" i="1"/>
  <c r="P377" i="1"/>
  <c r="B377" i="1"/>
  <c r="A377" i="1"/>
  <c r="P376" i="1"/>
  <c r="B376" i="1"/>
  <c r="A376" i="1"/>
  <c r="P375" i="1"/>
  <c r="B375" i="1"/>
  <c r="A375" i="1"/>
  <c r="P374" i="1"/>
  <c r="B374" i="1"/>
  <c r="A374" i="1"/>
  <c r="P373" i="1"/>
  <c r="B373" i="1"/>
  <c r="A373" i="1"/>
  <c r="P372" i="1"/>
  <c r="B372" i="1"/>
  <c r="A372" i="1"/>
  <c r="P371" i="1"/>
  <c r="B371" i="1"/>
  <c r="A371" i="1"/>
  <c r="P370" i="1"/>
  <c r="B370" i="1"/>
  <c r="A370" i="1"/>
  <c r="P369" i="1"/>
  <c r="B369" i="1"/>
  <c r="A369" i="1"/>
  <c r="P368" i="1"/>
  <c r="B368" i="1"/>
  <c r="A368" i="1"/>
  <c r="P367" i="1"/>
  <c r="B367" i="1"/>
  <c r="A367" i="1"/>
  <c r="P366" i="1"/>
  <c r="B366" i="1"/>
  <c r="A366" i="1"/>
  <c r="P365" i="1"/>
  <c r="B365" i="1"/>
  <c r="A365" i="1"/>
  <c r="P364" i="1"/>
  <c r="B364" i="1"/>
  <c r="A364" i="1"/>
  <c r="P363" i="1"/>
  <c r="B363" i="1"/>
  <c r="A363" i="1"/>
  <c r="P362" i="1"/>
  <c r="B362" i="1"/>
  <c r="A362" i="1"/>
  <c r="P361" i="1"/>
  <c r="B361" i="1"/>
  <c r="A361" i="1"/>
  <c r="P360" i="1"/>
  <c r="B360" i="1"/>
  <c r="A360" i="1"/>
  <c r="P359" i="1"/>
  <c r="B359" i="1"/>
  <c r="A359" i="1"/>
  <c r="P358" i="1"/>
  <c r="B358" i="1"/>
  <c r="A358" i="1"/>
  <c r="P357" i="1"/>
  <c r="B357" i="1"/>
  <c r="A357" i="1"/>
  <c r="P356" i="1"/>
  <c r="B356" i="1"/>
  <c r="A356" i="1"/>
  <c r="P355" i="1"/>
  <c r="B355" i="1"/>
  <c r="A355" i="1"/>
  <c r="P354" i="1"/>
  <c r="B354" i="1"/>
  <c r="A354" i="1"/>
  <c r="P353" i="1"/>
  <c r="B353" i="1"/>
  <c r="A353" i="1"/>
  <c r="P352" i="1"/>
  <c r="B352" i="1"/>
  <c r="A352" i="1"/>
  <c r="P351" i="1"/>
  <c r="B351" i="1"/>
  <c r="A351" i="1"/>
  <c r="P350" i="1"/>
  <c r="B350" i="1"/>
  <c r="A350" i="1"/>
  <c r="P349" i="1"/>
  <c r="B349" i="1"/>
  <c r="A349" i="1"/>
  <c r="P348" i="1"/>
  <c r="B348" i="1"/>
  <c r="A348" i="1"/>
  <c r="P347" i="1"/>
  <c r="B347" i="1"/>
  <c r="A347" i="1"/>
  <c r="P346" i="1"/>
  <c r="B346" i="1"/>
  <c r="A346" i="1"/>
  <c r="P345" i="1"/>
  <c r="B345" i="1"/>
  <c r="A345" i="1"/>
  <c r="P344" i="1"/>
  <c r="B344" i="1"/>
  <c r="A344" i="1"/>
  <c r="P343" i="1"/>
  <c r="B343" i="1"/>
  <c r="A343" i="1"/>
  <c r="P342" i="1"/>
  <c r="B342" i="1"/>
  <c r="A342" i="1"/>
  <c r="P341" i="1"/>
  <c r="B341" i="1"/>
  <c r="A341" i="1"/>
  <c r="P340" i="1"/>
  <c r="B340" i="1"/>
  <c r="A340" i="1"/>
  <c r="P339" i="1"/>
  <c r="B339" i="1"/>
  <c r="A339" i="1"/>
  <c r="P338" i="1"/>
  <c r="B338" i="1"/>
  <c r="A338" i="1"/>
  <c r="P337" i="1"/>
  <c r="B337" i="1"/>
  <c r="A337" i="1"/>
  <c r="P336" i="1"/>
  <c r="B336" i="1"/>
  <c r="A336" i="1"/>
  <c r="P335" i="1"/>
  <c r="B335" i="1"/>
  <c r="A335" i="1"/>
  <c r="P334" i="1"/>
  <c r="B334" i="1"/>
  <c r="A334" i="1"/>
  <c r="P333" i="1"/>
  <c r="B333" i="1"/>
  <c r="A333" i="1"/>
  <c r="P332" i="1"/>
  <c r="B332" i="1"/>
  <c r="A332" i="1"/>
  <c r="P331" i="1"/>
  <c r="B331" i="1"/>
  <c r="A331" i="1"/>
  <c r="P330" i="1"/>
  <c r="B330" i="1"/>
  <c r="A330" i="1"/>
  <c r="P329" i="1"/>
  <c r="B329" i="1"/>
  <c r="A329" i="1"/>
  <c r="P328" i="1"/>
  <c r="B328" i="1"/>
  <c r="A328" i="1"/>
  <c r="P327" i="1"/>
  <c r="B327" i="1"/>
  <c r="A327" i="1"/>
  <c r="P326" i="1"/>
  <c r="B326" i="1"/>
  <c r="A326" i="1"/>
  <c r="P325" i="1"/>
  <c r="B325" i="1"/>
  <c r="A325" i="1"/>
  <c r="P324" i="1"/>
  <c r="B324" i="1"/>
  <c r="A324" i="1"/>
  <c r="P323" i="1"/>
  <c r="B323" i="1"/>
  <c r="A323" i="1"/>
  <c r="P322" i="1"/>
  <c r="B322" i="1"/>
  <c r="A322" i="1"/>
  <c r="P321" i="1"/>
  <c r="B321" i="1"/>
  <c r="A321" i="1"/>
  <c r="P320" i="1"/>
  <c r="B320" i="1"/>
  <c r="A320" i="1"/>
  <c r="P319" i="1"/>
  <c r="B319" i="1"/>
  <c r="A319" i="1"/>
  <c r="P318" i="1"/>
  <c r="B318" i="1"/>
  <c r="A318" i="1"/>
  <c r="P317" i="1"/>
  <c r="B317" i="1"/>
  <c r="A317" i="1"/>
  <c r="P316" i="1"/>
  <c r="B316" i="1"/>
  <c r="A316" i="1"/>
  <c r="P315" i="1"/>
  <c r="B315" i="1"/>
  <c r="A315" i="1"/>
  <c r="P314" i="1"/>
  <c r="B314" i="1"/>
  <c r="A314" i="1"/>
  <c r="P313" i="1"/>
  <c r="B313" i="1"/>
  <c r="A313" i="1"/>
  <c r="P312" i="1"/>
  <c r="B312" i="1"/>
  <c r="A312" i="1"/>
  <c r="P311" i="1"/>
  <c r="B311" i="1"/>
  <c r="A311" i="1"/>
  <c r="P310" i="1"/>
  <c r="B310" i="1"/>
  <c r="A310" i="1"/>
  <c r="P309" i="1"/>
  <c r="B309" i="1"/>
  <c r="A309" i="1"/>
  <c r="P308" i="1"/>
  <c r="B308" i="1"/>
  <c r="A308" i="1"/>
  <c r="P307" i="1"/>
  <c r="B307" i="1"/>
  <c r="A307" i="1"/>
  <c r="P306" i="1"/>
  <c r="B306" i="1"/>
  <c r="A306" i="1"/>
  <c r="P305" i="1"/>
  <c r="B305" i="1"/>
  <c r="A305" i="1"/>
  <c r="P304" i="1"/>
  <c r="B304" i="1"/>
  <c r="A304" i="1"/>
  <c r="P303" i="1"/>
  <c r="B303" i="1"/>
  <c r="A303" i="1"/>
  <c r="P302" i="1"/>
  <c r="B302" i="1"/>
  <c r="A302" i="1"/>
  <c r="P301" i="1"/>
  <c r="B301" i="1"/>
  <c r="A301" i="1"/>
  <c r="P300" i="1"/>
  <c r="B300" i="1"/>
  <c r="A300" i="1"/>
  <c r="P299" i="1"/>
  <c r="B299" i="1"/>
  <c r="A299" i="1"/>
  <c r="P298" i="1"/>
  <c r="B298" i="1"/>
  <c r="A298" i="1"/>
  <c r="P297" i="1"/>
  <c r="B297" i="1"/>
  <c r="A297" i="1"/>
  <c r="P296" i="1"/>
  <c r="B296" i="1"/>
  <c r="A296" i="1"/>
  <c r="P295" i="1"/>
  <c r="B295" i="1"/>
  <c r="A295" i="1"/>
  <c r="P294" i="1"/>
  <c r="B294" i="1"/>
  <c r="A294" i="1"/>
  <c r="P293" i="1"/>
  <c r="B293" i="1"/>
  <c r="A293" i="1"/>
  <c r="P292" i="1"/>
  <c r="B292" i="1"/>
  <c r="A292" i="1"/>
  <c r="P291" i="1"/>
  <c r="B291" i="1"/>
  <c r="A291" i="1"/>
  <c r="P290" i="1"/>
  <c r="B290" i="1"/>
  <c r="A290" i="1"/>
  <c r="P289" i="1"/>
  <c r="B289" i="1"/>
  <c r="A289" i="1"/>
  <c r="P288" i="1"/>
  <c r="B288" i="1"/>
  <c r="A288" i="1"/>
  <c r="P287" i="1"/>
  <c r="B287" i="1"/>
  <c r="A287" i="1"/>
  <c r="P286" i="1"/>
  <c r="B286" i="1"/>
  <c r="A286" i="1"/>
  <c r="P285" i="1"/>
  <c r="B285" i="1"/>
  <c r="A285" i="1"/>
  <c r="P284" i="1"/>
  <c r="B284" i="1"/>
  <c r="A284" i="1"/>
  <c r="P283" i="1"/>
  <c r="B283" i="1"/>
  <c r="A283" i="1"/>
  <c r="P282" i="1"/>
  <c r="B282" i="1"/>
  <c r="A282" i="1"/>
  <c r="P281" i="1"/>
  <c r="B281" i="1"/>
  <c r="A281" i="1"/>
  <c r="P280" i="1"/>
  <c r="B280" i="1"/>
  <c r="A280" i="1"/>
  <c r="P279" i="1"/>
  <c r="B279" i="1"/>
  <c r="A279" i="1"/>
  <c r="P278" i="1"/>
  <c r="B278" i="1"/>
  <c r="A278" i="1"/>
  <c r="P277" i="1"/>
  <c r="B277" i="1"/>
  <c r="A277" i="1"/>
  <c r="P276" i="1"/>
  <c r="B276" i="1"/>
  <c r="A276" i="1"/>
  <c r="P275" i="1"/>
  <c r="B275" i="1"/>
  <c r="A275" i="1"/>
  <c r="P274" i="1"/>
  <c r="B274" i="1"/>
  <c r="A274" i="1"/>
  <c r="P273" i="1"/>
  <c r="B273" i="1"/>
  <c r="A273" i="1"/>
  <c r="P272" i="1"/>
  <c r="B272" i="1"/>
  <c r="A272" i="1"/>
  <c r="P271" i="1"/>
  <c r="B271" i="1"/>
  <c r="A271" i="1"/>
  <c r="P270" i="1"/>
  <c r="B270" i="1"/>
  <c r="A270" i="1"/>
  <c r="P269" i="1"/>
  <c r="B269" i="1"/>
  <c r="A269" i="1"/>
  <c r="P268" i="1"/>
  <c r="B268" i="1"/>
  <c r="A268" i="1"/>
  <c r="P267" i="1"/>
  <c r="B267" i="1"/>
  <c r="A267" i="1"/>
  <c r="P266" i="1"/>
  <c r="B266" i="1"/>
  <c r="A266" i="1"/>
  <c r="P265" i="1"/>
  <c r="B265" i="1"/>
  <c r="A265" i="1"/>
  <c r="P264" i="1"/>
  <c r="B264" i="1"/>
  <c r="A264" i="1"/>
  <c r="P263" i="1"/>
  <c r="B263" i="1"/>
  <c r="A263" i="1"/>
  <c r="P262" i="1"/>
  <c r="B262" i="1"/>
  <c r="A262" i="1"/>
  <c r="P261" i="1"/>
  <c r="B261" i="1"/>
  <c r="A261" i="1"/>
  <c r="P260" i="1"/>
  <c r="B260" i="1"/>
  <c r="A260" i="1"/>
  <c r="P259" i="1"/>
  <c r="B259" i="1"/>
  <c r="A259" i="1"/>
  <c r="P258" i="1"/>
  <c r="B258" i="1"/>
  <c r="A258" i="1"/>
  <c r="P257" i="1"/>
  <c r="B257" i="1"/>
  <c r="A257" i="1"/>
  <c r="P256" i="1"/>
  <c r="B256" i="1"/>
  <c r="A256" i="1"/>
  <c r="P255" i="1"/>
  <c r="B255" i="1"/>
  <c r="A255" i="1"/>
  <c r="P254" i="1"/>
  <c r="B254" i="1"/>
  <c r="A254" i="1"/>
  <c r="P253" i="1"/>
  <c r="B253" i="1"/>
  <c r="A253" i="1"/>
  <c r="P252" i="1"/>
  <c r="B252" i="1"/>
  <c r="A252" i="1"/>
  <c r="P251" i="1"/>
  <c r="B251" i="1"/>
  <c r="A251" i="1"/>
  <c r="P250" i="1"/>
  <c r="B250" i="1"/>
  <c r="A250" i="1"/>
  <c r="P249" i="1"/>
  <c r="B249" i="1"/>
  <c r="A249" i="1"/>
  <c r="P248" i="1"/>
  <c r="B248" i="1"/>
  <c r="A248" i="1"/>
  <c r="P247" i="1"/>
  <c r="B247" i="1"/>
  <c r="A247" i="1"/>
  <c r="P246" i="1"/>
  <c r="B246" i="1"/>
  <c r="A246" i="1"/>
  <c r="P245" i="1"/>
  <c r="B245" i="1"/>
  <c r="A245" i="1"/>
  <c r="P244" i="1"/>
  <c r="B244" i="1"/>
  <c r="A244" i="1"/>
  <c r="P243" i="1"/>
  <c r="B243" i="1"/>
  <c r="A243" i="1"/>
  <c r="P242" i="1"/>
  <c r="B242" i="1"/>
  <c r="A242" i="1"/>
  <c r="P241" i="1"/>
  <c r="B241" i="1"/>
  <c r="A241" i="1"/>
  <c r="P240" i="1"/>
  <c r="B240" i="1"/>
  <c r="A240" i="1"/>
  <c r="P239" i="1"/>
  <c r="B239" i="1"/>
  <c r="A239" i="1"/>
  <c r="P238" i="1"/>
  <c r="B238" i="1"/>
  <c r="A238" i="1"/>
  <c r="P237" i="1"/>
  <c r="B237" i="1"/>
  <c r="A237" i="1"/>
  <c r="P236" i="1"/>
  <c r="B236" i="1"/>
  <c r="A236" i="1"/>
  <c r="P235" i="1"/>
  <c r="B235" i="1"/>
  <c r="A235" i="1"/>
  <c r="P234" i="1"/>
  <c r="B234" i="1"/>
  <c r="A234" i="1"/>
  <c r="P233" i="1"/>
  <c r="B233" i="1"/>
  <c r="A233" i="1"/>
  <c r="P232" i="1"/>
  <c r="B232" i="1"/>
  <c r="A232" i="1"/>
  <c r="P231" i="1"/>
  <c r="B231" i="1"/>
  <c r="A231" i="1"/>
  <c r="P230" i="1"/>
  <c r="B230" i="1"/>
  <c r="A230" i="1"/>
  <c r="P229" i="1"/>
  <c r="B229" i="1"/>
  <c r="A229" i="1"/>
  <c r="P228" i="1"/>
  <c r="B228" i="1"/>
  <c r="A228" i="1"/>
  <c r="P227" i="1"/>
  <c r="B227" i="1"/>
  <c r="A227" i="1"/>
  <c r="P226" i="1"/>
  <c r="B226" i="1"/>
  <c r="A226" i="1"/>
  <c r="P225" i="1"/>
  <c r="B225" i="1"/>
  <c r="A225" i="1"/>
  <c r="P224" i="1"/>
  <c r="B224" i="1"/>
  <c r="A224" i="1"/>
  <c r="P223" i="1"/>
  <c r="B223" i="1"/>
  <c r="A223" i="1"/>
  <c r="P222" i="1"/>
  <c r="B222" i="1"/>
  <c r="A222" i="1"/>
  <c r="P221" i="1"/>
  <c r="B221" i="1"/>
  <c r="A221" i="1"/>
  <c r="P220" i="1"/>
  <c r="B220" i="1"/>
  <c r="A220" i="1"/>
  <c r="P219" i="1"/>
  <c r="B219" i="1"/>
  <c r="A219" i="1"/>
  <c r="P218" i="1"/>
  <c r="B218" i="1"/>
  <c r="A218" i="1"/>
  <c r="P217" i="1"/>
  <c r="B217" i="1"/>
  <c r="A217" i="1"/>
  <c r="P216" i="1"/>
  <c r="B216" i="1"/>
  <c r="A216" i="1"/>
  <c r="P215" i="1"/>
  <c r="B215" i="1"/>
  <c r="A215" i="1"/>
  <c r="P214" i="1"/>
  <c r="B214" i="1"/>
  <c r="A214" i="1"/>
  <c r="P213" i="1"/>
  <c r="B213" i="1"/>
  <c r="A213" i="1"/>
  <c r="P212" i="1"/>
  <c r="B212" i="1"/>
  <c r="A212" i="1"/>
  <c r="P211" i="1"/>
  <c r="B211" i="1"/>
  <c r="A211" i="1"/>
  <c r="P210" i="1"/>
  <c r="B210" i="1"/>
  <c r="A210" i="1"/>
  <c r="P209" i="1"/>
  <c r="B209" i="1"/>
  <c r="A209" i="1"/>
  <c r="P208" i="1"/>
  <c r="B208" i="1"/>
  <c r="A208" i="1"/>
  <c r="P207" i="1"/>
  <c r="B207" i="1"/>
  <c r="A207" i="1"/>
  <c r="P206" i="1"/>
  <c r="B206" i="1"/>
  <c r="A206" i="1"/>
  <c r="P205" i="1"/>
  <c r="B205" i="1"/>
  <c r="A205" i="1"/>
  <c r="P204" i="1"/>
  <c r="B204" i="1"/>
  <c r="A204" i="1"/>
  <c r="P203" i="1"/>
  <c r="B203" i="1"/>
  <c r="A203" i="1"/>
  <c r="P202" i="1"/>
  <c r="B202" i="1"/>
  <c r="A202" i="1"/>
  <c r="P201" i="1"/>
  <c r="B201" i="1"/>
  <c r="A201" i="1"/>
  <c r="P200" i="1"/>
  <c r="B200" i="1"/>
  <c r="A200" i="1"/>
  <c r="P199" i="1"/>
  <c r="B199" i="1"/>
  <c r="A199" i="1"/>
  <c r="P198" i="1"/>
  <c r="B198" i="1"/>
  <c r="A198" i="1"/>
  <c r="P197" i="1"/>
  <c r="B197" i="1"/>
  <c r="A197" i="1"/>
  <c r="P196" i="1"/>
  <c r="B196" i="1"/>
  <c r="A196" i="1"/>
  <c r="P195" i="1"/>
  <c r="B195" i="1"/>
  <c r="A195" i="1"/>
  <c r="P194" i="1"/>
  <c r="B194" i="1"/>
  <c r="A194" i="1"/>
  <c r="P193" i="1"/>
  <c r="B193" i="1"/>
  <c r="A193" i="1"/>
  <c r="P192" i="1"/>
  <c r="B192" i="1"/>
  <c r="A192" i="1"/>
  <c r="P191" i="1"/>
  <c r="B191" i="1"/>
  <c r="A191" i="1"/>
  <c r="P190" i="1"/>
  <c r="B190" i="1"/>
  <c r="A190" i="1"/>
  <c r="P189" i="1"/>
  <c r="B189" i="1"/>
  <c r="A189" i="1"/>
  <c r="P188" i="1"/>
  <c r="B188" i="1"/>
  <c r="A188" i="1"/>
  <c r="P187" i="1"/>
  <c r="B187" i="1"/>
  <c r="A187" i="1"/>
  <c r="P186" i="1"/>
  <c r="B186" i="1"/>
  <c r="A186" i="1"/>
  <c r="P185" i="1"/>
  <c r="B185" i="1"/>
  <c r="A185" i="1"/>
  <c r="P184" i="1"/>
  <c r="B184" i="1"/>
  <c r="A184" i="1"/>
  <c r="P183" i="1"/>
  <c r="B183" i="1"/>
  <c r="A183" i="1"/>
  <c r="P182" i="1"/>
  <c r="B182" i="1"/>
  <c r="A182" i="1"/>
  <c r="P181" i="1"/>
  <c r="B181" i="1"/>
  <c r="A181" i="1"/>
  <c r="P180" i="1"/>
  <c r="B180" i="1"/>
  <c r="A180" i="1"/>
  <c r="P179" i="1"/>
  <c r="B179" i="1"/>
  <c r="A179" i="1"/>
  <c r="P178" i="1"/>
  <c r="B178" i="1"/>
  <c r="A178" i="1"/>
  <c r="P177" i="1"/>
  <c r="B177" i="1"/>
  <c r="A177" i="1"/>
  <c r="P176" i="1"/>
  <c r="B176" i="1"/>
  <c r="A176" i="1"/>
  <c r="P175" i="1"/>
  <c r="B175" i="1"/>
  <c r="A175" i="1"/>
  <c r="P174" i="1"/>
  <c r="B174" i="1"/>
  <c r="A174" i="1"/>
  <c r="P173" i="1"/>
  <c r="B173" i="1"/>
  <c r="A173" i="1"/>
  <c r="P172" i="1"/>
  <c r="B172" i="1"/>
  <c r="A172" i="1"/>
  <c r="P171" i="1"/>
  <c r="B171" i="1"/>
  <c r="A171" i="1"/>
  <c r="P170" i="1"/>
  <c r="B170" i="1"/>
  <c r="A170" i="1"/>
  <c r="P169" i="1"/>
  <c r="B169" i="1"/>
  <c r="A169" i="1"/>
  <c r="P168" i="1"/>
  <c r="B168" i="1"/>
  <c r="A168" i="1"/>
  <c r="P167" i="1"/>
  <c r="B167" i="1"/>
  <c r="A167" i="1"/>
  <c r="P166" i="1"/>
  <c r="B166" i="1"/>
  <c r="A166" i="1"/>
  <c r="P165" i="1"/>
  <c r="B165" i="1"/>
  <c r="A165" i="1"/>
  <c r="P164" i="1"/>
  <c r="B164" i="1"/>
  <c r="A164" i="1"/>
  <c r="P163" i="1"/>
  <c r="B163" i="1"/>
  <c r="A163" i="1"/>
  <c r="P162" i="1"/>
  <c r="B162" i="1"/>
  <c r="A162" i="1"/>
  <c r="P161" i="1"/>
  <c r="B161" i="1"/>
  <c r="A161" i="1"/>
  <c r="P160" i="1"/>
  <c r="B160" i="1"/>
  <c r="A160" i="1"/>
  <c r="P159" i="1"/>
  <c r="B159" i="1"/>
  <c r="A159" i="1"/>
  <c r="P158" i="1"/>
  <c r="B158" i="1"/>
  <c r="A158" i="1"/>
  <c r="P157" i="1"/>
  <c r="B157" i="1"/>
  <c r="A157" i="1"/>
  <c r="P156" i="1"/>
  <c r="B156" i="1"/>
  <c r="A156" i="1"/>
  <c r="P155" i="1"/>
  <c r="B155" i="1"/>
  <c r="A155" i="1"/>
  <c r="P154" i="1"/>
  <c r="B154" i="1"/>
  <c r="A154" i="1"/>
  <c r="P153" i="1"/>
  <c r="B153" i="1"/>
  <c r="A153" i="1"/>
  <c r="P152" i="1"/>
  <c r="B152" i="1"/>
  <c r="A152" i="1"/>
  <c r="P151" i="1"/>
  <c r="B151" i="1"/>
  <c r="A151" i="1"/>
  <c r="P150" i="1"/>
  <c r="B150" i="1"/>
  <c r="A150" i="1"/>
  <c r="P149" i="1"/>
  <c r="B149" i="1"/>
  <c r="A149" i="1"/>
  <c r="P148" i="1"/>
  <c r="B148" i="1"/>
  <c r="A148" i="1"/>
  <c r="P147" i="1"/>
  <c r="B147" i="1"/>
  <c r="A147" i="1"/>
  <c r="P146" i="1"/>
  <c r="B146" i="1"/>
  <c r="A146" i="1"/>
  <c r="P145" i="1"/>
  <c r="B145" i="1"/>
  <c r="A145" i="1"/>
  <c r="P144" i="1"/>
  <c r="B144" i="1"/>
  <c r="A144" i="1"/>
  <c r="P143" i="1"/>
  <c r="B143" i="1"/>
  <c r="A143" i="1"/>
  <c r="P142" i="1"/>
  <c r="B142" i="1"/>
  <c r="A142" i="1"/>
  <c r="P141" i="1"/>
  <c r="B141" i="1"/>
  <c r="A141" i="1"/>
  <c r="P140" i="1"/>
  <c r="B140" i="1"/>
  <c r="A140" i="1"/>
  <c r="P139" i="1"/>
  <c r="B139" i="1"/>
  <c r="A139" i="1"/>
  <c r="P138" i="1"/>
  <c r="B138" i="1"/>
  <c r="A138" i="1"/>
  <c r="P137" i="1"/>
  <c r="B137" i="1"/>
  <c r="A137" i="1"/>
  <c r="P136" i="1"/>
  <c r="B136" i="1"/>
  <c r="A136" i="1"/>
  <c r="P135" i="1"/>
  <c r="B135" i="1"/>
  <c r="A135" i="1"/>
  <c r="P134" i="1"/>
  <c r="B134" i="1"/>
  <c r="A134" i="1"/>
  <c r="P133" i="1"/>
  <c r="B133" i="1"/>
  <c r="A133" i="1"/>
  <c r="P132" i="1"/>
  <c r="B132" i="1"/>
  <c r="A132" i="1"/>
  <c r="P131" i="1"/>
  <c r="B131" i="1"/>
  <c r="A131" i="1"/>
  <c r="P130" i="1"/>
  <c r="B130" i="1"/>
  <c r="A130" i="1"/>
  <c r="P129" i="1"/>
  <c r="B129" i="1"/>
  <c r="A129" i="1"/>
  <c r="P128" i="1"/>
  <c r="B128" i="1"/>
  <c r="A128" i="1"/>
  <c r="P127" i="1"/>
  <c r="B127" i="1"/>
  <c r="A127" i="1"/>
  <c r="P126" i="1"/>
  <c r="B126" i="1"/>
  <c r="A126" i="1"/>
  <c r="P125" i="1"/>
  <c r="B125" i="1"/>
  <c r="A125" i="1"/>
  <c r="P124" i="1"/>
  <c r="B124" i="1"/>
  <c r="A124" i="1"/>
  <c r="P123" i="1"/>
  <c r="B123" i="1"/>
  <c r="A123" i="1"/>
  <c r="P122" i="1"/>
  <c r="B122" i="1"/>
  <c r="A122" i="1"/>
  <c r="P121" i="1"/>
  <c r="B121" i="1"/>
  <c r="A121" i="1"/>
  <c r="P120" i="1"/>
  <c r="B120" i="1"/>
  <c r="A120" i="1"/>
  <c r="P119" i="1"/>
  <c r="B119" i="1"/>
  <c r="A119" i="1"/>
  <c r="P118" i="1"/>
  <c r="B118" i="1"/>
  <c r="A118" i="1"/>
  <c r="P117" i="1"/>
  <c r="B117" i="1"/>
  <c r="A117" i="1"/>
  <c r="P116" i="1"/>
  <c r="B116" i="1"/>
  <c r="A116" i="1"/>
  <c r="P115" i="1"/>
  <c r="B115" i="1"/>
  <c r="A115" i="1"/>
  <c r="P114" i="1"/>
  <c r="B114" i="1"/>
  <c r="A114" i="1"/>
  <c r="P113" i="1"/>
  <c r="B113" i="1"/>
  <c r="A113" i="1"/>
  <c r="P112" i="1"/>
  <c r="B112" i="1"/>
  <c r="A112" i="1"/>
  <c r="P111" i="1"/>
  <c r="B111" i="1"/>
  <c r="A111" i="1"/>
  <c r="P110" i="1"/>
  <c r="B110" i="1"/>
  <c r="A110" i="1"/>
  <c r="P109" i="1"/>
  <c r="B109" i="1"/>
  <c r="A109" i="1"/>
  <c r="P108" i="1"/>
  <c r="B108" i="1"/>
  <c r="A108" i="1"/>
  <c r="P107" i="1"/>
  <c r="B107" i="1"/>
  <c r="A107" i="1"/>
  <c r="P106" i="1"/>
  <c r="B106" i="1"/>
  <c r="A106" i="1"/>
  <c r="P105" i="1"/>
  <c r="B105" i="1"/>
  <c r="A105" i="1"/>
  <c r="P104" i="1"/>
  <c r="B104" i="1"/>
  <c r="A104" i="1"/>
  <c r="P103" i="1"/>
  <c r="B103" i="1"/>
  <c r="A103" i="1"/>
  <c r="P102" i="1"/>
  <c r="B102" i="1"/>
  <c r="A102" i="1"/>
  <c r="P101" i="1"/>
  <c r="B101" i="1"/>
  <c r="A101" i="1"/>
  <c r="P100" i="1"/>
  <c r="B100" i="1"/>
  <c r="A100" i="1"/>
  <c r="P99" i="1"/>
  <c r="B99" i="1"/>
  <c r="A99" i="1"/>
  <c r="P98" i="1"/>
  <c r="B98" i="1"/>
  <c r="A98" i="1"/>
  <c r="P97" i="1"/>
  <c r="B97" i="1"/>
  <c r="A97" i="1"/>
  <c r="P96" i="1"/>
  <c r="B96" i="1"/>
  <c r="A96" i="1"/>
  <c r="P95" i="1"/>
  <c r="B95" i="1"/>
  <c r="A95" i="1"/>
  <c r="P94" i="1"/>
  <c r="B94" i="1"/>
  <c r="A94" i="1"/>
  <c r="P93" i="1"/>
  <c r="B93" i="1"/>
  <c r="A93" i="1"/>
  <c r="P92" i="1"/>
  <c r="B92" i="1"/>
  <c r="A92" i="1"/>
  <c r="P91" i="1"/>
  <c r="B91" i="1"/>
  <c r="A91" i="1"/>
  <c r="P90" i="1"/>
  <c r="B90" i="1"/>
  <c r="A90" i="1"/>
  <c r="P89" i="1"/>
  <c r="B89" i="1"/>
  <c r="A89" i="1"/>
  <c r="P88" i="1"/>
  <c r="B88" i="1"/>
  <c r="A88" i="1"/>
  <c r="P87" i="1"/>
  <c r="B87" i="1"/>
  <c r="A87" i="1"/>
  <c r="P86" i="1"/>
  <c r="B86" i="1"/>
  <c r="A86" i="1"/>
  <c r="P85" i="1"/>
  <c r="B85" i="1"/>
  <c r="A85" i="1"/>
  <c r="P84" i="1"/>
  <c r="B84" i="1"/>
  <c r="A84" i="1"/>
  <c r="P83" i="1"/>
  <c r="B83" i="1"/>
  <c r="A83" i="1"/>
  <c r="P82" i="1"/>
  <c r="B82" i="1"/>
  <c r="A82" i="1"/>
  <c r="P81" i="1"/>
  <c r="B81" i="1"/>
  <c r="A81" i="1"/>
  <c r="P80" i="1"/>
  <c r="B80" i="1"/>
  <c r="A80" i="1"/>
  <c r="P79" i="1"/>
  <c r="B79" i="1"/>
  <c r="A79" i="1"/>
  <c r="P78" i="1"/>
  <c r="B78" i="1"/>
  <c r="A78" i="1"/>
  <c r="P77" i="1"/>
  <c r="B77" i="1"/>
  <c r="A77" i="1"/>
  <c r="P76" i="1"/>
  <c r="B76" i="1"/>
  <c r="A76" i="1"/>
  <c r="P75" i="1"/>
  <c r="B75" i="1"/>
  <c r="A75" i="1"/>
  <c r="P74" i="1"/>
  <c r="B74" i="1"/>
  <c r="A74" i="1"/>
  <c r="P73" i="1"/>
  <c r="B73" i="1"/>
  <c r="A73" i="1"/>
  <c r="P72" i="1"/>
  <c r="B72" i="1"/>
  <c r="A72" i="1"/>
  <c r="P71" i="1"/>
  <c r="B71" i="1"/>
  <c r="A71" i="1"/>
  <c r="P70" i="1"/>
  <c r="B70" i="1"/>
  <c r="A70" i="1"/>
  <c r="P69" i="1"/>
  <c r="B69" i="1"/>
  <c r="A69" i="1"/>
  <c r="P68" i="1"/>
  <c r="B68" i="1"/>
  <c r="A68" i="1"/>
  <c r="P67" i="1"/>
  <c r="B67" i="1"/>
  <c r="A67" i="1"/>
  <c r="P66" i="1"/>
  <c r="B66" i="1"/>
  <c r="A66" i="1"/>
  <c r="P65" i="1"/>
  <c r="B65" i="1"/>
  <c r="A65" i="1"/>
  <c r="P64" i="1"/>
  <c r="B64" i="1"/>
  <c r="A64" i="1"/>
  <c r="P63" i="1"/>
  <c r="B63" i="1"/>
  <c r="A63" i="1"/>
  <c r="P62" i="1"/>
  <c r="B62" i="1"/>
  <c r="A62" i="1"/>
  <c r="P61" i="1"/>
  <c r="B61" i="1"/>
  <c r="A61" i="1"/>
  <c r="P60" i="1"/>
  <c r="B60" i="1"/>
  <c r="A60" i="1"/>
  <c r="P59" i="1"/>
  <c r="B59" i="1"/>
  <c r="A59" i="1"/>
  <c r="P58" i="1"/>
  <c r="B58" i="1"/>
  <c r="A58" i="1"/>
  <c r="P57" i="1"/>
  <c r="B57" i="1"/>
  <c r="A57" i="1"/>
  <c r="P56" i="1"/>
  <c r="B56" i="1"/>
  <c r="A56" i="1"/>
  <c r="P55" i="1"/>
  <c r="B55" i="1"/>
  <c r="A55" i="1"/>
  <c r="P54" i="1"/>
  <c r="B54" i="1"/>
  <c r="A54" i="1"/>
  <c r="P53" i="1"/>
  <c r="B53" i="1"/>
  <c r="A53" i="1"/>
  <c r="P52" i="1"/>
  <c r="B52" i="1"/>
  <c r="A52" i="1"/>
  <c r="P51" i="1"/>
  <c r="B51" i="1"/>
  <c r="A51" i="1"/>
  <c r="P50" i="1"/>
  <c r="B50" i="1"/>
  <c r="A50" i="1"/>
  <c r="P49" i="1"/>
  <c r="B49" i="1"/>
  <c r="A49" i="1"/>
  <c r="P48" i="1"/>
  <c r="B48" i="1"/>
  <c r="A48" i="1"/>
  <c r="P47" i="1"/>
  <c r="B47" i="1"/>
  <c r="A47" i="1"/>
  <c r="P46" i="1"/>
  <c r="B46" i="1"/>
  <c r="A46" i="1"/>
  <c r="P45" i="1"/>
  <c r="B45" i="1"/>
  <c r="A45" i="1"/>
  <c r="P44" i="1"/>
  <c r="B44" i="1"/>
  <c r="A44" i="1"/>
  <c r="P43" i="1"/>
  <c r="B43" i="1"/>
  <c r="A43" i="1"/>
  <c r="P42" i="1"/>
  <c r="B42" i="1"/>
  <c r="A42" i="1"/>
  <c r="P41" i="1"/>
  <c r="B41" i="1"/>
  <c r="A41" i="1"/>
  <c r="P40" i="1"/>
  <c r="B40" i="1"/>
  <c r="A40" i="1"/>
  <c r="P39" i="1"/>
  <c r="B39" i="1"/>
  <c r="A39" i="1"/>
  <c r="P38" i="1"/>
  <c r="B38" i="1"/>
  <c r="A38" i="1"/>
  <c r="P37" i="1"/>
  <c r="B37" i="1"/>
  <c r="A37" i="1"/>
  <c r="P36" i="1"/>
  <c r="B36" i="1"/>
  <c r="A36" i="1"/>
  <c r="P35" i="1"/>
  <c r="B35" i="1"/>
  <c r="A35" i="1"/>
  <c r="P34" i="1"/>
  <c r="B34" i="1"/>
  <c r="A34" i="1"/>
  <c r="P33" i="1"/>
  <c r="B33" i="1"/>
  <c r="A33" i="1"/>
  <c r="P32" i="1"/>
  <c r="B32" i="1"/>
  <c r="A32" i="1"/>
  <c r="P31" i="1"/>
  <c r="B31" i="1"/>
  <c r="A31" i="1"/>
  <c r="P30" i="1"/>
  <c r="B30" i="1"/>
  <c r="A30" i="1"/>
  <c r="P29" i="1"/>
  <c r="B29" i="1"/>
  <c r="A29" i="1"/>
  <c r="P28" i="1"/>
  <c r="B28" i="1"/>
  <c r="A28" i="1"/>
  <c r="P27" i="1"/>
  <c r="B27" i="1"/>
  <c r="A27" i="1"/>
  <c r="P26" i="1"/>
  <c r="B26" i="1"/>
  <c r="A26" i="1"/>
  <c r="P25" i="1"/>
  <c r="B25" i="1"/>
  <c r="A25" i="1"/>
  <c r="P24" i="1"/>
  <c r="B24" i="1"/>
  <c r="A24" i="1"/>
  <c r="P23" i="1"/>
  <c r="B23" i="1"/>
  <c r="A23" i="1"/>
  <c r="P22" i="1"/>
  <c r="B22" i="1"/>
  <c r="A22" i="1"/>
  <c r="P21" i="1"/>
  <c r="B21" i="1"/>
  <c r="A21" i="1"/>
  <c r="P20" i="1"/>
  <c r="B20" i="1"/>
  <c r="A20" i="1"/>
  <c r="P19" i="1"/>
  <c r="B19" i="1"/>
  <c r="A19" i="1"/>
  <c r="P18" i="1"/>
  <c r="B18" i="1"/>
  <c r="A18" i="1"/>
  <c r="P17" i="1"/>
  <c r="B17" i="1"/>
  <c r="A17" i="1"/>
</calcChain>
</file>

<file path=xl/sharedStrings.xml><?xml version="1.0" encoding="utf-8"?>
<sst xmlns="http://schemas.openxmlformats.org/spreadsheetml/2006/main" count="18590" uniqueCount="254">
  <si>
    <t xml:space="preserve"> </t>
  </si>
  <si>
    <t>Etablissement</t>
  </si>
  <si>
    <t>Compte</t>
  </si>
  <si>
    <t>Intitulé Compte</t>
  </si>
  <si>
    <t>Compte Associé</t>
  </si>
  <si>
    <t>Nature Analytique</t>
  </si>
  <si>
    <t>Intitulé Nature Analytique</t>
  </si>
  <si>
    <t>Service</t>
  </si>
  <si>
    <t>Intitulé Service</t>
  </si>
  <si>
    <t>Activité</t>
  </si>
  <si>
    <t>Intitulé Activité</t>
  </si>
  <si>
    <t>Description</t>
  </si>
  <si>
    <t>Livre</t>
  </si>
  <si>
    <t>Sous Etablissement</t>
  </si>
  <si>
    <t>Intitulé Sous Etablissement</t>
  </si>
  <si>
    <t>Période</t>
  </si>
  <si>
    <t>Date de traitement : 16/11/2017</t>
  </si>
  <si>
    <t>Entité GL : 00269</t>
  </si>
  <si>
    <t>Etablissement : LA061</t>
  </si>
  <si>
    <t>Exercice : 2017</t>
  </si>
  <si>
    <t>Période : 1  à 10</t>
  </si>
  <si>
    <t xml:space="preserve">Livre : AJUST, REEL, </t>
  </si>
  <si>
    <t>Sous établissement : 001  à 998</t>
  </si>
  <si>
    <t>Activité : 2520  à REPRIS</t>
  </si>
  <si>
    <t>ITM LAI PIERRELATTE</t>
  </si>
  <si>
    <t>5059LI</t>
  </si>
  <si>
    <t xml:space="preserve">STRUCTURE BASE ET ERT </t>
  </si>
  <si>
    <t>AJUST</t>
  </si>
  <si>
    <t>EUR</t>
  </si>
  <si>
    <t>REEL</t>
  </si>
  <si>
    <t>5055LI</t>
  </si>
  <si>
    <t>FONCTT EXPLOIT VARIABLE</t>
  </si>
  <si>
    <t>5190LI</t>
  </si>
  <si>
    <t>CONTENANT VARIABLE</t>
  </si>
  <si>
    <t>5210LI</t>
  </si>
  <si>
    <t>DISTRIBUTION VARIABLE</t>
  </si>
  <si>
    <t>5200LI</t>
  </si>
  <si>
    <t>DISTRIBUTION FIXE</t>
  </si>
  <si>
    <t>Service : 0216ME  à 999REP</t>
  </si>
  <si>
    <t>5130LI</t>
  </si>
  <si>
    <t>PREPARATION VARIABLE</t>
  </si>
  <si>
    <t>231101GR</t>
  </si>
  <si>
    <t>CHARGES LOCATIVES</t>
  </si>
  <si>
    <t>244001GR</t>
  </si>
  <si>
    <t>TELECOM FIXE</t>
  </si>
  <si>
    <t>AUTRES FOURNITURES HGR</t>
  </si>
  <si>
    <t>Semi frigo</t>
  </si>
  <si>
    <t>270001GR</t>
  </si>
  <si>
    <t>COTISATION FONCIERE DES ENTRPS</t>
  </si>
  <si>
    <t>202003CM</t>
  </si>
  <si>
    <t>FILMS</t>
  </si>
  <si>
    <t>204003GR</t>
  </si>
  <si>
    <t>COMBUSTIBLE</t>
  </si>
  <si>
    <t>5056LI</t>
  </si>
  <si>
    <t>FONCTT EXPLOIT FIXE</t>
  </si>
  <si>
    <t>240304GR</t>
  </si>
  <si>
    <t>MAINTENANCE LOGICIEL GD SYST</t>
  </si>
  <si>
    <t>5120LI</t>
  </si>
  <si>
    <t>PREPARATION FIXE</t>
  </si>
  <si>
    <t>225001LI</t>
  </si>
  <si>
    <t>LOCATION CONTENANT</t>
  </si>
  <si>
    <t>5180LI</t>
  </si>
  <si>
    <t>CONTENANT FIXE</t>
  </si>
  <si>
    <t>273001GR</t>
  </si>
  <si>
    <t>AUTRES IMPOTS ET TAXES</t>
  </si>
  <si>
    <t>Grand livre analytique 9 axes</t>
  </si>
  <si>
    <t>Compte : 101100  à 797000</t>
  </si>
  <si>
    <t>Nature Analytique : 100000ME  à 999999RE</t>
  </si>
  <si>
    <t>Date Comptable</t>
  </si>
  <si>
    <t>N° Code Ecriture</t>
  </si>
  <si>
    <t>N° Document</t>
  </si>
  <si>
    <t>Type de Document</t>
  </si>
  <si>
    <t>Source</t>
  </si>
  <si>
    <t>Devise de Transaction</t>
  </si>
  <si>
    <t>Débit devise base</t>
  </si>
  <si>
    <t>Crédit devise base</t>
  </si>
  <si>
    <t>B S ECHANGES</t>
  </si>
  <si>
    <t>RETRO FIOUL 01.17</t>
  </si>
  <si>
    <t>GLTRCHG</t>
  </si>
  <si>
    <t>TCI</t>
  </si>
  <si>
    <t>RETRO FIOUL 2017</t>
  </si>
  <si>
    <t>RETRO FIOUL 03.17</t>
  </si>
  <si>
    <t>RETRO FIOUL 04.17</t>
  </si>
  <si>
    <t>RETRO CESSION FIOUL 05.17</t>
  </si>
  <si>
    <t>RETRO FIOUL 06.17</t>
  </si>
  <si>
    <t>RETRO FIOUL 07.17</t>
  </si>
  <si>
    <t>RETRO FIOUL FENWICK 08.17</t>
  </si>
  <si>
    <t>RETRO FIOUL 09.17</t>
  </si>
  <si>
    <t>RETRO FIOUL FENWICK 10.17</t>
  </si>
  <si>
    <t>223032LI</t>
  </si>
  <si>
    <t>LIVRAISON ITB EFFECTUE EIT/ERT</t>
  </si>
  <si>
    <t>RETRO ENLEV  GROS LOT 01.17</t>
  </si>
  <si>
    <t>RETRO LOC CONTENANT 1 S 2017</t>
  </si>
  <si>
    <t>RETRO CHARGES LOC 1 S 2017</t>
  </si>
  <si>
    <t>RETRO TRAITEMEN BATCH 1 S 2017</t>
  </si>
  <si>
    <t>RETRO ABO CARTE SIM GEODE 1S17</t>
  </si>
  <si>
    <t>OD Trsf film LA017</t>
  </si>
  <si>
    <t>GLOD</t>
  </si>
  <si>
    <t>MAN</t>
  </si>
  <si>
    <t>RETRO SIM GEODE 06.17</t>
  </si>
  <si>
    <t>250003GR</t>
  </si>
  <si>
    <t>PROVISION CONGES PAYES</t>
  </si>
  <si>
    <t>RETRO CP TANAS 01.17</t>
  </si>
  <si>
    <t>251002GR</t>
  </si>
  <si>
    <t>PERSONNEL DETACHE</t>
  </si>
  <si>
    <t>RETRO CP DAMIAN GROSJEAN10.17</t>
  </si>
  <si>
    <t>255001GR</t>
  </si>
  <si>
    <t>AUTRES CHARGES DE PERSONNEL</t>
  </si>
  <si>
    <t>RETRO SALAIRES TANAS 01.17</t>
  </si>
  <si>
    <t>RETRO CET 1 S 2017</t>
  </si>
  <si>
    <t>RETRO REDEVANCE AUDIO 1 S 2017</t>
  </si>
  <si>
    <t>111006LI</t>
  </si>
  <si>
    <t>REFACTURATION DEMARQUE</t>
  </si>
  <si>
    <t>transfert chge n° 201703001</t>
  </si>
  <si>
    <t>transfert chge n° 201703002</t>
  </si>
  <si>
    <t>transfert chge n° 201703003</t>
  </si>
  <si>
    <t>transfert chge n° 201704002</t>
  </si>
  <si>
    <t>transfert chge n° 201705001</t>
  </si>
  <si>
    <t>transfert chge n° 201706002</t>
  </si>
  <si>
    <t>transfert chge n° 201708001</t>
  </si>
  <si>
    <t>transfert chge n° 201708003</t>
  </si>
  <si>
    <t>transfert chge n° 201710001</t>
  </si>
  <si>
    <t>111011LI</t>
  </si>
  <si>
    <t>RETROCES CH MANUT ITB EMIS ERT</t>
  </si>
  <si>
    <t>transfert chge n° 201701001</t>
  </si>
  <si>
    <t>transfert chge n° 201701002</t>
  </si>
  <si>
    <t>transfert chge n° 201702001</t>
  </si>
  <si>
    <t>transfert chge n° 201702004</t>
  </si>
  <si>
    <t>transfert chge n° 201703004</t>
  </si>
  <si>
    <t>transfert chge n° 201704001</t>
  </si>
  <si>
    <t>transfert chge n° 201704003</t>
  </si>
  <si>
    <t>transfert chge n° 201704004</t>
  </si>
  <si>
    <t>transfert chge n° 201705003</t>
  </si>
  <si>
    <t>transfert chge n° 201705004</t>
  </si>
  <si>
    <t>transfert chge n° 201706004</t>
  </si>
  <si>
    <t>transfert chge n° 201706005</t>
  </si>
  <si>
    <t>transfert chge n° 201707001</t>
  </si>
  <si>
    <t>transfert chge n° 201708002</t>
  </si>
  <si>
    <t>transfert chge n° 201708004</t>
  </si>
  <si>
    <t>transfert chge n° 201709001</t>
  </si>
  <si>
    <t>transfert chge n° 201710002</t>
  </si>
  <si>
    <t>150005GR</t>
  </si>
  <si>
    <t>REFACT PERSONNEL DETACH SAL BR</t>
  </si>
  <si>
    <t>5049LI</t>
  </si>
  <si>
    <t>SUPPORT COMMERCIAL</t>
  </si>
  <si>
    <t>transfert chge n° 201701003</t>
  </si>
  <si>
    <t>transfert chge n° 201702003</t>
  </si>
  <si>
    <t>transfert chge n° 201703005</t>
  </si>
  <si>
    <t>transfert chge n° 201704005</t>
  </si>
  <si>
    <t>transfert chge n° 201705006</t>
  </si>
  <si>
    <t>transfert chge n° 201706006</t>
  </si>
  <si>
    <t>transfert chge n° 201707003</t>
  </si>
  <si>
    <t>transfert chge n° 201708005</t>
  </si>
  <si>
    <t>transfert chge n° 201709002</t>
  </si>
  <si>
    <t>transfert chge n° 201710003</t>
  </si>
  <si>
    <t>transfert chge n° 201707002</t>
  </si>
  <si>
    <t>transfert chge n° 201702002</t>
  </si>
  <si>
    <t>transfert chge n° 201705005</t>
  </si>
  <si>
    <t>150100GR</t>
  </si>
  <si>
    <t>REFACT ENTRETIEN REPARATI GEN</t>
  </si>
  <si>
    <t>transfert chge n° 201706003</t>
  </si>
  <si>
    <t>150112GR</t>
  </si>
  <si>
    <t>REFACT CONGES PAYES</t>
  </si>
  <si>
    <t>transfert chge n° 201702005</t>
  </si>
  <si>
    <t>150147GR</t>
  </si>
  <si>
    <t>REFACT MISSION RECEPT COLLOQ</t>
  </si>
  <si>
    <t>transfert chge n° 201706001</t>
  </si>
  <si>
    <t>248010GR</t>
  </si>
  <si>
    <t>NETTOYAGE ENTREPOT</t>
  </si>
  <si>
    <t>Factures Non Parvenues EPROC</t>
  </si>
  <si>
    <t>CENTAUX</t>
  </si>
  <si>
    <t>EPR</t>
  </si>
  <si>
    <t>Centralisation Factures AP</t>
  </si>
  <si>
    <t>CENTAP</t>
  </si>
  <si>
    <t>AP</t>
  </si>
  <si>
    <t>255007GR</t>
  </si>
  <si>
    <t>VETEMENT DE TRAVAIL</t>
  </si>
  <si>
    <t>CARBO-GLACE</t>
  </si>
  <si>
    <t>204113LI</t>
  </si>
  <si>
    <t>CARBOGLACE</t>
  </si>
  <si>
    <t>Centralisation FS</t>
  </si>
  <si>
    <t>FS</t>
  </si>
  <si>
    <t>EDF-GDF</t>
  </si>
  <si>
    <t>204001GR</t>
  </si>
  <si>
    <t>EAU</t>
  </si>
  <si>
    <t>204002GR</t>
  </si>
  <si>
    <t>ELECTRICITE</t>
  </si>
  <si>
    <t>GLCLOTUR</t>
  </si>
  <si>
    <t>PIECES DETACHEES MATERIELS</t>
  </si>
  <si>
    <t>226204LI</t>
  </si>
  <si>
    <t>PIECES DETACHEES MAT ROULANT</t>
  </si>
  <si>
    <t>5150LI</t>
  </si>
  <si>
    <t>TIRAGE A QUAI VARIABLE</t>
  </si>
  <si>
    <t>201014LI</t>
  </si>
  <si>
    <t>AUTRE FOURNITURE NON STOCKEES</t>
  </si>
  <si>
    <t>PRESTATION TRANSPORTS HGR</t>
  </si>
  <si>
    <t>223037LI</t>
  </si>
  <si>
    <t>MESSAGERIE</t>
  </si>
  <si>
    <t>PRESTATION EFFECTUEE DIVERS</t>
  </si>
  <si>
    <t>220101LI</t>
  </si>
  <si>
    <t>CHARGES ENTR.EXT. A BASE</t>
  </si>
  <si>
    <t>CREDIT-BAIL MOBILIER</t>
  </si>
  <si>
    <t>224002LI</t>
  </si>
  <si>
    <t>LOCATION LD MATERIEL</t>
  </si>
  <si>
    <t>PRODUITS D'ENTRETIEN</t>
  </si>
  <si>
    <t>248003GR</t>
  </si>
  <si>
    <t>STR NETT. BUREAUX COMMUNS</t>
  </si>
  <si>
    <t>204117LI</t>
  </si>
  <si>
    <t>PIECES DETACHEES</t>
  </si>
  <si>
    <t>FOURNITURE HGR</t>
  </si>
  <si>
    <t>204101GR</t>
  </si>
  <si>
    <t>FOURNITURES DE BUREAU</t>
  </si>
  <si>
    <t>202001CM</t>
  </si>
  <si>
    <t>ETIQUETTES</t>
  </si>
  <si>
    <t>LOYER GR</t>
  </si>
  <si>
    <t>231001GR</t>
  </si>
  <si>
    <t>LOYERS</t>
  </si>
  <si>
    <t>204105GR</t>
  </si>
  <si>
    <t>FOUNITURES PETIT EQUIPEMENT</t>
  </si>
  <si>
    <t>VETEMENTS DE TRAVAIL</t>
  </si>
  <si>
    <t>ENERGIE HGR</t>
  </si>
  <si>
    <t>Mat?riels de manutention</t>
  </si>
  <si>
    <t>204114GR</t>
  </si>
  <si>
    <t>LUBRIFIANTS</t>
  </si>
  <si>
    <t>226101LI</t>
  </si>
  <si>
    <t>ENTRETIEN, REPARATION GENERALE</t>
  </si>
  <si>
    <t>226203LI</t>
  </si>
  <si>
    <t>PNEUMATIQUE</t>
  </si>
  <si>
    <t>Tracteur</t>
  </si>
  <si>
    <t>204005GR</t>
  </si>
  <si>
    <t>ENERGIES DIVERSES</t>
  </si>
  <si>
    <t>Semi fourgon</t>
  </si>
  <si>
    <t>248009GR</t>
  </si>
  <si>
    <t>STRAITANCE NETT.EXT.+ESP.VERTS</t>
  </si>
  <si>
    <t>MAINTENANCE INFO DIV MAT HGR</t>
  </si>
  <si>
    <t>226001LI</t>
  </si>
  <si>
    <t>CONTRAT D' ENTRETIEN</t>
  </si>
  <si>
    <t>LOCATIONS DE MATERIEL HGR</t>
  </si>
  <si>
    <t>248004GR</t>
  </si>
  <si>
    <t>STRAITANCE DECHETS/ORDURES</t>
  </si>
  <si>
    <t>CHARGES LOCATIVES HGR</t>
  </si>
  <si>
    <t>ENTRETIEN REPAR. MAT TRANSP</t>
  </si>
  <si>
    <t>226202LI</t>
  </si>
  <si>
    <t>ENTRET  REP MATERIEL ROULANT</t>
  </si>
  <si>
    <t>226002LI</t>
  </si>
  <si>
    <t>CONTRAT D'ENTRETIEN MAT ROULT</t>
  </si>
  <si>
    <t>ENTRETIEN REPAR. MAT ENTREPOT</t>
  </si>
  <si>
    <t>225002LI</t>
  </si>
  <si>
    <t>ENT REPARATION CONTENANTS</t>
  </si>
  <si>
    <t>226103LI</t>
  </si>
  <si>
    <t>ENTR REPARATION APP MANUT</t>
  </si>
  <si>
    <t>226205LI</t>
  </si>
  <si>
    <t>SINISTRES MATERIEL ROULANT</t>
  </si>
  <si>
    <t xml:space="preserve">Opérateur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</si>
</sst>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695325</xdr:colOff>
          <xdr:row>0</xdr:row>
          <xdr:rowOff>95250</xdr:rowOff>
        </xdr:from>
        <xdr:to>
          <xdr:col>6</xdr:col>
          <xdr:colOff>733425</xdr:colOff>
          <xdr:row>5</xdr:row>
          <xdr:rowOff>123825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 ne pas utiliser macro ap + ar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609600</xdr:colOff>
          <xdr:row>6</xdr:row>
          <xdr:rowOff>9525</xdr:rowOff>
        </xdr:from>
        <xdr:to>
          <xdr:col>7</xdr:col>
          <xdr:colOff>66675</xdr:colOff>
          <xdr:row>8</xdr:row>
          <xdr:rowOff>171450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macro gl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409575</xdr:colOff>
          <xdr:row>1</xdr:row>
          <xdr:rowOff>66675</xdr:rowOff>
        </xdr:from>
        <xdr:to>
          <xdr:col>9</xdr:col>
          <xdr:colOff>190500</xdr:colOff>
          <xdr:row>4</xdr:row>
          <xdr:rowOff>38100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ne pas utiliserModif gl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W1471"/>
  <sheetViews>
    <sheetView tabSelected="1" topLeftCell="A523" workbookViewId="0">
      <selection activeCell="A5944" sqref="A1472:XFD5944"/>
    </sheetView>
  </sheetViews>
  <sheetFormatPr baseColWidth="10" defaultRowHeight="15" x14ac:dyDescent="0.25"/>
  <sheetData>
    <row r="1" spans="1:23" x14ac:dyDescent="0.25">
      <c r="A1" t="s">
        <v>65</v>
      </c>
    </row>
    <row r="2" spans="1:23" x14ac:dyDescent="0.25">
      <c r="A2" t="s">
        <v>0</v>
      </c>
    </row>
    <row r="3" spans="1:23" x14ac:dyDescent="0.25">
      <c r="A3" t="s">
        <v>253</v>
      </c>
    </row>
    <row r="4" spans="1:23" x14ac:dyDescent="0.25">
      <c r="A4" t="s">
        <v>16</v>
      </c>
    </row>
    <row r="5" spans="1:23" x14ac:dyDescent="0.25">
      <c r="A5" t="s">
        <v>17</v>
      </c>
    </row>
    <row r="6" spans="1:23" x14ac:dyDescent="0.25">
      <c r="A6" t="s">
        <v>18</v>
      </c>
    </row>
    <row r="7" spans="1:23" x14ac:dyDescent="0.25">
      <c r="A7" t="s">
        <v>19</v>
      </c>
    </row>
    <row r="8" spans="1:23" x14ac:dyDescent="0.25">
      <c r="A8" t="s">
        <v>20</v>
      </c>
    </row>
    <row r="9" spans="1:23" x14ac:dyDescent="0.25">
      <c r="A9" t="s">
        <v>21</v>
      </c>
    </row>
    <row r="10" spans="1:23" x14ac:dyDescent="0.25">
      <c r="A10" t="s">
        <v>22</v>
      </c>
    </row>
    <row r="11" spans="1:23" x14ac:dyDescent="0.25">
      <c r="A11" t="s">
        <v>66</v>
      </c>
    </row>
    <row r="12" spans="1:23" x14ac:dyDescent="0.25">
      <c r="A12" t="s">
        <v>67</v>
      </c>
    </row>
    <row r="13" spans="1:23" x14ac:dyDescent="0.25">
      <c r="A13" t="s">
        <v>38</v>
      </c>
    </row>
    <row r="14" spans="1:23" x14ac:dyDescent="0.25">
      <c r="A14" t="s">
        <v>23</v>
      </c>
    </row>
    <row r="15" spans="1:23" x14ac:dyDescent="0.25">
      <c r="A15" t="s">
        <v>0</v>
      </c>
    </row>
    <row r="16" spans="1:23" x14ac:dyDescent="0.25">
      <c r="A16" t="s">
        <v>1</v>
      </c>
      <c r="B16" t="s">
        <v>13</v>
      </c>
      <c r="C16" t="s">
        <v>14</v>
      </c>
      <c r="D16" t="s">
        <v>2</v>
      </c>
      <c r="E16" t="s">
        <v>3</v>
      </c>
      <c r="F16" t="s">
        <v>4</v>
      </c>
      <c r="G16" t="s">
        <v>5</v>
      </c>
      <c r="H16" t="s">
        <v>6</v>
      </c>
      <c r="I16" t="s">
        <v>7</v>
      </c>
      <c r="J16" t="s">
        <v>8</v>
      </c>
      <c r="K16" t="s">
        <v>9</v>
      </c>
      <c r="L16" t="s">
        <v>10</v>
      </c>
      <c r="M16" t="s">
        <v>15</v>
      </c>
      <c r="N16" t="s">
        <v>68</v>
      </c>
      <c r="O16" t="s">
        <v>69</v>
      </c>
      <c r="P16" t="s">
        <v>70</v>
      </c>
      <c r="Q16" t="s">
        <v>11</v>
      </c>
      <c r="R16" t="s">
        <v>12</v>
      </c>
      <c r="S16" t="s">
        <v>71</v>
      </c>
      <c r="T16" t="s">
        <v>72</v>
      </c>
      <c r="U16" t="s">
        <v>73</v>
      </c>
      <c r="V16" t="s">
        <v>74</v>
      </c>
      <c r="W16" t="s">
        <v>75</v>
      </c>
    </row>
    <row r="17" spans="1:23" x14ac:dyDescent="0.25">
      <c r="A17" t="str">
        <f t="shared" ref="A17:A80" si="0">"LA061"</f>
        <v>LA061</v>
      </c>
      <c r="B17" t="str">
        <f t="shared" ref="B17:B80" si="1">"061"</f>
        <v>061</v>
      </c>
      <c r="C17" t="s">
        <v>24</v>
      </c>
      <c r="D17">
        <v>606940</v>
      </c>
      <c r="E17" t="s">
        <v>45</v>
      </c>
      <c r="F17">
        <v>606940</v>
      </c>
      <c r="G17" t="s">
        <v>167</v>
      </c>
      <c r="H17" t="s">
        <v>168</v>
      </c>
      <c r="I17" t="s">
        <v>53</v>
      </c>
      <c r="J17" t="s">
        <v>54</v>
      </c>
      <c r="K17" t="s">
        <v>0</v>
      </c>
      <c r="L17" t="s">
        <v>0</v>
      </c>
      <c r="M17">
        <v>6</v>
      </c>
      <c r="N17" s="1">
        <v>42887</v>
      </c>
      <c r="O17">
        <v>1</v>
      </c>
      <c r="P17" t="str">
        <f>"170600000230"</f>
        <v>170600000230</v>
      </c>
      <c r="Q17" t="s">
        <v>169</v>
      </c>
      <c r="R17" t="s">
        <v>27</v>
      </c>
      <c r="S17" t="s">
        <v>170</v>
      </c>
      <c r="T17" t="s">
        <v>171</v>
      </c>
      <c r="U17" t="s">
        <v>28</v>
      </c>
      <c r="V17">
        <v>0</v>
      </c>
      <c r="W17">
        <v>0</v>
      </c>
    </row>
    <row r="18" spans="1:23" x14ac:dyDescent="0.25">
      <c r="A18" t="str">
        <f t="shared" si="0"/>
        <v>LA061</v>
      </c>
      <c r="B18" t="str">
        <f t="shared" si="1"/>
        <v>061</v>
      </c>
      <c r="C18" t="s">
        <v>24</v>
      </c>
      <c r="D18">
        <v>606940</v>
      </c>
      <c r="E18" t="s">
        <v>45</v>
      </c>
      <c r="F18">
        <v>606940</v>
      </c>
      <c r="G18" t="s">
        <v>167</v>
      </c>
      <c r="H18" t="s">
        <v>168</v>
      </c>
      <c r="I18" t="s">
        <v>53</v>
      </c>
      <c r="J18" t="s">
        <v>54</v>
      </c>
      <c r="K18" t="s">
        <v>0</v>
      </c>
      <c r="L18" t="s">
        <v>0</v>
      </c>
      <c r="M18">
        <v>6</v>
      </c>
      <c r="N18" s="1">
        <v>42887</v>
      </c>
      <c r="O18">
        <v>1</v>
      </c>
      <c r="P18" t="str">
        <f>"170600000087"</f>
        <v>170600000087</v>
      </c>
      <c r="Q18" t="s">
        <v>172</v>
      </c>
      <c r="R18" t="s">
        <v>29</v>
      </c>
      <c r="S18" t="s">
        <v>173</v>
      </c>
      <c r="T18" t="s">
        <v>174</v>
      </c>
      <c r="U18" t="s">
        <v>28</v>
      </c>
      <c r="V18">
        <v>1</v>
      </c>
      <c r="W18">
        <v>0</v>
      </c>
    </row>
    <row r="19" spans="1:23" x14ac:dyDescent="0.25">
      <c r="A19" t="str">
        <f t="shared" si="0"/>
        <v>LA061</v>
      </c>
      <c r="B19" t="str">
        <f t="shared" si="1"/>
        <v>061</v>
      </c>
      <c r="C19" t="s">
        <v>24</v>
      </c>
      <c r="D19">
        <v>606940</v>
      </c>
      <c r="E19" t="s">
        <v>45</v>
      </c>
      <c r="F19">
        <v>606940</v>
      </c>
      <c r="G19" t="s">
        <v>167</v>
      </c>
      <c r="H19" t="s">
        <v>168</v>
      </c>
      <c r="I19" t="s">
        <v>53</v>
      </c>
      <c r="J19" t="s">
        <v>54</v>
      </c>
      <c r="K19" t="s">
        <v>0</v>
      </c>
      <c r="L19" t="s">
        <v>0</v>
      </c>
      <c r="M19">
        <v>6</v>
      </c>
      <c r="N19" s="1">
        <v>42905</v>
      </c>
      <c r="O19">
        <v>1</v>
      </c>
      <c r="P19" t="str">
        <f>"170600002032"</f>
        <v>170600002032</v>
      </c>
      <c r="Q19" t="s">
        <v>172</v>
      </c>
      <c r="R19" t="s">
        <v>29</v>
      </c>
      <c r="S19" t="s">
        <v>173</v>
      </c>
      <c r="T19" t="s">
        <v>174</v>
      </c>
      <c r="U19" t="s">
        <v>28</v>
      </c>
      <c r="V19">
        <v>2</v>
      </c>
      <c r="W19">
        <v>0</v>
      </c>
    </row>
    <row r="20" spans="1:23" x14ac:dyDescent="0.25">
      <c r="A20" t="str">
        <f t="shared" si="0"/>
        <v>LA061</v>
      </c>
      <c r="B20" t="str">
        <f t="shared" si="1"/>
        <v>061</v>
      </c>
      <c r="C20" t="s">
        <v>24</v>
      </c>
      <c r="D20">
        <v>606940</v>
      </c>
      <c r="E20" t="s">
        <v>45</v>
      </c>
      <c r="F20">
        <v>606940</v>
      </c>
      <c r="G20" t="s">
        <v>167</v>
      </c>
      <c r="H20" t="s">
        <v>168</v>
      </c>
      <c r="I20" t="s">
        <v>53</v>
      </c>
      <c r="J20" t="s">
        <v>54</v>
      </c>
      <c r="K20" t="s">
        <v>0</v>
      </c>
      <c r="L20" t="s">
        <v>0</v>
      </c>
      <c r="M20">
        <v>6</v>
      </c>
      <c r="N20" s="1">
        <v>42908</v>
      </c>
      <c r="O20">
        <v>1</v>
      </c>
      <c r="P20" t="str">
        <f>"170600001627"</f>
        <v>170600001627</v>
      </c>
      <c r="Q20" t="s">
        <v>172</v>
      </c>
      <c r="R20" t="s">
        <v>29</v>
      </c>
      <c r="S20" t="s">
        <v>173</v>
      </c>
      <c r="T20" t="s">
        <v>174</v>
      </c>
      <c r="U20" t="s">
        <v>28</v>
      </c>
      <c r="V20">
        <v>3</v>
      </c>
      <c r="W20">
        <v>0</v>
      </c>
    </row>
    <row r="21" spans="1:23" x14ac:dyDescent="0.25">
      <c r="A21" t="str">
        <f t="shared" si="0"/>
        <v>LA061</v>
      </c>
      <c r="B21" t="str">
        <f t="shared" si="1"/>
        <v>061</v>
      </c>
      <c r="C21" t="s">
        <v>24</v>
      </c>
      <c r="D21">
        <v>606940</v>
      </c>
      <c r="E21" t="s">
        <v>45</v>
      </c>
      <c r="F21">
        <v>606940</v>
      </c>
      <c r="G21" t="s">
        <v>167</v>
      </c>
      <c r="H21" t="s">
        <v>168</v>
      </c>
      <c r="I21" t="s">
        <v>53</v>
      </c>
      <c r="J21" t="s">
        <v>54</v>
      </c>
      <c r="K21" t="s">
        <v>0</v>
      </c>
      <c r="L21" t="s">
        <v>0</v>
      </c>
      <c r="M21">
        <v>7</v>
      </c>
      <c r="N21" s="1">
        <v>42947</v>
      </c>
      <c r="O21">
        <v>1</v>
      </c>
      <c r="P21" t="str">
        <f>"170700000172"</f>
        <v>170700000172</v>
      </c>
      <c r="Q21" t="s">
        <v>169</v>
      </c>
      <c r="R21" t="s">
        <v>27</v>
      </c>
      <c r="S21" t="s">
        <v>170</v>
      </c>
      <c r="T21" t="s">
        <v>171</v>
      </c>
      <c r="U21" t="s">
        <v>28</v>
      </c>
      <c r="V21">
        <v>4</v>
      </c>
      <c r="W21">
        <v>0</v>
      </c>
    </row>
    <row r="22" spans="1:23" x14ac:dyDescent="0.25">
      <c r="A22" t="str">
        <f t="shared" si="0"/>
        <v>LA061</v>
      </c>
      <c r="B22" t="str">
        <f t="shared" si="1"/>
        <v>061</v>
      </c>
      <c r="C22" t="s">
        <v>24</v>
      </c>
      <c r="D22">
        <v>606940</v>
      </c>
      <c r="E22" t="s">
        <v>45</v>
      </c>
      <c r="F22">
        <v>606940</v>
      </c>
      <c r="G22" t="s">
        <v>167</v>
      </c>
      <c r="H22" t="s">
        <v>168</v>
      </c>
      <c r="I22" t="s">
        <v>53</v>
      </c>
      <c r="J22" t="s">
        <v>54</v>
      </c>
      <c r="K22" t="s">
        <v>0</v>
      </c>
      <c r="L22" t="s">
        <v>0</v>
      </c>
      <c r="M22">
        <v>8</v>
      </c>
      <c r="N22" s="1">
        <v>42948</v>
      </c>
      <c r="O22">
        <v>1</v>
      </c>
      <c r="P22" t="str">
        <f>"170800000172"</f>
        <v>170800000172</v>
      </c>
      <c r="Q22" t="s">
        <v>169</v>
      </c>
      <c r="R22" t="s">
        <v>27</v>
      </c>
      <c r="S22" t="s">
        <v>170</v>
      </c>
      <c r="T22" t="s">
        <v>171</v>
      </c>
      <c r="U22" t="s">
        <v>28</v>
      </c>
      <c r="V22">
        <v>4</v>
      </c>
      <c r="W22">
        <v>0</v>
      </c>
    </row>
    <row r="23" spans="1:23" x14ac:dyDescent="0.25">
      <c r="A23" t="str">
        <f t="shared" si="0"/>
        <v>LA061</v>
      </c>
      <c r="B23" t="str">
        <f t="shared" si="1"/>
        <v>061</v>
      </c>
      <c r="C23" t="s">
        <v>24</v>
      </c>
      <c r="D23">
        <v>606940</v>
      </c>
      <c r="E23" t="s">
        <v>45</v>
      </c>
      <c r="F23">
        <v>606940</v>
      </c>
      <c r="G23" t="s">
        <v>167</v>
      </c>
      <c r="H23" t="s">
        <v>168</v>
      </c>
      <c r="I23" t="s">
        <v>53</v>
      </c>
      <c r="J23" t="s">
        <v>54</v>
      </c>
      <c r="K23" t="s">
        <v>0</v>
      </c>
      <c r="L23" t="s">
        <v>0</v>
      </c>
      <c r="M23">
        <v>8</v>
      </c>
      <c r="N23" s="1">
        <v>42948</v>
      </c>
      <c r="O23">
        <v>1</v>
      </c>
      <c r="P23" t="str">
        <f>"170800000220"</f>
        <v>170800000220</v>
      </c>
      <c r="Q23" t="s">
        <v>172</v>
      </c>
      <c r="R23" t="s">
        <v>29</v>
      </c>
      <c r="S23" t="s">
        <v>173</v>
      </c>
      <c r="T23" t="s">
        <v>174</v>
      </c>
      <c r="U23" t="s">
        <v>28</v>
      </c>
      <c r="V23">
        <v>4</v>
      </c>
      <c r="W23">
        <v>0</v>
      </c>
    </row>
    <row r="24" spans="1:23" x14ac:dyDescent="0.25">
      <c r="A24" t="str">
        <f t="shared" si="0"/>
        <v>LA061</v>
      </c>
      <c r="B24" t="str">
        <f t="shared" si="1"/>
        <v>061</v>
      </c>
      <c r="C24" t="s">
        <v>24</v>
      </c>
      <c r="D24">
        <v>606940</v>
      </c>
      <c r="E24" t="s">
        <v>45</v>
      </c>
      <c r="F24">
        <v>606940</v>
      </c>
      <c r="G24" t="s">
        <v>167</v>
      </c>
      <c r="H24" t="s">
        <v>168</v>
      </c>
      <c r="I24" t="s">
        <v>53</v>
      </c>
      <c r="J24" t="s">
        <v>54</v>
      </c>
      <c r="K24" t="s">
        <v>0</v>
      </c>
      <c r="L24" t="s">
        <v>0</v>
      </c>
      <c r="M24">
        <v>9</v>
      </c>
      <c r="N24" s="1">
        <v>42993</v>
      </c>
      <c r="O24">
        <v>1</v>
      </c>
      <c r="P24" t="str">
        <f>"170900002306"</f>
        <v>170900002306</v>
      </c>
      <c r="Q24" t="s">
        <v>172</v>
      </c>
      <c r="R24" t="s">
        <v>29</v>
      </c>
      <c r="S24" t="s">
        <v>173</v>
      </c>
      <c r="T24" t="s">
        <v>174</v>
      </c>
      <c r="U24" t="s">
        <v>28</v>
      </c>
      <c r="V24">
        <v>4</v>
      </c>
      <c r="W24">
        <v>0</v>
      </c>
    </row>
    <row r="25" spans="1:23" x14ac:dyDescent="0.25">
      <c r="A25" t="str">
        <f t="shared" si="0"/>
        <v>LA061</v>
      </c>
      <c r="B25" t="str">
        <f t="shared" si="1"/>
        <v>061</v>
      </c>
      <c r="C25" t="s">
        <v>24</v>
      </c>
      <c r="D25">
        <v>606940</v>
      </c>
      <c r="E25" t="s">
        <v>45</v>
      </c>
      <c r="F25">
        <v>606940</v>
      </c>
      <c r="G25" t="s">
        <v>167</v>
      </c>
      <c r="H25" t="s">
        <v>168</v>
      </c>
      <c r="I25" t="s">
        <v>25</v>
      </c>
      <c r="J25" t="s">
        <v>26</v>
      </c>
      <c r="K25" t="s">
        <v>0</v>
      </c>
      <c r="L25" t="s">
        <v>0</v>
      </c>
      <c r="M25">
        <v>9</v>
      </c>
      <c r="N25" s="1">
        <v>42993</v>
      </c>
      <c r="O25">
        <v>1</v>
      </c>
      <c r="P25" t="str">
        <f>"170900000939"</f>
        <v>170900000939</v>
      </c>
      <c r="Q25" t="s">
        <v>172</v>
      </c>
      <c r="R25" t="s">
        <v>29</v>
      </c>
      <c r="S25" t="s">
        <v>173</v>
      </c>
      <c r="T25" t="s">
        <v>174</v>
      </c>
      <c r="U25" t="s">
        <v>28</v>
      </c>
      <c r="V25">
        <v>4</v>
      </c>
      <c r="W25">
        <v>0</v>
      </c>
    </row>
    <row r="26" spans="1:23" x14ac:dyDescent="0.25">
      <c r="A26" t="str">
        <f t="shared" si="0"/>
        <v>LA061</v>
      </c>
      <c r="B26" t="str">
        <f t="shared" si="1"/>
        <v>061</v>
      </c>
      <c r="C26" t="s">
        <v>24</v>
      </c>
      <c r="D26">
        <v>606940</v>
      </c>
      <c r="E26" t="s">
        <v>45</v>
      </c>
      <c r="F26">
        <v>606940</v>
      </c>
      <c r="G26" t="s">
        <v>167</v>
      </c>
      <c r="H26" t="s">
        <v>168</v>
      </c>
      <c r="I26" t="s">
        <v>25</v>
      </c>
      <c r="J26" t="s">
        <v>26</v>
      </c>
      <c r="K26" t="s">
        <v>0</v>
      </c>
      <c r="L26" t="s">
        <v>0</v>
      </c>
      <c r="M26">
        <v>9</v>
      </c>
      <c r="N26" s="1">
        <v>42993</v>
      </c>
      <c r="O26">
        <v>1</v>
      </c>
      <c r="P26" t="str">
        <f>"170900002306"</f>
        <v>170900002306</v>
      </c>
      <c r="Q26" t="s">
        <v>172</v>
      </c>
      <c r="R26" t="s">
        <v>29</v>
      </c>
      <c r="S26" t="s">
        <v>173</v>
      </c>
      <c r="T26" t="s">
        <v>174</v>
      </c>
      <c r="U26" t="s">
        <v>28</v>
      </c>
      <c r="V26">
        <v>4</v>
      </c>
      <c r="W26">
        <v>0</v>
      </c>
    </row>
    <row r="27" spans="1:23" x14ac:dyDescent="0.25">
      <c r="A27" t="str">
        <f t="shared" si="0"/>
        <v>LA061</v>
      </c>
      <c r="B27" t="str">
        <f t="shared" si="1"/>
        <v>061</v>
      </c>
      <c r="C27" t="s">
        <v>24</v>
      </c>
      <c r="D27">
        <v>606940</v>
      </c>
      <c r="E27" t="s">
        <v>45</v>
      </c>
      <c r="F27">
        <v>606940</v>
      </c>
      <c r="G27" t="s">
        <v>175</v>
      </c>
      <c r="H27" t="s">
        <v>176</v>
      </c>
      <c r="I27" t="s">
        <v>25</v>
      </c>
      <c r="J27" t="s">
        <v>26</v>
      </c>
      <c r="K27" t="s">
        <v>0</v>
      </c>
      <c r="L27" t="s">
        <v>0</v>
      </c>
      <c r="M27">
        <v>7</v>
      </c>
      <c r="N27" s="1">
        <v>42947</v>
      </c>
      <c r="O27">
        <v>1</v>
      </c>
      <c r="P27" t="str">
        <f>"170700000172"</f>
        <v>170700000172</v>
      </c>
      <c r="Q27" t="s">
        <v>169</v>
      </c>
      <c r="R27" t="s">
        <v>27</v>
      </c>
      <c r="S27" t="s">
        <v>170</v>
      </c>
      <c r="T27" t="s">
        <v>171</v>
      </c>
      <c r="U27" t="s">
        <v>28</v>
      </c>
      <c r="V27">
        <v>4</v>
      </c>
      <c r="W27">
        <v>0</v>
      </c>
    </row>
    <row r="28" spans="1:23" x14ac:dyDescent="0.25">
      <c r="A28" t="str">
        <f t="shared" si="0"/>
        <v>LA061</v>
      </c>
      <c r="B28" t="str">
        <f t="shared" si="1"/>
        <v>061</v>
      </c>
      <c r="C28" t="s">
        <v>24</v>
      </c>
      <c r="D28">
        <v>606940</v>
      </c>
      <c r="E28" t="s">
        <v>45</v>
      </c>
      <c r="F28">
        <v>606940</v>
      </c>
      <c r="G28" t="s">
        <v>175</v>
      </c>
      <c r="H28" t="s">
        <v>176</v>
      </c>
      <c r="I28" t="s">
        <v>25</v>
      </c>
      <c r="J28" t="s">
        <v>26</v>
      </c>
      <c r="K28" t="s">
        <v>0</v>
      </c>
      <c r="L28" t="s">
        <v>0</v>
      </c>
      <c r="M28">
        <v>8</v>
      </c>
      <c r="N28" s="1">
        <v>42948</v>
      </c>
      <c r="O28">
        <v>1</v>
      </c>
      <c r="P28" t="str">
        <f>"170800000172"</f>
        <v>170800000172</v>
      </c>
      <c r="Q28" t="s">
        <v>169</v>
      </c>
      <c r="R28" t="s">
        <v>27</v>
      </c>
      <c r="S28" t="s">
        <v>170</v>
      </c>
      <c r="T28" t="s">
        <v>171</v>
      </c>
      <c r="U28" t="s">
        <v>28</v>
      </c>
      <c r="V28">
        <v>4</v>
      </c>
      <c r="W28">
        <v>0</v>
      </c>
    </row>
    <row r="29" spans="1:23" x14ac:dyDescent="0.25">
      <c r="A29" t="str">
        <f t="shared" si="0"/>
        <v>LA061</v>
      </c>
      <c r="B29" t="str">
        <f t="shared" si="1"/>
        <v>061</v>
      </c>
      <c r="C29" t="s">
        <v>24</v>
      </c>
      <c r="D29">
        <v>606940</v>
      </c>
      <c r="E29" t="s">
        <v>45</v>
      </c>
      <c r="F29">
        <v>606940</v>
      </c>
      <c r="G29" t="s">
        <v>175</v>
      </c>
      <c r="H29" t="s">
        <v>176</v>
      </c>
      <c r="I29" t="s">
        <v>25</v>
      </c>
      <c r="J29" t="s">
        <v>26</v>
      </c>
      <c r="K29" t="s">
        <v>0</v>
      </c>
      <c r="L29" t="s">
        <v>0</v>
      </c>
      <c r="M29">
        <v>8</v>
      </c>
      <c r="N29" s="1">
        <v>42948</v>
      </c>
      <c r="O29">
        <v>1</v>
      </c>
      <c r="P29" t="str">
        <f>"170800000220"</f>
        <v>170800000220</v>
      </c>
      <c r="Q29" t="s">
        <v>172</v>
      </c>
      <c r="R29" t="s">
        <v>29</v>
      </c>
      <c r="S29" t="s">
        <v>173</v>
      </c>
      <c r="T29" t="s">
        <v>174</v>
      </c>
      <c r="U29" t="s">
        <v>28</v>
      </c>
      <c r="V29">
        <v>4</v>
      </c>
      <c r="W29">
        <v>0</v>
      </c>
    </row>
    <row r="30" spans="1:23" x14ac:dyDescent="0.25">
      <c r="A30" t="str">
        <f t="shared" si="0"/>
        <v>LA061</v>
      </c>
      <c r="B30" t="str">
        <f t="shared" si="1"/>
        <v>061</v>
      </c>
      <c r="C30" t="s">
        <v>24</v>
      </c>
      <c r="D30">
        <v>606940</v>
      </c>
      <c r="E30" t="s">
        <v>45</v>
      </c>
      <c r="F30">
        <v>606940</v>
      </c>
      <c r="G30" t="s">
        <v>175</v>
      </c>
      <c r="H30" t="s">
        <v>176</v>
      </c>
      <c r="I30" t="s">
        <v>25</v>
      </c>
      <c r="J30" t="s">
        <v>26</v>
      </c>
      <c r="K30" t="s">
        <v>0</v>
      </c>
      <c r="L30" t="s">
        <v>0</v>
      </c>
      <c r="M30">
        <v>8</v>
      </c>
      <c r="N30" s="1">
        <v>42978</v>
      </c>
      <c r="O30">
        <v>1</v>
      </c>
      <c r="P30" t="str">
        <f>"170800000455"</f>
        <v>170800000455</v>
      </c>
      <c r="Q30" t="s">
        <v>169</v>
      </c>
      <c r="R30" t="s">
        <v>27</v>
      </c>
      <c r="S30" t="s">
        <v>170</v>
      </c>
      <c r="T30" t="s">
        <v>171</v>
      </c>
      <c r="U30" t="s">
        <v>28</v>
      </c>
      <c r="V30">
        <v>4</v>
      </c>
      <c r="W30">
        <v>0</v>
      </c>
    </row>
    <row r="31" spans="1:23" x14ac:dyDescent="0.25">
      <c r="A31" t="str">
        <f t="shared" si="0"/>
        <v>LA061</v>
      </c>
      <c r="B31" t="str">
        <f t="shared" si="1"/>
        <v>061</v>
      </c>
      <c r="C31" t="s">
        <v>24</v>
      </c>
      <c r="D31">
        <v>606940</v>
      </c>
      <c r="E31" t="s">
        <v>45</v>
      </c>
      <c r="F31">
        <v>606940</v>
      </c>
      <c r="G31" t="s">
        <v>175</v>
      </c>
      <c r="H31" t="s">
        <v>176</v>
      </c>
      <c r="I31" t="s">
        <v>25</v>
      </c>
      <c r="J31" t="s">
        <v>26</v>
      </c>
      <c r="K31" t="s">
        <v>0</v>
      </c>
      <c r="L31" t="s">
        <v>0</v>
      </c>
      <c r="M31">
        <v>9</v>
      </c>
      <c r="N31" s="1">
        <v>42979</v>
      </c>
      <c r="O31">
        <v>1</v>
      </c>
      <c r="P31" t="str">
        <f>"170900000222"</f>
        <v>170900000222</v>
      </c>
      <c r="Q31" t="s">
        <v>169</v>
      </c>
      <c r="R31" t="s">
        <v>27</v>
      </c>
      <c r="S31" t="s">
        <v>170</v>
      </c>
      <c r="T31" t="s">
        <v>171</v>
      </c>
      <c r="U31" t="s">
        <v>28</v>
      </c>
      <c r="V31">
        <v>4</v>
      </c>
      <c r="W31">
        <v>0</v>
      </c>
    </row>
    <row r="32" spans="1:23" x14ac:dyDescent="0.25">
      <c r="A32" t="str">
        <f t="shared" si="0"/>
        <v>LA061</v>
      </c>
      <c r="B32" t="str">
        <f t="shared" si="1"/>
        <v>061</v>
      </c>
      <c r="C32" t="s">
        <v>24</v>
      </c>
      <c r="D32">
        <v>606120</v>
      </c>
      <c r="E32" t="s">
        <v>177</v>
      </c>
      <c r="F32">
        <v>606120</v>
      </c>
      <c r="G32" t="s">
        <v>178</v>
      </c>
      <c r="H32" t="s">
        <v>179</v>
      </c>
      <c r="I32" t="s">
        <v>39</v>
      </c>
      <c r="J32" t="s">
        <v>40</v>
      </c>
      <c r="K32" t="s">
        <v>0</v>
      </c>
      <c r="L32" t="s">
        <v>0</v>
      </c>
      <c r="M32">
        <v>9</v>
      </c>
      <c r="N32" s="1">
        <v>42979</v>
      </c>
      <c r="O32">
        <v>1</v>
      </c>
      <c r="P32" t="str">
        <f>"170900000222"</f>
        <v>170900000222</v>
      </c>
      <c r="Q32" t="s">
        <v>169</v>
      </c>
      <c r="R32" t="s">
        <v>27</v>
      </c>
      <c r="S32" t="s">
        <v>170</v>
      </c>
      <c r="T32" t="s">
        <v>171</v>
      </c>
      <c r="U32" t="s">
        <v>28</v>
      </c>
      <c r="V32">
        <v>4</v>
      </c>
      <c r="W32">
        <v>0</v>
      </c>
    </row>
    <row r="33" spans="1:23" x14ac:dyDescent="0.25">
      <c r="A33" t="str">
        <f t="shared" si="0"/>
        <v>LA061</v>
      </c>
      <c r="B33" t="str">
        <f t="shared" si="1"/>
        <v>061</v>
      </c>
      <c r="C33" t="s">
        <v>24</v>
      </c>
      <c r="D33">
        <v>606120</v>
      </c>
      <c r="E33" t="s">
        <v>177</v>
      </c>
      <c r="F33">
        <v>606120</v>
      </c>
      <c r="G33" t="s">
        <v>178</v>
      </c>
      <c r="H33" t="s">
        <v>179</v>
      </c>
      <c r="I33" t="s">
        <v>39</v>
      </c>
      <c r="J33" t="s">
        <v>40</v>
      </c>
      <c r="K33" t="s">
        <v>0</v>
      </c>
      <c r="L33" t="s">
        <v>0</v>
      </c>
      <c r="M33">
        <v>9</v>
      </c>
      <c r="N33" s="1">
        <v>42979</v>
      </c>
      <c r="O33">
        <v>1</v>
      </c>
      <c r="P33" t="str">
        <f>"170900000275"</f>
        <v>170900000275</v>
      </c>
      <c r="Q33" t="s">
        <v>180</v>
      </c>
      <c r="R33" t="s">
        <v>27</v>
      </c>
      <c r="S33" t="s">
        <v>170</v>
      </c>
      <c r="T33" t="s">
        <v>181</v>
      </c>
      <c r="U33" t="s">
        <v>28</v>
      </c>
      <c r="V33">
        <v>4</v>
      </c>
      <c r="W33">
        <v>0</v>
      </c>
    </row>
    <row r="34" spans="1:23" x14ac:dyDescent="0.25">
      <c r="A34" t="str">
        <f t="shared" si="0"/>
        <v>LA061</v>
      </c>
      <c r="B34" t="str">
        <f t="shared" si="1"/>
        <v>061</v>
      </c>
      <c r="C34" t="s">
        <v>24</v>
      </c>
      <c r="D34">
        <v>606120</v>
      </c>
      <c r="E34" t="s">
        <v>177</v>
      </c>
      <c r="F34">
        <v>606120</v>
      </c>
      <c r="G34" t="s">
        <v>178</v>
      </c>
      <c r="H34" t="s">
        <v>179</v>
      </c>
      <c r="I34" t="s">
        <v>39</v>
      </c>
      <c r="J34" t="s">
        <v>40</v>
      </c>
      <c r="K34" t="s">
        <v>0</v>
      </c>
      <c r="L34" t="s">
        <v>0</v>
      </c>
      <c r="M34">
        <v>9</v>
      </c>
      <c r="N34" s="1">
        <v>42986</v>
      </c>
      <c r="O34">
        <v>1</v>
      </c>
      <c r="P34" t="str">
        <f>"170900000558"</f>
        <v>170900000558</v>
      </c>
      <c r="Q34" t="s">
        <v>172</v>
      </c>
      <c r="R34" t="s">
        <v>29</v>
      </c>
      <c r="S34" t="s">
        <v>173</v>
      </c>
      <c r="T34" t="s">
        <v>174</v>
      </c>
      <c r="U34" t="s">
        <v>28</v>
      </c>
      <c r="V34">
        <v>4</v>
      </c>
      <c r="W34">
        <v>0</v>
      </c>
    </row>
    <row r="35" spans="1:23" x14ac:dyDescent="0.25">
      <c r="A35" t="str">
        <f t="shared" si="0"/>
        <v>LA061</v>
      </c>
      <c r="B35" t="str">
        <f t="shared" si="1"/>
        <v>061</v>
      </c>
      <c r="C35" t="s">
        <v>24</v>
      </c>
      <c r="D35">
        <v>606120</v>
      </c>
      <c r="E35" t="s">
        <v>177</v>
      </c>
      <c r="F35">
        <v>606120</v>
      </c>
      <c r="G35" t="s">
        <v>178</v>
      </c>
      <c r="H35" t="s">
        <v>179</v>
      </c>
      <c r="I35" t="s">
        <v>39</v>
      </c>
      <c r="J35" t="s">
        <v>40</v>
      </c>
      <c r="K35" t="s">
        <v>0</v>
      </c>
      <c r="L35" t="s">
        <v>0</v>
      </c>
      <c r="M35">
        <v>9</v>
      </c>
      <c r="N35" s="1">
        <v>42991</v>
      </c>
      <c r="O35">
        <v>1</v>
      </c>
      <c r="P35" t="str">
        <f>"170900000660"</f>
        <v>170900000660</v>
      </c>
      <c r="Q35" t="s">
        <v>172</v>
      </c>
      <c r="R35" t="s">
        <v>29</v>
      </c>
      <c r="S35" t="s">
        <v>173</v>
      </c>
      <c r="T35" t="s">
        <v>174</v>
      </c>
      <c r="U35" t="s">
        <v>28</v>
      </c>
      <c r="V35">
        <v>4</v>
      </c>
      <c r="W35">
        <v>0</v>
      </c>
    </row>
    <row r="36" spans="1:23" x14ac:dyDescent="0.25">
      <c r="A36" t="str">
        <f t="shared" si="0"/>
        <v>LA061</v>
      </c>
      <c r="B36" t="str">
        <f t="shared" si="1"/>
        <v>061</v>
      </c>
      <c r="C36" t="s">
        <v>24</v>
      </c>
      <c r="D36">
        <v>606120</v>
      </c>
      <c r="E36" t="s">
        <v>177</v>
      </c>
      <c r="F36">
        <v>606120</v>
      </c>
      <c r="G36" t="s">
        <v>178</v>
      </c>
      <c r="H36" t="s">
        <v>179</v>
      </c>
      <c r="I36" t="s">
        <v>39</v>
      </c>
      <c r="J36" t="s">
        <v>40</v>
      </c>
      <c r="K36" t="s">
        <v>0</v>
      </c>
      <c r="L36" t="s">
        <v>0</v>
      </c>
      <c r="M36">
        <v>9</v>
      </c>
      <c r="N36" s="1">
        <v>43007</v>
      </c>
      <c r="O36">
        <v>1</v>
      </c>
      <c r="P36" t="str">
        <f>"170900002409"</f>
        <v>170900002409</v>
      </c>
      <c r="Q36" t="s">
        <v>172</v>
      </c>
      <c r="R36" t="s">
        <v>29</v>
      </c>
      <c r="S36" t="s">
        <v>173</v>
      </c>
      <c r="T36" t="s">
        <v>174</v>
      </c>
      <c r="U36" t="s">
        <v>28</v>
      </c>
      <c r="V36">
        <v>4</v>
      </c>
      <c r="W36">
        <v>0</v>
      </c>
    </row>
    <row r="37" spans="1:23" x14ac:dyDescent="0.25">
      <c r="A37" t="str">
        <f t="shared" si="0"/>
        <v>LA061</v>
      </c>
      <c r="B37" t="str">
        <f t="shared" si="1"/>
        <v>061</v>
      </c>
      <c r="C37" t="s">
        <v>24</v>
      </c>
      <c r="D37">
        <v>606120</v>
      </c>
      <c r="E37" t="s">
        <v>177</v>
      </c>
      <c r="F37">
        <v>606120</v>
      </c>
      <c r="G37" t="s">
        <v>178</v>
      </c>
      <c r="H37" t="s">
        <v>179</v>
      </c>
      <c r="I37" t="s">
        <v>39</v>
      </c>
      <c r="J37" t="s">
        <v>40</v>
      </c>
      <c r="K37" t="s">
        <v>0</v>
      </c>
      <c r="L37" t="s">
        <v>0</v>
      </c>
      <c r="M37">
        <v>9</v>
      </c>
      <c r="N37" s="1">
        <v>43008</v>
      </c>
      <c r="O37">
        <v>1</v>
      </c>
      <c r="P37" t="str">
        <f>"170900000486"</f>
        <v>170900000486</v>
      </c>
      <c r="Q37" t="s">
        <v>169</v>
      </c>
      <c r="R37" t="s">
        <v>27</v>
      </c>
      <c r="S37" t="s">
        <v>170</v>
      </c>
      <c r="T37" t="s">
        <v>171</v>
      </c>
      <c r="U37" t="s">
        <v>28</v>
      </c>
      <c r="V37">
        <v>4</v>
      </c>
      <c r="W37">
        <v>0</v>
      </c>
    </row>
    <row r="38" spans="1:23" x14ac:dyDescent="0.25">
      <c r="A38" t="str">
        <f t="shared" si="0"/>
        <v>LA061</v>
      </c>
      <c r="B38" t="str">
        <f t="shared" si="1"/>
        <v>061</v>
      </c>
      <c r="C38" t="s">
        <v>24</v>
      </c>
      <c r="D38">
        <v>606120</v>
      </c>
      <c r="E38" t="s">
        <v>177</v>
      </c>
      <c r="F38">
        <v>606120</v>
      </c>
      <c r="G38" t="s">
        <v>178</v>
      </c>
      <c r="H38" t="s">
        <v>179</v>
      </c>
      <c r="I38" t="s">
        <v>39</v>
      </c>
      <c r="J38" t="s">
        <v>40</v>
      </c>
      <c r="K38" t="s">
        <v>0</v>
      </c>
      <c r="L38" t="s">
        <v>0</v>
      </c>
      <c r="M38">
        <v>10</v>
      </c>
      <c r="N38" s="1">
        <v>43009</v>
      </c>
      <c r="O38">
        <v>1</v>
      </c>
      <c r="P38" t="str">
        <f>"171000000224"</f>
        <v>171000000224</v>
      </c>
      <c r="Q38" t="s">
        <v>169</v>
      </c>
      <c r="R38" t="s">
        <v>27</v>
      </c>
      <c r="S38" t="s">
        <v>170</v>
      </c>
      <c r="T38" t="s">
        <v>171</v>
      </c>
      <c r="U38" t="s">
        <v>28</v>
      </c>
      <c r="V38">
        <v>4</v>
      </c>
      <c r="W38">
        <v>0</v>
      </c>
    </row>
    <row r="39" spans="1:23" x14ac:dyDescent="0.25">
      <c r="A39" t="str">
        <f t="shared" si="0"/>
        <v>LA061</v>
      </c>
      <c r="B39" t="str">
        <f t="shared" si="1"/>
        <v>061</v>
      </c>
      <c r="C39" t="s">
        <v>24</v>
      </c>
      <c r="D39">
        <v>606120</v>
      </c>
      <c r="E39" t="s">
        <v>177</v>
      </c>
      <c r="F39">
        <v>606120</v>
      </c>
      <c r="G39" t="s">
        <v>178</v>
      </c>
      <c r="H39" t="s">
        <v>179</v>
      </c>
      <c r="I39" t="s">
        <v>39</v>
      </c>
      <c r="J39" t="s">
        <v>40</v>
      </c>
      <c r="K39" t="s">
        <v>0</v>
      </c>
      <c r="L39" t="s">
        <v>0</v>
      </c>
      <c r="M39">
        <v>10</v>
      </c>
      <c r="N39" s="1">
        <v>43017</v>
      </c>
      <c r="O39">
        <v>1</v>
      </c>
      <c r="P39" t="str">
        <f>"171000001077"</f>
        <v>171000001077</v>
      </c>
      <c r="Q39" t="s">
        <v>172</v>
      </c>
      <c r="R39" t="s">
        <v>29</v>
      </c>
      <c r="S39" t="s">
        <v>173</v>
      </c>
      <c r="T39" t="s">
        <v>174</v>
      </c>
      <c r="U39" t="s">
        <v>28</v>
      </c>
      <c r="V39">
        <v>4</v>
      </c>
      <c r="W39">
        <v>0</v>
      </c>
    </row>
    <row r="40" spans="1:23" x14ac:dyDescent="0.25">
      <c r="A40" t="str">
        <f t="shared" si="0"/>
        <v>LA061</v>
      </c>
      <c r="B40" t="str">
        <f t="shared" si="1"/>
        <v>061</v>
      </c>
      <c r="C40" t="s">
        <v>24</v>
      </c>
      <c r="D40">
        <v>606120</v>
      </c>
      <c r="E40" t="s">
        <v>177</v>
      </c>
      <c r="F40">
        <v>606120</v>
      </c>
      <c r="G40" t="s">
        <v>178</v>
      </c>
      <c r="H40" t="s">
        <v>179</v>
      </c>
      <c r="I40" t="s">
        <v>39</v>
      </c>
      <c r="J40" t="s">
        <v>40</v>
      </c>
      <c r="K40" t="s">
        <v>0</v>
      </c>
      <c r="L40" t="s">
        <v>0</v>
      </c>
      <c r="M40">
        <v>10</v>
      </c>
      <c r="N40" s="1">
        <v>43039</v>
      </c>
      <c r="O40">
        <v>1</v>
      </c>
      <c r="P40" t="str">
        <f>"171000000438"</f>
        <v>171000000438</v>
      </c>
      <c r="Q40" t="s">
        <v>169</v>
      </c>
      <c r="R40" t="s">
        <v>27</v>
      </c>
      <c r="S40" t="s">
        <v>170</v>
      </c>
      <c r="T40" t="s">
        <v>171</v>
      </c>
      <c r="U40" t="s">
        <v>28</v>
      </c>
      <c r="V40">
        <v>4</v>
      </c>
      <c r="W40">
        <v>0</v>
      </c>
    </row>
    <row r="41" spans="1:23" x14ac:dyDescent="0.25">
      <c r="A41" t="str">
        <f t="shared" si="0"/>
        <v>LA061</v>
      </c>
      <c r="B41" t="str">
        <f t="shared" si="1"/>
        <v>061</v>
      </c>
      <c r="C41" t="s">
        <v>24</v>
      </c>
      <c r="D41">
        <v>606200</v>
      </c>
      <c r="E41" t="s">
        <v>182</v>
      </c>
      <c r="F41">
        <v>606200</v>
      </c>
      <c r="G41" t="s">
        <v>183</v>
      </c>
      <c r="H41" t="s">
        <v>184</v>
      </c>
      <c r="I41" t="s">
        <v>30</v>
      </c>
      <c r="J41" t="s">
        <v>31</v>
      </c>
      <c r="K41" t="s">
        <v>0</v>
      </c>
      <c r="L41" t="s">
        <v>0</v>
      </c>
      <c r="M41">
        <v>1</v>
      </c>
      <c r="N41" s="1">
        <v>42759</v>
      </c>
      <c r="O41">
        <v>1</v>
      </c>
      <c r="P41" t="str">
        <f>"170100002677"</f>
        <v>170100002677</v>
      </c>
      <c r="Q41" t="s">
        <v>172</v>
      </c>
      <c r="R41" t="s">
        <v>29</v>
      </c>
      <c r="S41" t="s">
        <v>173</v>
      </c>
      <c r="T41" t="s">
        <v>174</v>
      </c>
      <c r="U41" t="s">
        <v>28</v>
      </c>
      <c r="V41">
        <v>4</v>
      </c>
      <c r="W41">
        <v>0</v>
      </c>
    </row>
    <row r="42" spans="1:23" x14ac:dyDescent="0.25">
      <c r="A42" t="str">
        <f t="shared" si="0"/>
        <v>LA061</v>
      </c>
      <c r="B42" t="str">
        <f t="shared" si="1"/>
        <v>061</v>
      </c>
      <c r="C42" t="s">
        <v>24</v>
      </c>
      <c r="D42">
        <v>606200</v>
      </c>
      <c r="E42" t="s">
        <v>182</v>
      </c>
      <c r="F42">
        <v>606200</v>
      </c>
      <c r="G42" t="s">
        <v>183</v>
      </c>
      <c r="H42" t="s">
        <v>184</v>
      </c>
      <c r="I42" t="s">
        <v>30</v>
      </c>
      <c r="J42" t="s">
        <v>31</v>
      </c>
      <c r="K42" t="s">
        <v>0</v>
      </c>
      <c r="L42" t="s">
        <v>0</v>
      </c>
      <c r="M42">
        <v>1</v>
      </c>
      <c r="N42" s="1">
        <v>42759</v>
      </c>
      <c r="O42">
        <v>1</v>
      </c>
      <c r="P42" t="str">
        <f>"170100002718"</f>
        <v>170100002718</v>
      </c>
      <c r="Q42" t="s">
        <v>172</v>
      </c>
      <c r="R42" t="s">
        <v>29</v>
      </c>
      <c r="S42" t="s">
        <v>173</v>
      </c>
      <c r="T42" t="s">
        <v>174</v>
      </c>
      <c r="U42" t="s">
        <v>28</v>
      </c>
      <c r="V42">
        <v>4</v>
      </c>
      <c r="W42">
        <v>0</v>
      </c>
    </row>
    <row r="43" spans="1:23" x14ac:dyDescent="0.25">
      <c r="A43" t="str">
        <f t="shared" si="0"/>
        <v>LA061</v>
      </c>
      <c r="B43" t="str">
        <f t="shared" si="1"/>
        <v>061</v>
      </c>
      <c r="C43" t="s">
        <v>24</v>
      </c>
      <c r="D43">
        <v>606200</v>
      </c>
      <c r="E43" t="s">
        <v>182</v>
      </c>
      <c r="F43">
        <v>606200</v>
      </c>
      <c r="G43" t="s">
        <v>185</v>
      </c>
      <c r="H43" t="s">
        <v>186</v>
      </c>
      <c r="I43" t="s">
        <v>30</v>
      </c>
      <c r="J43" t="s">
        <v>31</v>
      </c>
      <c r="K43" t="s">
        <v>0</v>
      </c>
      <c r="L43" t="s">
        <v>0</v>
      </c>
      <c r="M43">
        <v>1</v>
      </c>
      <c r="N43" s="1">
        <v>42736</v>
      </c>
      <c r="O43">
        <v>1</v>
      </c>
      <c r="P43" t="str">
        <f>"170100000157"</f>
        <v>170100000157</v>
      </c>
      <c r="Q43" t="s">
        <v>180</v>
      </c>
      <c r="R43" t="s">
        <v>29</v>
      </c>
      <c r="S43" t="s">
        <v>187</v>
      </c>
      <c r="T43" t="s">
        <v>181</v>
      </c>
      <c r="U43" t="s">
        <v>28</v>
      </c>
      <c r="V43">
        <v>4</v>
      </c>
      <c r="W43">
        <v>0</v>
      </c>
    </row>
    <row r="44" spans="1:23" x14ac:dyDescent="0.25">
      <c r="A44" t="str">
        <f t="shared" si="0"/>
        <v>LA061</v>
      </c>
      <c r="B44" t="str">
        <f t="shared" si="1"/>
        <v>061</v>
      </c>
      <c r="C44" t="s">
        <v>24</v>
      </c>
      <c r="D44">
        <v>606200</v>
      </c>
      <c r="E44" t="s">
        <v>182</v>
      </c>
      <c r="F44">
        <v>606200</v>
      </c>
      <c r="G44" t="s">
        <v>185</v>
      </c>
      <c r="H44" t="s">
        <v>186</v>
      </c>
      <c r="I44" t="s">
        <v>30</v>
      </c>
      <c r="J44" t="s">
        <v>31</v>
      </c>
      <c r="K44" t="s">
        <v>0</v>
      </c>
      <c r="L44" t="s">
        <v>0</v>
      </c>
      <c r="M44">
        <v>1</v>
      </c>
      <c r="N44" s="1">
        <v>42744</v>
      </c>
      <c r="O44">
        <v>1</v>
      </c>
      <c r="P44" t="str">
        <f>"170100001419"</f>
        <v>170100001419</v>
      </c>
      <c r="Q44" t="s">
        <v>172</v>
      </c>
      <c r="R44" t="s">
        <v>29</v>
      </c>
      <c r="S44" t="s">
        <v>173</v>
      </c>
      <c r="T44" t="s">
        <v>174</v>
      </c>
      <c r="U44" t="s">
        <v>28</v>
      </c>
      <c r="V44">
        <v>4</v>
      </c>
      <c r="W44">
        <v>0</v>
      </c>
    </row>
    <row r="45" spans="1:23" x14ac:dyDescent="0.25">
      <c r="A45" t="str">
        <f t="shared" si="0"/>
        <v>LA061</v>
      </c>
      <c r="B45" t="str">
        <f t="shared" si="1"/>
        <v>061</v>
      </c>
      <c r="C45" t="s">
        <v>24</v>
      </c>
      <c r="D45">
        <v>606200</v>
      </c>
      <c r="E45" t="s">
        <v>182</v>
      </c>
      <c r="F45">
        <v>606200</v>
      </c>
      <c r="G45" t="s">
        <v>185</v>
      </c>
      <c r="H45" t="s">
        <v>186</v>
      </c>
      <c r="I45" t="s">
        <v>30</v>
      </c>
      <c r="J45" t="s">
        <v>31</v>
      </c>
      <c r="K45" t="s">
        <v>0</v>
      </c>
      <c r="L45" t="s">
        <v>0</v>
      </c>
      <c r="M45">
        <v>1</v>
      </c>
      <c r="N45" s="1">
        <v>42754</v>
      </c>
      <c r="O45">
        <v>1</v>
      </c>
      <c r="P45" t="str">
        <f>"170100001424"</f>
        <v>170100001424</v>
      </c>
      <c r="Q45" t="s">
        <v>172</v>
      </c>
      <c r="R45" t="s">
        <v>29</v>
      </c>
      <c r="S45" t="s">
        <v>173</v>
      </c>
      <c r="T45" t="s">
        <v>174</v>
      </c>
      <c r="U45" t="s">
        <v>28</v>
      </c>
      <c r="V45">
        <v>4</v>
      </c>
      <c r="W45">
        <v>0</v>
      </c>
    </row>
    <row r="46" spans="1:23" x14ac:dyDescent="0.25">
      <c r="A46" t="str">
        <f t="shared" si="0"/>
        <v>LA061</v>
      </c>
      <c r="B46" t="str">
        <f t="shared" si="1"/>
        <v>061</v>
      </c>
      <c r="C46" t="s">
        <v>24</v>
      </c>
      <c r="D46">
        <v>606200</v>
      </c>
      <c r="E46" t="s">
        <v>182</v>
      </c>
      <c r="F46">
        <v>606200</v>
      </c>
      <c r="G46" t="s">
        <v>185</v>
      </c>
      <c r="H46" t="s">
        <v>186</v>
      </c>
      <c r="I46" t="s">
        <v>30</v>
      </c>
      <c r="J46" t="s">
        <v>31</v>
      </c>
      <c r="K46" t="s">
        <v>0</v>
      </c>
      <c r="L46" t="s">
        <v>0</v>
      </c>
      <c r="M46">
        <v>1</v>
      </c>
      <c r="N46" s="1">
        <v>42759</v>
      </c>
      <c r="O46">
        <v>1</v>
      </c>
      <c r="P46" t="str">
        <f>"170100002718"</f>
        <v>170100002718</v>
      </c>
      <c r="Q46" t="s">
        <v>172</v>
      </c>
      <c r="R46" t="s">
        <v>29</v>
      </c>
      <c r="S46" t="s">
        <v>173</v>
      </c>
      <c r="T46" t="s">
        <v>174</v>
      </c>
      <c r="U46" t="s">
        <v>28</v>
      </c>
      <c r="V46">
        <v>4</v>
      </c>
      <c r="W46">
        <v>0</v>
      </c>
    </row>
    <row r="47" spans="1:23" x14ac:dyDescent="0.25">
      <c r="A47" t="str">
        <f t="shared" si="0"/>
        <v>LA061</v>
      </c>
      <c r="B47" t="str">
        <f t="shared" si="1"/>
        <v>061</v>
      </c>
      <c r="C47" t="s">
        <v>24</v>
      </c>
      <c r="D47">
        <v>606200</v>
      </c>
      <c r="E47" t="s">
        <v>182</v>
      </c>
      <c r="F47">
        <v>606200</v>
      </c>
      <c r="G47" t="s">
        <v>185</v>
      </c>
      <c r="H47" t="s">
        <v>186</v>
      </c>
      <c r="I47" t="s">
        <v>30</v>
      </c>
      <c r="J47" t="s">
        <v>31</v>
      </c>
      <c r="K47" t="s">
        <v>0</v>
      </c>
      <c r="L47" t="s">
        <v>0</v>
      </c>
      <c r="M47">
        <v>1</v>
      </c>
      <c r="N47" s="1">
        <v>42766</v>
      </c>
      <c r="O47">
        <v>1</v>
      </c>
      <c r="P47" t="str">
        <f>"170100000191"</f>
        <v>170100000191</v>
      </c>
      <c r="Q47" t="s">
        <v>180</v>
      </c>
      <c r="R47" t="s">
        <v>27</v>
      </c>
      <c r="S47" t="s">
        <v>170</v>
      </c>
      <c r="T47" t="s">
        <v>181</v>
      </c>
      <c r="U47" t="s">
        <v>28</v>
      </c>
      <c r="V47">
        <v>4</v>
      </c>
      <c r="W47">
        <v>0</v>
      </c>
    </row>
    <row r="48" spans="1:23" x14ac:dyDescent="0.25">
      <c r="A48" t="str">
        <f t="shared" si="0"/>
        <v>LA061</v>
      </c>
      <c r="B48" t="str">
        <f t="shared" si="1"/>
        <v>061</v>
      </c>
      <c r="C48" t="s">
        <v>24</v>
      </c>
      <c r="D48">
        <v>606300</v>
      </c>
      <c r="E48" t="s">
        <v>188</v>
      </c>
      <c r="F48">
        <v>606300</v>
      </c>
      <c r="G48" t="s">
        <v>189</v>
      </c>
      <c r="H48" t="s">
        <v>190</v>
      </c>
      <c r="I48" t="s">
        <v>191</v>
      </c>
      <c r="J48" t="s">
        <v>192</v>
      </c>
      <c r="K48" t="s">
        <v>0</v>
      </c>
      <c r="L48" t="s">
        <v>0</v>
      </c>
      <c r="M48">
        <v>5</v>
      </c>
      <c r="N48" s="1">
        <v>42856</v>
      </c>
      <c r="O48">
        <v>1</v>
      </c>
      <c r="P48" t="str">
        <f>"170500000154"</f>
        <v>170500000154</v>
      </c>
      <c r="Q48" t="s">
        <v>180</v>
      </c>
      <c r="R48" t="s">
        <v>27</v>
      </c>
      <c r="S48" t="s">
        <v>170</v>
      </c>
      <c r="T48" t="s">
        <v>181</v>
      </c>
      <c r="U48" t="s">
        <v>28</v>
      </c>
      <c r="V48">
        <v>4</v>
      </c>
      <c r="W48">
        <v>0</v>
      </c>
    </row>
    <row r="49" spans="1:23" x14ac:dyDescent="0.25">
      <c r="A49" t="str">
        <f t="shared" si="0"/>
        <v>LA061</v>
      </c>
      <c r="B49" t="str">
        <f t="shared" si="1"/>
        <v>061</v>
      </c>
      <c r="C49" t="s">
        <v>24</v>
      </c>
      <c r="D49">
        <v>606300</v>
      </c>
      <c r="E49" t="s">
        <v>188</v>
      </c>
      <c r="F49">
        <v>606300</v>
      </c>
      <c r="G49" t="s">
        <v>189</v>
      </c>
      <c r="H49" t="s">
        <v>190</v>
      </c>
      <c r="I49" t="s">
        <v>191</v>
      </c>
      <c r="J49" t="s">
        <v>192</v>
      </c>
      <c r="K49" t="s">
        <v>0</v>
      </c>
      <c r="L49" t="s">
        <v>0</v>
      </c>
      <c r="M49">
        <v>5</v>
      </c>
      <c r="N49" s="1">
        <v>42871</v>
      </c>
      <c r="O49">
        <v>1</v>
      </c>
      <c r="P49" t="str">
        <f>"170500000990"</f>
        <v>170500000990</v>
      </c>
      <c r="Q49" t="s">
        <v>172</v>
      </c>
      <c r="R49" t="s">
        <v>29</v>
      </c>
      <c r="S49" t="s">
        <v>173</v>
      </c>
      <c r="T49" t="s">
        <v>174</v>
      </c>
      <c r="U49" t="s">
        <v>28</v>
      </c>
      <c r="V49">
        <v>4</v>
      </c>
      <c r="W49">
        <v>0</v>
      </c>
    </row>
    <row r="50" spans="1:23" x14ac:dyDescent="0.25">
      <c r="A50" t="str">
        <f t="shared" si="0"/>
        <v>LA061</v>
      </c>
      <c r="B50" t="str">
        <f t="shared" si="1"/>
        <v>061</v>
      </c>
      <c r="C50" t="s">
        <v>24</v>
      </c>
      <c r="D50">
        <v>606300</v>
      </c>
      <c r="E50" t="s">
        <v>188</v>
      </c>
      <c r="F50">
        <v>606300</v>
      </c>
      <c r="G50" t="s">
        <v>189</v>
      </c>
      <c r="H50" t="s">
        <v>190</v>
      </c>
      <c r="I50" t="s">
        <v>191</v>
      </c>
      <c r="J50" t="s">
        <v>192</v>
      </c>
      <c r="K50" t="s">
        <v>0</v>
      </c>
      <c r="L50" t="s">
        <v>0</v>
      </c>
      <c r="M50">
        <v>5</v>
      </c>
      <c r="N50" s="1">
        <v>42873</v>
      </c>
      <c r="O50">
        <v>1</v>
      </c>
      <c r="P50" t="str">
        <f>"170500001359"</f>
        <v>170500001359</v>
      </c>
      <c r="Q50" t="s">
        <v>172</v>
      </c>
      <c r="R50" t="s">
        <v>29</v>
      </c>
      <c r="S50" t="s">
        <v>173</v>
      </c>
      <c r="T50" t="s">
        <v>174</v>
      </c>
      <c r="U50" t="s">
        <v>28</v>
      </c>
      <c r="V50">
        <v>4</v>
      </c>
      <c r="W50">
        <v>0</v>
      </c>
    </row>
    <row r="51" spans="1:23" x14ac:dyDescent="0.25">
      <c r="A51" t="str">
        <f t="shared" si="0"/>
        <v>LA061</v>
      </c>
      <c r="B51" t="str">
        <f t="shared" si="1"/>
        <v>061</v>
      </c>
      <c r="C51" t="s">
        <v>24</v>
      </c>
      <c r="D51">
        <v>606300</v>
      </c>
      <c r="E51" t="s">
        <v>188</v>
      </c>
      <c r="F51">
        <v>606300</v>
      </c>
      <c r="G51" t="s">
        <v>189</v>
      </c>
      <c r="H51" t="s">
        <v>190</v>
      </c>
      <c r="I51" t="s">
        <v>191</v>
      </c>
      <c r="J51" t="s">
        <v>192</v>
      </c>
      <c r="K51" t="s">
        <v>0</v>
      </c>
      <c r="L51" t="s">
        <v>0</v>
      </c>
      <c r="M51">
        <v>5</v>
      </c>
      <c r="N51" s="1">
        <v>42886</v>
      </c>
      <c r="O51">
        <v>1</v>
      </c>
      <c r="P51" t="str">
        <f>"170500000492"</f>
        <v>170500000492</v>
      </c>
      <c r="Q51" t="s">
        <v>180</v>
      </c>
      <c r="R51" t="s">
        <v>27</v>
      </c>
      <c r="S51" t="s">
        <v>170</v>
      </c>
      <c r="T51" t="s">
        <v>181</v>
      </c>
      <c r="U51" t="s">
        <v>28</v>
      </c>
      <c r="V51">
        <v>4</v>
      </c>
      <c r="W51">
        <v>0</v>
      </c>
    </row>
    <row r="52" spans="1:23" x14ac:dyDescent="0.25">
      <c r="A52" t="str">
        <f t="shared" si="0"/>
        <v>LA061</v>
      </c>
      <c r="B52" t="str">
        <f t="shared" si="1"/>
        <v>061</v>
      </c>
      <c r="C52" t="s">
        <v>24</v>
      </c>
      <c r="D52">
        <v>606300</v>
      </c>
      <c r="E52" t="s">
        <v>188</v>
      </c>
      <c r="F52">
        <v>606300</v>
      </c>
      <c r="G52" t="s">
        <v>189</v>
      </c>
      <c r="H52" t="s">
        <v>190</v>
      </c>
      <c r="I52" t="s">
        <v>191</v>
      </c>
      <c r="J52" t="s">
        <v>192</v>
      </c>
      <c r="K52" t="s">
        <v>0</v>
      </c>
      <c r="L52" t="s">
        <v>0</v>
      </c>
      <c r="M52">
        <v>5</v>
      </c>
      <c r="N52" s="1">
        <v>42886</v>
      </c>
      <c r="O52">
        <v>1</v>
      </c>
      <c r="P52" t="str">
        <f>"170500000066"</f>
        <v>170500000066</v>
      </c>
      <c r="Q52" t="s">
        <v>180</v>
      </c>
      <c r="R52" t="s">
        <v>29</v>
      </c>
      <c r="S52" t="s">
        <v>170</v>
      </c>
      <c r="T52" t="s">
        <v>181</v>
      </c>
      <c r="U52" t="s">
        <v>28</v>
      </c>
      <c r="V52">
        <v>4</v>
      </c>
      <c r="W52">
        <v>0</v>
      </c>
    </row>
    <row r="53" spans="1:23" x14ac:dyDescent="0.25">
      <c r="A53" t="str">
        <f t="shared" si="0"/>
        <v>LA061</v>
      </c>
      <c r="B53" t="str">
        <f t="shared" si="1"/>
        <v>061</v>
      </c>
      <c r="C53" t="s">
        <v>24</v>
      </c>
      <c r="D53">
        <v>606300</v>
      </c>
      <c r="E53" t="s">
        <v>188</v>
      </c>
      <c r="F53">
        <v>606300</v>
      </c>
      <c r="G53" t="s">
        <v>189</v>
      </c>
      <c r="H53" t="s">
        <v>190</v>
      </c>
      <c r="I53" t="s">
        <v>191</v>
      </c>
      <c r="J53" t="s">
        <v>192</v>
      </c>
      <c r="K53" t="s">
        <v>0</v>
      </c>
      <c r="L53" t="s">
        <v>0</v>
      </c>
      <c r="M53">
        <v>5</v>
      </c>
      <c r="N53" s="1">
        <v>42886</v>
      </c>
      <c r="O53">
        <v>1</v>
      </c>
      <c r="P53" t="str">
        <f>"170500000075"</f>
        <v>170500000075</v>
      </c>
      <c r="Q53" t="s">
        <v>180</v>
      </c>
      <c r="R53" t="s">
        <v>29</v>
      </c>
      <c r="S53" t="s">
        <v>170</v>
      </c>
      <c r="T53" t="s">
        <v>181</v>
      </c>
      <c r="U53" t="s">
        <v>28</v>
      </c>
      <c r="V53">
        <v>4</v>
      </c>
      <c r="W53">
        <v>0</v>
      </c>
    </row>
    <row r="54" spans="1:23" x14ac:dyDescent="0.25">
      <c r="A54" t="str">
        <f t="shared" si="0"/>
        <v>LA061</v>
      </c>
      <c r="B54" t="str">
        <f t="shared" si="1"/>
        <v>061</v>
      </c>
      <c r="C54" t="s">
        <v>24</v>
      </c>
      <c r="D54">
        <v>606300</v>
      </c>
      <c r="E54" t="s">
        <v>188</v>
      </c>
      <c r="F54">
        <v>606300</v>
      </c>
      <c r="G54" t="s">
        <v>189</v>
      </c>
      <c r="H54" t="s">
        <v>190</v>
      </c>
      <c r="I54" t="s">
        <v>191</v>
      </c>
      <c r="J54" t="s">
        <v>192</v>
      </c>
      <c r="K54" t="s">
        <v>0</v>
      </c>
      <c r="L54" t="s">
        <v>0</v>
      </c>
      <c r="M54">
        <v>6</v>
      </c>
      <c r="N54" s="1">
        <v>42887</v>
      </c>
      <c r="O54">
        <v>1</v>
      </c>
      <c r="P54" t="str">
        <f>"170600000170"</f>
        <v>170600000170</v>
      </c>
      <c r="Q54" t="s">
        <v>180</v>
      </c>
      <c r="R54" t="s">
        <v>27</v>
      </c>
      <c r="S54" t="s">
        <v>170</v>
      </c>
      <c r="T54" t="s">
        <v>181</v>
      </c>
      <c r="U54" t="s">
        <v>28</v>
      </c>
      <c r="V54">
        <v>4</v>
      </c>
      <c r="W54">
        <v>0</v>
      </c>
    </row>
    <row r="55" spans="1:23" x14ac:dyDescent="0.25">
      <c r="A55" t="str">
        <f t="shared" si="0"/>
        <v>LA061</v>
      </c>
      <c r="B55" t="str">
        <f t="shared" si="1"/>
        <v>061</v>
      </c>
      <c r="C55" t="s">
        <v>24</v>
      </c>
      <c r="D55">
        <v>606300</v>
      </c>
      <c r="E55" t="s">
        <v>188</v>
      </c>
      <c r="F55">
        <v>606300</v>
      </c>
      <c r="G55" t="s">
        <v>189</v>
      </c>
      <c r="H55" t="s">
        <v>190</v>
      </c>
      <c r="I55" t="s">
        <v>191</v>
      </c>
      <c r="J55" t="s">
        <v>192</v>
      </c>
      <c r="K55" t="s">
        <v>0</v>
      </c>
      <c r="L55" t="s">
        <v>0</v>
      </c>
      <c r="M55">
        <v>6</v>
      </c>
      <c r="N55" s="1">
        <v>42916</v>
      </c>
      <c r="O55">
        <v>1</v>
      </c>
      <c r="P55" t="str">
        <f>"170600000183"</f>
        <v>170600000183</v>
      </c>
      <c r="Q55" t="s">
        <v>180</v>
      </c>
      <c r="R55" t="s">
        <v>29</v>
      </c>
      <c r="S55" t="s">
        <v>187</v>
      </c>
      <c r="T55" t="s">
        <v>181</v>
      </c>
      <c r="U55" t="s">
        <v>28</v>
      </c>
      <c r="V55">
        <v>4</v>
      </c>
      <c r="W55">
        <v>0</v>
      </c>
    </row>
    <row r="56" spans="1:23" x14ac:dyDescent="0.25">
      <c r="A56" t="str">
        <f t="shared" si="0"/>
        <v>LA061</v>
      </c>
      <c r="B56" t="str">
        <f t="shared" si="1"/>
        <v>061</v>
      </c>
      <c r="C56" t="s">
        <v>24</v>
      </c>
      <c r="D56">
        <v>606300</v>
      </c>
      <c r="E56" t="s">
        <v>188</v>
      </c>
      <c r="F56">
        <v>606300</v>
      </c>
      <c r="G56" t="s">
        <v>189</v>
      </c>
      <c r="H56" t="s">
        <v>190</v>
      </c>
      <c r="I56" t="s">
        <v>191</v>
      </c>
      <c r="J56" t="s">
        <v>192</v>
      </c>
      <c r="K56" t="s">
        <v>0</v>
      </c>
      <c r="L56" t="s">
        <v>0</v>
      </c>
      <c r="M56">
        <v>6</v>
      </c>
      <c r="N56" s="1">
        <v>42916</v>
      </c>
      <c r="O56">
        <v>1</v>
      </c>
      <c r="P56" t="str">
        <f>"170600000240"</f>
        <v>170600000240</v>
      </c>
      <c r="Q56" t="s">
        <v>180</v>
      </c>
      <c r="R56" t="s">
        <v>29</v>
      </c>
      <c r="S56" t="s">
        <v>187</v>
      </c>
      <c r="T56" t="s">
        <v>181</v>
      </c>
      <c r="U56" t="s">
        <v>28</v>
      </c>
      <c r="V56">
        <v>4</v>
      </c>
      <c r="W56">
        <v>0</v>
      </c>
    </row>
    <row r="57" spans="1:23" x14ac:dyDescent="0.25">
      <c r="A57" t="str">
        <f t="shared" si="0"/>
        <v>LA061</v>
      </c>
      <c r="B57" t="str">
        <f t="shared" si="1"/>
        <v>061</v>
      </c>
      <c r="C57" t="s">
        <v>24</v>
      </c>
      <c r="D57">
        <v>606300</v>
      </c>
      <c r="E57" t="s">
        <v>188</v>
      </c>
      <c r="F57">
        <v>606300</v>
      </c>
      <c r="G57" t="s">
        <v>189</v>
      </c>
      <c r="H57" t="s">
        <v>190</v>
      </c>
      <c r="I57" t="s">
        <v>191</v>
      </c>
      <c r="J57" t="s">
        <v>192</v>
      </c>
      <c r="K57" t="s">
        <v>0</v>
      </c>
      <c r="L57" t="s">
        <v>0</v>
      </c>
      <c r="M57">
        <v>7</v>
      </c>
      <c r="N57" s="1">
        <v>42917</v>
      </c>
      <c r="O57">
        <v>1</v>
      </c>
      <c r="P57" t="str">
        <f>"170700000178"</f>
        <v>170700000178</v>
      </c>
      <c r="Q57" t="s">
        <v>180</v>
      </c>
      <c r="R57" t="s">
        <v>29</v>
      </c>
      <c r="S57" t="s">
        <v>187</v>
      </c>
      <c r="T57" t="s">
        <v>181</v>
      </c>
      <c r="U57" t="s">
        <v>28</v>
      </c>
      <c r="V57">
        <v>4</v>
      </c>
      <c r="W57">
        <v>0</v>
      </c>
    </row>
    <row r="58" spans="1:23" x14ac:dyDescent="0.25">
      <c r="A58" t="str">
        <f t="shared" si="0"/>
        <v>LA061</v>
      </c>
      <c r="B58" t="str">
        <f t="shared" si="1"/>
        <v>061</v>
      </c>
      <c r="C58" t="s">
        <v>24</v>
      </c>
      <c r="D58">
        <v>606300</v>
      </c>
      <c r="E58" t="s">
        <v>188</v>
      </c>
      <c r="F58">
        <v>606300</v>
      </c>
      <c r="G58" t="s">
        <v>189</v>
      </c>
      <c r="H58" t="s">
        <v>190</v>
      </c>
      <c r="I58" t="s">
        <v>191</v>
      </c>
      <c r="J58" t="s">
        <v>192</v>
      </c>
      <c r="K58" t="s">
        <v>0</v>
      </c>
      <c r="L58" t="s">
        <v>0</v>
      </c>
      <c r="M58">
        <v>7</v>
      </c>
      <c r="N58" s="1">
        <v>42947</v>
      </c>
      <c r="O58">
        <v>1</v>
      </c>
      <c r="P58" t="str">
        <f>"170700000152"</f>
        <v>170700000152</v>
      </c>
      <c r="Q58" t="s">
        <v>180</v>
      </c>
      <c r="R58" t="s">
        <v>27</v>
      </c>
      <c r="S58" t="s">
        <v>170</v>
      </c>
      <c r="T58" t="s">
        <v>181</v>
      </c>
      <c r="U58" t="s">
        <v>28</v>
      </c>
      <c r="V58">
        <v>4</v>
      </c>
      <c r="W58">
        <v>0</v>
      </c>
    </row>
    <row r="59" spans="1:23" x14ac:dyDescent="0.25">
      <c r="A59" t="str">
        <f t="shared" si="0"/>
        <v>LA061</v>
      </c>
      <c r="B59" t="str">
        <f t="shared" si="1"/>
        <v>061</v>
      </c>
      <c r="C59" t="s">
        <v>24</v>
      </c>
      <c r="D59">
        <v>606300</v>
      </c>
      <c r="E59" t="s">
        <v>188</v>
      </c>
      <c r="F59">
        <v>606300</v>
      </c>
      <c r="G59" t="s">
        <v>189</v>
      </c>
      <c r="H59" t="s">
        <v>190</v>
      </c>
      <c r="I59" t="s">
        <v>191</v>
      </c>
      <c r="J59" t="s">
        <v>192</v>
      </c>
      <c r="K59" t="s">
        <v>0</v>
      </c>
      <c r="L59" t="s">
        <v>0</v>
      </c>
      <c r="M59">
        <v>7</v>
      </c>
      <c r="N59" s="1">
        <v>42947</v>
      </c>
      <c r="O59">
        <v>1</v>
      </c>
      <c r="P59" t="str">
        <f>"170700000132"</f>
        <v>170700000132</v>
      </c>
      <c r="Q59" t="s">
        <v>180</v>
      </c>
      <c r="R59" t="s">
        <v>29</v>
      </c>
      <c r="S59" t="s">
        <v>170</v>
      </c>
      <c r="T59" t="s">
        <v>181</v>
      </c>
      <c r="U59" t="s">
        <v>28</v>
      </c>
      <c r="V59">
        <v>4</v>
      </c>
      <c r="W59">
        <v>0</v>
      </c>
    </row>
    <row r="60" spans="1:23" x14ac:dyDescent="0.25">
      <c r="A60" t="str">
        <f t="shared" si="0"/>
        <v>LA061</v>
      </c>
      <c r="B60" t="str">
        <f t="shared" si="1"/>
        <v>061</v>
      </c>
      <c r="C60" t="s">
        <v>24</v>
      </c>
      <c r="D60">
        <v>606300</v>
      </c>
      <c r="E60" t="s">
        <v>188</v>
      </c>
      <c r="F60">
        <v>606300</v>
      </c>
      <c r="G60" t="s">
        <v>189</v>
      </c>
      <c r="H60" t="s">
        <v>190</v>
      </c>
      <c r="I60" t="s">
        <v>191</v>
      </c>
      <c r="J60" t="s">
        <v>192</v>
      </c>
      <c r="K60" t="s">
        <v>0</v>
      </c>
      <c r="L60" t="s">
        <v>0</v>
      </c>
      <c r="M60">
        <v>7</v>
      </c>
      <c r="N60" s="1">
        <v>42947</v>
      </c>
      <c r="O60">
        <v>1</v>
      </c>
      <c r="P60" t="str">
        <f>"170700000151"</f>
        <v>170700000151</v>
      </c>
      <c r="Q60" t="s">
        <v>180</v>
      </c>
      <c r="R60" t="s">
        <v>29</v>
      </c>
      <c r="S60" t="s">
        <v>170</v>
      </c>
      <c r="T60" t="s">
        <v>181</v>
      </c>
      <c r="U60" t="s">
        <v>28</v>
      </c>
      <c r="V60">
        <v>4</v>
      </c>
      <c r="W60">
        <v>0</v>
      </c>
    </row>
    <row r="61" spans="1:23" x14ac:dyDescent="0.25">
      <c r="A61" t="str">
        <f t="shared" si="0"/>
        <v>LA061</v>
      </c>
      <c r="B61" t="str">
        <f t="shared" si="1"/>
        <v>061</v>
      </c>
      <c r="C61" t="s">
        <v>24</v>
      </c>
      <c r="D61">
        <v>606300</v>
      </c>
      <c r="E61" t="s">
        <v>188</v>
      </c>
      <c r="F61">
        <v>606300</v>
      </c>
      <c r="G61" t="s">
        <v>189</v>
      </c>
      <c r="H61" t="s">
        <v>190</v>
      </c>
      <c r="I61" t="s">
        <v>191</v>
      </c>
      <c r="J61" t="s">
        <v>192</v>
      </c>
      <c r="K61" t="s">
        <v>0</v>
      </c>
      <c r="L61" t="s">
        <v>0</v>
      </c>
      <c r="M61">
        <v>8</v>
      </c>
      <c r="N61" s="1">
        <v>42948</v>
      </c>
      <c r="O61">
        <v>1</v>
      </c>
      <c r="P61" t="str">
        <f>"170800000136"</f>
        <v>170800000136</v>
      </c>
      <c r="Q61" t="s">
        <v>180</v>
      </c>
      <c r="R61" t="s">
        <v>27</v>
      </c>
      <c r="S61" t="s">
        <v>170</v>
      </c>
      <c r="T61" t="s">
        <v>181</v>
      </c>
      <c r="U61" t="s">
        <v>28</v>
      </c>
      <c r="V61">
        <v>4</v>
      </c>
      <c r="W61">
        <v>0</v>
      </c>
    </row>
    <row r="62" spans="1:23" x14ac:dyDescent="0.25">
      <c r="A62" t="str">
        <f t="shared" si="0"/>
        <v>LA061</v>
      </c>
      <c r="B62" t="str">
        <f t="shared" si="1"/>
        <v>061</v>
      </c>
      <c r="C62" t="s">
        <v>24</v>
      </c>
      <c r="D62">
        <v>606300</v>
      </c>
      <c r="E62" t="s">
        <v>188</v>
      </c>
      <c r="F62">
        <v>606300</v>
      </c>
      <c r="G62" t="s">
        <v>189</v>
      </c>
      <c r="H62" t="s">
        <v>190</v>
      </c>
      <c r="I62" t="s">
        <v>191</v>
      </c>
      <c r="J62" t="s">
        <v>192</v>
      </c>
      <c r="K62" t="s">
        <v>0</v>
      </c>
      <c r="L62" t="s">
        <v>0</v>
      </c>
      <c r="M62">
        <v>8</v>
      </c>
      <c r="N62" s="1">
        <v>42978</v>
      </c>
      <c r="O62">
        <v>1</v>
      </c>
      <c r="P62" t="str">
        <f>"170800000432"</f>
        <v>170800000432</v>
      </c>
      <c r="Q62" t="s">
        <v>180</v>
      </c>
      <c r="R62" t="s">
        <v>27</v>
      </c>
      <c r="S62" t="s">
        <v>170</v>
      </c>
      <c r="T62" t="s">
        <v>181</v>
      </c>
      <c r="U62" t="s">
        <v>28</v>
      </c>
      <c r="V62">
        <v>4</v>
      </c>
      <c r="W62">
        <v>0</v>
      </c>
    </row>
    <row r="63" spans="1:23" x14ac:dyDescent="0.25">
      <c r="A63" t="str">
        <f t="shared" si="0"/>
        <v>LA061</v>
      </c>
      <c r="B63" t="str">
        <f t="shared" si="1"/>
        <v>061</v>
      </c>
      <c r="C63" t="s">
        <v>24</v>
      </c>
      <c r="D63">
        <v>606940</v>
      </c>
      <c r="E63" t="s">
        <v>45</v>
      </c>
      <c r="F63">
        <v>606940</v>
      </c>
      <c r="G63" t="s">
        <v>193</v>
      </c>
      <c r="H63" t="s">
        <v>194</v>
      </c>
      <c r="I63" t="s">
        <v>25</v>
      </c>
      <c r="J63" t="s">
        <v>26</v>
      </c>
      <c r="K63" t="s">
        <v>0</v>
      </c>
      <c r="L63" t="s">
        <v>0</v>
      </c>
      <c r="M63">
        <v>6</v>
      </c>
      <c r="N63" s="1">
        <v>42908</v>
      </c>
      <c r="O63">
        <v>1</v>
      </c>
      <c r="P63" t="str">
        <f>"170600001627"</f>
        <v>170600001627</v>
      </c>
      <c r="Q63" t="s">
        <v>172</v>
      </c>
      <c r="R63" t="s">
        <v>29</v>
      </c>
      <c r="S63" t="s">
        <v>173</v>
      </c>
      <c r="T63" t="s">
        <v>174</v>
      </c>
      <c r="U63" t="s">
        <v>28</v>
      </c>
      <c r="V63">
        <v>4</v>
      </c>
      <c r="W63">
        <v>0</v>
      </c>
    </row>
    <row r="64" spans="1:23" x14ac:dyDescent="0.25">
      <c r="A64" t="str">
        <f t="shared" si="0"/>
        <v>LA061</v>
      </c>
      <c r="B64" t="str">
        <f t="shared" si="1"/>
        <v>061</v>
      </c>
      <c r="C64" t="s">
        <v>24</v>
      </c>
      <c r="D64">
        <v>606940</v>
      </c>
      <c r="E64" t="s">
        <v>45</v>
      </c>
      <c r="F64">
        <v>606940</v>
      </c>
      <c r="G64" t="s">
        <v>193</v>
      </c>
      <c r="H64" t="s">
        <v>194</v>
      </c>
      <c r="I64" t="s">
        <v>25</v>
      </c>
      <c r="J64" t="s">
        <v>26</v>
      </c>
      <c r="K64" t="s">
        <v>0</v>
      </c>
      <c r="L64" t="s">
        <v>0</v>
      </c>
      <c r="M64">
        <v>6</v>
      </c>
      <c r="N64" s="1">
        <v>42916</v>
      </c>
      <c r="O64">
        <v>1</v>
      </c>
      <c r="P64" t="str">
        <f>"170600000094"</f>
        <v>170600000094</v>
      </c>
      <c r="Q64" t="s">
        <v>169</v>
      </c>
      <c r="R64" t="s">
        <v>29</v>
      </c>
      <c r="S64" t="s">
        <v>170</v>
      </c>
      <c r="T64" t="s">
        <v>171</v>
      </c>
      <c r="U64" t="s">
        <v>28</v>
      </c>
      <c r="V64">
        <v>4</v>
      </c>
      <c r="W64">
        <v>0</v>
      </c>
    </row>
    <row r="65" spans="1:23" x14ac:dyDescent="0.25">
      <c r="A65" t="str">
        <f t="shared" si="0"/>
        <v>LA061</v>
      </c>
      <c r="B65" t="str">
        <f t="shared" si="1"/>
        <v>061</v>
      </c>
      <c r="C65" t="s">
        <v>24</v>
      </c>
      <c r="D65">
        <v>606940</v>
      </c>
      <c r="E65" t="s">
        <v>45</v>
      </c>
      <c r="F65">
        <v>606940</v>
      </c>
      <c r="G65" t="s">
        <v>193</v>
      </c>
      <c r="H65" t="s">
        <v>194</v>
      </c>
      <c r="I65" t="s">
        <v>25</v>
      </c>
      <c r="J65" t="s">
        <v>26</v>
      </c>
      <c r="K65" t="s">
        <v>0</v>
      </c>
      <c r="L65" t="s">
        <v>0</v>
      </c>
      <c r="M65">
        <v>6</v>
      </c>
      <c r="N65" s="1">
        <v>42916</v>
      </c>
      <c r="O65">
        <v>1</v>
      </c>
      <c r="P65" t="str">
        <f>"170600000162"</f>
        <v>170600000162</v>
      </c>
      <c r="Q65" t="s">
        <v>169</v>
      </c>
      <c r="R65" t="s">
        <v>29</v>
      </c>
      <c r="S65" t="s">
        <v>170</v>
      </c>
      <c r="T65" t="s">
        <v>171</v>
      </c>
      <c r="U65" t="s">
        <v>28</v>
      </c>
      <c r="V65">
        <v>4</v>
      </c>
      <c r="W65">
        <v>0</v>
      </c>
    </row>
    <row r="66" spans="1:23" x14ac:dyDescent="0.25">
      <c r="A66" t="str">
        <f t="shared" si="0"/>
        <v>LA061</v>
      </c>
      <c r="B66" t="str">
        <f t="shared" si="1"/>
        <v>061</v>
      </c>
      <c r="C66" t="s">
        <v>24</v>
      </c>
      <c r="D66">
        <v>606940</v>
      </c>
      <c r="E66" t="s">
        <v>45</v>
      </c>
      <c r="F66">
        <v>606940</v>
      </c>
      <c r="G66" t="s">
        <v>193</v>
      </c>
      <c r="H66" t="s">
        <v>194</v>
      </c>
      <c r="I66" t="s">
        <v>25</v>
      </c>
      <c r="J66" t="s">
        <v>26</v>
      </c>
      <c r="K66" t="s">
        <v>0</v>
      </c>
      <c r="L66" t="s">
        <v>0</v>
      </c>
      <c r="M66">
        <v>6</v>
      </c>
      <c r="N66" s="1">
        <v>42916</v>
      </c>
      <c r="O66">
        <v>1</v>
      </c>
      <c r="P66" t="str">
        <f>"170600000163"</f>
        <v>170600000163</v>
      </c>
      <c r="Q66" t="s">
        <v>180</v>
      </c>
      <c r="R66" t="s">
        <v>29</v>
      </c>
      <c r="S66" t="s">
        <v>170</v>
      </c>
      <c r="T66" t="s">
        <v>181</v>
      </c>
      <c r="U66" t="s">
        <v>28</v>
      </c>
      <c r="V66">
        <v>4</v>
      </c>
      <c r="W66">
        <v>0</v>
      </c>
    </row>
    <row r="67" spans="1:23" x14ac:dyDescent="0.25">
      <c r="A67" t="str">
        <f t="shared" si="0"/>
        <v>LA061</v>
      </c>
      <c r="B67" t="str">
        <f t="shared" si="1"/>
        <v>061</v>
      </c>
      <c r="C67" t="s">
        <v>24</v>
      </c>
      <c r="D67">
        <v>606940</v>
      </c>
      <c r="E67" t="s">
        <v>45</v>
      </c>
      <c r="F67">
        <v>606940</v>
      </c>
      <c r="G67" t="s">
        <v>193</v>
      </c>
      <c r="H67" t="s">
        <v>194</v>
      </c>
      <c r="I67" t="s">
        <v>25</v>
      </c>
      <c r="J67" t="s">
        <v>26</v>
      </c>
      <c r="K67" t="s">
        <v>0</v>
      </c>
      <c r="L67" t="s">
        <v>0</v>
      </c>
      <c r="M67">
        <v>7</v>
      </c>
      <c r="N67" s="1">
        <v>42917</v>
      </c>
      <c r="O67">
        <v>1</v>
      </c>
      <c r="P67" t="str">
        <f>"170700000023"</f>
        <v>170700000023</v>
      </c>
      <c r="Q67" t="s">
        <v>169</v>
      </c>
      <c r="R67" t="s">
        <v>29</v>
      </c>
      <c r="S67" t="s">
        <v>170</v>
      </c>
      <c r="T67" t="s">
        <v>171</v>
      </c>
      <c r="U67" t="s">
        <v>28</v>
      </c>
      <c r="V67">
        <v>4</v>
      </c>
      <c r="W67">
        <v>0</v>
      </c>
    </row>
    <row r="68" spans="1:23" x14ac:dyDescent="0.25">
      <c r="A68" t="str">
        <f t="shared" si="0"/>
        <v>LA061</v>
      </c>
      <c r="B68" t="str">
        <f t="shared" si="1"/>
        <v>061</v>
      </c>
      <c r="C68" t="s">
        <v>24</v>
      </c>
      <c r="D68">
        <v>606940</v>
      </c>
      <c r="E68" t="s">
        <v>45</v>
      </c>
      <c r="F68">
        <v>606940</v>
      </c>
      <c r="G68" t="s">
        <v>193</v>
      </c>
      <c r="H68" t="s">
        <v>194</v>
      </c>
      <c r="I68" t="s">
        <v>25</v>
      </c>
      <c r="J68" t="s">
        <v>26</v>
      </c>
      <c r="K68" t="s">
        <v>0</v>
      </c>
      <c r="L68" t="s">
        <v>0</v>
      </c>
      <c r="M68">
        <v>7</v>
      </c>
      <c r="N68" s="1">
        <v>42917</v>
      </c>
      <c r="O68">
        <v>1</v>
      </c>
      <c r="P68" t="str">
        <f>"170700000083"</f>
        <v>170700000083</v>
      </c>
      <c r="Q68" t="s">
        <v>169</v>
      </c>
      <c r="R68" t="s">
        <v>29</v>
      </c>
      <c r="S68" t="s">
        <v>170</v>
      </c>
      <c r="T68" t="s">
        <v>171</v>
      </c>
      <c r="U68" t="s">
        <v>28</v>
      </c>
      <c r="V68">
        <v>4</v>
      </c>
      <c r="W68">
        <v>0</v>
      </c>
    </row>
    <row r="69" spans="1:23" x14ac:dyDescent="0.25">
      <c r="A69" t="str">
        <f t="shared" si="0"/>
        <v>LA061</v>
      </c>
      <c r="B69" t="str">
        <f t="shared" si="1"/>
        <v>061</v>
      </c>
      <c r="C69" t="s">
        <v>24</v>
      </c>
      <c r="D69">
        <v>606940</v>
      </c>
      <c r="E69" t="s">
        <v>45</v>
      </c>
      <c r="F69">
        <v>606940</v>
      </c>
      <c r="G69" t="s">
        <v>193</v>
      </c>
      <c r="H69" t="s">
        <v>194</v>
      </c>
      <c r="I69" t="s">
        <v>25</v>
      </c>
      <c r="J69" t="s">
        <v>26</v>
      </c>
      <c r="K69" t="s">
        <v>0</v>
      </c>
      <c r="L69" t="s">
        <v>0</v>
      </c>
      <c r="M69">
        <v>7</v>
      </c>
      <c r="N69" s="1">
        <v>42917</v>
      </c>
      <c r="O69">
        <v>1</v>
      </c>
      <c r="P69" t="str">
        <f>"170700000335"</f>
        <v>170700000335</v>
      </c>
      <c r="Q69" t="s">
        <v>172</v>
      </c>
      <c r="R69" t="s">
        <v>29</v>
      </c>
      <c r="S69" t="s">
        <v>173</v>
      </c>
      <c r="T69" t="s">
        <v>174</v>
      </c>
      <c r="U69" t="s">
        <v>28</v>
      </c>
      <c r="V69">
        <v>4</v>
      </c>
      <c r="W69">
        <v>0</v>
      </c>
    </row>
    <row r="70" spans="1:23" x14ac:dyDescent="0.25">
      <c r="A70" t="str">
        <f t="shared" si="0"/>
        <v>LA061</v>
      </c>
      <c r="B70" t="str">
        <f t="shared" si="1"/>
        <v>061</v>
      </c>
      <c r="C70" t="s">
        <v>24</v>
      </c>
      <c r="D70">
        <v>606940</v>
      </c>
      <c r="E70" t="s">
        <v>45</v>
      </c>
      <c r="F70">
        <v>606940</v>
      </c>
      <c r="G70" t="s">
        <v>193</v>
      </c>
      <c r="H70" t="s">
        <v>194</v>
      </c>
      <c r="I70" t="s">
        <v>25</v>
      </c>
      <c r="J70" t="s">
        <v>26</v>
      </c>
      <c r="K70" t="s">
        <v>0</v>
      </c>
      <c r="L70" t="s">
        <v>0</v>
      </c>
      <c r="M70">
        <v>7</v>
      </c>
      <c r="N70" s="1">
        <v>42917</v>
      </c>
      <c r="O70">
        <v>1</v>
      </c>
      <c r="P70" t="str">
        <f>"170700000568"</f>
        <v>170700000568</v>
      </c>
      <c r="Q70" t="s">
        <v>172</v>
      </c>
      <c r="R70" t="s">
        <v>29</v>
      </c>
      <c r="S70" t="s">
        <v>173</v>
      </c>
      <c r="T70" t="s">
        <v>174</v>
      </c>
      <c r="U70" t="s">
        <v>28</v>
      </c>
      <c r="V70">
        <v>4</v>
      </c>
      <c r="W70">
        <v>0</v>
      </c>
    </row>
    <row r="71" spans="1:23" x14ac:dyDescent="0.25">
      <c r="A71" t="str">
        <f t="shared" si="0"/>
        <v>LA061</v>
      </c>
      <c r="B71" t="str">
        <f t="shared" si="1"/>
        <v>061</v>
      </c>
      <c r="C71" t="s">
        <v>24</v>
      </c>
      <c r="D71">
        <v>606940</v>
      </c>
      <c r="E71" t="s">
        <v>45</v>
      </c>
      <c r="F71">
        <v>606940</v>
      </c>
      <c r="G71" t="s">
        <v>193</v>
      </c>
      <c r="H71" t="s">
        <v>194</v>
      </c>
      <c r="I71" t="s">
        <v>25</v>
      </c>
      <c r="J71" t="s">
        <v>26</v>
      </c>
      <c r="K71" t="s">
        <v>0</v>
      </c>
      <c r="L71" t="s">
        <v>0</v>
      </c>
      <c r="M71">
        <v>7</v>
      </c>
      <c r="N71" s="1">
        <v>42917</v>
      </c>
      <c r="O71">
        <v>1</v>
      </c>
      <c r="P71" t="str">
        <f>"170700000085"</f>
        <v>170700000085</v>
      </c>
      <c r="Q71" t="s">
        <v>180</v>
      </c>
      <c r="R71" t="s">
        <v>29</v>
      </c>
      <c r="S71" t="s">
        <v>170</v>
      </c>
      <c r="T71" t="s">
        <v>181</v>
      </c>
      <c r="U71" t="s">
        <v>28</v>
      </c>
      <c r="V71">
        <v>4</v>
      </c>
      <c r="W71">
        <v>0</v>
      </c>
    </row>
    <row r="72" spans="1:23" x14ac:dyDescent="0.25">
      <c r="A72" t="str">
        <f t="shared" si="0"/>
        <v>LA061</v>
      </c>
      <c r="B72" t="str">
        <f t="shared" si="1"/>
        <v>061</v>
      </c>
      <c r="C72" t="s">
        <v>24</v>
      </c>
      <c r="D72">
        <v>606940</v>
      </c>
      <c r="E72" t="s">
        <v>45</v>
      </c>
      <c r="F72">
        <v>606940</v>
      </c>
      <c r="G72" t="s">
        <v>193</v>
      </c>
      <c r="H72" t="s">
        <v>194</v>
      </c>
      <c r="I72" t="s">
        <v>25</v>
      </c>
      <c r="J72" t="s">
        <v>26</v>
      </c>
      <c r="K72" t="s">
        <v>0</v>
      </c>
      <c r="L72" t="s">
        <v>0</v>
      </c>
      <c r="M72">
        <v>7</v>
      </c>
      <c r="N72" s="1">
        <v>42921</v>
      </c>
      <c r="O72">
        <v>1</v>
      </c>
      <c r="P72" t="str">
        <f>"170700002359"</f>
        <v>170700002359</v>
      </c>
      <c r="Q72" t="s">
        <v>172</v>
      </c>
      <c r="R72" t="s">
        <v>29</v>
      </c>
      <c r="S72" t="s">
        <v>173</v>
      </c>
      <c r="T72" t="s">
        <v>174</v>
      </c>
      <c r="U72" t="s">
        <v>28</v>
      </c>
      <c r="V72">
        <v>4</v>
      </c>
      <c r="W72">
        <v>0</v>
      </c>
    </row>
    <row r="73" spans="1:23" x14ac:dyDescent="0.25">
      <c r="A73" t="str">
        <f t="shared" si="0"/>
        <v>LA061</v>
      </c>
      <c r="B73" t="str">
        <f t="shared" si="1"/>
        <v>061</v>
      </c>
      <c r="C73" t="s">
        <v>24</v>
      </c>
      <c r="D73">
        <v>606940</v>
      </c>
      <c r="E73" t="s">
        <v>45</v>
      </c>
      <c r="F73">
        <v>606940</v>
      </c>
      <c r="G73" t="s">
        <v>193</v>
      </c>
      <c r="H73" t="s">
        <v>194</v>
      </c>
      <c r="I73" t="s">
        <v>25</v>
      </c>
      <c r="J73" t="s">
        <v>26</v>
      </c>
      <c r="K73" t="s">
        <v>0</v>
      </c>
      <c r="L73" t="s">
        <v>0</v>
      </c>
      <c r="M73">
        <v>7</v>
      </c>
      <c r="N73" s="1">
        <v>42922</v>
      </c>
      <c r="O73">
        <v>1</v>
      </c>
      <c r="P73" t="str">
        <f>"170700000338"</f>
        <v>170700000338</v>
      </c>
      <c r="Q73" t="s">
        <v>172</v>
      </c>
      <c r="R73" t="s">
        <v>29</v>
      </c>
      <c r="S73" t="s">
        <v>173</v>
      </c>
      <c r="T73" t="s">
        <v>174</v>
      </c>
      <c r="U73" t="s">
        <v>28</v>
      </c>
      <c r="V73">
        <v>4</v>
      </c>
      <c r="W73">
        <v>0</v>
      </c>
    </row>
    <row r="74" spans="1:23" x14ac:dyDescent="0.25">
      <c r="A74" t="str">
        <f t="shared" si="0"/>
        <v>LA061</v>
      </c>
      <c r="B74" t="str">
        <f t="shared" si="1"/>
        <v>061</v>
      </c>
      <c r="C74" t="s">
        <v>24</v>
      </c>
      <c r="D74">
        <v>606940</v>
      </c>
      <c r="E74" t="s">
        <v>45</v>
      </c>
      <c r="F74">
        <v>606940</v>
      </c>
      <c r="G74" t="s">
        <v>193</v>
      </c>
      <c r="H74" t="s">
        <v>194</v>
      </c>
      <c r="I74" t="s">
        <v>25</v>
      </c>
      <c r="J74" t="s">
        <v>26</v>
      </c>
      <c r="K74" t="s">
        <v>0</v>
      </c>
      <c r="L74" t="s">
        <v>0</v>
      </c>
      <c r="M74">
        <v>7</v>
      </c>
      <c r="N74" s="1">
        <v>42926</v>
      </c>
      <c r="O74">
        <v>1</v>
      </c>
      <c r="P74" t="str">
        <f>"170700000386"</f>
        <v>170700000386</v>
      </c>
      <c r="Q74" t="s">
        <v>172</v>
      </c>
      <c r="R74" t="s">
        <v>29</v>
      </c>
      <c r="S74" t="s">
        <v>173</v>
      </c>
      <c r="T74" t="s">
        <v>174</v>
      </c>
      <c r="U74" t="s">
        <v>28</v>
      </c>
      <c r="V74">
        <v>4</v>
      </c>
      <c r="W74">
        <v>0</v>
      </c>
    </row>
    <row r="75" spans="1:23" x14ac:dyDescent="0.25">
      <c r="A75" t="str">
        <f t="shared" si="0"/>
        <v>LA061</v>
      </c>
      <c r="B75" t="str">
        <f t="shared" si="1"/>
        <v>061</v>
      </c>
      <c r="C75" t="s">
        <v>24</v>
      </c>
      <c r="D75">
        <v>606940</v>
      </c>
      <c r="E75" t="s">
        <v>45</v>
      </c>
      <c r="F75">
        <v>606940</v>
      </c>
      <c r="G75" t="s">
        <v>193</v>
      </c>
      <c r="H75" t="s">
        <v>194</v>
      </c>
      <c r="I75" t="s">
        <v>25</v>
      </c>
      <c r="J75" t="s">
        <v>26</v>
      </c>
      <c r="K75" t="s">
        <v>0</v>
      </c>
      <c r="L75" t="s">
        <v>0</v>
      </c>
      <c r="M75">
        <v>7</v>
      </c>
      <c r="N75" s="1">
        <v>42927</v>
      </c>
      <c r="O75">
        <v>1</v>
      </c>
      <c r="P75" t="str">
        <f>"170700000340"</f>
        <v>170700000340</v>
      </c>
      <c r="Q75" t="s">
        <v>172</v>
      </c>
      <c r="R75" t="s">
        <v>29</v>
      </c>
      <c r="S75" t="s">
        <v>173</v>
      </c>
      <c r="T75" t="s">
        <v>174</v>
      </c>
      <c r="U75" t="s">
        <v>28</v>
      </c>
      <c r="V75">
        <v>4</v>
      </c>
      <c r="W75">
        <v>0</v>
      </c>
    </row>
    <row r="76" spans="1:23" x14ac:dyDescent="0.25">
      <c r="A76" t="str">
        <f t="shared" si="0"/>
        <v>LA061</v>
      </c>
      <c r="B76" t="str">
        <f t="shared" si="1"/>
        <v>061</v>
      </c>
      <c r="C76" t="s">
        <v>24</v>
      </c>
      <c r="D76">
        <v>606940</v>
      </c>
      <c r="E76" t="s">
        <v>45</v>
      </c>
      <c r="F76">
        <v>606940</v>
      </c>
      <c r="G76" t="s">
        <v>193</v>
      </c>
      <c r="H76" t="s">
        <v>194</v>
      </c>
      <c r="I76" t="s">
        <v>25</v>
      </c>
      <c r="J76" t="s">
        <v>26</v>
      </c>
      <c r="K76" t="s">
        <v>0</v>
      </c>
      <c r="L76" t="s">
        <v>0</v>
      </c>
      <c r="M76">
        <v>7</v>
      </c>
      <c r="N76" s="1">
        <v>42927</v>
      </c>
      <c r="O76">
        <v>1</v>
      </c>
      <c r="P76" t="str">
        <f>"170700002360"</f>
        <v>170700002360</v>
      </c>
      <c r="Q76" t="s">
        <v>172</v>
      </c>
      <c r="R76" t="s">
        <v>29</v>
      </c>
      <c r="S76" t="s">
        <v>173</v>
      </c>
      <c r="T76" t="s">
        <v>174</v>
      </c>
      <c r="U76" t="s">
        <v>28</v>
      </c>
      <c r="V76">
        <v>4</v>
      </c>
      <c r="W76">
        <v>0</v>
      </c>
    </row>
    <row r="77" spans="1:23" x14ac:dyDescent="0.25">
      <c r="A77" t="str">
        <f t="shared" si="0"/>
        <v>LA061</v>
      </c>
      <c r="B77" t="str">
        <f t="shared" si="1"/>
        <v>061</v>
      </c>
      <c r="C77" t="s">
        <v>24</v>
      </c>
      <c r="D77">
        <v>606940</v>
      </c>
      <c r="E77" t="s">
        <v>45</v>
      </c>
      <c r="F77">
        <v>606940</v>
      </c>
      <c r="G77" t="s">
        <v>193</v>
      </c>
      <c r="H77" t="s">
        <v>194</v>
      </c>
      <c r="I77" t="s">
        <v>25</v>
      </c>
      <c r="J77" t="s">
        <v>26</v>
      </c>
      <c r="K77" t="s">
        <v>0</v>
      </c>
      <c r="L77" t="s">
        <v>0</v>
      </c>
      <c r="M77">
        <v>7</v>
      </c>
      <c r="N77" s="1">
        <v>42928</v>
      </c>
      <c r="O77">
        <v>1</v>
      </c>
      <c r="P77" t="str">
        <f>"170700001023"</f>
        <v>170700001023</v>
      </c>
      <c r="Q77" t="s">
        <v>172</v>
      </c>
      <c r="R77" t="s">
        <v>29</v>
      </c>
      <c r="S77" t="s">
        <v>173</v>
      </c>
      <c r="T77" t="s">
        <v>174</v>
      </c>
      <c r="U77" t="s">
        <v>28</v>
      </c>
      <c r="V77">
        <v>4</v>
      </c>
      <c r="W77">
        <v>0</v>
      </c>
    </row>
    <row r="78" spans="1:23" x14ac:dyDescent="0.25">
      <c r="A78" t="str">
        <f t="shared" si="0"/>
        <v>LA061</v>
      </c>
      <c r="B78" t="str">
        <f t="shared" si="1"/>
        <v>061</v>
      </c>
      <c r="C78" t="s">
        <v>24</v>
      </c>
      <c r="D78">
        <v>606940</v>
      </c>
      <c r="E78" t="s">
        <v>45</v>
      </c>
      <c r="F78">
        <v>606940</v>
      </c>
      <c r="G78" t="s">
        <v>175</v>
      </c>
      <c r="H78" t="s">
        <v>176</v>
      </c>
      <c r="I78" t="s">
        <v>25</v>
      </c>
      <c r="J78" t="s">
        <v>26</v>
      </c>
      <c r="K78" t="s">
        <v>0</v>
      </c>
      <c r="L78" t="s">
        <v>0</v>
      </c>
      <c r="M78">
        <v>9</v>
      </c>
      <c r="N78" s="1">
        <v>43008</v>
      </c>
      <c r="O78">
        <v>1</v>
      </c>
      <c r="P78" t="str">
        <f>"170900000486"</f>
        <v>170900000486</v>
      </c>
      <c r="Q78" t="s">
        <v>169</v>
      </c>
      <c r="R78" t="s">
        <v>27</v>
      </c>
      <c r="S78" t="s">
        <v>170</v>
      </c>
      <c r="T78" t="s">
        <v>171</v>
      </c>
      <c r="U78" t="s">
        <v>28</v>
      </c>
      <c r="V78">
        <v>4</v>
      </c>
      <c r="W78">
        <v>0</v>
      </c>
    </row>
    <row r="79" spans="1:23" x14ac:dyDescent="0.25">
      <c r="A79" t="str">
        <f t="shared" si="0"/>
        <v>LA061</v>
      </c>
      <c r="B79" t="str">
        <f t="shared" si="1"/>
        <v>061</v>
      </c>
      <c r="C79" t="s">
        <v>24</v>
      </c>
      <c r="D79">
        <v>606940</v>
      </c>
      <c r="E79" t="s">
        <v>45</v>
      </c>
      <c r="F79">
        <v>606940</v>
      </c>
      <c r="G79" t="s">
        <v>175</v>
      </c>
      <c r="H79" t="s">
        <v>176</v>
      </c>
      <c r="I79" t="s">
        <v>25</v>
      </c>
      <c r="J79" t="s">
        <v>26</v>
      </c>
      <c r="K79" t="s">
        <v>0</v>
      </c>
      <c r="L79" t="s">
        <v>0</v>
      </c>
      <c r="M79">
        <v>10</v>
      </c>
      <c r="N79" s="1">
        <v>43009</v>
      </c>
      <c r="O79">
        <v>1</v>
      </c>
      <c r="P79" t="str">
        <f>"171000000224"</f>
        <v>171000000224</v>
      </c>
      <c r="Q79" t="s">
        <v>169</v>
      </c>
      <c r="R79" t="s">
        <v>27</v>
      </c>
      <c r="S79" t="s">
        <v>170</v>
      </c>
      <c r="T79" t="s">
        <v>171</v>
      </c>
      <c r="U79" t="s">
        <v>28</v>
      </c>
      <c r="V79">
        <v>4</v>
      </c>
      <c r="W79">
        <v>0</v>
      </c>
    </row>
    <row r="80" spans="1:23" x14ac:dyDescent="0.25">
      <c r="A80" t="str">
        <f t="shared" si="0"/>
        <v>LA061</v>
      </c>
      <c r="B80" t="str">
        <f t="shared" si="1"/>
        <v>061</v>
      </c>
      <c r="C80" t="s">
        <v>24</v>
      </c>
      <c r="D80">
        <v>606940</v>
      </c>
      <c r="E80" t="s">
        <v>45</v>
      </c>
      <c r="F80">
        <v>606940</v>
      </c>
      <c r="G80" t="s">
        <v>175</v>
      </c>
      <c r="H80" t="s">
        <v>176</v>
      </c>
      <c r="I80" t="s">
        <v>25</v>
      </c>
      <c r="J80" t="s">
        <v>26</v>
      </c>
      <c r="K80" t="s">
        <v>0</v>
      </c>
      <c r="L80" t="s">
        <v>0</v>
      </c>
      <c r="M80">
        <v>10</v>
      </c>
      <c r="N80" s="1">
        <v>43039</v>
      </c>
      <c r="O80">
        <v>1</v>
      </c>
      <c r="P80" t="str">
        <f>"171000000438"</f>
        <v>171000000438</v>
      </c>
      <c r="Q80" t="s">
        <v>169</v>
      </c>
      <c r="R80" t="s">
        <v>27</v>
      </c>
      <c r="S80" t="s">
        <v>170</v>
      </c>
      <c r="T80" t="s">
        <v>171</v>
      </c>
      <c r="U80" t="s">
        <v>28</v>
      </c>
      <c r="V80">
        <v>4</v>
      </c>
      <c r="W80">
        <v>0</v>
      </c>
    </row>
    <row r="81" spans="1:23" x14ac:dyDescent="0.25">
      <c r="A81" t="str">
        <f t="shared" ref="A81:A144" si="2">"LA061"</f>
        <v>LA061</v>
      </c>
      <c r="B81" t="str">
        <f t="shared" ref="B81:B144" si="3">"061"</f>
        <v>061</v>
      </c>
      <c r="C81" t="s">
        <v>24</v>
      </c>
      <c r="D81">
        <v>611340</v>
      </c>
      <c r="E81" t="s">
        <v>195</v>
      </c>
      <c r="F81">
        <v>611340</v>
      </c>
      <c r="G81" t="s">
        <v>196</v>
      </c>
      <c r="H81" t="s">
        <v>197</v>
      </c>
      <c r="I81" t="s">
        <v>34</v>
      </c>
      <c r="J81" t="s">
        <v>35</v>
      </c>
      <c r="K81" t="s">
        <v>0</v>
      </c>
      <c r="L81" t="s">
        <v>0</v>
      </c>
      <c r="M81">
        <v>5</v>
      </c>
      <c r="N81" s="1">
        <v>42879</v>
      </c>
      <c r="O81">
        <v>1</v>
      </c>
      <c r="P81" t="str">
        <f>"170500002141"</f>
        <v>170500002141</v>
      </c>
      <c r="Q81" t="s">
        <v>172</v>
      </c>
      <c r="R81" t="s">
        <v>29</v>
      </c>
      <c r="S81" t="s">
        <v>173</v>
      </c>
      <c r="T81" t="s">
        <v>174</v>
      </c>
      <c r="U81" t="s">
        <v>28</v>
      </c>
      <c r="V81">
        <v>4</v>
      </c>
      <c r="W81">
        <v>0</v>
      </c>
    </row>
    <row r="82" spans="1:23" x14ac:dyDescent="0.25">
      <c r="A82" t="str">
        <f t="shared" si="2"/>
        <v>LA061</v>
      </c>
      <c r="B82" t="str">
        <f t="shared" si="3"/>
        <v>061</v>
      </c>
      <c r="C82" t="s">
        <v>24</v>
      </c>
      <c r="D82">
        <v>611400</v>
      </c>
      <c r="E82" t="s">
        <v>198</v>
      </c>
      <c r="F82">
        <v>611400</v>
      </c>
      <c r="G82" t="s">
        <v>199</v>
      </c>
      <c r="H82" t="s">
        <v>200</v>
      </c>
      <c r="I82" t="s">
        <v>53</v>
      </c>
      <c r="J82" t="s">
        <v>54</v>
      </c>
      <c r="K82" t="s">
        <v>0</v>
      </c>
      <c r="L82" t="s">
        <v>0</v>
      </c>
      <c r="M82">
        <v>1</v>
      </c>
      <c r="N82" s="1">
        <v>42736</v>
      </c>
      <c r="O82">
        <v>1</v>
      </c>
      <c r="P82" t="str">
        <f>"170100000042"</f>
        <v>170100000042</v>
      </c>
      <c r="Q82" t="s">
        <v>169</v>
      </c>
      <c r="R82" t="s">
        <v>29</v>
      </c>
      <c r="S82" t="s">
        <v>170</v>
      </c>
      <c r="T82" t="s">
        <v>171</v>
      </c>
      <c r="U82" t="s">
        <v>28</v>
      </c>
      <c r="V82">
        <v>4</v>
      </c>
      <c r="W82">
        <v>0</v>
      </c>
    </row>
    <row r="83" spans="1:23" x14ac:dyDescent="0.25">
      <c r="A83" t="str">
        <f t="shared" si="2"/>
        <v>LA061</v>
      </c>
      <c r="B83" t="str">
        <f t="shared" si="3"/>
        <v>061</v>
      </c>
      <c r="C83" t="s">
        <v>24</v>
      </c>
      <c r="D83">
        <v>611400</v>
      </c>
      <c r="E83" t="s">
        <v>198</v>
      </c>
      <c r="F83">
        <v>611400</v>
      </c>
      <c r="G83" t="s">
        <v>199</v>
      </c>
      <c r="H83" t="s">
        <v>200</v>
      </c>
      <c r="I83" t="s">
        <v>53</v>
      </c>
      <c r="J83" t="s">
        <v>54</v>
      </c>
      <c r="K83" t="s">
        <v>0</v>
      </c>
      <c r="L83" t="s">
        <v>0</v>
      </c>
      <c r="M83">
        <v>1</v>
      </c>
      <c r="N83" s="1">
        <v>42746</v>
      </c>
      <c r="O83">
        <v>1</v>
      </c>
      <c r="P83" t="str">
        <f>"170100001420"</f>
        <v>170100001420</v>
      </c>
      <c r="Q83" t="s">
        <v>172</v>
      </c>
      <c r="R83" t="s">
        <v>29</v>
      </c>
      <c r="S83" t="s">
        <v>173</v>
      </c>
      <c r="T83" t="s">
        <v>174</v>
      </c>
      <c r="U83" t="s">
        <v>28</v>
      </c>
      <c r="V83">
        <v>4</v>
      </c>
      <c r="W83">
        <v>0</v>
      </c>
    </row>
    <row r="84" spans="1:23" x14ac:dyDescent="0.25">
      <c r="A84" t="str">
        <f t="shared" si="2"/>
        <v>LA061</v>
      </c>
      <c r="B84" t="str">
        <f t="shared" si="3"/>
        <v>061</v>
      </c>
      <c r="C84" t="s">
        <v>24</v>
      </c>
      <c r="D84">
        <v>611400</v>
      </c>
      <c r="E84" t="s">
        <v>198</v>
      </c>
      <c r="F84">
        <v>611400</v>
      </c>
      <c r="G84" t="s">
        <v>199</v>
      </c>
      <c r="H84" t="s">
        <v>200</v>
      </c>
      <c r="I84" t="s">
        <v>53</v>
      </c>
      <c r="J84" t="s">
        <v>54</v>
      </c>
      <c r="K84" t="s">
        <v>0</v>
      </c>
      <c r="L84" t="s">
        <v>0</v>
      </c>
      <c r="M84">
        <v>1</v>
      </c>
      <c r="N84" s="1">
        <v>42766</v>
      </c>
      <c r="O84">
        <v>1</v>
      </c>
      <c r="P84" t="str">
        <f>"170100000190"</f>
        <v>170100000190</v>
      </c>
      <c r="Q84" t="s">
        <v>169</v>
      </c>
      <c r="R84" t="s">
        <v>27</v>
      </c>
      <c r="S84" t="s">
        <v>170</v>
      </c>
      <c r="T84" t="s">
        <v>171</v>
      </c>
      <c r="U84" t="s">
        <v>28</v>
      </c>
      <c r="V84">
        <v>4</v>
      </c>
      <c r="W84">
        <v>0</v>
      </c>
    </row>
    <row r="85" spans="1:23" x14ac:dyDescent="0.25">
      <c r="A85" t="str">
        <f t="shared" si="2"/>
        <v>LA061</v>
      </c>
      <c r="B85" t="str">
        <f t="shared" si="3"/>
        <v>061</v>
      </c>
      <c r="C85" t="s">
        <v>24</v>
      </c>
      <c r="D85">
        <v>611400</v>
      </c>
      <c r="E85" t="s">
        <v>198</v>
      </c>
      <c r="F85">
        <v>611400</v>
      </c>
      <c r="G85" t="s">
        <v>199</v>
      </c>
      <c r="H85" t="s">
        <v>200</v>
      </c>
      <c r="I85" t="s">
        <v>53</v>
      </c>
      <c r="J85" t="s">
        <v>54</v>
      </c>
      <c r="K85" t="s">
        <v>0</v>
      </c>
      <c r="L85" t="s">
        <v>0</v>
      </c>
      <c r="M85">
        <v>2</v>
      </c>
      <c r="N85" s="1">
        <v>42767</v>
      </c>
      <c r="O85">
        <v>1</v>
      </c>
      <c r="P85" t="str">
        <f>"170200000225"</f>
        <v>170200000225</v>
      </c>
      <c r="Q85" t="s">
        <v>169</v>
      </c>
      <c r="R85" t="s">
        <v>27</v>
      </c>
      <c r="S85" t="s">
        <v>170</v>
      </c>
      <c r="T85" t="s">
        <v>171</v>
      </c>
      <c r="U85" t="s">
        <v>28</v>
      </c>
      <c r="V85">
        <v>4</v>
      </c>
      <c r="W85">
        <v>0</v>
      </c>
    </row>
    <row r="86" spans="1:23" x14ac:dyDescent="0.25">
      <c r="A86" t="str">
        <f t="shared" si="2"/>
        <v>LA061</v>
      </c>
      <c r="B86" t="str">
        <f t="shared" si="3"/>
        <v>061</v>
      </c>
      <c r="C86" t="s">
        <v>24</v>
      </c>
      <c r="D86">
        <v>611400</v>
      </c>
      <c r="E86" t="s">
        <v>198</v>
      </c>
      <c r="F86">
        <v>611400</v>
      </c>
      <c r="G86" t="s">
        <v>199</v>
      </c>
      <c r="H86" t="s">
        <v>200</v>
      </c>
      <c r="I86" t="s">
        <v>53</v>
      </c>
      <c r="J86" t="s">
        <v>54</v>
      </c>
      <c r="K86" t="s">
        <v>0</v>
      </c>
      <c r="L86" t="s">
        <v>0</v>
      </c>
      <c r="M86">
        <v>2</v>
      </c>
      <c r="N86" s="1">
        <v>42776</v>
      </c>
      <c r="O86">
        <v>1</v>
      </c>
      <c r="P86" t="str">
        <f>"170200000599"</f>
        <v>170200000599</v>
      </c>
      <c r="Q86" t="s">
        <v>172</v>
      </c>
      <c r="R86" t="s">
        <v>29</v>
      </c>
      <c r="S86" t="s">
        <v>173</v>
      </c>
      <c r="T86" t="s">
        <v>174</v>
      </c>
      <c r="U86" t="s">
        <v>28</v>
      </c>
      <c r="V86">
        <v>4</v>
      </c>
      <c r="W86">
        <v>0</v>
      </c>
    </row>
    <row r="87" spans="1:23" x14ac:dyDescent="0.25">
      <c r="A87" t="str">
        <f t="shared" si="2"/>
        <v>LA061</v>
      </c>
      <c r="B87" t="str">
        <f t="shared" si="3"/>
        <v>061</v>
      </c>
      <c r="C87" t="s">
        <v>24</v>
      </c>
      <c r="D87">
        <v>611400</v>
      </c>
      <c r="E87" t="s">
        <v>198</v>
      </c>
      <c r="F87">
        <v>611400</v>
      </c>
      <c r="G87" t="s">
        <v>199</v>
      </c>
      <c r="H87" t="s">
        <v>200</v>
      </c>
      <c r="I87" t="s">
        <v>53</v>
      </c>
      <c r="J87" t="s">
        <v>54</v>
      </c>
      <c r="K87" t="s">
        <v>0</v>
      </c>
      <c r="L87" t="s">
        <v>0</v>
      </c>
      <c r="M87">
        <v>2</v>
      </c>
      <c r="N87" s="1">
        <v>42794</v>
      </c>
      <c r="O87">
        <v>1</v>
      </c>
      <c r="P87" t="str">
        <f>"170200000526"</f>
        <v>170200000526</v>
      </c>
      <c r="Q87" t="s">
        <v>169</v>
      </c>
      <c r="R87" t="s">
        <v>27</v>
      </c>
      <c r="S87" t="s">
        <v>170</v>
      </c>
      <c r="T87" t="s">
        <v>171</v>
      </c>
      <c r="U87" t="s">
        <v>28</v>
      </c>
      <c r="V87">
        <v>4</v>
      </c>
      <c r="W87">
        <v>0</v>
      </c>
    </row>
    <row r="88" spans="1:23" x14ac:dyDescent="0.25">
      <c r="A88" t="str">
        <f t="shared" si="2"/>
        <v>LA061</v>
      </c>
      <c r="B88" t="str">
        <f t="shared" si="3"/>
        <v>061</v>
      </c>
      <c r="C88" t="s">
        <v>24</v>
      </c>
      <c r="D88">
        <v>611400</v>
      </c>
      <c r="E88" t="s">
        <v>198</v>
      </c>
      <c r="F88">
        <v>611400</v>
      </c>
      <c r="G88" t="s">
        <v>199</v>
      </c>
      <c r="H88" t="s">
        <v>200</v>
      </c>
      <c r="I88" t="s">
        <v>53</v>
      </c>
      <c r="J88" t="s">
        <v>54</v>
      </c>
      <c r="K88" t="s">
        <v>0</v>
      </c>
      <c r="L88" t="s">
        <v>0</v>
      </c>
      <c r="M88">
        <v>3</v>
      </c>
      <c r="N88" s="1">
        <v>42795</v>
      </c>
      <c r="O88">
        <v>1</v>
      </c>
      <c r="P88" t="str">
        <f>"170300000245"</f>
        <v>170300000245</v>
      </c>
      <c r="Q88" t="s">
        <v>169</v>
      </c>
      <c r="R88" t="s">
        <v>27</v>
      </c>
      <c r="S88" t="s">
        <v>170</v>
      </c>
      <c r="T88" t="s">
        <v>171</v>
      </c>
      <c r="U88" t="s">
        <v>28</v>
      </c>
      <c r="V88">
        <v>4</v>
      </c>
      <c r="W88">
        <v>0</v>
      </c>
    </row>
    <row r="89" spans="1:23" x14ac:dyDescent="0.25">
      <c r="A89" t="str">
        <f t="shared" si="2"/>
        <v>LA061</v>
      </c>
      <c r="B89" t="str">
        <f t="shared" si="3"/>
        <v>061</v>
      </c>
      <c r="C89" t="s">
        <v>24</v>
      </c>
      <c r="D89">
        <v>611400</v>
      </c>
      <c r="E89" t="s">
        <v>198</v>
      </c>
      <c r="F89">
        <v>611400</v>
      </c>
      <c r="G89" t="s">
        <v>199</v>
      </c>
      <c r="H89" t="s">
        <v>200</v>
      </c>
      <c r="I89" t="s">
        <v>53</v>
      </c>
      <c r="J89" t="s">
        <v>54</v>
      </c>
      <c r="K89" t="s">
        <v>0</v>
      </c>
      <c r="L89" t="s">
        <v>0</v>
      </c>
      <c r="M89">
        <v>3</v>
      </c>
      <c r="N89" s="1">
        <v>42804</v>
      </c>
      <c r="O89">
        <v>1</v>
      </c>
      <c r="P89" t="str">
        <f>"170300000524"</f>
        <v>170300000524</v>
      </c>
      <c r="Q89" t="s">
        <v>172</v>
      </c>
      <c r="R89" t="s">
        <v>29</v>
      </c>
      <c r="S89" t="s">
        <v>173</v>
      </c>
      <c r="T89" t="s">
        <v>174</v>
      </c>
      <c r="U89" t="s">
        <v>28</v>
      </c>
      <c r="V89">
        <v>4</v>
      </c>
      <c r="W89">
        <v>0</v>
      </c>
    </row>
    <row r="90" spans="1:23" x14ac:dyDescent="0.25">
      <c r="A90" t="str">
        <f t="shared" si="2"/>
        <v>LA061</v>
      </c>
      <c r="B90" t="str">
        <f t="shared" si="3"/>
        <v>061</v>
      </c>
      <c r="C90" t="s">
        <v>24</v>
      </c>
      <c r="D90">
        <v>611400</v>
      </c>
      <c r="E90" t="s">
        <v>198</v>
      </c>
      <c r="F90">
        <v>611400</v>
      </c>
      <c r="G90" t="s">
        <v>199</v>
      </c>
      <c r="H90" t="s">
        <v>200</v>
      </c>
      <c r="I90" t="s">
        <v>53</v>
      </c>
      <c r="J90" t="s">
        <v>54</v>
      </c>
      <c r="K90" t="s">
        <v>0</v>
      </c>
      <c r="L90" t="s">
        <v>0</v>
      </c>
      <c r="M90">
        <v>3</v>
      </c>
      <c r="N90" s="1">
        <v>42825</v>
      </c>
      <c r="O90">
        <v>1</v>
      </c>
      <c r="P90" t="str">
        <f>"170300000528"</f>
        <v>170300000528</v>
      </c>
      <c r="Q90" t="s">
        <v>169</v>
      </c>
      <c r="R90" t="s">
        <v>27</v>
      </c>
      <c r="S90" t="s">
        <v>170</v>
      </c>
      <c r="T90" t="s">
        <v>171</v>
      </c>
      <c r="U90" t="s">
        <v>28</v>
      </c>
      <c r="V90">
        <v>4</v>
      </c>
      <c r="W90">
        <v>0</v>
      </c>
    </row>
    <row r="91" spans="1:23" x14ac:dyDescent="0.25">
      <c r="A91" t="str">
        <f t="shared" si="2"/>
        <v>LA061</v>
      </c>
      <c r="B91" t="str">
        <f t="shared" si="3"/>
        <v>061</v>
      </c>
      <c r="C91" t="s">
        <v>24</v>
      </c>
      <c r="D91">
        <v>611400</v>
      </c>
      <c r="E91" t="s">
        <v>198</v>
      </c>
      <c r="F91">
        <v>611400</v>
      </c>
      <c r="G91" t="s">
        <v>199</v>
      </c>
      <c r="H91" t="s">
        <v>200</v>
      </c>
      <c r="I91" t="s">
        <v>53</v>
      </c>
      <c r="J91" t="s">
        <v>54</v>
      </c>
      <c r="K91" t="s">
        <v>0</v>
      </c>
      <c r="L91" t="s">
        <v>0</v>
      </c>
      <c r="M91">
        <v>4</v>
      </c>
      <c r="N91" s="1">
        <v>42826</v>
      </c>
      <c r="O91">
        <v>1</v>
      </c>
      <c r="P91" t="str">
        <f>"170400000223"</f>
        <v>170400000223</v>
      </c>
      <c r="Q91" t="s">
        <v>169</v>
      </c>
      <c r="R91" t="s">
        <v>27</v>
      </c>
      <c r="S91" t="s">
        <v>170</v>
      </c>
      <c r="T91" t="s">
        <v>171</v>
      </c>
      <c r="U91" t="s">
        <v>28</v>
      </c>
      <c r="V91">
        <v>4</v>
      </c>
      <c r="W91">
        <v>0</v>
      </c>
    </row>
    <row r="92" spans="1:23" x14ac:dyDescent="0.25">
      <c r="A92" t="str">
        <f t="shared" si="2"/>
        <v>LA061</v>
      </c>
      <c r="B92" t="str">
        <f t="shared" si="3"/>
        <v>061</v>
      </c>
      <c r="C92" t="s">
        <v>24</v>
      </c>
      <c r="D92">
        <v>611400</v>
      </c>
      <c r="E92" t="s">
        <v>198</v>
      </c>
      <c r="F92">
        <v>611400</v>
      </c>
      <c r="G92" t="s">
        <v>199</v>
      </c>
      <c r="H92" t="s">
        <v>200</v>
      </c>
      <c r="I92" t="s">
        <v>53</v>
      </c>
      <c r="J92" t="s">
        <v>54</v>
      </c>
      <c r="K92" t="s">
        <v>0</v>
      </c>
      <c r="L92" t="s">
        <v>0</v>
      </c>
      <c r="M92">
        <v>4</v>
      </c>
      <c r="N92" s="1">
        <v>42836</v>
      </c>
      <c r="O92">
        <v>1</v>
      </c>
      <c r="P92" t="str">
        <f>"170400000387"</f>
        <v>170400000387</v>
      </c>
      <c r="Q92" t="s">
        <v>172</v>
      </c>
      <c r="R92" t="s">
        <v>29</v>
      </c>
      <c r="S92" t="s">
        <v>173</v>
      </c>
      <c r="T92" t="s">
        <v>174</v>
      </c>
      <c r="U92" t="s">
        <v>28</v>
      </c>
      <c r="V92">
        <v>4</v>
      </c>
      <c r="W92">
        <v>0</v>
      </c>
    </row>
    <row r="93" spans="1:23" x14ac:dyDescent="0.25">
      <c r="A93" t="str">
        <f t="shared" si="2"/>
        <v>LA061</v>
      </c>
      <c r="B93" t="str">
        <f t="shared" si="3"/>
        <v>061</v>
      </c>
      <c r="C93" t="s">
        <v>24</v>
      </c>
      <c r="D93">
        <v>606200</v>
      </c>
      <c r="E93" t="s">
        <v>182</v>
      </c>
      <c r="F93">
        <v>606200</v>
      </c>
      <c r="G93" t="s">
        <v>185</v>
      </c>
      <c r="H93" t="s">
        <v>186</v>
      </c>
      <c r="I93" t="s">
        <v>30</v>
      </c>
      <c r="J93" t="s">
        <v>31</v>
      </c>
      <c r="K93" t="s">
        <v>0</v>
      </c>
      <c r="L93" t="s">
        <v>0</v>
      </c>
      <c r="M93">
        <v>2</v>
      </c>
      <c r="N93" s="1">
        <v>42767</v>
      </c>
      <c r="O93">
        <v>1</v>
      </c>
      <c r="P93" t="str">
        <f>"170200000226"</f>
        <v>170200000226</v>
      </c>
      <c r="Q93" t="s">
        <v>180</v>
      </c>
      <c r="R93" t="s">
        <v>27</v>
      </c>
      <c r="S93" t="s">
        <v>170</v>
      </c>
      <c r="T93" t="s">
        <v>181</v>
      </c>
      <c r="U93" t="s">
        <v>28</v>
      </c>
      <c r="V93">
        <v>4</v>
      </c>
      <c r="W93">
        <v>0</v>
      </c>
    </row>
    <row r="94" spans="1:23" x14ac:dyDescent="0.25">
      <c r="A94" t="str">
        <f t="shared" si="2"/>
        <v>LA061</v>
      </c>
      <c r="B94" t="str">
        <f t="shared" si="3"/>
        <v>061</v>
      </c>
      <c r="C94" t="s">
        <v>24</v>
      </c>
      <c r="D94">
        <v>606200</v>
      </c>
      <c r="E94" t="s">
        <v>182</v>
      </c>
      <c r="F94">
        <v>606200</v>
      </c>
      <c r="G94" t="s">
        <v>185</v>
      </c>
      <c r="H94" t="s">
        <v>186</v>
      </c>
      <c r="I94" t="s">
        <v>30</v>
      </c>
      <c r="J94" t="s">
        <v>31</v>
      </c>
      <c r="K94" t="s">
        <v>0</v>
      </c>
      <c r="L94" t="s">
        <v>0</v>
      </c>
      <c r="M94">
        <v>2</v>
      </c>
      <c r="N94" s="1">
        <v>42774</v>
      </c>
      <c r="O94">
        <v>1</v>
      </c>
      <c r="P94" t="str">
        <f>"170200000597"</f>
        <v>170200000597</v>
      </c>
      <c r="Q94" t="s">
        <v>172</v>
      </c>
      <c r="R94" t="s">
        <v>29</v>
      </c>
      <c r="S94" t="s">
        <v>173</v>
      </c>
      <c r="T94" t="s">
        <v>174</v>
      </c>
      <c r="U94" t="s">
        <v>28</v>
      </c>
      <c r="V94">
        <v>4</v>
      </c>
      <c r="W94">
        <v>0</v>
      </c>
    </row>
    <row r="95" spans="1:23" x14ac:dyDescent="0.25">
      <c r="A95" t="str">
        <f t="shared" si="2"/>
        <v>LA061</v>
      </c>
      <c r="B95" t="str">
        <f t="shared" si="3"/>
        <v>061</v>
      </c>
      <c r="C95" t="s">
        <v>24</v>
      </c>
      <c r="D95">
        <v>606200</v>
      </c>
      <c r="E95" t="s">
        <v>182</v>
      </c>
      <c r="F95">
        <v>606200</v>
      </c>
      <c r="G95" t="s">
        <v>185</v>
      </c>
      <c r="H95" t="s">
        <v>186</v>
      </c>
      <c r="I95" t="s">
        <v>30</v>
      </c>
      <c r="J95" t="s">
        <v>31</v>
      </c>
      <c r="K95" t="s">
        <v>0</v>
      </c>
      <c r="L95" t="s">
        <v>0</v>
      </c>
      <c r="M95">
        <v>2</v>
      </c>
      <c r="N95" s="1">
        <v>42775</v>
      </c>
      <c r="O95">
        <v>1</v>
      </c>
      <c r="P95" t="str">
        <f>"170200000598"</f>
        <v>170200000598</v>
      </c>
      <c r="Q95" t="s">
        <v>172</v>
      </c>
      <c r="R95" t="s">
        <v>29</v>
      </c>
      <c r="S95" t="s">
        <v>173</v>
      </c>
      <c r="T95" t="s">
        <v>174</v>
      </c>
      <c r="U95" t="s">
        <v>28</v>
      </c>
      <c r="V95">
        <v>4</v>
      </c>
      <c r="W95">
        <v>0</v>
      </c>
    </row>
    <row r="96" spans="1:23" x14ac:dyDescent="0.25">
      <c r="A96" t="str">
        <f t="shared" si="2"/>
        <v>LA061</v>
      </c>
      <c r="B96" t="str">
        <f t="shared" si="3"/>
        <v>061</v>
      </c>
      <c r="C96" t="s">
        <v>24</v>
      </c>
      <c r="D96">
        <v>606200</v>
      </c>
      <c r="E96" t="s">
        <v>182</v>
      </c>
      <c r="F96">
        <v>606200</v>
      </c>
      <c r="G96" t="s">
        <v>185</v>
      </c>
      <c r="H96" t="s">
        <v>186</v>
      </c>
      <c r="I96" t="s">
        <v>30</v>
      </c>
      <c r="J96" t="s">
        <v>31</v>
      </c>
      <c r="K96" t="s">
        <v>0</v>
      </c>
      <c r="L96" t="s">
        <v>0</v>
      </c>
      <c r="M96">
        <v>2</v>
      </c>
      <c r="N96" s="1">
        <v>42786</v>
      </c>
      <c r="O96">
        <v>1</v>
      </c>
      <c r="P96" t="str">
        <f>"170200001638"</f>
        <v>170200001638</v>
      </c>
      <c r="Q96" t="s">
        <v>172</v>
      </c>
      <c r="R96" t="s">
        <v>29</v>
      </c>
      <c r="S96" t="s">
        <v>173</v>
      </c>
      <c r="T96" t="s">
        <v>174</v>
      </c>
      <c r="U96" t="s">
        <v>28</v>
      </c>
      <c r="V96">
        <v>4</v>
      </c>
      <c r="W96">
        <v>0</v>
      </c>
    </row>
    <row r="97" spans="1:23" x14ac:dyDescent="0.25">
      <c r="A97" t="str">
        <f t="shared" si="2"/>
        <v>LA061</v>
      </c>
      <c r="B97" t="str">
        <f t="shared" si="3"/>
        <v>061</v>
      </c>
      <c r="C97" t="s">
        <v>24</v>
      </c>
      <c r="D97">
        <v>606200</v>
      </c>
      <c r="E97" t="s">
        <v>182</v>
      </c>
      <c r="F97">
        <v>606200</v>
      </c>
      <c r="G97" t="s">
        <v>185</v>
      </c>
      <c r="H97" t="s">
        <v>186</v>
      </c>
      <c r="I97" t="s">
        <v>30</v>
      </c>
      <c r="J97" t="s">
        <v>31</v>
      </c>
      <c r="K97" t="s">
        <v>0</v>
      </c>
      <c r="L97" t="s">
        <v>0</v>
      </c>
      <c r="M97">
        <v>2</v>
      </c>
      <c r="N97" s="1">
        <v>42794</v>
      </c>
      <c r="O97">
        <v>1</v>
      </c>
      <c r="P97" t="str">
        <f>"170200000527"</f>
        <v>170200000527</v>
      </c>
      <c r="Q97" t="s">
        <v>180</v>
      </c>
      <c r="R97" t="s">
        <v>27</v>
      </c>
      <c r="S97" t="s">
        <v>170</v>
      </c>
      <c r="T97" t="s">
        <v>181</v>
      </c>
      <c r="U97" t="s">
        <v>28</v>
      </c>
      <c r="V97">
        <v>4</v>
      </c>
      <c r="W97">
        <v>0</v>
      </c>
    </row>
    <row r="98" spans="1:23" x14ac:dyDescent="0.25">
      <c r="A98" t="str">
        <f t="shared" si="2"/>
        <v>LA061</v>
      </c>
      <c r="B98" t="str">
        <f t="shared" si="3"/>
        <v>061</v>
      </c>
      <c r="C98" t="s">
        <v>24</v>
      </c>
      <c r="D98">
        <v>606200</v>
      </c>
      <c r="E98" t="s">
        <v>182</v>
      </c>
      <c r="F98">
        <v>606200</v>
      </c>
      <c r="G98" t="s">
        <v>185</v>
      </c>
      <c r="H98" t="s">
        <v>186</v>
      </c>
      <c r="I98" t="s">
        <v>30</v>
      </c>
      <c r="J98" t="s">
        <v>31</v>
      </c>
      <c r="K98" t="s">
        <v>0</v>
      </c>
      <c r="L98" t="s">
        <v>0</v>
      </c>
      <c r="M98">
        <v>3</v>
      </c>
      <c r="N98" s="1">
        <v>42795</v>
      </c>
      <c r="O98">
        <v>1</v>
      </c>
      <c r="P98" t="str">
        <f>"170300000246"</f>
        <v>170300000246</v>
      </c>
      <c r="Q98" t="s">
        <v>180</v>
      </c>
      <c r="R98" t="s">
        <v>27</v>
      </c>
      <c r="S98" t="s">
        <v>170</v>
      </c>
      <c r="T98" t="s">
        <v>181</v>
      </c>
      <c r="U98" t="s">
        <v>28</v>
      </c>
      <c r="V98">
        <v>4</v>
      </c>
      <c r="W98">
        <v>0</v>
      </c>
    </row>
    <row r="99" spans="1:23" x14ac:dyDescent="0.25">
      <c r="A99" t="str">
        <f t="shared" si="2"/>
        <v>LA061</v>
      </c>
      <c r="B99" t="str">
        <f t="shared" si="3"/>
        <v>061</v>
      </c>
      <c r="C99" t="s">
        <v>24</v>
      </c>
      <c r="D99">
        <v>606200</v>
      </c>
      <c r="E99" t="s">
        <v>182</v>
      </c>
      <c r="F99">
        <v>606200</v>
      </c>
      <c r="G99" t="s">
        <v>185</v>
      </c>
      <c r="H99" t="s">
        <v>186</v>
      </c>
      <c r="I99" t="s">
        <v>30</v>
      </c>
      <c r="J99" t="s">
        <v>31</v>
      </c>
      <c r="K99" t="s">
        <v>0</v>
      </c>
      <c r="L99" t="s">
        <v>0</v>
      </c>
      <c r="M99">
        <v>3</v>
      </c>
      <c r="N99" s="1">
        <v>42801</v>
      </c>
      <c r="O99">
        <v>1</v>
      </c>
      <c r="P99" t="str">
        <f>"170300000953"</f>
        <v>170300000953</v>
      </c>
      <c r="Q99" t="s">
        <v>172</v>
      </c>
      <c r="R99" t="s">
        <v>29</v>
      </c>
      <c r="S99" t="s">
        <v>173</v>
      </c>
      <c r="T99" t="s">
        <v>174</v>
      </c>
      <c r="U99" t="s">
        <v>28</v>
      </c>
      <c r="V99">
        <v>4</v>
      </c>
      <c r="W99">
        <v>0</v>
      </c>
    </row>
    <row r="100" spans="1:23" x14ac:dyDescent="0.25">
      <c r="A100" t="str">
        <f t="shared" si="2"/>
        <v>LA061</v>
      </c>
      <c r="B100" t="str">
        <f t="shared" si="3"/>
        <v>061</v>
      </c>
      <c r="C100" t="s">
        <v>24</v>
      </c>
      <c r="D100">
        <v>606200</v>
      </c>
      <c r="E100" t="s">
        <v>182</v>
      </c>
      <c r="F100">
        <v>606200</v>
      </c>
      <c r="G100" t="s">
        <v>185</v>
      </c>
      <c r="H100" t="s">
        <v>186</v>
      </c>
      <c r="I100" t="s">
        <v>30</v>
      </c>
      <c r="J100" t="s">
        <v>31</v>
      </c>
      <c r="K100" t="s">
        <v>0</v>
      </c>
      <c r="L100" t="s">
        <v>0</v>
      </c>
      <c r="M100">
        <v>3</v>
      </c>
      <c r="N100" s="1">
        <v>42803</v>
      </c>
      <c r="O100">
        <v>1</v>
      </c>
      <c r="P100" t="str">
        <f>"170300000523"</f>
        <v>170300000523</v>
      </c>
      <c r="Q100" t="s">
        <v>172</v>
      </c>
      <c r="R100" t="s">
        <v>29</v>
      </c>
      <c r="S100" t="s">
        <v>173</v>
      </c>
      <c r="T100" t="s">
        <v>174</v>
      </c>
      <c r="U100" t="s">
        <v>28</v>
      </c>
      <c r="V100">
        <v>4</v>
      </c>
      <c r="W100">
        <v>0</v>
      </c>
    </row>
    <row r="101" spans="1:23" x14ac:dyDescent="0.25">
      <c r="A101" t="str">
        <f t="shared" si="2"/>
        <v>LA061</v>
      </c>
      <c r="B101" t="str">
        <f t="shared" si="3"/>
        <v>061</v>
      </c>
      <c r="C101" t="s">
        <v>24</v>
      </c>
      <c r="D101">
        <v>606200</v>
      </c>
      <c r="E101" t="s">
        <v>182</v>
      </c>
      <c r="F101">
        <v>606200</v>
      </c>
      <c r="G101" t="s">
        <v>185</v>
      </c>
      <c r="H101" t="s">
        <v>186</v>
      </c>
      <c r="I101" t="s">
        <v>30</v>
      </c>
      <c r="J101" t="s">
        <v>31</v>
      </c>
      <c r="K101" t="s">
        <v>0</v>
      </c>
      <c r="L101" t="s">
        <v>0</v>
      </c>
      <c r="M101">
        <v>3</v>
      </c>
      <c r="N101" s="1">
        <v>42816</v>
      </c>
      <c r="O101">
        <v>1</v>
      </c>
      <c r="P101" t="str">
        <f>"170300001729"</f>
        <v>170300001729</v>
      </c>
      <c r="Q101" t="s">
        <v>172</v>
      </c>
      <c r="R101" t="s">
        <v>29</v>
      </c>
      <c r="S101" t="s">
        <v>173</v>
      </c>
      <c r="T101" t="s">
        <v>174</v>
      </c>
      <c r="U101" t="s">
        <v>28</v>
      </c>
      <c r="V101">
        <v>4</v>
      </c>
      <c r="W101">
        <v>0</v>
      </c>
    </row>
    <row r="102" spans="1:23" x14ac:dyDescent="0.25">
      <c r="A102" t="str">
        <f t="shared" si="2"/>
        <v>LA061</v>
      </c>
      <c r="B102" t="str">
        <f t="shared" si="3"/>
        <v>061</v>
      </c>
      <c r="C102" t="s">
        <v>24</v>
      </c>
      <c r="D102">
        <v>606200</v>
      </c>
      <c r="E102" t="s">
        <v>182</v>
      </c>
      <c r="F102">
        <v>606200</v>
      </c>
      <c r="G102" t="s">
        <v>185</v>
      </c>
      <c r="H102" t="s">
        <v>186</v>
      </c>
      <c r="I102" t="s">
        <v>30</v>
      </c>
      <c r="J102" t="s">
        <v>31</v>
      </c>
      <c r="K102" t="s">
        <v>0</v>
      </c>
      <c r="L102" t="s">
        <v>0</v>
      </c>
      <c r="M102">
        <v>3</v>
      </c>
      <c r="N102" s="1">
        <v>42825</v>
      </c>
      <c r="O102">
        <v>1</v>
      </c>
      <c r="P102" t="str">
        <f>"170300000529"</f>
        <v>170300000529</v>
      </c>
      <c r="Q102" t="s">
        <v>180</v>
      </c>
      <c r="R102" t="s">
        <v>27</v>
      </c>
      <c r="S102" t="s">
        <v>170</v>
      </c>
      <c r="T102" t="s">
        <v>181</v>
      </c>
      <c r="U102" t="s">
        <v>28</v>
      </c>
      <c r="V102">
        <v>4</v>
      </c>
      <c r="W102">
        <v>0</v>
      </c>
    </row>
    <row r="103" spans="1:23" x14ac:dyDescent="0.25">
      <c r="A103" t="str">
        <f t="shared" si="2"/>
        <v>LA061</v>
      </c>
      <c r="B103" t="str">
        <f t="shared" si="3"/>
        <v>061</v>
      </c>
      <c r="C103" t="s">
        <v>24</v>
      </c>
      <c r="D103">
        <v>606200</v>
      </c>
      <c r="E103" t="s">
        <v>182</v>
      </c>
      <c r="F103">
        <v>606200</v>
      </c>
      <c r="G103" t="s">
        <v>185</v>
      </c>
      <c r="H103" t="s">
        <v>186</v>
      </c>
      <c r="I103" t="s">
        <v>30</v>
      </c>
      <c r="J103" t="s">
        <v>31</v>
      </c>
      <c r="K103" t="s">
        <v>0</v>
      </c>
      <c r="L103" t="s">
        <v>0</v>
      </c>
      <c r="M103">
        <v>3</v>
      </c>
      <c r="N103" s="1">
        <v>42825</v>
      </c>
      <c r="O103">
        <v>1</v>
      </c>
      <c r="P103" t="str">
        <f>"170300000642"</f>
        <v>170300000642</v>
      </c>
      <c r="Q103" t="s">
        <v>180</v>
      </c>
      <c r="R103" t="s">
        <v>27</v>
      </c>
      <c r="S103" t="s">
        <v>170</v>
      </c>
      <c r="T103" t="s">
        <v>181</v>
      </c>
      <c r="U103" t="s">
        <v>28</v>
      </c>
      <c r="V103">
        <v>4</v>
      </c>
      <c r="W103">
        <v>0</v>
      </c>
    </row>
    <row r="104" spans="1:23" x14ac:dyDescent="0.25">
      <c r="A104" t="str">
        <f t="shared" si="2"/>
        <v>LA061</v>
      </c>
      <c r="B104" t="str">
        <f t="shared" si="3"/>
        <v>061</v>
      </c>
      <c r="C104" t="s">
        <v>24</v>
      </c>
      <c r="D104">
        <v>606200</v>
      </c>
      <c r="E104" t="s">
        <v>182</v>
      </c>
      <c r="F104">
        <v>606200</v>
      </c>
      <c r="G104" t="s">
        <v>185</v>
      </c>
      <c r="H104" t="s">
        <v>186</v>
      </c>
      <c r="I104" t="s">
        <v>30</v>
      </c>
      <c r="J104" t="s">
        <v>31</v>
      </c>
      <c r="K104" t="s">
        <v>0</v>
      </c>
      <c r="L104" t="s">
        <v>0</v>
      </c>
      <c r="M104">
        <v>4</v>
      </c>
      <c r="N104" s="1">
        <v>42826</v>
      </c>
      <c r="O104">
        <v>1</v>
      </c>
      <c r="P104" t="str">
        <f>"170400000224"</f>
        <v>170400000224</v>
      </c>
      <c r="Q104" t="s">
        <v>180</v>
      </c>
      <c r="R104" t="s">
        <v>27</v>
      </c>
      <c r="S104" t="s">
        <v>170</v>
      </c>
      <c r="T104" t="s">
        <v>181</v>
      </c>
      <c r="U104" t="s">
        <v>28</v>
      </c>
      <c r="V104">
        <v>4</v>
      </c>
      <c r="W104">
        <v>0</v>
      </c>
    </row>
    <row r="105" spans="1:23" x14ac:dyDescent="0.25">
      <c r="A105" t="str">
        <f t="shared" si="2"/>
        <v>LA061</v>
      </c>
      <c r="B105" t="str">
        <f t="shared" si="3"/>
        <v>061</v>
      </c>
      <c r="C105" t="s">
        <v>24</v>
      </c>
      <c r="D105">
        <v>606200</v>
      </c>
      <c r="E105" t="s">
        <v>182</v>
      </c>
      <c r="F105">
        <v>606200</v>
      </c>
      <c r="G105" t="s">
        <v>185</v>
      </c>
      <c r="H105" t="s">
        <v>186</v>
      </c>
      <c r="I105" t="s">
        <v>30</v>
      </c>
      <c r="J105" t="s">
        <v>31</v>
      </c>
      <c r="K105" t="s">
        <v>0</v>
      </c>
      <c r="L105" t="s">
        <v>0</v>
      </c>
      <c r="M105">
        <v>4</v>
      </c>
      <c r="N105" s="1">
        <v>42826</v>
      </c>
      <c r="O105">
        <v>1</v>
      </c>
      <c r="P105" t="str">
        <f>"170400000299"</f>
        <v>170400000299</v>
      </c>
      <c r="Q105" t="s">
        <v>180</v>
      </c>
      <c r="R105" t="s">
        <v>27</v>
      </c>
      <c r="S105" t="s">
        <v>170</v>
      </c>
      <c r="T105" t="s">
        <v>181</v>
      </c>
      <c r="U105" t="s">
        <v>28</v>
      </c>
      <c r="V105">
        <v>4</v>
      </c>
      <c r="W105">
        <v>0</v>
      </c>
    </row>
    <row r="106" spans="1:23" x14ac:dyDescent="0.25">
      <c r="A106" t="str">
        <f t="shared" si="2"/>
        <v>LA061</v>
      </c>
      <c r="B106" t="str">
        <f t="shared" si="3"/>
        <v>061</v>
      </c>
      <c r="C106" t="s">
        <v>24</v>
      </c>
      <c r="D106">
        <v>606200</v>
      </c>
      <c r="E106" t="s">
        <v>182</v>
      </c>
      <c r="F106">
        <v>606200</v>
      </c>
      <c r="G106" t="s">
        <v>185</v>
      </c>
      <c r="H106" t="s">
        <v>186</v>
      </c>
      <c r="I106" t="s">
        <v>30</v>
      </c>
      <c r="J106" t="s">
        <v>31</v>
      </c>
      <c r="K106" t="s">
        <v>0</v>
      </c>
      <c r="L106" t="s">
        <v>0</v>
      </c>
      <c r="M106">
        <v>4</v>
      </c>
      <c r="N106" s="1">
        <v>42832</v>
      </c>
      <c r="O106">
        <v>1</v>
      </c>
      <c r="P106" t="str">
        <f>"170400001119"</f>
        <v>170400001119</v>
      </c>
      <c r="Q106" t="s">
        <v>172</v>
      </c>
      <c r="R106" t="s">
        <v>29</v>
      </c>
      <c r="S106" t="s">
        <v>173</v>
      </c>
      <c r="T106" t="s">
        <v>174</v>
      </c>
      <c r="U106" t="s">
        <v>28</v>
      </c>
      <c r="V106">
        <v>4</v>
      </c>
      <c r="W106">
        <v>0</v>
      </c>
    </row>
    <row r="107" spans="1:23" x14ac:dyDescent="0.25">
      <c r="A107" t="str">
        <f t="shared" si="2"/>
        <v>LA061</v>
      </c>
      <c r="B107" t="str">
        <f t="shared" si="3"/>
        <v>061</v>
      </c>
      <c r="C107" t="s">
        <v>24</v>
      </c>
      <c r="D107">
        <v>606200</v>
      </c>
      <c r="E107" t="s">
        <v>182</v>
      </c>
      <c r="F107">
        <v>606200</v>
      </c>
      <c r="G107" t="s">
        <v>185</v>
      </c>
      <c r="H107" t="s">
        <v>186</v>
      </c>
      <c r="I107" t="s">
        <v>30</v>
      </c>
      <c r="J107" t="s">
        <v>31</v>
      </c>
      <c r="K107" t="s">
        <v>0</v>
      </c>
      <c r="L107" t="s">
        <v>0</v>
      </c>
      <c r="M107">
        <v>4</v>
      </c>
      <c r="N107" s="1">
        <v>42846</v>
      </c>
      <c r="O107">
        <v>1</v>
      </c>
      <c r="P107" t="str">
        <f>"170400001637"</f>
        <v>170400001637</v>
      </c>
      <c r="Q107" t="s">
        <v>172</v>
      </c>
      <c r="R107" t="s">
        <v>29</v>
      </c>
      <c r="S107" t="s">
        <v>173</v>
      </c>
      <c r="T107" t="s">
        <v>174</v>
      </c>
      <c r="U107" t="s">
        <v>28</v>
      </c>
      <c r="V107">
        <v>4</v>
      </c>
      <c r="W107">
        <v>0</v>
      </c>
    </row>
    <row r="108" spans="1:23" x14ac:dyDescent="0.25">
      <c r="A108" t="str">
        <f t="shared" si="2"/>
        <v>LA061</v>
      </c>
      <c r="B108" t="str">
        <f t="shared" si="3"/>
        <v>061</v>
      </c>
      <c r="C108" t="s">
        <v>24</v>
      </c>
      <c r="D108">
        <v>606200</v>
      </c>
      <c r="E108" t="s">
        <v>182</v>
      </c>
      <c r="F108">
        <v>606200</v>
      </c>
      <c r="G108" t="s">
        <v>185</v>
      </c>
      <c r="H108" t="s">
        <v>186</v>
      </c>
      <c r="I108" t="s">
        <v>30</v>
      </c>
      <c r="J108" t="s">
        <v>31</v>
      </c>
      <c r="K108" t="s">
        <v>0</v>
      </c>
      <c r="L108" t="s">
        <v>0</v>
      </c>
      <c r="M108">
        <v>4</v>
      </c>
      <c r="N108" s="1">
        <v>42851</v>
      </c>
      <c r="O108">
        <v>1</v>
      </c>
      <c r="P108" t="str">
        <f>"170400001988"</f>
        <v>170400001988</v>
      </c>
      <c r="Q108" t="s">
        <v>172</v>
      </c>
      <c r="R108" t="s">
        <v>29</v>
      </c>
      <c r="S108" t="s">
        <v>173</v>
      </c>
      <c r="T108" t="s">
        <v>174</v>
      </c>
      <c r="U108" t="s">
        <v>28</v>
      </c>
      <c r="V108">
        <v>4</v>
      </c>
      <c r="W108">
        <v>0</v>
      </c>
    </row>
    <row r="109" spans="1:23" x14ac:dyDescent="0.25">
      <c r="A109" t="str">
        <f t="shared" si="2"/>
        <v>LA061</v>
      </c>
      <c r="B109" t="str">
        <f t="shared" si="3"/>
        <v>061</v>
      </c>
      <c r="C109" t="s">
        <v>24</v>
      </c>
      <c r="D109">
        <v>606300</v>
      </c>
      <c r="E109" t="s">
        <v>188</v>
      </c>
      <c r="F109">
        <v>606300</v>
      </c>
      <c r="G109" t="s">
        <v>189</v>
      </c>
      <c r="H109" t="s">
        <v>190</v>
      </c>
      <c r="I109" t="s">
        <v>191</v>
      </c>
      <c r="J109" t="s">
        <v>192</v>
      </c>
      <c r="K109" t="s">
        <v>0</v>
      </c>
      <c r="L109" t="s">
        <v>0</v>
      </c>
      <c r="M109">
        <v>8</v>
      </c>
      <c r="N109" s="1">
        <v>42978</v>
      </c>
      <c r="O109">
        <v>1</v>
      </c>
      <c r="P109" t="str">
        <f>"170800000061"</f>
        <v>170800000061</v>
      </c>
      <c r="Q109" t="s">
        <v>180</v>
      </c>
      <c r="R109" t="s">
        <v>29</v>
      </c>
      <c r="S109" t="s">
        <v>170</v>
      </c>
      <c r="T109" t="s">
        <v>181</v>
      </c>
      <c r="U109" t="s">
        <v>28</v>
      </c>
      <c r="V109">
        <v>4</v>
      </c>
      <c r="W109">
        <v>0</v>
      </c>
    </row>
    <row r="110" spans="1:23" x14ac:dyDescent="0.25">
      <c r="A110" t="str">
        <f t="shared" si="2"/>
        <v>LA061</v>
      </c>
      <c r="B110" t="str">
        <f t="shared" si="3"/>
        <v>061</v>
      </c>
      <c r="C110" t="s">
        <v>24</v>
      </c>
      <c r="D110">
        <v>606300</v>
      </c>
      <c r="E110" t="s">
        <v>188</v>
      </c>
      <c r="F110">
        <v>606300</v>
      </c>
      <c r="G110" t="s">
        <v>189</v>
      </c>
      <c r="H110" t="s">
        <v>190</v>
      </c>
      <c r="I110" t="s">
        <v>191</v>
      </c>
      <c r="J110" t="s">
        <v>192</v>
      </c>
      <c r="K110" t="s">
        <v>0</v>
      </c>
      <c r="L110" t="s">
        <v>0</v>
      </c>
      <c r="M110">
        <v>8</v>
      </c>
      <c r="N110" s="1">
        <v>42978</v>
      </c>
      <c r="O110">
        <v>1</v>
      </c>
      <c r="P110" t="str">
        <f>"170800000068"</f>
        <v>170800000068</v>
      </c>
      <c r="Q110" t="s">
        <v>180</v>
      </c>
      <c r="R110" t="s">
        <v>29</v>
      </c>
      <c r="S110" t="s">
        <v>170</v>
      </c>
      <c r="T110" t="s">
        <v>181</v>
      </c>
      <c r="U110" t="s">
        <v>28</v>
      </c>
      <c r="V110">
        <v>4</v>
      </c>
      <c r="W110">
        <v>0</v>
      </c>
    </row>
    <row r="111" spans="1:23" x14ac:dyDescent="0.25">
      <c r="A111" t="str">
        <f t="shared" si="2"/>
        <v>LA061</v>
      </c>
      <c r="B111" t="str">
        <f t="shared" si="3"/>
        <v>061</v>
      </c>
      <c r="C111" t="s">
        <v>24</v>
      </c>
      <c r="D111">
        <v>606300</v>
      </c>
      <c r="E111" t="s">
        <v>188</v>
      </c>
      <c r="F111">
        <v>606300</v>
      </c>
      <c r="G111" t="s">
        <v>189</v>
      </c>
      <c r="H111" t="s">
        <v>190</v>
      </c>
      <c r="I111" t="s">
        <v>191</v>
      </c>
      <c r="J111" t="s">
        <v>192</v>
      </c>
      <c r="K111" t="s">
        <v>0</v>
      </c>
      <c r="L111" t="s">
        <v>0</v>
      </c>
      <c r="M111">
        <v>9</v>
      </c>
      <c r="N111" s="1">
        <v>42979</v>
      </c>
      <c r="O111">
        <v>1</v>
      </c>
      <c r="P111" t="str">
        <f>"170900000140"</f>
        <v>170900000140</v>
      </c>
      <c r="Q111" t="s">
        <v>180</v>
      </c>
      <c r="R111" t="s">
        <v>27</v>
      </c>
      <c r="S111" t="s">
        <v>170</v>
      </c>
      <c r="T111" t="s">
        <v>181</v>
      </c>
      <c r="U111" t="s">
        <v>28</v>
      </c>
      <c r="V111">
        <v>4</v>
      </c>
      <c r="W111">
        <v>0</v>
      </c>
    </row>
    <row r="112" spans="1:23" x14ac:dyDescent="0.25">
      <c r="A112" t="str">
        <f t="shared" si="2"/>
        <v>LA061</v>
      </c>
      <c r="B112" t="str">
        <f t="shared" si="3"/>
        <v>061</v>
      </c>
      <c r="C112" t="s">
        <v>24</v>
      </c>
      <c r="D112">
        <v>606300</v>
      </c>
      <c r="E112" t="s">
        <v>188</v>
      </c>
      <c r="F112">
        <v>606300</v>
      </c>
      <c r="G112" t="s">
        <v>189</v>
      </c>
      <c r="H112" t="s">
        <v>190</v>
      </c>
      <c r="I112" t="s">
        <v>191</v>
      </c>
      <c r="J112" t="s">
        <v>192</v>
      </c>
      <c r="K112" t="s">
        <v>0</v>
      </c>
      <c r="L112" t="s">
        <v>0</v>
      </c>
      <c r="M112">
        <v>9</v>
      </c>
      <c r="N112" s="1">
        <v>43008</v>
      </c>
      <c r="O112">
        <v>1</v>
      </c>
      <c r="P112" t="str">
        <f>"170900000487"</f>
        <v>170900000487</v>
      </c>
      <c r="Q112" t="s">
        <v>180</v>
      </c>
      <c r="R112" t="s">
        <v>27</v>
      </c>
      <c r="S112" t="s">
        <v>170</v>
      </c>
      <c r="T112" t="s">
        <v>181</v>
      </c>
      <c r="U112" t="s">
        <v>28</v>
      </c>
      <c r="V112">
        <v>4</v>
      </c>
      <c r="W112">
        <v>0</v>
      </c>
    </row>
    <row r="113" spans="1:23" x14ac:dyDescent="0.25">
      <c r="A113" t="str">
        <f t="shared" si="2"/>
        <v>LA061</v>
      </c>
      <c r="B113" t="str">
        <f t="shared" si="3"/>
        <v>061</v>
      </c>
      <c r="C113" t="s">
        <v>24</v>
      </c>
      <c r="D113">
        <v>606300</v>
      </c>
      <c r="E113" t="s">
        <v>188</v>
      </c>
      <c r="F113">
        <v>606300</v>
      </c>
      <c r="G113" t="s">
        <v>189</v>
      </c>
      <c r="H113" t="s">
        <v>190</v>
      </c>
      <c r="I113" t="s">
        <v>191</v>
      </c>
      <c r="J113" t="s">
        <v>192</v>
      </c>
      <c r="K113" t="s">
        <v>0</v>
      </c>
      <c r="L113" t="s">
        <v>0</v>
      </c>
      <c r="M113">
        <v>9</v>
      </c>
      <c r="N113" s="1">
        <v>43008</v>
      </c>
      <c r="O113">
        <v>1</v>
      </c>
      <c r="P113" t="str">
        <f>"170900000069"</f>
        <v>170900000069</v>
      </c>
      <c r="Q113" t="s">
        <v>180</v>
      </c>
      <c r="R113" t="s">
        <v>29</v>
      </c>
      <c r="S113" t="s">
        <v>170</v>
      </c>
      <c r="T113" t="s">
        <v>181</v>
      </c>
      <c r="U113" t="s">
        <v>28</v>
      </c>
      <c r="V113">
        <v>4</v>
      </c>
      <c r="W113">
        <v>0</v>
      </c>
    </row>
    <row r="114" spans="1:23" x14ac:dyDescent="0.25">
      <c r="A114" t="str">
        <f t="shared" si="2"/>
        <v>LA061</v>
      </c>
      <c r="B114" t="str">
        <f t="shared" si="3"/>
        <v>061</v>
      </c>
      <c r="C114" t="s">
        <v>24</v>
      </c>
      <c r="D114">
        <v>606300</v>
      </c>
      <c r="E114" t="s">
        <v>188</v>
      </c>
      <c r="F114">
        <v>606300</v>
      </c>
      <c r="G114" t="s">
        <v>189</v>
      </c>
      <c r="H114" t="s">
        <v>190</v>
      </c>
      <c r="I114" t="s">
        <v>191</v>
      </c>
      <c r="J114" t="s">
        <v>192</v>
      </c>
      <c r="K114" t="s">
        <v>0</v>
      </c>
      <c r="L114" t="s">
        <v>0</v>
      </c>
      <c r="M114">
        <v>10</v>
      </c>
      <c r="N114" s="1">
        <v>43009</v>
      </c>
      <c r="O114">
        <v>1</v>
      </c>
      <c r="P114" t="str">
        <f>"171000000225"</f>
        <v>171000000225</v>
      </c>
      <c r="Q114" t="s">
        <v>180</v>
      </c>
      <c r="R114" t="s">
        <v>27</v>
      </c>
      <c r="S114" t="s">
        <v>170</v>
      </c>
      <c r="T114" t="s">
        <v>181</v>
      </c>
      <c r="U114" t="s">
        <v>28</v>
      </c>
      <c r="V114">
        <v>4</v>
      </c>
      <c r="W114">
        <v>0</v>
      </c>
    </row>
    <row r="115" spans="1:23" x14ac:dyDescent="0.25">
      <c r="A115" t="str">
        <f t="shared" si="2"/>
        <v>LA061</v>
      </c>
      <c r="B115" t="str">
        <f t="shared" si="3"/>
        <v>061</v>
      </c>
      <c r="C115" t="s">
        <v>24</v>
      </c>
      <c r="D115">
        <v>606300</v>
      </c>
      <c r="E115" t="s">
        <v>188</v>
      </c>
      <c r="F115">
        <v>606300</v>
      </c>
      <c r="G115" t="s">
        <v>189</v>
      </c>
      <c r="H115" t="s">
        <v>190</v>
      </c>
      <c r="I115" t="s">
        <v>191</v>
      </c>
      <c r="J115" t="s">
        <v>192</v>
      </c>
      <c r="K115" t="s">
        <v>0</v>
      </c>
      <c r="L115" t="s">
        <v>0</v>
      </c>
      <c r="M115">
        <v>10</v>
      </c>
      <c r="N115" s="1">
        <v>43017</v>
      </c>
      <c r="O115">
        <v>1</v>
      </c>
      <c r="P115" t="str">
        <f>"171000002953"</f>
        <v>171000002953</v>
      </c>
      <c r="Q115" t="s">
        <v>172</v>
      </c>
      <c r="R115" t="s">
        <v>29</v>
      </c>
      <c r="S115" t="s">
        <v>173</v>
      </c>
      <c r="T115" t="s">
        <v>174</v>
      </c>
      <c r="U115" t="s">
        <v>28</v>
      </c>
      <c r="V115">
        <v>4</v>
      </c>
      <c r="W115">
        <v>0</v>
      </c>
    </row>
    <row r="116" spans="1:23" x14ac:dyDescent="0.25">
      <c r="A116" t="str">
        <f t="shared" si="2"/>
        <v>LA061</v>
      </c>
      <c r="B116" t="str">
        <f t="shared" si="3"/>
        <v>061</v>
      </c>
      <c r="C116" t="s">
        <v>24</v>
      </c>
      <c r="D116">
        <v>606300</v>
      </c>
      <c r="E116" t="s">
        <v>188</v>
      </c>
      <c r="F116">
        <v>606300</v>
      </c>
      <c r="G116" t="s">
        <v>189</v>
      </c>
      <c r="H116" t="s">
        <v>190</v>
      </c>
      <c r="I116" t="s">
        <v>191</v>
      </c>
      <c r="J116" t="s">
        <v>192</v>
      </c>
      <c r="K116" t="s">
        <v>0</v>
      </c>
      <c r="L116" t="s">
        <v>0</v>
      </c>
      <c r="M116">
        <v>10</v>
      </c>
      <c r="N116" s="1">
        <v>43025</v>
      </c>
      <c r="O116">
        <v>1</v>
      </c>
      <c r="P116" t="str">
        <f>"171000002954"</f>
        <v>171000002954</v>
      </c>
      <c r="Q116" t="s">
        <v>172</v>
      </c>
      <c r="R116" t="s">
        <v>29</v>
      </c>
      <c r="S116" t="s">
        <v>173</v>
      </c>
      <c r="T116" t="s">
        <v>174</v>
      </c>
      <c r="U116" t="s">
        <v>28</v>
      </c>
      <c r="V116">
        <v>4</v>
      </c>
      <c r="W116">
        <v>0</v>
      </c>
    </row>
    <row r="117" spans="1:23" x14ac:dyDescent="0.25">
      <c r="A117" t="str">
        <f t="shared" si="2"/>
        <v>LA061</v>
      </c>
      <c r="B117" t="str">
        <f t="shared" si="3"/>
        <v>061</v>
      </c>
      <c r="C117" t="s">
        <v>24</v>
      </c>
      <c r="D117">
        <v>606300</v>
      </c>
      <c r="E117" t="s">
        <v>188</v>
      </c>
      <c r="F117">
        <v>606300</v>
      </c>
      <c r="G117" t="s">
        <v>189</v>
      </c>
      <c r="H117" t="s">
        <v>190</v>
      </c>
      <c r="I117" t="s">
        <v>191</v>
      </c>
      <c r="J117" t="s">
        <v>192</v>
      </c>
      <c r="K117" t="s">
        <v>0</v>
      </c>
      <c r="L117" t="s">
        <v>0</v>
      </c>
      <c r="M117">
        <v>10</v>
      </c>
      <c r="N117" s="1">
        <v>43039</v>
      </c>
      <c r="O117">
        <v>1</v>
      </c>
      <c r="P117" t="str">
        <f>"171000000419"</f>
        <v>171000000419</v>
      </c>
      <c r="Q117" t="s">
        <v>180</v>
      </c>
      <c r="R117" t="s">
        <v>27</v>
      </c>
      <c r="S117" t="s">
        <v>170</v>
      </c>
      <c r="T117" t="s">
        <v>181</v>
      </c>
      <c r="U117" t="s">
        <v>28</v>
      </c>
      <c r="V117">
        <v>4</v>
      </c>
      <c r="W117">
        <v>0</v>
      </c>
    </row>
    <row r="118" spans="1:23" x14ac:dyDescent="0.25">
      <c r="A118" t="str">
        <f t="shared" si="2"/>
        <v>LA061</v>
      </c>
      <c r="B118" t="str">
        <f t="shared" si="3"/>
        <v>061</v>
      </c>
      <c r="C118" t="s">
        <v>24</v>
      </c>
      <c r="D118">
        <v>606300</v>
      </c>
      <c r="E118" t="s">
        <v>188</v>
      </c>
      <c r="F118">
        <v>606300</v>
      </c>
      <c r="G118" t="s">
        <v>189</v>
      </c>
      <c r="H118" t="s">
        <v>190</v>
      </c>
      <c r="I118" t="s">
        <v>191</v>
      </c>
      <c r="J118" t="s">
        <v>192</v>
      </c>
      <c r="K118" t="s">
        <v>0</v>
      </c>
      <c r="L118" t="s">
        <v>0</v>
      </c>
      <c r="M118">
        <v>10</v>
      </c>
      <c r="N118" s="1">
        <v>43039</v>
      </c>
      <c r="O118">
        <v>1</v>
      </c>
      <c r="P118" t="str">
        <f>"171000000050"</f>
        <v>171000000050</v>
      </c>
      <c r="Q118" t="s">
        <v>180</v>
      </c>
      <c r="R118" t="s">
        <v>29</v>
      </c>
      <c r="S118" t="s">
        <v>170</v>
      </c>
      <c r="T118" t="s">
        <v>181</v>
      </c>
      <c r="U118" t="s">
        <v>28</v>
      </c>
      <c r="V118">
        <v>4</v>
      </c>
      <c r="W118">
        <v>0</v>
      </c>
    </row>
    <row r="119" spans="1:23" x14ac:dyDescent="0.25">
      <c r="A119" t="str">
        <f t="shared" si="2"/>
        <v>LA061</v>
      </c>
      <c r="B119" t="str">
        <f t="shared" si="3"/>
        <v>061</v>
      </c>
      <c r="C119" t="s">
        <v>24</v>
      </c>
      <c r="D119">
        <v>606300</v>
      </c>
      <c r="E119" t="s">
        <v>188</v>
      </c>
      <c r="F119">
        <v>606300</v>
      </c>
      <c r="G119" t="s">
        <v>189</v>
      </c>
      <c r="H119" t="s">
        <v>190</v>
      </c>
      <c r="I119" t="s">
        <v>191</v>
      </c>
      <c r="J119" t="s">
        <v>192</v>
      </c>
      <c r="K119" t="s">
        <v>0</v>
      </c>
      <c r="L119" t="s">
        <v>0</v>
      </c>
      <c r="M119">
        <v>10</v>
      </c>
      <c r="N119" s="1">
        <v>43039</v>
      </c>
      <c r="O119">
        <v>1</v>
      </c>
      <c r="P119" t="str">
        <f>"171000000073"</f>
        <v>171000000073</v>
      </c>
      <c r="Q119" t="s">
        <v>180</v>
      </c>
      <c r="R119" t="s">
        <v>29</v>
      </c>
      <c r="S119" t="s">
        <v>170</v>
      </c>
      <c r="T119" t="s">
        <v>181</v>
      </c>
      <c r="U119" t="s">
        <v>28</v>
      </c>
      <c r="V119">
        <v>4</v>
      </c>
      <c r="W119">
        <v>0</v>
      </c>
    </row>
    <row r="120" spans="1:23" x14ac:dyDescent="0.25">
      <c r="A120" t="str">
        <f t="shared" si="2"/>
        <v>LA061</v>
      </c>
      <c r="B120" t="str">
        <f t="shared" si="3"/>
        <v>061</v>
      </c>
      <c r="C120" t="s">
        <v>24</v>
      </c>
      <c r="D120">
        <v>606300</v>
      </c>
      <c r="E120" t="s">
        <v>188</v>
      </c>
      <c r="F120">
        <v>606300</v>
      </c>
      <c r="G120" t="s">
        <v>189</v>
      </c>
      <c r="H120" t="s">
        <v>190</v>
      </c>
      <c r="I120" t="s">
        <v>34</v>
      </c>
      <c r="J120" t="s">
        <v>35</v>
      </c>
      <c r="K120">
        <v>2540</v>
      </c>
      <c r="L120" t="s">
        <v>46</v>
      </c>
      <c r="M120">
        <v>1</v>
      </c>
      <c r="N120" s="1">
        <v>42766</v>
      </c>
      <c r="O120">
        <v>1</v>
      </c>
      <c r="P120" t="str">
        <f>"170100000130"</f>
        <v>170100000130</v>
      </c>
      <c r="Q120" t="s">
        <v>180</v>
      </c>
      <c r="R120" t="s">
        <v>29</v>
      </c>
      <c r="S120" t="s">
        <v>170</v>
      </c>
      <c r="T120" t="s">
        <v>181</v>
      </c>
      <c r="U120" t="s">
        <v>28</v>
      </c>
      <c r="V120">
        <v>4</v>
      </c>
      <c r="W120">
        <v>0</v>
      </c>
    </row>
    <row r="121" spans="1:23" x14ac:dyDescent="0.25">
      <c r="A121" t="str">
        <f t="shared" si="2"/>
        <v>LA061</v>
      </c>
      <c r="B121" t="str">
        <f t="shared" si="3"/>
        <v>061</v>
      </c>
      <c r="C121" t="s">
        <v>24</v>
      </c>
      <c r="D121">
        <v>606300</v>
      </c>
      <c r="E121" t="s">
        <v>188</v>
      </c>
      <c r="F121">
        <v>606300</v>
      </c>
      <c r="G121" t="s">
        <v>189</v>
      </c>
      <c r="H121" t="s">
        <v>190</v>
      </c>
      <c r="I121" t="s">
        <v>34</v>
      </c>
      <c r="J121" t="s">
        <v>35</v>
      </c>
      <c r="K121">
        <v>2540</v>
      </c>
      <c r="L121" t="s">
        <v>46</v>
      </c>
      <c r="M121">
        <v>1</v>
      </c>
      <c r="N121" s="1">
        <v>42766</v>
      </c>
      <c r="O121">
        <v>1</v>
      </c>
      <c r="P121" t="str">
        <f>"170100000156"</f>
        <v>170100000156</v>
      </c>
      <c r="Q121" t="s">
        <v>180</v>
      </c>
      <c r="R121" t="s">
        <v>29</v>
      </c>
      <c r="S121" t="s">
        <v>170</v>
      </c>
      <c r="T121" t="s">
        <v>181</v>
      </c>
      <c r="U121" t="s">
        <v>28</v>
      </c>
      <c r="V121">
        <v>4</v>
      </c>
      <c r="W121">
        <v>0</v>
      </c>
    </row>
    <row r="122" spans="1:23" x14ac:dyDescent="0.25">
      <c r="A122" t="str">
        <f t="shared" si="2"/>
        <v>LA061</v>
      </c>
      <c r="B122" t="str">
        <f t="shared" si="3"/>
        <v>061</v>
      </c>
      <c r="C122" t="s">
        <v>24</v>
      </c>
      <c r="D122">
        <v>606300</v>
      </c>
      <c r="E122" t="s">
        <v>188</v>
      </c>
      <c r="F122">
        <v>606300</v>
      </c>
      <c r="G122" t="s">
        <v>189</v>
      </c>
      <c r="H122" t="s">
        <v>190</v>
      </c>
      <c r="I122" t="s">
        <v>34</v>
      </c>
      <c r="J122" t="s">
        <v>35</v>
      </c>
      <c r="K122">
        <v>2540</v>
      </c>
      <c r="L122" t="s">
        <v>46</v>
      </c>
      <c r="M122">
        <v>2</v>
      </c>
      <c r="N122" s="1">
        <v>42794</v>
      </c>
      <c r="O122">
        <v>1</v>
      </c>
      <c r="P122" t="str">
        <f>"170200000074"</f>
        <v>170200000074</v>
      </c>
      <c r="Q122" t="s">
        <v>180</v>
      </c>
      <c r="R122" t="s">
        <v>29</v>
      </c>
      <c r="S122" t="s">
        <v>170</v>
      </c>
      <c r="T122" t="s">
        <v>181</v>
      </c>
      <c r="U122" t="s">
        <v>28</v>
      </c>
      <c r="V122">
        <v>4</v>
      </c>
      <c r="W122">
        <v>0</v>
      </c>
    </row>
    <row r="123" spans="1:23" x14ac:dyDescent="0.25">
      <c r="A123" t="str">
        <f t="shared" si="2"/>
        <v>LA061</v>
      </c>
      <c r="B123" t="str">
        <f t="shared" si="3"/>
        <v>061</v>
      </c>
      <c r="C123" t="s">
        <v>24</v>
      </c>
      <c r="D123">
        <v>606300</v>
      </c>
      <c r="E123" t="s">
        <v>188</v>
      </c>
      <c r="F123">
        <v>606300</v>
      </c>
      <c r="G123" t="s">
        <v>189</v>
      </c>
      <c r="H123" t="s">
        <v>190</v>
      </c>
      <c r="I123" t="s">
        <v>34</v>
      </c>
      <c r="J123" t="s">
        <v>35</v>
      </c>
      <c r="K123">
        <v>2540</v>
      </c>
      <c r="L123" t="s">
        <v>46</v>
      </c>
      <c r="M123">
        <v>2</v>
      </c>
      <c r="N123" s="1">
        <v>42794</v>
      </c>
      <c r="O123">
        <v>1</v>
      </c>
      <c r="P123" t="str">
        <f>"170200000099"</f>
        <v>170200000099</v>
      </c>
      <c r="Q123" t="s">
        <v>180</v>
      </c>
      <c r="R123" t="s">
        <v>29</v>
      </c>
      <c r="S123" t="s">
        <v>170</v>
      </c>
      <c r="T123" t="s">
        <v>181</v>
      </c>
      <c r="U123" t="s">
        <v>28</v>
      </c>
      <c r="V123">
        <v>4</v>
      </c>
      <c r="W123">
        <v>0</v>
      </c>
    </row>
    <row r="124" spans="1:23" x14ac:dyDescent="0.25">
      <c r="A124" t="str">
        <f t="shared" si="2"/>
        <v>LA061</v>
      </c>
      <c r="B124" t="str">
        <f t="shared" si="3"/>
        <v>061</v>
      </c>
      <c r="C124" t="s">
        <v>24</v>
      </c>
      <c r="D124">
        <v>606940</v>
      </c>
      <c r="E124" t="s">
        <v>45</v>
      </c>
      <c r="F124">
        <v>606940</v>
      </c>
      <c r="G124" t="s">
        <v>193</v>
      </c>
      <c r="H124" t="s">
        <v>194</v>
      </c>
      <c r="I124" t="s">
        <v>25</v>
      </c>
      <c r="J124" t="s">
        <v>26</v>
      </c>
      <c r="K124" t="s">
        <v>0</v>
      </c>
      <c r="L124" t="s">
        <v>0</v>
      </c>
      <c r="M124">
        <v>7</v>
      </c>
      <c r="N124" s="1">
        <v>42928</v>
      </c>
      <c r="O124">
        <v>1</v>
      </c>
      <c r="P124" t="str">
        <f>"170700001212"</f>
        <v>170700001212</v>
      </c>
      <c r="Q124" t="s">
        <v>172</v>
      </c>
      <c r="R124" t="s">
        <v>29</v>
      </c>
      <c r="S124" t="s">
        <v>173</v>
      </c>
      <c r="T124" t="s">
        <v>174</v>
      </c>
      <c r="U124" t="s">
        <v>28</v>
      </c>
      <c r="V124">
        <v>4</v>
      </c>
      <c r="W124">
        <v>0</v>
      </c>
    </row>
    <row r="125" spans="1:23" x14ac:dyDescent="0.25">
      <c r="A125" t="str">
        <f t="shared" si="2"/>
        <v>LA061</v>
      </c>
      <c r="B125" t="str">
        <f t="shared" si="3"/>
        <v>061</v>
      </c>
      <c r="C125" t="s">
        <v>24</v>
      </c>
      <c r="D125">
        <v>606940</v>
      </c>
      <c r="E125" t="s">
        <v>45</v>
      </c>
      <c r="F125">
        <v>606940</v>
      </c>
      <c r="G125" t="s">
        <v>193</v>
      </c>
      <c r="H125" t="s">
        <v>194</v>
      </c>
      <c r="I125" t="s">
        <v>25</v>
      </c>
      <c r="J125" t="s">
        <v>26</v>
      </c>
      <c r="K125" t="s">
        <v>0</v>
      </c>
      <c r="L125" t="s">
        <v>0</v>
      </c>
      <c r="M125">
        <v>7</v>
      </c>
      <c r="N125" s="1">
        <v>42934</v>
      </c>
      <c r="O125">
        <v>1</v>
      </c>
      <c r="P125" t="str">
        <f>"170700002362"</f>
        <v>170700002362</v>
      </c>
      <c r="Q125" t="s">
        <v>172</v>
      </c>
      <c r="R125" t="s">
        <v>29</v>
      </c>
      <c r="S125" t="s">
        <v>173</v>
      </c>
      <c r="T125" t="s">
        <v>174</v>
      </c>
      <c r="U125" t="s">
        <v>28</v>
      </c>
      <c r="V125">
        <v>4</v>
      </c>
      <c r="W125">
        <v>0</v>
      </c>
    </row>
    <row r="126" spans="1:23" x14ac:dyDescent="0.25">
      <c r="A126" t="str">
        <f t="shared" si="2"/>
        <v>LA061</v>
      </c>
      <c r="B126" t="str">
        <f t="shared" si="3"/>
        <v>061</v>
      </c>
      <c r="C126" t="s">
        <v>24</v>
      </c>
      <c r="D126">
        <v>606940</v>
      </c>
      <c r="E126" t="s">
        <v>45</v>
      </c>
      <c r="F126">
        <v>606940</v>
      </c>
      <c r="G126" t="s">
        <v>193</v>
      </c>
      <c r="H126" t="s">
        <v>194</v>
      </c>
      <c r="I126" t="s">
        <v>25</v>
      </c>
      <c r="J126" t="s">
        <v>26</v>
      </c>
      <c r="K126" t="s">
        <v>0</v>
      </c>
      <c r="L126" t="s">
        <v>0</v>
      </c>
      <c r="M126">
        <v>7</v>
      </c>
      <c r="N126" s="1">
        <v>42947</v>
      </c>
      <c r="O126">
        <v>1</v>
      </c>
      <c r="P126" t="str">
        <f>"170700000172"</f>
        <v>170700000172</v>
      </c>
      <c r="Q126" t="s">
        <v>169</v>
      </c>
      <c r="R126" t="s">
        <v>27</v>
      </c>
      <c r="S126" t="s">
        <v>170</v>
      </c>
      <c r="T126" t="s">
        <v>171</v>
      </c>
      <c r="U126" t="s">
        <v>28</v>
      </c>
      <c r="V126">
        <v>4</v>
      </c>
      <c r="W126">
        <v>0</v>
      </c>
    </row>
    <row r="127" spans="1:23" x14ac:dyDescent="0.25">
      <c r="A127" t="str">
        <f t="shared" si="2"/>
        <v>LA061</v>
      </c>
      <c r="B127" t="str">
        <f t="shared" si="3"/>
        <v>061</v>
      </c>
      <c r="C127" t="s">
        <v>24</v>
      </c>
      <c r="D127">
        <v>606940</v>
      </c>
      <c r="E127" t="s">
        <v>45</v>
      </c>
      <c r="F127">
        <v>606940</v>
      </c>
      <c r="G127" t="s">
        <v>193</v>
      </c>
      <c r="H127" t="s">
        <v>194</v>
      </c>
      <c r="I127" t="s">
        <v>25</v>
      </c>
      <c r="J127" t="s">
        <v>26</v>
      </c>
      <c r="K127" t="s">
        <v>0</v>
      </c>
      <c r="L127" t="s">
        <v>0</v>
      </c>
      <c r="M127">
        <v>8</v>
      </c>
      <c r="N127" s="1">
        <v>42948</v>
      </c>
      <c r="O127">
        <v>1</v>
      </c>
      <c r="P127" t="str">
        <f>"170800000172"</f>
        <v>170800000172</v>
      </c>
      <c r="Q127" t="s">
        <v>169</v>
      </c>
      <c r="R127" t="s">
        <v>27</v>
      </c>
      <c r="S127" t="s">
        <v>170</v>
      </c>
      <c r="T127" t="s">
        <v>171</v>
      </c>
      <c r="U127" t="s">
        <v>28</v>
      </c>
      <c r="V127">
        <v>4</v>
      </c>
      <c r="W127">
        <v>0</v>
      </c>
    </row>
    <row r="128" spans="1:23" x14ac:dyDescent="0.25">
      <c r="A128" t="str">
        <f t="shared" si="2"/>
        <v>LA061</v>
      </c>
      <c r="B128" t="str">
        <f t="shared" si="3"/>
        <v>061</v>
      </c>
      <c r="C128" t="s">
        <v>24</v>
      </c>
      <c r="D128">
        <v>606940</v>
      </c>
      <c r="E128" t="s">
        <v>45</v>
      </c>
      <c r="F128">
        <v>606940</v>
      </c>
      <c r="G128" t="s">
        <v>193</v>
      </c>
      <c r="H128" t="s">
        <v>194</v>
      </c>
      <c r="I128" t="s">
        <v>25</v>
      </c>
      <c r="J128" t="s">
        <v>26</v>
      </c>
      <c r="K128" t="s">
        <v>0</v>
      </c>
      <c r="L128" t="s">
        <v>0</v>
      </c>
      <c r="M128">
        <v>8</v>
      </c>
      <c r="N128" s="1">
        <v>42948</v>
      </c>
      <c r="O128">
        <v>1</v>
      </c>
      <c r="P128" t="str">
        <f>"170800000209"</f>
        <v>170800000209</v>
      </c>
      <c r="Q128" t="s">
        <v>172</v>
      </c>
      <c r="R128" t="s">
        <v>29</v>
      </c>
      <c r="S128" t="s">
        <v>173</v>
      </c>
      <c r="T128" t="s">
        <v>174</v>
      </c>
      <c r="U128" t="s">
        <v>28</v>
      </c>
      <c r="V128">
        <v>4</v>
      </c>
      <c r="W128">
        <v>0</v>
      </c>
    </row>
    <row r="129" spans="1:23" x14ac:dyDescent="0.25">
      <c r="A129" t="str">
        <f t="shared" si="2"/>
        <v>LA061</v>
      </c>
      <c r="B129" t="str">
        <f t="shared" si="3"/>
        <v>061</v>
      </c>
      <c r="C129" t="s">
        <v>24</v>
      </c>
      <c r="D129">
        <v>606940</v>
      </c>
      <c r="E129" t="s">
        <v>45</v>
      </c>
      <c r="F129">
        <v>606940</v>
      </c>
      <c r="G129" t="s">
        <v>193</v>
      </c>
      <c r="H129" t="s">
        <v>194</v>
      </c>
      <c r="I129" t="s">
        <v>25</v>
      </c>
      <c r="J129" t="s">
        <v>26</v>
      </c>
      <c r="K129" t="s">
        <v>0</v>
      </c>
      <c r="L129" t="s">
        <v>0</v>
      </c>
      <c r="M129">
        <v>8</v>
      </c>
      <c r="N129" s="1">
        <v>42948</v>
      </c>
      <c r="O129">
        <v>1</v>
      </c>
      <c r="P129" t="str">
        <f>"170800000220"</f>
        <v>170800000220</v>
      </c>
      <c r="Q129" t="s">
        <v>172</v>
      </c>
      <c r="R129" t="s">
        <v>29</v>
      </c>
      <c r="S129" t="s">
        <v>173</v>
      </c>
      <c r="T129" t="s">
        <v>174</v>
      </c>
      <c r="U129" t="s">
        <v>28</v>
      </c>
      <c r="V129">
        <v>4</v>
      </c>
      <c r="W129">
        <v>0</v>
      </c>
    </row>
    <row r="130" spans="1:23" x14ac:dyDescent="0.25">
      <c r="A130" t="str">
        <f t="shared" si="2"/>
        <v>LA061</v>
      </c>
      <c r="B130" t="str">
        <f t="shared" si="3"/>
        <v>061</v>
      </c>
      <c r="C130" t="s">
        <v>24</v>
      </c>
      <c r="D130">
        <v>606940</v>
      </c>
      <c r="E130" t="s">
        <v>45</v>
      </c>
      <c r="F130">
        <v>606940</v>
      </c>
      <c r="G130" t="s">
        <v>193</v>
      </c>
      <c r="H130" t="s">
        <v>194</v>
      </c>
      <c r="I130" t="s">
        <v>25</v>
      </c>
      <c r="J130" t="s">
        <v>26</v>
      </c>
      <c r="K130" t="s">
        <v>0</v>
      </c>
      <c r="L130" t="s">
        <v>0</v>
      </c>
      <c r="M130">
        <v>8</v>
      </c>
      <c r="N130" s="1">
        <v>42949</v>
      </c>
      <c r="O130">
        <v>1</v>
      </c>
      <c r="P130" t="str">
        <f>"170800000221"</f>
        <v>170800000221</v>
      </c>
      <c r="Q130" t="s">
        <v>172</v>
      </c>
      <c r="R130" t="s">
        <v>29</v>
      </c>
      <c r="S130" t="s">
        <v>173</v>
      </c>
      <c r="T130" t="s">
        <v>174</v>
      </c>
      <c r="U130" t="s">
        <v>28</v>
      </c>
      <c r="V130">
        <v>4</v>
      </c>
      <c r="W130">
        <v>0</v>
      </c>
    </row>
    <row r="131" spans="1:23" x14ac:dyDescent="0.25">
      <c r="A131" t="str">
        <f t="shared" si="2"/>
        <v>LA061</v>
      </c>
      <c r="B131" t="str">
        <f t="shared" si="3"/>
        <v>061</v>
      </c>
      <c r="C131" t="s">
        <v>24</v>
      </c>
      <c r="D131">
        <v>606940</v>
      </c>
      <c r="E131" t="s">
        <v>45</v>
      </c>
      <c r="F131">
        <v>606940</v>
      </c>
      <c r="G131" t="s">
        <v>193</v>
      </c>
      <c r="H131" t="s">
        <v>194</v>
      </c>
      <c r="I131" t="s">
        <v>25</v>
      </c>
      <c r="J131" t="s">
        <v>26</v>
      </c>
      <c r="K131" t="s">
        <v>0</v>
      </c>
      <c r="L131" t="s">
        <v>0</v>
      </c>
      <c r="M131">
        <v>8</v>
      </c>
      <c r="N131" s="1">
        <v>42950</v>
      </c>
      <c r="O131">
        <v>1</v>
      </c>
      <c r="P131" t="str">
        <f>"170800000211"</f>
        <v>170800000211</v>
      </c>
      <c r="Q131" t="s">
        <v>172</v>
      </c>
      <c r="R131" t="s">
        <v>29</v>
      </c>
      <c r="S131" t="s">
        <v>173</v>
      </c>
      <c r="T131" t="s">
        <v>174</v>
      </c>
      <c r="U131" t="s">
        <v>28</v>
      </c>
      <c r="V131">
        <v>4</v>
      </c>
      <c r="W131">
        <v>0</v>
      </c>
    </row>
    <row r="132" spans="1:23" x14ac:dyDescent="0.25">
      <c r="A132" t="str">
        <f t="shared" si="2"/>
        <v>LA061</v>
      </c>
      <c r="B132" t="str">
        <f t="shared" si="3"/>
        <v>061</v>
      </c>
      <c r="C132" t="s">
        <v>24</v>
      </c>
      <c r="D132">
        <v>606940</v>
      </c>
      <c r="E132" t="s">
        <v>45</v>
      </c>
      <c r="F132">
        <v>606940</v>
      </c>
      <c r="G132" t="s">
        <v>193</v>
      </c>
      <c r="H132" t="s">
        <v>194</v>
      </c>
      <c r="I132" t="s">
        <v>25</v>
      </c>
      <c r="J132" t="s">
        <v>26</v>
      </c>
      <c r="K132" t="s">
        <v>0</v>
      </c>
      <c r="L132" t="s">
        <v>0</v>
      </c>
      <c r="M132">
        <v>8</v>
      </c>
      <c r="N132" s="1">
        <v>42954</v>
      </c>
      <c r="O132">
        <v>1</v>
      </c>
      <c r="P132" t="str">
        <f>"170800000224"</f>
        <v>170800000224</v>
      </c>
      <c r="Q132" t="s">
        <v>172</v>
      </c>
      <c r="R132" t="s">
        <v>29</v>
      </c>
      <c r="S132" t="s">
        <v>173</v>
      </c>
      <c r="T132" t="s">
        <v>174</v>
      </c>
      <c r="U132" t="s">
        <v>28</v>
      </c>
      <c r="V132">
        <v>4</v>
      </c>
      <c r="W132">
        <v>0</v>
      </c>
    </row>
    <row r="133" spans="1:23" x14ac:dyDescent="0.25">
      <c r="A133" t="str">
        <f t="shared" si="2"/>
        <v>LA061</v>
      </c>
      <c r="B133" t="str">
        <f t="shared" si="3"/>
        <v>061</v>
      </c>
      <c r="C133" t="s">
        <v>24</v>
      </c>
      <c r="D133">
        <v>606940</v>
      </c>
      <c r="E133" t="s">
        <v>45</v>
      </c>
      <c r="F133">
        <v>606940</v>
      </c>
      <c r="G133" t="s">
        <v>193</v>
      </c>
      <c r="H133" t="s">
        <v>194</v>
      </c>
      <c r="I133" t="s">
        <v>25</v>
      </c>
      <c r="J133" t="s">
        <v>26</v>
      </c>
      <c r="K133" t="s">
        <v>0</v>
      </c>
      <c r="L133" t="s">
        <v>0</v>
      </c>
      <c r="M133">
        <v>8</v>
      </c>
      <c r="N133" s="1">
        <v>42955</v>
      </c>
      <c r="O133">
        <v>1</v>
      </c>
      <c r="P133" t="str">
        <f>"170800000262"</f>
        <v>170800000262</v>
      </c>
      <c r="Q133" t="s">
        <v>172</v>
      </c>
      <c r="R133" t="s">
        <v>29</v>
      </c>
      <c r="S133" t="s">
        <v>173</v>
      </c>
      <c r="T133" t="s">
        <v>174</v>
      </c>
      <c r="U133" t="s">
        <v>28</v>
      </c>
      <c r="V133">
        <v>4</v>
      </c>
      <c r="W133">
        <v>0</v>
      </c>
    </row>
    <row r="134" spans="1:23" x14ac:dyDescent="0.25">
      <c r="A134" t="str">
        <f t="shared" si="2"/>
        <v>LA061</v>
      </c>
      <c r="B134" t="str">
        <f t="shared" si="3"/>
        <v>061</v>
      </c>
      <c r="C134" t="s">
        <v>24</v>
      </c>
      <c r="D134">
        <v>606940</v>
      </c>
      <c r="E134" t="s">
        <v>45</v>
      </c>
      <c r="F134">
        <v>606940</v>
      </c>
      <c r="G134" t="s">
        <v>193</v>
      </c>
      <c r="H134" t="s">
        <v>194</v>
      </c>
      <c r="I134" t="s">
        <v>25</v>
      </c>
      <c r="J134" t="s">
        <v>26</v>
      </c>
      <c r="K134" t="s">
        <v>0</v>
      </c>
      <c r="L134" t="s">
        <v>0</v>
      </c>
      <c r="M134">
        <v>8</v>
      </c>
      <c r="N134" s="1">
        <v>42961</v>
      </c>
      <c r="O134">
        <v>1</v>
      </c>
      <c r="P134" t="str">
        <f>"170800000810"</f>
        <v>170800000810</v>
      </c>
      <c r="Q134" t="s">
        <v>172</v>
      </c>
      <c r="R134" t="s">
        <v>29</v>
      </c>
      <c r="S134" t="s">
        <v>173</v>
      </c>
      <c r="T134" t="s">
        <v>174</v>
      </c>
      <c r="U134" t="s">
        <v>28</v>
      </c>
      <c r="V134">
        <v>4</v>
      </c>
      <c r="W134">
        <v>0</v>
      </c>
    </row>
    <row r="135" spans="1:23" x14ac:dyDescent="0.25">
      <c r="A135" t="str">
        <f t="shared" si="2"/>
        <v>LA061</v>
      </c>
      <c r="B135" t="str">
        <f t="shared" si="3"/>
        <v>061</v>
      </c>
      <c r="C135" t="s">
        <v>24</v>
      </c>
      <c r="D135">
        <v>606940</v>
      </c>
      <c r="E135" t="s">
        <v>45</v>
      </c>
      <c r="F135">
        <v>606940</v>
      </c>
      <c r="G135" t="s">
        <v>193</v>
      </c>
      <c r="H135" t="s">
        <v>194</v>
      </c>
      <c r="I135" t="s">
        <v>25</v>
      </c>
      <c r="J135" t="s">
        <v>26</v>
      </c>
      <c r="K135" t="s">
        <v>0</v>
      </c>
      <c r="L135" t="s">
        <v>0</v>
      </c>
      <c r="M135">
        <v>8</v>
      </c>
      <c r="N135" s="1">
        <v>42963</v>
      </c>
      <c r="O135">
        <v>1</v>
      </c>
      <c r="P135" t="str">
        <f>"170800001124"</f>
        <v>170800001124</v>
      </c>
      <c r="Q135" t="s">
        <v>172</v>
      </c>
      <c r="R135" t="s">
        <v>29</v>
      </c>
      <c r="S135" t="s">
        <v>173</v>
      </c>
      <c r="T135" t="s">
        <v>174</v>
      </c>
      <c r="U135" t="s">
        <v>28</v>
      </c>
      <c r="V135">
        <v>4</v>
      </c>
      <c r="W135">
        <v>0</v>
      </c>
    </row>
    <row r="136" spans="1:23" x14ac:dyDescent="0.25">
      <c r="A136" t="str">
        <f t="shared" si="2"/>
        <v>LA061</v>
      </c>
      <c r="B136" t="str">
        <f t="shared" si="3"/>
        <v>061</v>
      </c>
      <c r="C136" t="s">
        <v>24</v>
      </c>
      <c r="D136">
        <v>606940</v>
      </c>
      <c r="E136" t="s">
        <v>45</v>
      </c>
      <c r="F136">
        <v>606940</v>
      </c>
      <c r="G136" t="s">
        <v>193</v>
      </c>
      <c r="H136" t="s">
        <v>194</v>
      </c>
      <c r="I136" t="s">
        <v>25</v>
      </c>
      <c r="J136" t="s">
        <v>26</v>
      </c>
      <c r="K136" t="s">
        <v>0</v>
      </c>
      <c r="L136" t="s">
        <v>0</v>
      </c>
      <c r="M136">
        <v>8</v>
      </c>
      <c r="N136" s="1">
        <v>42971</v>
      </c>
      <c r="O136">
        <v>1</v>
      </c>
      <c r="P136" t="str">
        <f>"170800002047"</f>
        <v>170800002047</v>
      </c>
      <c r="Q136" t="s">
        <v>172</v>
      </c>
      <c r="R136" t="s">
        <v>29</v>
      </c>
      <c r="S136" t="s">
        <v>173</v>
      </c>
      <c r="T136" t="s">
        <v>174</v>
      </c>
      <c r="U136" t="s">
        <v>28</v>
      </c>
      <c r="V136">
        <v>4</v>
      </c>
      <c r="W136">
        <v>0</v>
      </c>
    </row>
    <row r="137" spans="1:23" x14ac:dyDescent="0.25">
      <c r="A137" t="str">
        <f t="shared" si="2"/>
        <v>LA061</v>
      </c>
      <c r="B137" t="str">
        <f t="shared" si="3"/>
        <v>061</v>
      </c>
      <c r="C137" t="s">
        <v>24</v>
      </c>
      <c r="D137">
        <v>606940</v>
      </c>
      <c r="E137" t="s">
        <v>45</v>
      </c>
      <c r="F137">
        <v>606940</v>
      </c>
      <c r="G137" t="s">
        <v>193</v>
      </c>
      <c r="H137" t="s">
        <v>194</v>
      </c>
      <c r="I137" t="s">
        <v>25</v>
      </c>
      <c r="J137" t="s">
        <v>26</v>
      </c>
      <c r="K137" t="s">
        <v>0</v>
      </c>
      <c r="L137" t="s">
        <v>0</v>
      </c>
      <c r="M137">
        <v>8</v>
      </c>
      <c r="N137" s="1">
        <v>42978</v>
      </c>
      <c r="O137">
        <v>1</v>
      </c>
      <c r="P137" t="str">
        <f>"170800000455"</f>
        <v>170800000455</v>
      </c>
      <c r="Q137" t="s">
        <v>169</v>
      </c>
      <c r="R137" t="s">
        <v>27</v>
      </c>
      <c r="S137" t="s">
        <v>170</v>
      </c>
      <c r="T137" t="s">
        <v>171</v>
      </c>
      <c r="U137" t="s">
        <v>28</v>
      </c>
      <c r="V137">
        <v>4</v>
      </c>
      <c r="W137">
        <v>0</v>
      </c>
    </row>
    <row r="138" spans="1:23" x14ac:dyDescent="0.25">
      <c r="A138" t="str">
        <f t="shared" si="2"/>
        <v>LA061</v>
      </c>
      <c r="B138" t="str">
        <f t="shared" si="3"/>
        <v>061</v>
      </c>
      <c r="C138" t="s">
        <v>24</v>
      </c>
      <c r="D138">
        <v>606940</v>
      </c>
      <c r="E138" t="s">
        <v>45</v>
      </c>
      <c r="F138">
        <v>606940</v>
      </c>
      <c r="G138" t="s">
        <v>193</v>
      </c>
      <c r="H138" t="s">
        <v>194</v>
      </c>
      <c r="I138" t="s">
        <v>25</v>
      </c>
      <c r="J138" t="s">
        <v>26</v>
      </c>
      <c r="K138" t="s">
        <v>0</v>
      </c>
      <c r="L138" t="s">
        <v>0</v>
      </c>
      <c r="M138">
        <v>9</v>
      </c>
      <c r="N138" s="1">
        <v>42979</v>
      </c>
      <c r="O138">
        <v>1</v>
      </c>
      <c r="P138" t="str">
        <f>"170900000222"</f>
        <v>170900000222</v>
      </c>
      <c r="Q138" t="s">
        <v>169</v>
      </c>
      <c r="R138" t="s">
        <v>27</v>
      </c>
      <c r="S138" t="s">
        <v>170</v>
      </c>
      <c r="T138" t="s">
        <v>171</v>
      </c>
      <c r="U138" t="s">
        <v>28</v>
      </c>
      <c r="V138">
        <v>4</v>
      </c>
      <c r="W138">
        <v>0</v>
      </c>
    </row>
    <row r="139" spans="1:23" x14ac:dyDescent="0.25">
      <c r="A139" t="str">
        <f t="shared" si="2"/>
        <v>LA061</v>
      </c>
      <c r="B139" t="str">
        <f t="shared" si="3"/>
        <v>061</v>
      </c>
      <c r="C139" t="s">
        <v>24</v>
      </c>
      <c r="D139">
        <v>611400</v>
      </c>
      <c r="E139" t="s">
        <v>198</v>
      </c>
      <c r="F139">
        <v>611400</v>
      </c>
      <c r="G139" t="s">
        <v>199</v>
      </c>
      <c r="H139" t="s">
        <v>200</v>
      </c>
      <c r="I139" t="s">
        <v>53</v>
      </c>
      <c r="J139" t="s">
        <v>54</v>
      </c>
      <c r="K139" t="s">
        <v>0</v>
      </c>
      <c r="L139" t="s">
        <v>0</v>
      </c>
      <c r="M139">
        <v>4</v>
      </c>
      <c r="N139" s="1">
        <v>42855</v>
      </c>
      <c r="O139">
        <v>1</v>
      </c>
      <c r="P139" t="str">
        <f>"170400000491"</f>
        <v>170400000491</v>
      </c>
      <c r="Q139" t="s">
        <v>169</v>
      </c>
      <c r="R139" t="s">
        <v>27</v>
      </c>
      <c r="S139" t="s">
        <v>170</v>
      </c>
      <c r="T139" t="s">
        <v>171</v>
      </c>
      <c r="U139" t="s">
        <v>28</v>
      </c>
      <c r="V139">
        <v>4</v>
      </c>
      <c r="W139">
        <v>0</v>
      </c>
    </row>
    <row r="140" spans="1:23" x14ac:dyDescent="0.25">
      <c r="A140" t="str">
        <f t="shared" si="2"/>
        <v>LA061</v>
      </c>
      <c r="B140" t="str">
        <f t="shared" si="3"/>
        <v>061</v>
      </c>
      <c r="C140" t="s">
        <v>24</v>
      </c>
      <c r="D140">
        <v>611400</v>
      </c>
      <c r="E140" t="s">
        <v>198</v>
      </c>
      <c r="F140">
        <v>611400</v>
      </c>
      <c r="G140" t="s">
        <v>199</v>
      </c>
      <c r="H140" t="s">
        <v>200</v>
      </c>
      <c r="I140" t="s">
        <v>53</v>
      </c>
      <c r="J140" t="s">
        <v>54</v>
      </c>
      <c r="K140" t="s">
        <v>0</v>
      </c>
      <c r="L140" t="s">
        <v>0</v>
      </c>
      <c r="M140">
        <v>5</v>
      </c>
      <c r="N140" s="1">
        <v>42856</v>
      </c>
      <c r="O140">
        <v>1</v>
      </c>
      <c r="P140" t="str">
        <f>"170500000190"</f>
        <v>170500000190</v>
      </c>
      <c r="Q140" t="s">
        <v>169</v>
      </c>
      <c r="R140" t="s">
        <v>27</v>
      </c>
      <c r="S140" t="s">
        <v>170</v>
      </c>
      <c r="T140" t="s">
        <v>171</v>
      </c>
      <c r="U140" t="s">
        <v>28</v>
      </c>
      <c r="V140">
        <v>4</v>
      </c>
      <c r="W140">
        <v>0</v>
      </c>
    </row>
    <row r="141" spans="1:23" x14ac:dyDescent="0.25">
      <c r="A141" t="str">
        <f t="shared" si="2"/>
        <v>LA061</v>
      </c>
      <c r="B141" t="str">
        <f t="shared" si="3"/>
        <v>061</v>
      </c>
      <c r="C141" t="s">
        <v>24</v>
      </c>
      <c r="D141">
        <v>611400</v>
      </c>
      <c r="E141" t="s">
        <v>198</v>
      </c>
      <c r="F141">
        <v>611400</v>
      </c>
      <c r="G141" t="s">
        <v>199</v>
      </c>
      <c r="H141" t="s">
        <v>200</v>
      </c>
      <c r="I141" t="s">
        <v>53</v>
      </c>
      <c r="J141" t="s">
        <v>54</v>
      </c>
      <c r="K141" t="s">
        <v>0</v>
      </c>
      <c r="L141" t="s">
        <v>0</v>
      </c>
      <c r="M141">
        <v>5</v>
      </c>
      <c r="N141" s="1">
        <v>42866</v>
      </c>
      <c r="O141">
        <v>1</v>
      </c>
      <c r="P141" t="str">
        <f>"170500000435"</f>
        <v>170500000435</v>
      </c>
      <c r="Q141" t="s">
        <v>172</v>
      </c>
      <c r="R141" t="s">
        <v>29</v>
      </c>
      <c r="S141" t="s">
        <v>173</v>
      </c>
      <c r="T141" t="s">
        <v>174</v>
      </c>
      <c r="U141" t="s">
        <v>28</v>
      </c>
      <c r="V141">
        <v>4</v>
      </c>
      <c r="W141">
        <v>0</v>
      </c>
    </row>
    <row r="142" spans="1:23" x14ac:dyDescent="0.25">
      <c r="A142" t="str">
        <f t="shared" si="2"/>
        <v>LA061</v>
      </c>
      <c r="B142" t="str">
        <f t="shared" si="3"/>
        <v>061</v>
      </c>
      <c r="C142" t="s">
        <v>24</v>
      </c>
      <c r="D142">
        <v>611400</v>
      </c>
      <c r="E142" t="s">
        <v>198</v>
      </c>
      <c r="F142">
        <v>611400</v>
      </c>
      <c r="G142" t="s">
        <v>199</v>
      </c>
      <c r="H142" t="s">
        <v>200</v>
      </c>
      <c r="I142" t="s">
        <v>53</v>
      </c>
      <c r="J142" t="s">
        <v>54</v>
      </c>
      <c r="K142" t="s">
        <v>0</v>
      </c>
      <c r="L142" t="s">
        <v>0</v>
      </c>
      <c r="M142">
        <v>5</v>
      </c>
      <c r="N142" s="1">
        <v>42886</v>
      </c>
      <c r="O142">
        <v>1</v>
      </c>
      <c r="P142" t="str">
        <f>"170500000511"</f>
        <v>170500000511</v>
      </c>
      <c r="Q142" t="s">
        <v>169</v>
      </c>
      <c r="R142" t="s">
        <v>27</v>
      </c>
      <c r="S142" t="s">
        <v>170</v>
      </c>
      <c r="T142" t="s">
        <v>171</v>
      </c>
      <c r="U142" t="s">
        <v>28</v>
      </c>
      <c r="V142">
        <v>4</v>
      </c>
      <c r="W142">
        <v>0</v>
      </c>
    </row>
    <row r="143" spans="1:23" x14ac:dyDescent="0.25">
      <c r="A143" t="str">
        <f t="shared" si="2"/>
        <v>LA061</v>
      </c>
      <c r="B143" t="str">
        <f t="shared" si="3"/>
        <v>061</v>
      </c>
      <c r="C143" t="s">
        <v>24</v>
      </c>
      <c r="D143">
        <v>611400</v>
      </c>
      <c r="E143" t="s">
        <v>198</v>
      </c>
      <c r="F143">
        <v>611400</v>
      </c>
      <c r="G143" t="s">
        <v>199</v>
      </c>
      <c r="H143" t="s">
        <v>200</v>
      </c>
      <c r="I143" t="s">
        <v>53</v>
      </c>
      <c r="J143" t="s">
        <v>54</v>
      </c>
      <c r="K143" t="s">
        <v>0</v>
      </c>
      <c r="L143" t="s">
        <v>0</v>
      </c>
      <c r="M143">
        <v>6</v>
      </c>
      <c r="N143" s="1">
        <v>42887</v>
      </c>
      <c r="O143">
        <v>1</v>
      </c>
      <c r="P143" t="str">
        <f>"170600000230"</f>
        <v>170600000230</v>
      </c>
      <c r="Q143" t="s">
        <v>169</v>
      </c>
      <c r="R143" t="s">
        <v>27</v>
      </c>
      <c r="S143" t="s">
        <v>170</v>
      </c>
      <c r="T143" t="s">
        <v>171</v>
      </c>
      <c r="U143" t="s">
        <v>28</v>
      </c>
      <c r="V143">
        <v>4</v>
      </c>
      <c r="W143">
        <v>0</v>
      </c>
    </row>
    <row r="144" spans="1:23" x14ac:dyDescent="0.25">
      <c r="A144" t="str">
        <f t="shared" si="2"/>
        <v>LA061</v>
      </c>
      <c r="B144" t="str">
        <f t="shared" si="3"/>
        <v>061</v>
      </c>
      <c r="C144" t="s">
        <v>24</v>
      </c>
      <c r="D144">
        <v>611400</v>
      </c>
      <c r="E144" t="s">
        <v>198</v>
      </c>
      <c r="F144">
        <v>611400</v>
      </c>
      <c r="G144" t="s">
        <v>199</v>
      </c>
      <c r="H144" t="s">
        <v>200</v>
      </c>
      <c r="I144" t="s">
        <v>53</v>
      </c>
      <c r="J144" t="s">
        <v>54</v>
      </c>
      <c r="K144" t="s">
        <v>0</v>
      </c>
      <c r="L144" t="s">
        <v>0</v>
      </c>
      <c r="M144">
        <v>6</v>
      </c>
      <c r="N144" s="1">
        <v>42894</v>
      </c>
      <c r="O144">
        <v>1</v>
      </c>
      <c r="P144" t="str">
        <f>"170600000241"</f>
        <v>170600000241</v>
      </c>
      <c r="Q144" t="s">
        <v>172</v>
      </c>
      <c r="R144" t="s">
        <v>29</v>
      </c>
      <c r="S144" t="s">
        <v>173</v>
      </c>
      <c r="T144" t="s">
        <v>174</v>
      </c>
      <c r="U144" t="s">
        <v>28</v>
      </c>
      <c r="V144">
        <v>4</v>
      </c>
      <c r="W144">
        <v>0</v>
      </c>
    </row>
    <row r="145" spans="1:23" x14ac:dyDescent="0.25">
      <c r="A145" t="str">
        <f t="shared" ref="A145:A208" si="4">"LA061"</f>
        <v>LA061</v>
      </c>
      <c r="B145" t="str">
        <f t="shared" ref="B145:B208" si="5">"061"</f>
        <v>061</v>
      </c>
      <c r="C145" t="s">
        <v>24</v>
      </c>
      <c r="D145">
        <v>611400</v>
      </c>
      <c r="E145" t="s">
        <v>198</v>
      </c>
      <c r="F145">
        <v>611400</v>
      </c>
      <c r="G145" t="s">
        <v>199</v>
      </c>
      <c r="H145" t="s">
        <v>200</v>
      </c>
      <c r="I145" t="s">
        <v>53</v>
      </c>
      <c r="J145" t="s">
        <v>54</v>
      </c>
      <c r="K145" t="s">
        <v>0</v>
      </c>
      <c r="L145" t="s">
        <v>0</v>
      </c>
      <c r="M145">
        <v>6</v>
      </c>
      <c r="N145" s="1">
        <v>42916</v>
      </c>
      <c r="O145">
        <v>1</v>
      </c>
      <c r="P145" t="str">
        <f>"170600000094"</f>
        <v>170600000094</v>
      </c>
      <c r="Q145" t="s">
        <v>169</v>
      </c>
      <c r="R145" t="s">
        <v>29</v>
      </c>
      <c r="S145" t="s">
        <v>170</v>
      </c>
      <c r="T145" t="s">
        <v>171</v>
      </c>
      <c r="U145" t="s">
        <v>28</v>
      </c>
      <c r="V145">
        <v>4</v>
      </c>
      <c r="W145">
        <v>0</v>
      </c>
    </row>
    <row r="146" spans="1:23" x14ac:dyDescent="0.25">
      <c r="A146" t="str">
        <f t="shared" si="4"/>
        <v>LA061</v>
      </c>
      <c r="B146" t="str">
        <f t="shared" si="5"/>
        <v>061</v>
      </c>
      <c r="C146" t="s">
        <v>24</v>
      </c>
      <c r="D146">
        <v>611400</v>
      </c>
      <c r="E146" t="s">
        <v>198</v>
      </c>
      <c r="F146">
        <v>611400</v>
      </c>
      <c r="G146" t="s">
        <v>199</v>
      </c>
      <c r="H146" t="s">
        <v>200</v>
      </c>
      <c r="I146" t="s">
        <v>53</v>
      </c>
      <c r="J146" t="s">
        <v>54</v>
      </c>
      <c r="K146" t="s">
        <v>0</v>
      </c>
      <c r="L146" t="s">
        <v>0</v>
      </c>
      <c r="M146">
        <v>7</v>
      </c>
      <c r="N146" s="1">
        <v>42917</v>
      </c>
      <c r="O146">
        <v>1</v>
      </c>
      <c r="P146" t="str">
        <f>"170700000023"</f>
        <v>170700000023</v>
      </c>
      <c r="Q146" t="s">
        <v>169</v>
      </c>
      <c r="R146" t="s">
        <v>29</v>
      </c>
      <c r="S146" t="s">
        <v>170</v>
      </c>
      <c r="T146" t="s">
        <v>171</v>
      </c>
      <c r="U146" t="s">
        <v>28</v>
      </c>
      <c r="V146">
        <v>4</v>
      </c>
      <c r="W146">
        <v>0</v>
      </c>
    </row>
    <row r="147" spans="1:23" x14ac:dyDescent="0.25">
      <c r="A147" t="str">
        <f t="shared" si="4"/>
        <v>LA061</v>
      </c>
      <c r="B147" t="str">
        <f t="shared" si="5"/>
        <v>061</v>
      </c>
      <c r="C147" t="s">
        <v>24</v>
      </c>
      <c r="D147">
        <v>611400</v>
      </c>
      <c r="E147" t="s">
        <v>198</v>
      </c>
      <c r="F147">
        <v>611400</v>
      </c>
      <c r="G147" t="s">
        <v>199</v>
      </c>
      <c r="H147" t="s">
        <v>200</v>
      </c>
      <c r="I147" t="s">
        <v>53</v>
      </c>
      <c r="J147" t="s">
        <v>54</v>
      </c>
      <c r="K147" t="s">
        <v>0</v>
      </c>
      <c r="L147" t="s">
        <v>0</v>
      </c>
      <c r="M147">
        <v>7</v>
      </c>
      <c r="N147" s="1">
        <v>42928</v>
      </c>
      <c r="O147">
        <v>1</v>
      </c>
      <c r="P147" t="str">
        <f>"170700000879"</f>
        <v>170700000879</v>
      </c>
      <c r="Q147" t="s">
        <v>172</v>
      </c>
      <c r="R147" t="s">
        <v>29</v>
      </c>
      <c r="S147" t="s">
        <v>173</v>
      </c>
      <c r="T147" t="s">
        <v>174</v>
      </c>
      <c r="U147" t="s">
        <v>28</v>
      </c>
      <c r="V147">
        <v>4</v>
      </c>
      <c r="W147">
        <v>0</v>
      </c>
    </row>
    <row r="148" spans="1:23" x14ac:dyDescent="0.25">
      <c r="A148" t="str">
        <f t="shared" si="4"/>
        <v>LA061</v>
      </c>
      <c r="B148" t="str">
        <f t="shared" si="5"/>
        <v>061</v>
      </c>
      <c r="C148" t="s">
        <v>24</v>
      </c>
      <c r="D148">
        <v>611400</v>
      </c>
      <c r="E148" t="s">
        <v>198</v>
      </c>
      <c r="F148">
        <v>611400</v>
      </c>
      <c r="G148" t="s">
        <v>199</v>
      </c>
      <c r="H148" t="s">
        <v>200</v>
      </c>
      <c r="I148" t="s">
        <v>53</v>
      </c>
      <c r="J148" t="s">
        <v>54</v>
      </c>
      <c r="K148" t="s">
        <v>0</v>
      </c>
      <c r="L148" t="s">
        <v>0</v>
      </c>
      <c r="M148">
        <v>7</v>
      </c>
      <c r="N148" s="1">
        <v>42947</v>
      </c>
      <c r="O148">
        <v>1</v>
      </c>
      <c r="P148" t="str">
        <f>"170700000172"</f>
        <v>170700000172</v>
      </c>
      <c r="Q148" t="s">
        <v>169</v>
      </c>
      <c r="R148" t="s">
        <v>27</v>
      </c>
      <c r="S148" t="s">
        <v>170</v>
      </c>
      <c r="T148" t="s">
        <v>171</v>
      </c>
      <c r="U148" t="s">
        <v>28</v>
      </c>
      <c r="V148">
        <v>4</v>
      </c>
      <c r="W148">
        <v>0</v>
      </c>
    </row>
    <row r="149" spans="1:23" x14ac:dyDescent="0.25">
      <c r="A149" t="str">
        <f t="shared" si="4"/>
        <v>LA061</v>
      </c>
      <c r="B149" t="str">
        <f t="shared" si="5"/>
        <v>061</v>
      </c>
      <c r="C149" t="s">
        <v>24</v>
      </c>
      <c r="D149">
        <v>611400</v>
      </c>
      <c r="E149" t="s">
        <v>198</v>
      </c>
      <c r="F149">
        <v>611400</v>
      </c>
      <c r="G149" t="s">
        <v>199</v>
      </c>
      <c r="H149" t="s">
        <v>200</v>
      </c>
      <c r="I149" t="s">
        <v>53</v>
      </c>
      <c r="J149" t="s">
        <v>54</v>
      </c>
      <c r="K149" t="s">
        <v>0</v>
      </c>
      <c r="L149" t="s">
        <v>0</v>
      </c>
      <c r="M149">
        <v>8</v>
      </c>
      <c r="N149" s="1">
        <v>42948</v>
      </c>
      <c r="O149">
        <v>1</v>
      </c>
      <c r="P149" t="str">
        <f>"170800000172"</f>
        <v>170800000172</v>
      </c>
      <c r="Q149" t="s">
        <v>169</v>
      </c>
      <c r="R149" t="s">
        <v>27</v>
      </c>
      <c r="S149" t="s">
        <v>170</v>
      </c>
      <c r="T149" t="s">
        <v>171</v>
      </c>
      <c r="U149" t="s">
        <v>28</v>
      </c>
      <c r="V149">
        <v>4</v>
      </c>
      <c r="W149">
        <v>0</v>
      </c>
    </row>
    <row r="150" spans="1:23" x14ac:dyDescent="0.25">
      <c r="A150" t="str">
        <f t="shared" si="4"/>
        <v>LA061</v>
      </c>
      <c r="B150" t="str">
        <f t="shared" si="5"/>
        <v>061</v>
      </c>
      <c r="C150" t="s">
        <v>24</v>
      </c>
      <c r="D150">
        <v>611400</v>
      </c>
      <c r="E150" t="s">
        <v>198</v>
      </c>
      <c r="F150">
        <v>611400</v>
      </c>
      <c r="G150" t="s">
        <v>199</v>
      </c>
      <c r="H150" t="s">
        <v>200</v>
      </c>
      <c r="I150" t="s">
        <v>53</v>
      </c>
      <c r="J150" t="s">
        <v>54</v>
      </c>
      <c r="K150" t="s">
        <v>0</v>
      </c>
      <c r="L150" t="s">
        <v>0</v>
      </c>
      <c r="M150">
        <v>8</v>
      </c>
      <c r="N150" s="1">
        <v>42958</v>
      </c>
      <c r="O150">
        <v>1</v>
      </c>
      <c r="P150" t="str">
        <f>"170800000809"</f>
        <v>170800000809</v>
      </c>
      <c r="Q150" t="s">
        <v>172</v>
      </c>
      <c r="R150" t="s">
        <v>29</v>
      </c>
      <c r="S150" t="s">
        <v>173</v>
      </c>
      <c r="T150" t="s">
        <v>174</v>
      </c>
      <c r="U150" t="s">
        <v>28</v>
      </c>
      <c r="V150">
        <v>4</v>
      </c>
      <c r="W150">
        <v>0</v>
      </c>
    </row>
    <row r="151" spans="1:23" x14ac:dyDescent="0.25">
      <c r="A151" t="str">
        <f t="shared" si="4"/>
        <v>LA061</v>
      </c>
      <c r="B151" t="str">
        <f t="shared" si="5"/>
        <v>061</v>
      </c>
      <c r="C151" t="s">
        <v>24</v>
      </c>
      <c r="D151">
        <v>611400</v>
      </c>
      <c r="E151" t="s">
        <v>198</v>
      </c>
      <c r="F151">
        <v>611400</v>
      </c>
      <c r="G151" t="s">
        <v>199</v>
      </c>
      <c r="H151" t="s">
        <v>200</v>
      </c>
      <c r="I151" t="s">
        <v>53</v>
      </c>
      <c r="J151" t="s">
        <v>54</v>
      </c>
      <c r="K151" t="s">
        <v>0</v>
      </c>
      <c r="L151" t="s">
        <v>0</v>
      </c>
      <c r="M151">
        <v>8</v>
      </c>
      <c r="N151" s="1">
        <v>42978</v>
      </c>
      <c r="O151">
        <v>1</v>
      </c>
      <c r="P151" t="str">
        <f>"170800000527"</f>
        <v>170800000527</v>
      </c>
      <c r="Q151" t="s">
        <v>180</v>
      </c>
      <c r="R151" t="s">
        <v>27</v>
      </c>
      <c r="S151" t="s">
        <v>170</v>
      </c>
      <c r="T151" t="s">
        <v>181</v>
      </c>
      <c r="U151" t="s">
        <v>28</v>
      </c>
      <c r="V151">
        <v>4</v>
      </c>
      <c r="W151">
        <v>0</v>
      </c>
    </row>
    <row r="152" spans="1:23" x14ac:dyDescent="0.25">
      <c r="A152" t="str">
        <f t="shared" si="4"/>
        <v>LA061</v>
      </c>
      <c r="B152" t="str">
        <f t="shared" si="5"/>
        <v>061</v>
      </c>
      <c r="C152" t="s">
        <v>24</v>
      </c>
      <c r="D152">
        <v>611400</v>
      </c>
      <c r="E152" t="s">
        <v>198</v>
      </c>
      <c r="F152">
        <v>611400</v>
      </c>
      <c r="G152" t="s">
        <v>199</v>
      </c>
      <c r="H152" t="s">
        <v>200</v>
      </c>
      <c r="I152" t="s">
        <v>53</v>
      </c>
      <c r="J152" t="s">
        <v>54</v>
      </c>
      <c r="K152" t="s">
        <v>0</v>
      </c>
      <c r="L152" t="s">
        <v>0</v>
      </c>
      <c r="M152">
        <v>9</v>
      </c>
      <c r="N152" s="1">
        <v>42979</v>
      </c>
      <c r="O152">
        <v>1</v>
      </c>
      <c r="P152" t="str">
        <f>"170900000266"</f>
        <v>170900000266</v>
      </c>
      <c r="Q152" t="s">
        <v>180</v>
      </c>
      <c r="R152" t="s">
        <v>27</v>
      </c>
      <c r="S152" t="s">
        <v>170</v>
      </c>
      <c r="T152" t="s">
        <v>181</v>
      </c>
      <c r="U152" t="s">
        <v>28</v>
      </c>
      <c r="V152">
        <v>4</v>
      </c>
      <c r="W152">
        <v>0</v>
      </c>
    </row>
    <row r="153" spans="1:23" x14ac:dyDescent="0.25">
      <c r="A153" t="str">
        <f t="shared" si="4"/>
        <v>LA061</v>
      </c>
      <c r="B153" t="str">
        <f t="shared" si="5"/>
        <v>061</v>
      </c>
      <c r="C153" t="s">
        <v>24</v>
      </c>
      <c r="D153">
        <v>611400</v>
      </c>
      <c r="E153" t="s">
        <v>198</v>
      </c>
      <c r="F153">
        <v>611400</v>
      </c>
      <c r="G153" t="s">
        <v>199</v>
      </c>
      <c r="H153" t="s">
        <v>200</v>
      </c>
      <c r="I153" t="s">
        <v>53</v>
      </c>
      <c r="J153" t="s">
        <v>54</v>
      </c>
      <c r="K153" t="s">
        <v>0</v>
      </c>
      <c r="L153" t="s">
        <v>0</v>
      </c>
      <c r="M153">
        <v>9</v>
      </c>
      <c r="N153" s="1">
        <v>42991</v>
      </c>
      <c r="O153">
        <v>1</v>
      </c>
      <c r="P153" t="str">
        <f>"170900000698"</f>
        <v>170900000698</v>
      </c>
      <c r="Q153" t="s">
        <v>172</v>
      </c>
      <c r="R153" t="s">
        <v>29</v>
      </c>
      <c r="S153" t="s">
        <v>173</v>
      </c>
      <c r="T153" t="s">
        <v>174</v>
      </c>
      <c r="U153" t="s">
        <v>28</v>
      </c>
      <c r="V153">
        <v>4</v>
      </c>
      <c r="W153">
        <v>0</v>
      </c>
    </row>
    <row r="154" spans="1:23" x14ac:dyDescent="0.25">
      <c r="A154" t="str">
        <f t="shared" si="4"/>
        <v>LA061</v>
      </c>
      <c r="B154" t="str">
        <f t="shared" si="5"/>
        <v>061</v>
      </c>
      <c r="C154" t="s">
        <v>24</v>
      </c>
      <c r="D154">
        <v>606200</v>
      </c>
      <c r="E154" t="s">
        <v>182</v>
      </c>
      <c r="F154">
        <v>606200</v>
      </c>
      <c r="G154" t="s">
        <v>185</v>
      </c>
      <c r="H154" t="s">
        <v>186</v>
      </c>
      <c r="I154" t="s">
        <v>30</v>
      </c>
      <c r="J154" t="s">
        <v>31</v>
      </c>
      <c r="K154" t="s">
        <v>0</v>
      </c>
      <c r="L154" t="s">
        <v>0</v>
      </c>
      <c r="M154">
        <v>4</v>
      </c>
      <c r="N154" s="1">
        <v>42855</v>
      </c>
      <c r="O154">
        <v>1</v>
      </c>
      <c r="P154" t="str">
        <f>"170400000314"</f>
        <v>170400000314</v>
      </c>
      <c r="Q154" t="s">
        <v>180</v>
      </c>
      <c r="R154" t="s">
        <v>27</v>
      </c>
      <c r="S154" t="s">
        <v>170</v>
      </c>
      <c r="T154" t="s">
        <v>181</v>
      </c>
      <c r="U154" t="s">
        <v>28</v>
      </c>
      <c r="V154">
        <v>4</v>
      </c>
      <c r="W154">
        <v>0</v>
      </c>
    </row>
    <row r="155" spans="1:23" x14ac:dyDescent="0.25">
      <c r="A155" t="str">
        <f t="shared" si="4"/>
        <v>LA061</v>
      </c>
      <c r="B155" t="str">
        <f t="shared" si="5"/>
        <v>061</v>
      </c>
      <c r="C155" t="s">
        <v>24</v>
      </c>
      <c r="D155">
        <v>606200</v>
      </c>
      <c r="E155" t="s">
        <v>182</v>
      </c>
      <c r="F155">
        <v>606200</v>
      </c>
      <c r="G155" t="s">
        <v>185</v>
      </c>
      <c r="H155" t="s">
        <v>186</v>
      </c>
      <c r="I155" t="s">
        <v>30</v>
      </c>
      <c r="J155" t="s">
        <v>31</v>
      </c>
      <c r="K155" t="s">
        <v>0</v>
      </c>
      <c r="L155" t="s">
        <v>0</v>
      </c>
      <c r="M155">
        <v>4</v>
      </c>
      <c r="N155" s="1">
        <v>42855</v>
      </c>
      <c r="O155">
        <v>1</v>
      </c>
      <c r="P155" t="str">
        <f>"170400000474"</f>
        <v>170400000474</v>
      </c>
      <c r="Q155" t="s">
        <v>180</v>
      </c>
      <c r="R155" t="s">
        <v>27</v>
      </c>
      <c r="S155" t="s">
        <v>170</v>
      </c>
      <c r="T155" t="s">
        <v>181</v>
      </c>
      <c r="U155" t="s">
        <v>28</v>
      </c>
      <c r="V155">
        <v>4</v>
      </c>
      <c r="W155">
        <v>0</v>
      </c>
    </row>
    <row r="156" spans="1:23" x14ac:dyDescent="0.25">
      <c r="A156" t="str">
        <f t="shared" si="4"/>
        <v>LA061</v>
      </c>
      <c r="B156" t="str">
        <f t="shared" si="5"/>
        <v>061</v>
      </c>
      <c r="C156" t="s">
        <v>24</v>
      </c>
      <c r="D156">
        <v>606200</v>
      </c>
      <c r="E156" t="s">
        <v>182</v>
      </c>
      <c r="F156">
        <v>606200</v>
      </c>
      <c r="G156" t="s">
        <v>185</v>
      </c>
      <c r="H156" t="s">
        <v>186</v>
      </c>
      <c r="I156" t="s">
        <v>30</v>
      </c>
      <c r="J156" t="s">
        <v>31</v>
      </c>
      <c r="K156" t="s">
        <v>0</v>
      </c>
      <c r="L156" t="s">
        <v>0</v>
      </c>
      <c r="M156">
        <v>5</v>
      </c>
      <c r="N156" s="1">
        <v>42856</v>
      </c>
      <c r="O156">
        <v>1</v>
      </c>
      <c r="P156" t="str">
        <f>"170500000012"</f>
        <v>170500000012</v>
      </c>
      <c r="Q156" t="s">
        <v>180</v>
      </c>
      <c r="R156" t="s">
        <v>27</v>
      </c>
      <c r="S156" t="s">
        <v>170</v>
      </c>
      <c r="T156" t="s">
        <v>181</v>
      </c>
      <c r="U156" t="s">
        <v>28</v>
      </c>
      <c r="V156">
        <v>4</v>
      </c>
      <c r="W156">
        <v>0</v>
      </c>
    </row>
    <row r="157" spans="1:23" x14ac:dyDescent="0.25">
      <c r="A157" t="str">
        <f t="shared" si="4"/>
        <v>LA061</v>
      </c>
      <c r="B157" t="str">
        <f t="shared" si="5"/>
        <v>061</v>
      </c>
      <c r="C157" t="s">
        <v>24</v>
      </c>
      <c r="D157">
        <v>606200</v>
      </c>
      <c r="E157" t="s">
        <v>182</v>
      </c>
      <c r="F157">
        <v>606200</v>
      </c>
      <c r="G157" t="s">
        <v>185</v>
      </c>
      <c r="H157" t="s">
        <v>186</v>
      </c>
      <c r="I157" t="s">
        <v>30</v>
      </c>
      <c r="J157" t="s">
        <v>31</v>
      </c>
      <c r="K157" t="s">
        <v>0</v>
      </c>
      <c r="L157" t="s">
        <v>0</v>
      </c>
      <c r="M157">
        <v>5</v>
      </c>
      <c r="N157" s="1">
        <v>42856</v>
      </c>
      <c r="O157">
        <v>1</v>
      </c>
      <c r="P157" t="str">
        <f>"170500000154"</f>
        <v>170500000154</v>
      </c>
      <c r="Q157" t="s">
        <v>180</v>
      </c>
      <c r="R157" t="s">
        <v>27</v>
      </c>
      <c r="S157" t="s">
        <v>170</v>
      </c>
      <c r="T157" t="s">
        <v>181</v>
      </c>
      <c r="U157" t="s">
        <v>28</v>
      </c>
      <c r="V157">
        <v>4</v>
      </c>
      <c r="W157">
        <v>0</v>
      </c>
    </row>
    <row r="158" spans="1:23" x14ac:dyDescent="0.25">
      <c r="A158" t="str">
        <f t="shared" si="4"/>
        <v>LA061</v>
      </c>
      <c r="B158" t="str">
        <f t="shared" si="5"/>
        <v>061</v>
      </c>
      <c r="C158" t="s">
        <v>24</v>
      </c>
      <c r="D158">
        <v>606200</v>
      </c>
      <c r="E158" t="s">
        <v>182</v>
      </c>
      <c r="F158">
        <v>606200</v>
      </c>
      <c r="G158" t="s">
        <v>185</v>
      </c>
      <c r="H158" t="s">
        <v>186</v>
      </c>
      <c r="I158" t="s">
        <v>30</v>
      </c>
      <c r="J158" t="s">
        <v>31</v>
      </c>
      <c r="K158" t="s">
        <v>0</v>
      </c>
      <c r="L158" t="s">
        <v>0</v>
      </c>
      <c r="M158">
        <v>5</v>
      </c>
      <c r="N158" s="1">
        <v>42860</v>
      </c>
      <c r="O158">
        <v>1</v>
      </c>
      <c r="P158" t="str">
        <f>"170500000432"</f>
        <v>170500000432</v>
      </c>
      <c r="Q158" t="s">
        <v>172</v>
      </c>
      <c r="R158" t="s">
        <v>29</v>
      </c>
      <c r="S158" t="s">
        <v>173</v>
      </c>
      <c r="T158" t="s">
        <v>174</v>
      </c>
      <c r="U158" t="s">
        <v>28</v>
      </c>
      <c r="V158">
        <v>4</v>
      </c>
      <c r="W158">
        <v>0</v>
      </c>
    </row>
    <row r="159" spans="1:23" x14ac:dyDescent="0.25">
      <c r="A159" t="str">
        <f t="shared" si="4"/>
        <v>LA061</v>
      </c>
      <c r="B159" t="str">
        <f t="shared" si="5"/>
        <v>061</v>
      </c>
      <c r="C159" t="s">
        <v>24</v>
      </c>
      <c r="D159">
        <v>606200</v>
      </c>
      <c r="E159" t="s">
        <v>182</v>
      </c>
      <c r="F159">
        <v>606200</v>
      </c>
      <c r="G159" t="s">
        <v>185</v>
      </c>
      <c r="H159" t="s">
        <v>186</v>
      </c>
      <c r="I159" t="s">
        <v>30</v>
      </c>
      <c r="J159" t="s">
        <v>31</v>
      </c>
      <c r="K159" t="s">
        <v>0</v>
      </c>
      <c r="L159" t="s">
        <v>0</v>
      </c>
      <c r="M159">
        <v>5</v>
      </c>
      <c r="N159" s="1">
        <v>42879</v>
      </c>
      <c r="O159">
        <v>1</v>
      </c>
      <c r="P159" t="str">
        <f>"170500002141"</f>
        <v>170500002141</v>
      </c>
      <c r="Q159" t="s">
        <v>172</v>
      </c>
      <c r="R159" t="s">
        <v>29</v>
      </c>
      <c r="S159" t="s">
        <v>173</v>
      </c>
      <c r="T159" t="s">
        <v>174</v>
      </c>
      <c r="U159" t="s">
        <v>28</v>
      </c>
      <c r="V159">
        <v>4</v>
      </c>
      <c r="W159">
        <v>0</v>
      </c>
    </row>
    <row r="160" spans="1:23" x14ac:dyDescent="0.25">
      <c r="A160" t="str">
        <f t="shared" si="4"/>
        <v>LA061</v>
      </c>
      <c r="B160" t="str">
        <f t="shared" si="5"/>
        <v>061</v>
      </c>
      <c r="C160" t="s">
        <v>24</v>
      </c>
      <c r="D160">
        <v>606200</v>
      </c>
      <c r="E160" t="s">
        <v>182</v>
      </c>
      <c r="F160">
        <v>606200</v>
      </c>
      <c r="G160" t="s">
        <v>185</v>
      </c>
      <c r="H160" t="s">
        <v>186</v>
      </c>
      <c r="I160" t="s">
        <v>30</v>
      </c>
      <c r="J160" t="s">
        <v>31</v>
      </c>
      <c r="K160" t="s">
        <v>0</v>
      </c>
      <c r="L160" t="s">
        <v>0</v>
      </c>
      <c r="M160">
        <v>5</v>
      </c>
      <c r="N160" s="1">
        <v>42886</v>
      </c>
      <c r="O160">
        <v>1</v>
      </c>
      <c r="P160" t="str">
        <f>"170500002936"</f>
        <v>170500002936</v>
      </c>
      <c r="Q160" t="s">
        <v>172</v>
      </c>
      <c r="R160" t="s">
        <v>29</v>
      </c>
      <c r="S160" t="s">
        <v>173</v>
      </c>
      <c r="T160" t="s">
        <v>174</v>
      </c>
      <c r="U160" t="s">
        <v>28</v>
      </c>
      <c r="V160">
        <v>4</v>
      </c>
      <c r="W160">
        <v>0</v>
      </c>
    </row>
    <row r="161" spans="1:23" x14ac:dyDescent="0.25">
      <c r="A161" t="str">
        <f t="shared" si="4"/>
        <v>LA061</v>
      </c>
      <c r="B161" t="str">
        <f t="shared" si="5"/>
        <v>061</v>
      </c>
      <c r="C161" t="s">
        <v>24</v>
      </c>
      <c r="D161">
        <v>606200</v>
      </c>
      <c r="E161" t="s">
        <v>182</v>
      </c>
      <c r="F161">
        <v>606200</v>
      </c>
      <c r="G161" t="s">
        <v>185</v>
      </c>
      <c r="H161" t="s">
        <v>186</v>
      </c>
      <c r="I161" t="s">
        <v>30</v>
      </c>
      <c r="J161" t="s">
        <v>31</v>
      </c>
      <c r="K161" t="s">
        <v>0</v>
      </c>
      <c r="L161" t="s">
        <v>0</v>
      </c>
      <c r="M161">
        <v>5</v>
      </c>
      <c r="N161" s="1">
        <v>42886</v>
      </c>
      <c r="O161">
        <v>1</v>
      </c>
      <c r="P161" t="str">
        <f>"170500000321"</f>
        <v>170500000321</v>
      </c>
      <c r="Q161" t="s">
        <v>180</v>
      </c>
      <c r="R161" t="s">
        <v>27</v>
      </c>
      <c r="S161" t="s">
        <v>170</v>
      </c>
      <c r="T161" t="s">
        <v>181</v>
      </c>
      <c r="U161" t="s">
        <v>28</v>
      </c>
      <c r="V161">
        <v>4</v>
      </c>
      <c r="W161">
        <v>0</v>
      </c>
    </row>
    <row r="162" spans="1:23" x14ac:dyDescent="0.25">
      <c r="A162" t="str">
        <f t="shared" si="4"/>
        <v>LA061</v>
      </c>
      <c r="B162" t="str">
        <f t="shared" si="5"/>
        <v>061</v>
      </c>
      <c r="C162" t="s">
        <v>24</v>
      </c>
      <c r="D162">
        <v>606200</v>
      </c>
      <c r="E162" t="s">
        <v>182</v>
      </c>
      <c r="F162">
        <v>606200</v>
      </c>
      <c r="G162" t="s">
        <v>185</v>
      </c>
      <c r="H162" t="s">
        <v>186</v>
      </c>
      <c r="I162" t="s">
        <v>30</v>
      </c>
      <c r="J162" t="s">
        <v>31</v>
      </c>
      <c r="K162" t="s">
        <v>0</v>
      </c>
      <c r="L162" t="s">
        <v>0</v>
      </c>
      <c r="M162">
        <v>5</v>
      </c>
      <c r="N162" s="1">
        <v>42886</v>
      </c>
      <c r="O162">
        <v>1</v>
      </c>
      <c r="P162" t="str">
        <f>"170500000492"</f>
        <v>170500000492</v>
      </c>
      <c r="Q162" t="s">
        <v>180</v>
      </c>
      <c r="R162" t="s">
        <v>27</v>
      </c>
      <c r="S162" t="s">
        <v>170</v>
      </c>
      <c r="T162" t="s">
        <v>181</v>
      </c>
      <c r="U162" t="s">
        <v>28</v>
      </c>
      <c r="V162">
        <v>4</v>
      </c>
      <c r="W162">
        <v>0</v>
      </c>
    </row>
    <row r="163" spans="1:23" x14ac:dyDescent="0.25">
      <c r="A163" t="str">
        <f t="shared" si="4"/>
        <v>LA061</v>
      </c>
      <c r="B163" t="str">
        <f t="shared" si="5"/>
        <v>061</v>
      </c>
      <c r="C163" t="s">
        <v>24</v>
      </c>
      <c r="D163">
        <v>606200</v>
      </c>
      <c r="E163" t="s">
        <v>182</v>
      </c>
      <c r="F163">
        <v>606200</v>
      </c>
      <c r="G163" t="s">
        <v>185</v>
      </c>
      <c r="H163" t="s">
        <v>186</v>
      </c>
      <c r="I163" t="s">
        <v>30</v>
      </c>
      <c r="J163" t="s">
        <v>31</v>
      </c>
      <c r="K163" t="s">
        <v>0</v>
      </c>
      <c r="L163" t="s">
        <v>0</v>
      </c>
      <c r="M163">
        <v>6</v>
      </c>
      <c r="N163" s="1">
        <v>42887</v>
      </c>
      <c r="O163">
        <v>1</v>
      </c>
      <c r="P163" t="str">
        <f>"170600000025"</f>
        <v>170600000025</v>
      </c>
      <c r="Q163" t="s">
        <v>180</v>
      </c>
      <c r="R163" t="s">
        <v>27</v>
      </c>
      <c r="S163" t="s">
        <v>170</v>
      </c>
      <c r="T163" t="s">
        <v>181</v>
      </c>
      <c r="U163" t="s">
        <v>28</v>
      </c>
      <c r="V163">
        <v>4</v>
      </c>
      <c r="W163">
        <v>0</v>
      </c>
    </row>
    <row r="164" spans="1:23" x14ac:dyDescent="0.25">
      <c r="A164" t="str">
        <f t="shared" si="4"/>
        <v>LA061</v>
      </c>
      <c r="B164" t="str">
        <f t="shared" si="5"/>
        <v>061</v>
      </c>
      <c r="C164" t="s">
        <v>24</v>
      </c>
      <c r="D164">
        <v>606200</v>
      </c>
      <c r="E164" t="s">
        <v>182</v>
      </c>
      <c r="F164">
        <v>606200</v>
      </c>
      <c r="G164" t="s">
        <v>185</v>
      </c>
      <c r="H164" t="s">
        <v>186</v>
      </c>
      <c r="I164" t="s">
        <v>30</v>
      </c>
      <c r="J164" t="s">
        <v>31</v>
      </c>
      <c r="K164" t="s">
        <v>0</v>
      </c>
      <c r="L164" t="s">
        <v>0</v>
      </c>
      <c r="M164">
        <v>6</v>
      </c>
      <c r="N164" s="1">
        <v>42887</v>
      </c>
      <c r="O164">
        <v>1</v>
      </c>
      <c r="P164" t="str">
        <f>"170600000170"</f>
        <v>170600000170</v>
      </c>
      <c r="Q164" t="s">
        <v>180</v>
      </c>
      <c r="R164" t="s">
        <v>27</v>
      </c>
      <c r="S164" t="s">
        <v>170</v>
      </c>
      <c r="T164" t="s">
        <v>181</v>
      </c>
      <c r="U164" t="s">
        <v>28</v>
      </c>
      <c r="V164">
        <v>4</v>
      </c>
      <c r="W164">
        <v>0</v>
      </c>
    </row>
    <row r="165" spans="1:23" x14ac:dyDescent="0.25">
      <c r="A165" t="str">
        <f t="shared" si="4"/>
        <v>LA061</v>
      </c>
      <c r="B165" t="str">
        <f t="shared" si="5"/>
        <v>061</v>
      </c>
      <c r="C165" t="s">
        <v>24</v>
      </c>
      <c r="D165">
        <v>606200</v>
      </c>
      <c r="E165" t="s">
        <v>182</v>
      </c>
      <c r="F165">
        <v>606200</v>
      </c>
      <c r="G165" t="s">
        <v>185</v>
      </c>
      <c r="H165" t="s">
        <v>186</v>
      </c>
      <c r="I165" t="s">
        <v>30</v>
      </c>
      <c r="J165" t="s">
        <v>31</v>
      </c>
      <c r="K165" t="s">
        <v>0</v>
      </c>
      <c r="L165" t="s">
        <v>0</v>
      </c>
      <c r="M165">
        <v>6</v>
      </c>
      <c r="N165" s="1">
        <v>42888</v>
      </c>
      <c r="O165">
        <v>1</v>
      </c>
      <c r="P165" t="str">
        <f>"170600000102"</f>
        <v>170600000102</v>
      </c>
      <c r="Q165" t="s">
        <v>172</v>
      </c>
      <c r="R165" t="s">
        <v>29</v>
      </c>
      <c r="S165" t="s">
        <v>173</v>
      </c>
      <c r="T165" t="s">
        <v>174</v>
      </c>
      <c r="U165" t="s">
        <v>28</v>
      </c>
      <c r="V165">
        <v>4</v>
      </c>
      <c r="W165">
        <v>0</v>
      </c>
    </row>
    <row r="166" spans="1:23" x14ac:dyDescent="0.25">
      <c r="A166" t="str">
        <f t="shared" si="4"/>
        <v>LA061</v>
      </c>
      <c r="B166" t="str">
        <f t="shared" si="5"/>
        <v>061</v>
      </c>
      <c r="C166" t="s">
        <v>24</v>
      </c>
      <c r="D166">
        <v>606200</v>
      </c>
      <c r="E166" t="s">
        <v>182</v>
      </c>
      <c r="F166">
        <v>606200</v>
      </c>
      <c r="G166" t="s">
        <v>185</v>
      </c>
      <c r="H166" t="s">
        <v>186</v>
      </c>
      <c r="I166" t="s">
        <v>30</v>
      </c>
      <c r="J166" t="s">
        <v>31</v>
      </c>
      <c r="K166" t="s">
        <v>0</v>
      </c>
      <c r="L166" t="s">
        <v>0</v>
      </c>
      <c r="M166">
        <v>6</v>
      </c>
      <c r="N166" s="1">
        <v>42888</v>
      </c>
      <c r="O166">
        <v>1</v>
      </c>
      <c r="P166" t="str">
        <f>"170600000176"</f>
        <v>170600000176</v>
      </c>
      <c r="Q166" t="s">
        <v>172</v>
      </c>
      <c r="R166" t="s">
        <v>29</v>
      </c>
      <c r="S166" t="s">
        <v>173</v>
      </c>
      <c r="T166" t="s">
        <v>174</v>
      </c>
      <c r="U166" t="s">
        <v>28</v>
      </c>
      <c r="V166">
        <v>4</v>
      </c>
      <c r="W166">
        <v>0</v>
      </c>
    </row>
    <row r="167" spans="1:23" x14ac:dyDescent="0.25">
      <c r="A167" t="str">
        <f t="shared" si="4"/>
        <v>LA061</v>
      </c>
      <c r="B167" t="str">
        <f t="shared" si="5"/>
        <v>061</v>
      </c>
      <c r="C167" t="s">
        <v>24</v>
      </c>
      <c r="D167">
        <v>606200</v>
      </c>
      <c r="E167" t="s">
        <v>182</v>
      </c>
      <c r="F167">
        <v>606200</v>
      </c>
      <c r="G167" t="s">
        <v>185</v>
      </c>
      <c r="H167" t="s">
        <v>186</v>
      </c>
      <c r="I167" t="s">
        <v>30</v>
      </c>
      <c r="J167" t="s">
        <v>31</v>
      </c>
      <c r="K167" t="s">
        <v>0</v>
      </c>
      <c r="L167" t="s">
        <v>0</v>
      </c>
      <c r="M167">
        <v>6</v>
      </c>
      <c r="N167" s="1">
        <v>42892</v>
      </c>
      <c r="O167">
        <v>1</v>
      </c>
      <c r="P167" t="str">
        <f>"170600000172"</f>
        <v>170600000172</v>
      </c>
      <c r="Q167" t="s">
        <v>172</v>
      </c>
      <c r="R167" t="s">
        <v>29</v>
      </c>
      <c r="S167" t="s">
        <v>173</v>
      </c>
      <c r="T167" t="s">
        <v>174</v>
      </c>
      <c r="U167" t="s">
        <v>28</v>
      </c>
      <c r="V167">
        <v>4</v>
      </c>
      <c r="W167">
        <v>0</v>
      </c>
    </row>
    <row r="168" spans="1:23" x14ac:dyDescent="0.25">
      <c r="A168" t="str">
        <f t="shared" si="4"/>
        <v>LA061</v>
      </c>
      <c r="B168" t="str">
        <f t="shared" si="5"/>
        <v>061</v>
      </c>
      <c r="C168" t="s">
        <v>24</v>
      </c>
      <c r="D168">
        <v>606200</v>
      </c>
      <c r="E168" t="s">
        <v>182</v>
      </c>
      <c r="F168">
        <v>606200</v>
      </c>
      <c r="G168" t="s">
        <v>185</v>
      </c>
      <c r="H168" t="s">
        <v>186</v>
      </c>
      <c r="I168" t="s">
        <v>30</v>
      </c>
      <c r="J168" t="s">
        <v>31</v>
      </c>
      <c r="K168" t="s">
        <v>0</v>
      </c>
      <c r="L168" t="s">
        <v>0</v>
      </c>
      <c r="M168">
        <v>6</v>
      </c>
      <c r="N168" s="1">
        <v>42895</v>
      </c>
      <c r="O168">
        <v>1</v>
      </c>
      <c r="P168" t="str">
        <f>"170600000314"</f>
        <v>170600000314</v>
      </c>
      <c r="Q168" t="s">
        <v>172</v>
      </c>
      <c r="R168" t="s">
        <v>29</v>
      </c>
      <c r="S168" t="s">
        <v>173</v>
      </c>
      <c r="T168" t="s">
        <v>174</v>
      </c>
      <c r="U168" t="s">
        <v>28</v>
      </c>
      <c r="V168">
        <v>4</v>
      </c>
      <c r="W168">
        <v>0</v>
      </c>
    </row>
    <row r="169" spans="1:23" x14ac:dyDescent="0.25">
      <c r="A169" t="str">
        <f t="shared" si="4"/>
        <v>LA061</v>
      </c>
      <c r="B169" t="str">
        <f t="shared" si="5"/>
        <v>061</v>
      </c>
      <c r="C169" t="s">
        <v>24</v>
      </c>
      <c r="D169">
        <v>606200</v>
      </c>
      <c r="E169" t="s">
        <v>182</v>
      </c>
      <c r="F169">
        <v>606200</v>
      </c>
      <c r="G169" t="s">
        <v>185</v>
      </c>
      <c r="H169" t="s">
        <v>186</v>
      </c>
      <c r="I169" t="s">
        <v>30</v>
      </c>
      <c r="J169" t="s">
        <v>31</v>
      </c>
      <c r="K169" t="s">
        <v>0</v>
      </c>
      <c r="L169" t="s">
        <v>0</v>
      </c>
      <c r="M169">
        <v>6</v>
      </c>
      <c r="N169" s="1">
        <v>42908</v>
      </c>
      <c r="O169">
        <v>1</v>
      </c>
      <c r="P169" t="str">
        <f>"170600001627"</f>
        <v>170600001627</v>
      </c>
      <c r="Q169" t="s">
        <v>172</v>
      </c>
      <c r="R169" t="s">
        <v>29</v>
      </c>
      <c r="S169" t="s">
        <v>173</v>
      </c>
      <c r="T169" t="s">
        <v>174</v>
      </c>
      <c r="U169" t="s">
        <v>28</v>
      </c>
      <c r="V169">
        <v>4</v>
      </c>
      <c r="W169">
        <v>0</v>
      </c>
    </row>
    <row r="170" spans="1:23" x14ac:dyDescent="0.25">
      <c r="A170" t="str">
        <f t="shared" si="4"/>
        <v>LA061</v>
      </c>
      <c r="B170" t="str">
        <f t="shared" si="5"/>
        <v>061</v>
      </c>
      <c r="C170" t="s">
        <v>24</v>
      </c>
      <c r="D170">
        <v>606300</v>
      </c>
      <c r="E170" t="s">
        <v>188</v>
      </c>
      <c r="F170">
        <v>606300</v>
      </c>
      <c r="G170" t="s">
        <v>189</v>
      </c>
      <c r="H170" t="s">
        <v>190</v>
      </c>
      <c r="I170" t="s">
        <v>34</v>
      </c>
      <c r="J170" t="s">
        <v>35</v>
      </c>
      <c r="K170">
        <v>2540</v>
      </c>
      <c r="L170" t="s">
        <v>46</v>
      </c>
      <c r="M170">
        <v>2</v>
      </c>
      <c r="N170" s="1">
        <v>42794</v>
      </c>
      <c r="O170">
        <v>1</v>
      </c>
      <c r="P170" t="str">
        <f>"170200000113"</f>
        <v>170200000113</v>
      </c>
      <c r="Q170" t="s">
        <v>180</v>
      </c>
      <c r="R170" t="s">
        <v>29</v>
      </c>
      <c r="S170" t="s">
        <v>170</v>
      </c>
      <c r="T170" t="s">
        <v>181</v>
      </c>
      <c r="U170" t="s">
        <v>28</v>
      </c>
      <c r="V170">
        <v>4</v>
      </c>
      <c r="W170">
        <v>0</v>
      </c>
    </row>
    <row r="171" spans="1:23" x14ac:dyDescent="0.25">
      <c r="A171" t="str">
        <f t="shared" si="4"/>
        <v>LA061</v>
      </c>
      <c r="B171" t="str">
        <f t="shared" si="5"/>
        <v>061</v>
      </c>
      <c r="C171" t="s">
        <v>24</v>
      </c>
      <c r="D171">
        <v>606300</v>
      </c>
      <c r="E171" t="s">
        <v>188</v>
      </c>
      <c r="F171">
        <v>606300</v>
      </c>
      <c r="G171" t="s">
        <v>189</v>
      </c>
      <c r="H171" t="s">
        <v>190</v>
      </c>
      <c r="I171" t="s">
        <v>34</v>
      </c>
      <c r="J171" t="s">
        <v>35</v>
      </c>
      <c r="K171">
        <v>2540</v>
      </c>
      <c r="L171" t="s">
        <v>46</v>
      </c>
      <c r="M171">
        <v>3</v>
      </c>
      <c r="N171" s="1">
        <v>42825</v>
      </c>
      <c r="O171">
        <v>1</v>
      </c>
      <c r="P171" t="str">
        <f>"170300000068"</f>
        <v>170300000068</v>
      </c>
      <c r="Q171" t="s">
        <v>180</v>
      </c>
      <c r="R171" t="s">
        <v>29</v>
      </c>
      <c r="S171" t="s">
        <v>170</v>
      </c>
      <c r="T171" t="s">
        <v>181</v>
      </c>
      <c r="U171" t="s">
        <v>28</v>
      </c>
      <c r="V171">
        <v>4</v>
      </c>
      <c r="W171">
        <v>0</v>
      </c>
    </row>
    <row r="172" spans="1:23" x14ac:dyDescent="0.25">
      <c r="A172" t="str">
        <f t="shared" si="4"/>
        <v>LA061</v>
      </c>
      <c r="B172" t="str">
        <f t="shared" si="5"/>
        <v>061</v>
      </c>
      <c r="C172" t="s">
        <v>24</v>
      </c>
      <c r="D172">
        <v>606300</v>
      </c>
      <c r="E172" t="s">
        <v>188</v>
      </c>
      <c r="F172">
        <v>606300</v>
      </c>
      <c r="G172" t="s">
        <v>189</v>
      </c>
      <c r="H172" t="s">
        <v>190</v>
      </c>
      <c r="I172" t="s">
        <v>34</v>
      </c>
      <c r="J172" t="s">
        <v>35</v>
      </c>
      <c r="K172">
        <v>2540</v>
      </c>
      <c r="L172" t="s">
        <v>46</v>
      </c>
      <c r="M172">
        <v>3</v>
      </c>
      <c r="N172" s="1">
        <v>42825</v>
      </c>
      <c r="O172">
        <v>1</v>
      </c>
      <c r="P172" t="str">
        <f>"170300000098"</f>
        <v>170300000098</v>
      </c>
      <c r="Q172" t="s">
        <v>180</v>
      </c>
      <c r="R172" t="s">
        <v>29</v>
      </c>
      <c r="S172" t="s">
        <v>170</v>
      </c>
      <c r="T172" t="s">
        <v>181</v>
      </c>
      <c r="U172" t="s">
        <v>28</v>
      </c>
      <c r="V172">
        <v>4</v>
      </c>
      <c r="W172">
        <v>0</v>
      </c>
    </row>
    <row r="173" spans="1:23" x14ac:dyDescent="0.25">
      <c r="A173" t="str">
        <f t="shared" si="4"/>
        <v>LA061</v>
      </c>
      <c r="B173" t="str">
        <f t="shared" si="5"/>
        <v>061</v>
      </c>
      <c r="C173" t="s">
        <v>24</v>
      </c>
      <c r="D173">
        <v>606300</v>
      </c>
      <c r="E173" t="s">
        <v>188</v>
      </c>
      <c r="F173">
        <v>606300</v>
      </c>
      <c r="G173" t="s">
        <v>189</v>
      </c>
      <c r="H173" t="s">
        <v>190</v>
      </c>
      <c r="I173" t="s">
        <v>34</v>
      </c>
      <c r="J173" t="s">
        <v>35</v>
      </c>
      <c r="K173">
        <v>2540</v>
      </c>
      <c r="L173" t="s">
        <v>46</v>
      </c>
      <c r="M173">
        <v>4</v>
      </c>
      <c r="N173" s="1">
        <v>42855</v>
      </c>
      <c r="O173">
        <v>1</v>
      </c>
      <c r="P173" t="str">
        <f>"170400000054"</f>
        <v>170400000054</v>
      </c>
      <c r="Q173" t="s">
        <v>180</v>
      </c>
      <c r="R173" t="s">
        <v>29</v>
      </c>
      <c r="S173" t="s">
        <v>170</v>
      </c>
      <c r="T173" t="s">
        <v>181</v>
      </c>
      <c r="U173" t="s">
        <v>28</v>
      </c>
      <c r="V173">
        <v>4</v>
      </c>
      <c r="W173">
        <v>0</v>
      </c>
    </row>
    <row r="174" spans="1:23" x14ac:dyDescent="0.25">
      <c r="A174" t="str">
        <f t="shared" si="4"/>
        <v>LA061</v>
      </c>
      <c r="B174" t="str">
        <f t="shared" si="5"/>
        <v>061</v>
      </c>
      <c r="C174" t="s">
        <v>24</v>
      </c>
      <c r="D174">
        <v>606300</v>
      </c>
      <c r="E174" t="s">
        <v>188</v>
      </c>
      <c r="F174">
        <v>606300</v>
      </c>
      <c r="G174" t="s">
        <v>189</v>
      </c>
      <c r="H174" t="s">
        <v>190</v>
      </c>
      <c r="I174" t="s">
        <v>34</v>
      </c>
      <c r="J174" t="s">
        <v>35</v>
      </c>
      <c r="K174">
        <v>2540</v>
      </c>
      <c r="L174" t="s">
        <v>46</v>
      </c>
      <c r="M174">
        <v>5</v>
      </c>
      <c r="N174" s="1">
        <v>42886</v>
      </c>
      <c r="O174">
        <v>1</v>
      </c>
      <c r="P174" t="str">
        <f>"170500000066"</f>
        <v>170500000066</v>
      </c>
      <c r="Q174" t="s">
        <v>180</v>
      </c>
      <c r="R174" t="s">
        <v>29</v>
      </c>
      <c r="S174" t="s">
        <v>170</v>
      </c>
      <c r="T174" t="s">
        <v>181</v>
      </c>
      <c r="U174" t="s">
        <v>28</v>
      </c>
      <c r="V174">
        <v>4</v>
      </c>
      <c r="W174">
        <v>0</v>
      </c>
    </row>
    <row r="175" spans="1:23" x14ac:dyDescent="0.25">
      <c r="A175" t="str">
        <f t="shared" si="4"/>
        <v>LA061</v>
      </c>
      <c r="B175" t="str">
        <f t="shared" si="5"/>
        <v>061</v>
      </c>
      <c r="C175" t="s">
        <v>24</v>
      </c>
      <c r="D175">
        <v>606300</v>
      </c>
      <c r="E175" t="s">
        <v>188</v>
      </c>
      <c r="F175">
        <v>606300</v>
      </c>
      <c r="G175" t="s">
        <v>189</v>
      </c>
      <c r="H175" t="s">
        <v>190</v>
      </c>
      <c r="I175" t="s">
        <v>34</v>
      </c>
      <c r="J175" t="s">
        <v>35</v>
      </c>
      <c r="K175">
        <v>2540</v>
      </c>
      <c r="L175" t="s">
        <v>46</v>
      </c>
      <c r="M175">
        <v>5</v>
      </c>
      <c r="N175" s="1">
        <v>42886</v>
      </c>
      <c r="O175">
        <v>1</v>
      </c>
      <c r="P175" t="str">
        <f>"170500000075"</f>
        <v>170500000075</v>
      </c>
      <c r="Q175" t="s">
        <v>180</v>
      </c>
      <c r="R175" t="s">
        <v>29</v>
      </c>
      <c r="S175" t="s">
        <v>170</v>
      </c>
      <c r="T175" t="s">
        <v>181</v>
      </c>
      <c r="U175" t="s">
        <v>28</v>
      </c>
      <c r="V175">
        <v>4</v>
      </c>
      <c r="W175">
        <v>0</v>
      </c>
    </row>
    <row r="176" spans="1:23" x14ac:dyDescent="0.25">
      <c r="A176" t="str">
        <f t="shared" si="4"/>
        <v>LA061</v>
      </c>
      <c r="B176" t="str">
        <f t="shared" si="5"/>
        <v>061</v>
      </c>
      <c r="C176" t="s">
        <v>24</v>
      </c>
      <c r="D176">
        <v>606300</v>
      </c>
      <c r="E176" t="s">
        <v>188</v>
      </c>
      <c r="F176">
        <v>606300</v>
      </c>
      <c r="G176" t="s">
        <v>189</v>
      </c>
      <c r="H176" t="s">
        <v>190</v>
      </c>
      <c r="I176" t="s">
        <v>34</v>
      </c>
      <c r="J176" t="s">
        <v>35</v>
      </c>
      <c r="K176">
        <v>2540</v>
      </c>
      <c r="L176" t="s">
        <v>46</v>
      </c>
      <c r="M176">
        <v>6</v>
      </c>
      <c r="N176" s="1">
        <v>42916</v>
      </c>
      <c r="O176">
        <v>1</v>
      </c>
      <c r="P176" t="str">
        <f>"170600000183"</f>
        <v>170600000183</v>
      </c>
      <c r="Q176" t="s">
        <v>180</v>
      </c>
      <c r="R176" t="s">
        <v>29</v>
      </c>
      <c r="S176" t="s">
        <v>187</v>
      </c>
      <c r="T176" t="s">
        <v>181</v>
      </c>
      <c r="U176" t="s">
        <v>28</v>
      </c>
      <c r="V176">
        <v>4</v>
      </c>
      <c r="W176">
        <v>0</v>
      </c>
    </row>
    <row r="177" spans="1:23" x14ac:dyDescent="0.25">
      <c r="A177" t="str">
        <f t="shared" si="4"/>
        <v>LA061</v>
      </c>
      <c r="B177" t="str">
        <f t="shared" si="5"/>
        <v>061</v>
      </c>
      <c r="C177" t="s">
        <v>24</v>
      </c>
      <c r="D177">
        <v>606300</v>
      </c>
      <c r="E177" t="s">
        <v>188</v>
      </c>
      <c r="F177">
        <v>606300</v>
      </c>
      <c r="G177" t="s">
        <v>189</v>
      </c>
      <c r="H177" t="s">
        <v>190</v>
      </c>
      <c r="I177" t="s">
        <v>34</v>
      </c>
      <c r="J177" t="s">
        <v>35</v>
      </c>
      <c r="K177">
        <v>2540</v>
      </c>
      <c r="L177" t="s">
        <v>46</v>
      </c>
      <c r="M177">
        <v>6</v>
      </c>
      <c r="N177" s="1">
        <v>42916</v>
      </c>
      <c r="O177">
        <v>1</v>
      </c>
      <c r="P177" t="str">
        <f>"170600000240"</f>
        <v>170600000240</v>
      </c>
      <c r="Q177" t="s">
        <v>180</v>
      </c>
      <c r="R177" t="s">
        <v>29</v>
      </c>
      <c r="S177" t="s">
        <v>187</v>
      </c>
      <c r="T177" t="s">
        <v>181</v>
      </c>
      <c r="U177" t="s">
        <v>28</v>
      </c>
      <c r="V177">
        <v>4</v>
      </c>
      <c r="W177">
        <v>0</v>
      </c>
    </row>
    <row r="178" spans="1:23" x14ac:dyDescent="0.25">
      <c r="A178" t="str">
        <f t="shared" si="4"/>
        <v>LA061</v>
      </c>
      <c r="B178" t="str">
        <f t="shared" si="5"/>
        <v>061</v>
      </c>
      <c r="C178" t="s">
        <v>24</v>
      </c>
      <c r="D178">
        <v>606300</v>
      </c>
      <c r="E178" t="s">
        <v>188</v>
      </c>
      <c r="F178">
        <v>606300</v>
      </c>
      <c r="G178" t="s">
        <v>189</v>
      </c>
      <c r="H178" t="s">
        <v>190</v>
      </c>
      <c r="I178" t="s">
        <v>34</v>
      </c>
      <c r="J178" t="s">
        <v>35</v>
      </c>
      <c r="K178">
        <v>2540</v>
      </c>
      <c r="L178" t="s">
        <v>46</v>
      </c>
      <c r="M178">
        <v>7</v>
      </c>
      <c r="N178" s="1">
        <v>42947</v>
      </c>
      <c r="O178">
        <v>1</v>
      </c>
      <c r="P178" t="str">
        <f>"170700000132"</f>
        <v>170700000132</v>
      </c>
      <c r="Q178" t="s">
        <v>180</v>
      </c>
      <c r="R178" t="s">
        <v>29</v>
      </c>
      <c r="S178" t="s">
        <v>170</v>
      </c>
      <c r="T178" t="s">
        <v>181</v>
      </c>
      <c r="U178" t="s">
        <v>28</v>
      </c>
      <c r="V178">
        <v>4</v>
      </c>
      <c r="W178">
        <v>0</v>
      </c>
    </row>
    <row r="179" spans="1:23" x14ac:dyDescent="0.25">
      <c r="A179" t="str">
        <f t="shared" si="4"/>
        <v>LA061</v>
      </c>
      <c r="B179" t="str">
        <f t="shared" si="5"/>
        <v>061</v>
      </c>
      <c r="C179" t="s">
        <v>24</v>
      </c>
      <c r="D179">
        <v>606300</v>
      </c>
      <c r="E179" t="s">
        <v>188</v>
      </c>
      <c r="F179">
        <v>606300</v>
      </c>
      <c r="G179" t="s">
        <v>189</v>
      </c>
      <c r="H179" t="s">
        <v>190</v>
      </c>
      <c r="I179" t="s">
        <v>34</v>
      </c>
      <c r="J179" t="s">
        <v>35</v>
      </c>
      <c r="K179">
        <v>2540</v>
      </c>
      <c r="L179" t="s">
        <v>46</v>
      </c>
      <c r="M179">
        <v>7</v>
      </c>
      <c r="N179" s="1">
        <v>42947</v>
      </c>
      <c r="O179">
        <v>1</v>
      </c>
      <c r="P179" t="str">
        <f>"170700000151"</f>
        <v>170700000151</v>
      </c>
      <c r="Q179" t="s">
        <v>180</v>
      </c>
      <c r="R179" t="s">
        <v>29</v>
      </c>
      <c r="S179" t="s">
        <v>170</v>
      </c>
      <c r="T179" t="s">
        <v>181</v>
      </c>
      <c r="U179" t="s">
        <v>28</v>
      </c>
      <c r="V179">
        <v>4</v>
      </c>
      <c r="W179">
        <v>0</v>
      </c>
    </row>
    <row r="180" spans="1:23" x14ac:dyDescent="0.25">
      <c r="A180" t="str">
        <f t="shared" si="4"/>
        <v>LA061</v>
      </c>
      <c r="B180" t="str">
        <f t="shared" si="5"/>
        <v>061</v>
      </c>
      <c r="C180" t="s">
        <v>24</v>
      </c>
      <c r="D180">
        <v>606300</v>
      </c>
      <c r="E180" t="s">
        <v>188</v>
      </c>
      <c r="F180">
        <v>606300</v>
      </c>
      <c r="G180" t="s">
        <v>189</v>
      </c>
      <c r="H180" t="s">
        <v>190</v>
      </c>
      <c r="I180" t="s">
        <v>34</v>
      </c>
      <c r="J180" t="s">
        <v>35</v>
      </c>
      <c r="K180">
        <v>2540</v>
      </c>
      <c r="L180" t="s">
        <v>46</v>
      </c>
      <c r="M180">
        <v>8</v>
      </c>
      <c r="N180" s="1">
        <v>42978</v>
      </c>
      <c r="O180">
        <v>1</v>
      </c>
      <c r="P180" t="str">
        <f>"170800000061"</f>
        <v>170800000061</v>
      </c>
      <c r="Q180" t="s">
        <v>180</v>
      </c>
      <c r="R180" t="s">
        <v>29</v>
      </c>
      <c r="S180" t="s">
        <v>170</v>
      </c>
      <c r="T180" t="s">
        <v>181</v>
      </c>
      <c r="U180" t="s">
        <v>28</v>
      </c>
      <c r="V180">
        <v>4</v>
      </c>
      <c r="W180">
        <v>0</v>
      </c>
    </row>
    <row r="181" spans="1:23" x14ac:dyDescent="0.25">
      <c r="A181" t="str">
        <f t="shared" si="4"/>
        <v>LA061</v>
      </c>
      <c r="B181" t="str">
        <f t="shared" si="5"/>
        <v>061</v>
      </c>
      <c r="C181" t="s">
        <v>24</v>
      </c>
      <c r="D181">
        <v>606300</v>
      </c>
      <c r="E181" t="s">
        <v>188</v>
      </c>
      <c r="F181">
        <v>606300</v>
      </c>
      <c r="G181" t="s">
        <v>189</v>
      </c>
      <c r="H181" t="s">
        <v>190</v>
      </c>
      <c r="I181" t="s">
        <v>34</v>
      </c>
      <c r="J181" t="s">
        <v>35</v>
      </c>
      <c r="K181">
        <v>2540</v>
      </c>
      <c r="L181" t="s">
        <v>46</v>
      </c>
      <c r="M181">
        <v>8</v>
      </c>
      <c r="N181" s="1">
        <v>42978</v>
      </c>
      <c r="O181">
        <v>1</v>
      </c>
      <c r="P181" t="str">
        <f>"170800000068"</f>
        <v>170800000068</v>
      </c>
      <c r="Q181" t="s">
        <v>180</v>
      </c>
      <c r="R181" t="s">
        <v>29</v>
      </c>
      <c r="S181" t="s">
        <v>170</v>
      </c>
      <c r="T181" t="s">
        <v>181</v>
      </c>
      <c r="U181" t="s">
        <v>28</v>
      </c>
      <c r="V181">
        <v>4</v>
      </c>
      <c r="W181">
        <v>0</v>
      </c>
    </row>
    <row r="182" spans="1:23" x14ac:dyDescent="0.25">
      <c r="A182" t="str">
        <f t="shared" si="4"/>
        <v>LA061</v>
      </c>
      <c r="B182" t="str">
        <f t="shared" si="5"/>
        <v>061</v>
      </c>
      <c r="C182" t="s">
        <v>24</v>
      </c>
      <c r="D182">
        <v>606300</v>
      </c>
      <c r="E182" t="s">
        <v>188</v>
      </c>
      <c r="F182">
        <v>606300</v>
      </c>
      <c r="G182" t="s">
        <v>189</v>
      </c>
      <c r="H182" t="s">
        <v>190</v>
      </c>
      <c r="I182" t="s">
        <v>34</v>
      </c>
      <c r="J182" t="s">
        <v>35</v>
      </c>
      <c r="K182">
        <v>2540</v>
      </c>
      <c r="L182" t="s">
        <v>46</v>
      </c>
      <c r="M182">
        <v>9</v>
      </c>
      <c r="N182" s="1">
        <v>43008</v>
      </c>
      <c r="O182">
        <v>1</v>
      </c>
      <c r="P182" t="str">
        <f>"170900000069"</f>
        <v>170900000069</v>
      </c>
      <c r="Q182" t="s">
        <v>180</v>
      </c>
      <c r="R182" t="s">
        <v>29</v>
      </c>
      <c r="S182" t="s">
        <v>170</v>
      </c>
      <c r="T182" t="s">
        <v>181</v>
      </c>
      <c r="U182" t="s">
        <v>28</v>
      </c>
      <c r="V182">
        <v>4</v>
      </c>
      <c r="W182">
        <v>0</v>
      </c>
    </row>
    <row r="183" spans="1:23" x14ac:dyDescent="0.25">
      <c r="A183" t="str">
        <f t="shared" si="4"/>
        <v>LA061</v>
      </c>
      <c r="B183" t="str">
        <f t="shared" si="5"/>
        <v>061</v>
      </c>
      <c r="C183" t="s">
        <v>24</v>
      </c>
      <c r="D183">
        <v>606300</v>
      </c>
      <c r="E183" t="s">
        <v>188</v>
      </c>
      <c r="F183">
        <v>606300</v>
      </c>
      <c r="G183" t="s">
        <v>189</v>
      </c>
      <c r="H183" t="s">
        <v>190</v>
      </c>
      <c r="I183" t="s">
        <v>34</v>
      </c>
      <c r="J183" t="s">
        <v>35</v>
      </c>
      <c r="K183">
        <v>2540</v>
      </c>
      <c r="L183" t="s">
        <v>46</v>
      </c>
      <c r="M183">
        <v>10</v>
      </c>
      <c r="N183" s="1">
        <v>43017</v>
      </c>
      <c r="O183">
        <v>1</v>
      </c>
      <c r="P183" t="str">
        <f>"171000001077"</f>
        <v>171000001077</v>
      </c>
      <c r="Q183" t="s">
        <v>172</v>
      </c>
      <c r="R183" t="s">
        <v>29</v>
      </c>
      <c r="S183" t="s">
        <v>173</v>
      </c>
      <c r="T183" t="s">
        <v>174</v>
      </c>
      <c r="U183" t="s">
        <v>28</v>
      </c>
      <c r="V183">
        <v>4</v>
      </c>
      <c r="W183">
        <v>0</v>
      </c>
    </row>
    <row r="184" spans="1:23" x14ac:dyDescent="0.25">
      <c r="A184" t="str">
        <f t="shared" si="4"/>
        <v>LA061</v>
      </c>
      <c r="B184" t="str">
        <f t="shared" si="5"/>
        <v>061</v>
      </c>
      <c r="C184" t="s">
        <v>24</v>
      </c>
      <c r="D184">
        <v>606300</v>
      </c>
      <c r="E184" t="s">
        <v>188</v>
      </c>
      <c r="F184">
        <v>606300</v>
      </c>
      <c r="G184" t="s">
        <v>189</v>
      </c>
      <c r="H184" t="s">
        <v>190</v>
      </c>
      <c r="I184" t="s">
        <v>34</v>
      </c>
      <c r="J184" t="s">
        <v>35</v>
      </c>
      <c r="K184">
        <v>2540</v>
      </c>
      <c r="L184" t="s">
        <v>46</v>
      </c>
      <c r="M184">
        <v>10</v>
      </c>
      <c r="N184" s="1">
        <v>43017</v>
      </c>
      <c r="O184">
        <v>1</v>
      </c>
      <c r="P184" t="str">
        <f>"171000002953"</f>
        <v>171000002953</v>
      </c>
      <c r="Q184" t="s">
        <v>172</v>
      </c>
      <c r="R184" t="s">
        <v>29</v>
      </c>
      <c r="S184" t="s">
        <v>173</v>
      </c>
      <c r="T184" t="s">
        <v>174</v>
      </c>
      <c r="U184" t="s">
        <v>28</v>
      </c>
      <c r="V184">
        <v>4</v>
      </c>
      <c r="W184">
        <v>0</v>
      </c>
    </row>
    <row r="185" spans="1:23" x14ac:dyDescent="0.25">
      <c r="A185" t="str">
        <f t="shared" si="4"/>
        <v>LA061</v>
      </c>
      <c r="B185" t="str">
        <f t="shared" si="5"/>
        <v>061</v>
      </c>
      <c r="C185" t="s">
        <v>24</v>
      </c>
      <c r="D185">
        <v>606940</v>
      </c>
      <c r="E185" t="s">
        <v>45</v>
      </c>
      <c r="F185">
        <v>606940</v>
      </c>
      <c r="G185" t="s">
        <v>193</v>
      </c>
      <c r="H185" t="s">
        <v>194</v>
      </c>
      <c r="I185" t="s">
        <v>25</v>
      </c>
      <c r="J185" t="s">
        <v>26</v>
      </c>
      <c r="K185" t="s">
        <v>0</v>
      </c>
      <c r="L185" t="s">
        <v>0</v>
      </c>
      <c r="M185">
        <v>9</v>
      </c>
      <c r="N185" s="1">
        <v>42979</v>
      </c>
      <c r="O185">
        <v>1</v>
      </c>
      <c r="P185" t="str">
        <f>"170900000282"</f>
        <v>170900000282</v>
      </c>
      <c r="Q185" t="s">
        <v>172</v>
      </c>
      <c r="R185" t="s">
        <v>29</v>
      </c>
      <c r="S185" t="s">
        <v>173</v>
      </c>
      <c r="T185" t="s">
        <v>174</v>
      </c>
      <c r="U185" t="s">
        <v>28</v>
      </c>
      <c r="V185">
        <v>4</v>
      </c>
      <c r="W185">
        <v>0</v>
      </c>
    </row>
    <row r="186" spans="1:23" x14ac:dyDescent="0.25">
      <c r="A186" t="str">
        <f t="shared" si="4"/>
        <v>LA061</v>
      </c>
      <c r="B186" t="str">
        <f t="shared" si="5"/>
        <v>061</v>
      </c>
      <c r="C186" t="s">
        <v>24</v>
      </c>
      <c r="D186">
        <v>606940</v>
      </c>
      <c r="E186" t="s">
        <v>45</v>
      </c>
      <c r="F186">
        <v>606940</v>
      </c>
      <c r="G186" t="s">
        <v>193</v>
      </c>
      <c r="H186" t="s">
        <v>194</v>
      </c>
      <c r="I186" t="s">
        <v>25</v>
      </c>
      <c r="J186" t="s">
        <v>26</v>
      </c>
      <c r="K186" t="s">
        <v>0</v>
      </c>
      <c r="L186" t="s">
        <v>0</v>
      </c>
      <c r="M186">
        <v>9</v>
      </c>
      <c r="N186" s="1">
        <v>42984</v>
      </c>
      <c r="O186">
        <v>1</v>
      </c>
      <c r="P186" t="str">
        <f>"170900000120"</f>
        <v>170900000120</v>
      </c>
      <c r="Q186" t="s">
        <v>172</v>
      </c>
      <c r="R186" t="s">
        <v>29</v>
      </c>
      <c r="S186" t="s">
        <v>173</v>
      </c>
      <c r="T186" t="s">
        <v>174</v>
      </c>
      <c r="U186" t="s">
        <v>28</v>
      </c>
      <c r="V186">
        <v>4</v>
      </c>
      <c r="W186">
        <v>0</v>
      </c>
    </row>
    <row r="187" spans="1:23" x14ac:dyDescent="0.25">
      <c r="A187" t="str">
        <f t="shared" si="4"/>
        <v>LA061</v>
      </c>
      <c r="B187" t="str">
        <f t="shared" si="5"/>
        <v>061</v>
      </c>
      <c r="C187" t="s">
        <v>24</v>
      </c>
      <c r="D187">
        <v>606940</v>
      </c>
      <c r="E187" t="s">
        <v>45</v>
      </c>
      <c r="F187">
        <v>606940</v>
      </c>
      <c r="G187" t="s">
        <v>193</v>
      </c>
      <c r="H187" t="s">
        <v>194</v>
      </c>
      <c r="I187" t="s">
        <v>25</v>
      </c>
      <c r="J187" t="s">
        <v>26</v>
      </c>
      <c r="K187" t="s">
        <v>0</v>
      </c>
      <c r="L187" t="s">
        <v>0</v>
      </c>
      <c r="M187">
        <v>9</v>
      </c>
      <c r="N187" s="1">
        <v>42991</v>
      </c>
      <c r="O187">
        <v>1</v>
      </c>
      <c r="P187" t="str">
        <f>"170900000848"</f>
        <v>170900000848</v>
      </c>
      <c r="Q187" t="s">
        <v>172</v>
      </c>
      <c r="R187" t="s">
        <v>29</v>
      </c>
      <c r="S187" t="s">
        <v>173</v>
      </c>
      <c r="T187" t="s">
        <v>174</v>
      </c>
      <c r="U187" t="s">
        <v>28</v>
      </c>
      <c r="V187">
        <v>4</v>
      </c>
      <c r="W187">
        <v>0</v>
      </c>
    </row>
    <row r="188" spans="1:23" x14ac:dyDescent="0.25">
      <c r="A188" t="str">
        <f t="shared" si="4"/>
        <v>LA061</v>
      </c>
      <c r="B188" t="str">
        <f t="shared" si="5"/>
        <v>061</v>
      </c>
      <c r="C188" t="s">
        <v>24</v>
      </c>
      <c r="D188">
        <v>606940</v>
      </c>
      <c r="E188" t="s">
        <v>45</v>
      </c>
      <c r="F188">
        <v>606940</v>
      </c>
      <c r="G188" t="s">
        <v>193</v>
      </c>
      <c r="H188" t="s">
        <v>194</v>
      </c>
      <c r="I188" t="s">
        <v>25</v>
      </c>
      <c r="J188" t="s">
        <v>26</v>
      </c>
      <c r="K188" t="s">
        <v>0</v>
      </c>
      <c r="L188" t="s">
        <v>0</v>
      </c>
      <c r="M188">
        <v>9</v>
      </c>
      <c r="N188" s="1">
        <v>42993</v>
      </c>
      <c r="O188">
        <v>1</v>
      </c>
      <c r="P188" t="str">
        <f>"170900000939"</f>
        <v>170900000939</v>
      </c>
      <c r="Q188" t="s">
        <v>172</v>
      </c>
      <c r="R188" t="s">
        <v>29</v>
      </c>
      <c r="S188" t="s">
        <v>173</v>
      </c>
      <c r="T188" t="s">
        <v>174</v>
      </c>
      <c r="U188" t="s">
        <v>28</v>
      </c>
      <c r="V188">
        <v>4</v>
      </c>
      <c r="W188">
        <v>0</v>
      </c>
    </row>
    <row r="189" spans="1:23" x14ac:dyDescent="0.25">
      <c r="A189" t="str">
        <f t="shared" si="4"/>
        <v>LA061</v>
      </c>
      <c r="B189" t="str">
        <f t="shared" si="5"/>
        <v>061</v>
      </c>
      <c r="C189" t="s">
        <v>24</v>
      </c>
      <c r="D189">
        <v>606940</v>
      </c>
      <c r="E189" t="s">
        <v>45</v>
      </c>
      <c r="F189">
        <v>606940</v>
      </c>
      <c r="G189" t="s">
        <v>193</v>
      </c>
      <c r="H189" t="s">
        <v>194</v>
      </c>
      <c r="I189" t="s">
        <v>25</v>
      </c>
      <c r="J189" t="s">
        <v>26</v>
      </c>
      <c r="K189" t="s">
        <v>0</v>
      </c>
      <c r="L189" t="s">
        <v>0</v>
      </c>
      <c r="M189">
        <v>9</v>
      </c>
      <c r="N189" s="1">
        <v>43008</v>
      </c>
      <c r="O189">
        <v>1</v>
      </c>
      <c r="P189" t="str">
        <f>"170900000486"</f>
        <v>170900000486</v>
      </c>
      <c r="Q189" t="s">
        <v>169</v>
      </c>
      <c r="R189" t="s">
        <v>27</v>
      </c>
      <c r="S189" t="s">
        <v>170</v>
      </c>
      <c r="T189" t="s">
        <v>171</v>
      </c>
      <c r="U189" t="s">
        <v>28</v>
      </c>
      <c r="V189">
        <v>4</v>
      </c>
      <c r="W189">
        <v>0</v>
      </c>
    </row>
    <row r="190" spans="1:23" x14ac:dyDescent="0.25">
      <c r="A190" t="str">
        <f t="shared" si="4"/>
        <v>LA061</v>
      </c>
      <c r="B190" t="str">
        <f t="shared" si="5"/>
        <v>061</v>
      </c>
      <c r="C190" t="s">
        <v>24</v>
      </c>
      <c r="D190">
        <v>606940</v>
      </c>
      <c r="E190" t="s">
        <v>45</v>
      </c>
      <c r="F190">
        <v>606940</v>
      </c>
      <c r="G190" t="s">
        <v>193</v>
      </c>
      <c r="H190" t="s">
        <v>194</v>
      </c>
      <c r="I190" t="s">
        <v>25</v>
      </c>
      <c r="J190" t="s">
        <v>26</v>
      </c>
      <c r="K190" t="s">
        <v>0</v>
      </c>
      <c r="L190" t="s">
        <v>0</v>
      </c>
      <c r="M190">
        <v>9</v>
      </c>
      <c r="N190" s="1">
        <v>43008</v>
      </c>
      <c r="O190">
        <v>1</v>
      </c>
      <c r="P190" t="str">
        <f>"170900002641"</f>
        <v>170900002641</v>
      </c>
      <c r="Q190" t="s">
        <v>172</v>
      </c>
      <c r="R190" t="s">
        <v>29</v>
      </c>
      <c r="S190" t="s">
        <v>173</v>
      </c>
      <c r="T190" t="s">
        <v>174</v>
      </c>
      <c r="U190" t="s">
        <v>28</v>
      </c>
      <c r="V190">
        <v>4</v>
      </c>
      <c r="W190">
        <v>0</v>
      </c>
    </row>
    <row r="191" spans="1:23" x14ac:dyDescent="0.25">
      <c r="A191" t="str">
        <f t="shared" si="4"/>
        <v>LA061</v>
      </c>
      <c r="B191" t="str">
        <f t="shared" si="5"/>
        <v>061</v>
      </c>
      <c r="C191" t="s">
        <v>24</v>
      </c>
      <c r="D191">
        <v>606940</v>
      </c>
      <c r="E191" t="s">
        <v>45</v>
      </c>
      <c r="F191">
        <v>606940</v>
      </c>
      <c r="G191" t="s">
        <v>193</v>
      </c>
      <c r="H191" t="s">
        <v>194</v>
      </c>
      <c r="I191" t="s">
        <v>25</v>
      </c>
      <c r="J191" t="s">
        <v>26</v>
      </c>
      <c r="K191" t="s">
        <v>0</v>
      </c>
      <c r="L191" t="s">
        <v>0</v>
      </c>
      <c r="M191">
        <v>10</v>
      </c>
      <c r="N191" s="1">
        <v>43009</v>
      </c>
      <c r="O191">
        <v>1</v>
      </c>
      <c r="P191" t="str">
        <f>"171000000224"</f>
        <v>171000000224</v>
      </c>
      <c r="Q191" t="s">
        <v>169</v>
      </c>
      <c r="R191" t="s">
        <v>27</v>
      </c>
      <c r="S191" t="s">
        <v>170</v>
      </c>
      <c r="T191" t="s">
        <v>171</v>
      </c>
      <c r="U191" t="s">
        <v>28</v>
      </c>
      <c r="V191">
        <v>4</v>
      </c>
      <c r="W191">
        <v>0</v>
      </c>
    </row>
    <row r="192" spans="1:23" x14ac:dyDescent="0.25">
      <c r="A192" t="str">
        <f t="shared" si="4"/>
        <v>LA061</v>
      </c>
      <c r="B192" t="str">
        <f t="shared" si="5"/>
        <v>061</v>
      </c>
      <c r="C192" t="s">
        <v>24</v>
      </c>
      <c r="D192">
        <v>606940</v>
      </c>
      <c r="E192" t="s">
        <v>45</v>
      </c>
      <c r="F192">
        <v>606940</v>
      </c>
      <c r="G192" t="s">
        <v>193</v>
      </c>
      <c r="H192" t="s">
        <v>194</v>
      </c>
      <c r="I192" t="s">
        <v>25</v>
      </c>
      <c r="J192" t="s">
        <v>26</v>
      </c>
      <c r="K192" t="s">
        <v>0</v>
      </c>
      <c r="L192" t="s">
        <v>0</v>
      </c>
      <c r="M192">
        <v>10</v>
      </c>
      <c r="N192" s="1">
        <v>43013</v>
      </c>
      <c r="O192">
        <v>1</v>
      </c>
      <c r="P192" t="str">
        <f>"171000000168"</f>
        <v>171000000168</v>
      </c>
      <c r="Q192" t="s">
        <v>172</v>
      </c>
      <c r="R192" t="s">
        <v>29</v>
      </c>
      <c r="S192" t="s">
        <v>173</v>
      </c>
      <c r="T192" t="s">
        <v>174</v>
      </c>
      <c r="U192" t="s">
        <v>28</v>
      </c>
      <c r="V192">
        <v>4</v>
      </c>
      <c r="W192">
        <v>0</v>
      </c>
    </row>
    <row r="193" spans="1:23" x14ac:dyDescent="0.25">
      <c r="A193" t="str">
        <f t="shared" si="4"/>
        <v>LA061</v>
      </c>
      <c r="B193" t="str">
        <f t="shared" si="5"/>
        <v>061</v>
      </c>
      <c r="C193" t="s">
        <v>24</v>
      </c>
      <c r="D193">
        <v>606940</v>
      </c>
      <c r="E193" t="s">
        <v>45</v>
      </c>
      <c r="F193">
        <v>606940</v>
      </c>
      <c r="G193" t="s">
        <v>193</v>
      </c>
      <c r="H193" t="s">
        <v>194</v>
      </c>
      <c r="I193" t="s">
        <v>25</v>
      </c>
      <c r="J193" t="s">
        <v>26</v>
      </c>
      <c r="K193" t="s">
        <v>0</v>
      </c>
      <c r="L193" t="s">
        <v>0</v>
      </c>
      <c r="M193">
        <v>10</v>
      </c>
      <c r="N193" s="1">
        <v>43017</v>
      </c>
      <c r="O193">
        <v>1</v>
      </c>
      <c r="P193" t="str">
        <f>"171000001077"</f>
        <v>171000001077</v>
      </c>
      <c r="Q193" t="s">
        <v>172</v>
      </c>
      <c r="R193" t="s">
        <v>29</v>
      </c>
      <c r="S193" t="s">
        <v>173</v>
      </c>
      <c r="T193" t="s">
        <v>174</v>
      </c>
      <c r="U193" t="s">
        <v>28</v>
      </c>
      <c r="V193">
        <v>4</v>
      </c>
      <c r="W193">
        <v>0</v>
      </c>
    </row>
    <row r="194" spans="1:23" x14ac:dyDescent="0.25">
      <c r="A194" t="str">
        <f t="shared" si="4"/>
        <v>LA061</v>
      </c>
      <c r="B194" t="str">
        <f t="shared" si="5"/>
        <v>061</v>
      </c>
      <c r="C194" t="s">
        <v>24</v>
      </c>
      <c r="D194">
        <v>606940</v>
      </c>
      <c r="E194" t="s">
        <v>45</v>
      </c>
      <c r="F194">
        <v>606940</v>
      </c>
      <c r="G194" t="s">
        <v>193</v>
      </c>
      <c r="H194" t="s">
        <v>194</v>
      </c>
      <c r="I194" t="s">
        <v>25</v>
      </c>
      <c r="J194" t="s">
        <v>26</v>
      </c>
      <c r="K194" t="s">
        <v>0</v>
      </c>
      <c r="L194" t="s">
        <v>0</v>
      </c>
      <c r="M194">
        <v>10</v>
      </c>
      <c r="N194" s="1">
        <v>43018</v>
      </c>
      <c r="O194">
        <v>1</v>
      </c>
      <c r="P194" t="str">
        <f>"171000001078"</f>
        <v>171000001078</v>
      </c>
      <c r="Q194" t="s">
        <v>172</v>
      </c>
      <c r="R194" t="s">
        <v>29</v>
      </c>
      <c r="S194" t="s">
        <v>173</v>
      </c>
      <c r="T194" t="s">
        <v>174</v>
      </c>
      <c r="U194" t="s">
        <v>28</v>
      </c>
      <c r="V194">
        <v>4</v>
      </c>
      <c r="W194">
        <v>0</v>
      </c>
    </row>
    <row r="195" spans="1:23" x14ac:dyDescent="0.25">
      <c r="A195" t="str">
        <f t="shared" si="4"/>
        <v>LA061</v>
      </c>
      <c r="B195" t="str">
        <f t="shared" si="5"/>
        <v>061</v>
      </c>
      <c r="C195" t="s">
        <v>24</v>
      </c>
      <c r="D195">
        <v>606940</v>
      </c>
      <c r="E195" t="s">
        <v>45</v>
      </c>
      <c r="F195">
        <v>606940</v>
      </c>
      <c r="G195" t="s">
        <v>193</v>
      </c>
      <c r="H195" t="s">
        <v>194</v>
      </c>
      <c r="I195" t="s">
        <v>25</v>
      </c>
      <c r="J195" t="s">
        <v>26</v>
      </c>
      <c r="K195" t="s">
        <v>0</v>
      </c>
      <c r="L195" t="s">
        <v>0</v>
      </c>
      <c r="M195">
        <v>10</v>
      </c>
      <c r="N195" s="1">
        <v>43020</v>
      </c>
      <c r="O195">
        <v>1</v>
      </c>
      <c r="P195" t="str">
        <f>"171000001080"</f>
        <v>171000001080</v>
      </c>
      <c r="Q195" t="s">
        <v>172</v>
      </c>
      <c r="R195" t="s">
        <v>29</v>
      </c>
      <c r="S195" t="s">
        <v>173</v>
      </c>
      <c r="T195" t="s">
        <v>174</v>
      </c>
      <c r="U195" t="s">
        <v>28</v>
      </c>
      <c r="V195">
        <v>4</v>
      </c>
      <c r="W195">
        <v>0</v>
      </c>
    </row>
    <row r="196" spans="1:23" x14ac:dyDescent="0.25">
      <c r="A196" t="str">
        <f t="shared" si="4"/>
        <v>LA061</v>
      </c>
      <c r="B196" t="str">
        <f t="shared" si="5"/>
        <v>061</v>
      </c>
      <c r="C196" t="s">
        <v>24</v>
      </c>
      <c r="D196">
        <v>606940</v>
      </c>
      <c r="E196" t="s">
        <v>45</v>
      </c>
      <c r="F196">
        <v>606940</v>
      </c>
      <c r="G196" t="s">
        <v>193</v>
      </c>
      <c r="H196" t="s">
        <v>194</v>
      </c>
      <c r="I196" t="s">
        <v>25</v>
      </c>
      <c r="J196" t="s">
        <v>26</v>
      </c>
      <c r="K196" t="s">
        <v>0</v>
      </c>
      <c r="L196" t="s">
        <v>0</v>
      </c>
      <c r="M196">
        <v>10</v>
      </c>
      <c r="N196" s="1">
        <v>43026</v>
      </c>
      <c r="O196">
        <v>1</v>
      </c>
      <c r="P196" t="str">
        <f>"171000001324"</f>
        <v>171000001324</v>
      </c>
      <c r="Q196" t="s">
        <v>172</v>
      </c>
      <c r="R196" t="s">
        <v>29</v>
      </c>
      <c r="S196" t="s">
        <v>173</v>
      </c>
      <c r="T196" t="s">
        <v>174</v>
      </c>
      <c r="U196" t="s">
        <v>28</v>
      </c>
      <c r="V196">
        <v>4</v>
      </c>
      <c r="W196">
        <v>0</v>
      </c>
    </row>
    <row r="197" spans="1:23" x14ac:dyDescent="0.25">
      <c r="A197" t="str">
        <f t="shared" si="4"/>
        <v>LA061</v>
      </c>
      <c r="B197" t="str">
        <f t="shared" si="5"/>
        <v>061</v>
      </c>
      <c r="C197" t="s">
        <v>24</v>
      </c>
      <c r="D197">
        <v>606940</v>
      </c>
      <c r="E197" t="s">
        <v>45</v>
      </c>
      <c r="F197">
        <v>606940</v>
      </c>
      <c r="G197" t="s">
        <v>193</v>
      </c>
      <c r="H197" t="s">
        <v>194</v>
      </c>
      <c r="I197" t="s">
        <v>25</v>
      </c>
      <c r="J197" t="s">
        <v>26</v>
      </c>
      <c r="K197" t="s">
        <v>0</v>
      </c>
      <c r="L197" t="s">
        <v>0</v>
      </c>
      <c r="M197">
        <v>10</v>
      </c>
      <c r="N197" s="1">
        <v>43038</v>
      </c>
      <c r="O197">
        <v>1</v>
      </c>
      <c r="P197" t="str">
        <f>"171000002558"</f>
        <v>171000002558</v>
      </c>
      <c r="Q197" t="s">
        <v>172</v>
      </c>
      <c r="R197" t="s">
        <v>29</v>
      </c>
      <c r="S197" t="s">
        <v>173</v>
      </c>
      <c r="T197" t="s">
        <v>174</v>
      </c>
      <c r="U197" t="s">
        <v>28</v>
      </c>
      <c r="V197">
        <v>4</v>
      </c>
      <c r="W197">
        <v>0</v>
      </c>
    </row>
    <row r="198" spans="1:23" x14ac:dyDescent="0.25">
      <c r="A198" t="str">
        <f t="shared" si="4"/>
        <v>LA061</v>
      </c>
      <c r="B198" t="str">
        <f t="shared" si="5"/>
        <v>061</v>
      </c>
      <c r="C198" t="s">
        <v>24</v>
      </c>
      <c r="D198">
        <v>606940</v>
      </c>
      <c r="E198" t="s">
        <v>45</v>
      </c>
      <c r="F198">
        <v>606940</v>
      </c>
      <c r="G198" t="s">
        <v>193</v>
      </c>
      <c r="H198" t="s">
        <v>194</v>
      </c>
      <c r="I198" t="s">
        <v>25</v>
      </c>
      <c r="J198" t="s">
        <v>26</v>
      </c>
      <c r="K198" t="s">
        <v>0</v>
      </c>
      <c r="L198" t="s">
        <v>0</v>
      </c>
      <c r="M198">
        <v>10</v>
      </c>
      <c r="N198" s="1">
        <v>43039</v>
      </c>
      <c r="O198">
        <v>1</v>
      </c>
      <c r="P198" t="str">
        <f>"171000000438"</f>
        <v>171000000438</v>
      </c>
      <c r="Q198" t="s">
        <v>169</v>
      </c>
      <c r="R198" t="s">
        <v>27</v>
      </c>
      <c r="S198" t="s">
        <v>170</v>
      </c>
      <c r="T198" t="s">
        <v>171</v>
      </c>
      <c r="U198" t="s">
        <v>28</v>
      </c>
      <c r="V198">
        <v>4</v>
      </c>
      <c r="W198">
        <v>0</v>
      </c>
    </row>
    <row r="199" spans="1:23" x14ac:dyDescent="0.25">
      <c r="A199" t="str">
        <f t="shared" si="4"/>
        <v>LA061</v>
      </c>
      <c r="B199" t="str">
        <f t="shared" si="5"/>
        <v>061</v>
      </c>
      <c r="C199" t="s">
        <v>24</v>
      </c>
      <c r="D199">
        <v>606940</v>
      </c>
      <c r="E199" t="s">
        <v>45</v>
      </c>
      <c r="F199">
        <v>606940</v>
      </c>
      <c r="G199" t="s">
        <v>193</v>
      </c>
      <c r="H199" t="s">
        <v>194</v>
      </c>
      <c r="I199" t="s">
        <v>39</v>
      </c>
      <c r="J199" t="s">
        <v>40</v>
      </c>
      <c r="K199" t="s">
        <v>0</v>
      </c>
      <c r="L199" t="s">
        <v>0</v>
      </c>
      <c r="M199">
        <v>8</v>
      </c>
      <c r="N199" s="1">
        <v>42978</v>
      </c>
      <c r="O199">
        <v>1</v>
      </c>
      <c r="P199" t="str">
        <f>"170800000455"</f>
        <v>170800000455</v>
      </c>
      <c r="Q199" t="s">
        <v>169</v>
      </c>
      <c r="R199" t="s">
        <v>27</v>
      </c>
      <c r="S199" t="s">
        <v>170</v>
      </c>
      <c r="T199" t="s">
        <v>171</v>
      </c>
      <c r="U199" t="s">
        <v>28</v>
      </c>
      <c r="V199">
        <v>4</v>
      </c>
      <c r="W199">
        <v>0</v>
      </c>
    </row>
    <row r="200" spans="1:23" x14ac:dyDescent="0.25">
      <c r="A200" t="str">
        <f t="shared" si="4"/>
        <v>LA061</v>
      </c>
      <c r="B200" t="str">
        <f t="shared" si="5"/>
        <v>061</v>
      </c>
      <c r="C200" t="s">
        <v>24</v>
      </c>
      <c r="D200">
        <v>611400</v>
      </c>
      <c r="E200" t="s">
        <v>198</v>
      </c>
      <c r="F200">
        <v>611400</v>
      </c>
      <c r="G200" t="s">
        <v>199</v>
      </c>
      <c r="H200" t="s">
        <v>200</v>
      </c>
      <c r="I200" t="s">
        <v>53</v>
      </c>
      <c r="J200" t="s">
        <v>54</v>
      </c>
      <c r="K200" t="s">
        <v>0</v>
      </c>
      <c r="L200" t="s">
        <v>0</v>
      </c>
      <c r="M200">
        <v>9</v>
      </c>
      <c r="N200" s="1">
        <v>43008</v>
      </c>
      <c r="O200">
        <v>1</v>
      </c>
      <c r="P200" t="str">
        <f>"170900000486"</f>
        <v>170900000486</v>
      </c>
      <c r="Q200" t="s">
        <v>169</v>
      </c>
      <c r="R200" t="s">
        <v>27</v>
      </c>
      <c r="S200" t="s">
        <v>170</v>
      </c>
      <c r="T200" t="s">
        <v>171</v>
      </c>
      <c r="U200" t="s">
        <v>28</v>
      </c>
      <c r="V200">
        <v>4</v>
      </c>
      <c r="W200">
        <v>0</v>
      </c>
    </row>
    <row r="201" spans="1:23" x14ac:dyDescent="0.25">
      <c r="A201" t="str">
        <f t="shared" si="4"/>
        <v>LA061</v>
      </c>
      <c r="B201" t="str">
        <f t="shared" si="5"/>
        <v>061</v>
      </c>
      <c r="C201" t="s">
        <v>24</v>
      </c>
      <c r="D201">
        <v>611400</v>
      </c>
      <c r="E201" t="s">
        <v>198</v>
      </c>
      <c r="F201">
        <v>611400</v>
      </c>
      <c r="G201" t="s">
        <v>199</v>
      </c>
      <c r="H201" t="s">
        <v>200</v>
      </c>
      <c r="I201" t="s">
        <v>53</v>
      </c>
      <c r="J201" t="s">
        <v>54</v>
      </c>
      <c r="K201" t="s">
        <v>0</v>
      </c>
      <c r="L201" t="s">
        <v>0</v>
      </c>
      <c r="M201">
        <v>10</v>
      </c>
      <c r="N201" s="1">
        <v>43009</v>
      </c>
      <c r="O201">
        <v>1</v>
      </c>
      <c r="P201" t="str">
        <f>"171000000224"</f>
        <v>171000000224</v>
      </c>
      <c r="Q201" t="s">
        <v>169</v>
      </c>
      <c r="R201" t="s">
        <v>27</v>
      </c>
      <c r="S201" t="s">
        <v>170</v>
      </c>
      <c r="T201" t="s">
        <v>171</v>
      </c>
      <c r="U201" t="s">
        <v>28</v>
      </c>
      <c r="V201">
        <v>4</v>
      </c>
      <c r="W201">
        <v>0</v>
      </c>
    </row>
    <row r="202" spans="1:23" x14ac:dyDescent="0.25">
      <c r="A202" t="str">
        <f t="shared" si="4"/>
        <v>LA061</v>
      </c>
      <c r="B202" t="str">
        <f t="shared" si="5"/>
        <v>061</v>
      </c>
      <c r="C202" t="s">
        <v>24</v>
      </c>
      <c r="D202">
        <v>611400</v>
      </c>
      <c r="E202" t="s">
        <v>198</v>
      </c>
      <c r="F202">
        <v>611400</v>
      </c>
      <c r="G202" t="s">
        <v>199</v>
      </c>
      <c r="H202" t="s">
        <v>200</v>
      </c>
      <c r="I202" t="s">
        <v>53</v>
      </c>
      <c r="J202" t="s">
        <v>54</v>
      </c>
      <c r="K202" t="s">
        <v>0</v>
      </c>
      <c r="L202" t="s">
        <v>0</v>
      </c>
      <c r="M202">
        <v>10</v>
      </c>
      <c r="N202" s="1">
        <v>43019</v>
      </c>
      <c r="O202">
        <v>1</v>
      </c>
      <c r="P202" t="str">
        <f>"171000001079"</f>
        <v>171000001079</v>
      </c>
      <c r="Q202" t="s">
        <v>172</v>
      </c>
      <c r="R202" t="s">
        <v>29</v>
      </c>
      <c r="S202" t="s">
        <v>173</v>
      </c>
      <c r="T202" t="s">
        <v>174</v>
      </c>
      <c r="U202" t="s">
        <v>28</v>
      </c>
      <c r="V202">
        <v>4</v>
      </c>
      <c r="W202">
        <v>0</v>
      </c>
    </row>
    <row r="203" spans="1:23" x14ac:dyDescent="0.25">
      <c r="A203" t="str">
        <f t="shared" si="4"/>
        <v>LA061</v>
      </c>
      <c r="B203" t="str">
        <f t="shared" si="5"/>
        <v>061</v>
      </c>
      <c r="C203" t="s">
        <v>24</v>
      </c>
      <c r="D203">
        <v>611400</v>
      </c>
      <c r="E203" t="s">
        <v>198</v>
      </c>
      <c r="F203">
        <v>611400</v>
      </c>
      <c r="G203" t="s">
        <v>199</v>
      </c>
      <c r="H203" t="s">
        <v>200</v>
      </c>
      <c r="I203" t="s">
        <v>53</v>
      </c>
      <c r="J203" t="s">
        <v>54</v>
      </c>
      <c r="K203" t="s">
        <v>0</v>
      </c>
      <c r="L203" t="s">
        <v>0</v>
      </c>
      <c r="M203">
        <v>10</v>
      </c>
      <c r="N203" s="1">
        <v>43039</v>
      </c>
      <c r="O203">
        <v>1</v>
      </c>
      <c r="P203" t="str">
        <f>"171000000438"</f>
        <v>171000000438</v>
      </c>
      <c r="Q203" t="s">
        <v>169</v>
      </c>
      <c r="R203" t="s">
        <v>27</v>
      </c>
      <c r="S203" t="s">
        <v>170</v>
      </c>
      <c r="T203" t="s">
        <v>171</v>
      </c>
      <c r="U203" t="s">
        <v>28</v>
      </c>
      <c r="V203">
        <v>4</v>
      </c>
      <c r="W203">
        <v>0</v>
      </c>
    </row>
    <row r="204" spans="1:23" x14ac:dyDescent="0.25">
      <c r="A204" t="str">
        <f t="shared" si="4"/>
        <v>LA061</v>
      </c>
      <c r="B204" t="str">
        <f t="shared" si="5"/>
        <v>061</v>
      </c>
      <c r="C204" t="s">
        <v>24</v>
      </c>
      <c r="D204">
        <v>612220</v>
      </c>
      <c r="E204" t="s">
        <v>201</v>
      </c>
      <c r="F204">
        <v>612220</v>
      </c>
      <c r="G204" t="s">
        <v>202</v>
      </c>
      <c r="H204" t="s">
        <v>203</v>
      </c>
      <c r="I204" t="s">
        <v>57</v>
      </c>
      <c r="J204" t="s">
        <v>58</v>
      </c>
      <c r="K204" t="s">
        <v>0</v>
      </c>
      <c r="L204" t="s">
        <v>0</v>
      </c>
      <c r="M204">
        <v>1</v>
      </c>
      <c r="N204" s="1">
        <v>42736</v>
      </c>
      <c r="O204">
        <v>1</v>
      </c>
      <c r="P204" t="str">
        <f>"170100002670"</f>
        <v>170100002670</v>
      </c>
      <c r="Q204" t="s">
        <v>172</v>
      </c>
      <c r="R204" t="s">
        <v>29</v>
      </c>
      <c r="S204" t="s">
        <v>173</v>
      </c>
      <c r="T204" t="s">
        <v>174</v>
      </c>
      <c r="U204" t="s">
        <v>28</v>
      </c>
      <c r="V204">
        <v>4</v>
      </c>
      <c r="W204">
        <v>0</v>
      </c>
    </row>
    <row r="205" spans="1:23" x14ac:dyDescent="0.25">
      <c r="A205" t="str">
        <f t="shared" si="4"/>
        <v>LA061</v>
      </c>
      <c r="B205" t="str">
        <f t="shared" si="5"/>
        <v>061</v>
      </c>
      <c r="C205" t="s">
        <v>24</v>
      </c>
      <c r="D205">
        <v>612220</v>
      </c>
      <c r="E205" t="s">
        <v>201</v>
      </c>
      <c r="F205">
        <v>612220</v>
      </c>
      <c r="G205" t="s">
        <v>202</v>
      </c>
      <c r="H205" t="s">
        <v>203</v>
      </c>
      <c r="I205" t="s">
        <v>57</v>
      </c>
      <c r="J205" t="s">
        <v>58</v>
      </c>
      <c r="K205" t="s">
        <v>0</v>
      </c>
      <c r="L205" t="s">
        <v>0</v>
      </c>
      <c r="M205">
        <v>1</v>
      </c>
      <c r="N205" s="1">
        <v>42736</v>
      </c>
      <c r="O205">
        <v>1</v>
      </c>
      <c r="P205" t="str">
        <f>"170100000157"</f>
        <v>170100000157</v>
      </c>
      <c r="Q205" t="s">
        <v>180</v>
      </c>
      <c r="R205" t="s">
        <v>29</v>
      </c>
      <c r="S205" t="s">
        <v>187</v>
      </c>
      <c r="T205" t="s">
        <v>181</v>
      </c>
      <c r="U205" t="s">
        <v>28</v>
      </c>
      <c r="V205">
        <v>4</v>
      </c>
      <c r="W205">
        <v>0</v>
      </c>
    </row>
    <row r="206" spans="1:23" x14ac:dyDescent="0.25">
      <c r="A206" t="str">
        <f t="shared" si="4"/>
        <v>LA061</v>
      </c>
      <c r="B206" t="str">
        <f t="shared" si="5"/>
        <v>061</v>
      </c>
      <c r="C206" t="s">
        <v>24</v>
      </c>
      <c r="D206">
        <v>612220</v>
      </c>
      <c r="E206" t="s">
        <v>201</v>
      </c>
      <c r="F206">
        <v>612220</v>
      </c>
      <c r="G206" t="s">
        <v>202</v>
      </c>
      <c r="H206" t="s">
        <v>203</v>
      </c>
      <c r="I206" t="s">
        <v>57</v>
      </c>
      <c r="J206" t="s">
        <v>58</v>
      </c>
      <c r="K206" t="s">
        <v>0</v>
      </c>
      <c r="L206" t="s">
        <v>0</v>
      </c>
      <c r="M206">
        <v>1</v>
      </c>
      <c r="N206" s="1">
        <v>42740</v>
      </c>
      <c r="O206">
        <v>1</v>
      </c>
      <c r="P206" t="str">
        <f>"170100002671"</f>
        <v>170100002671</v>
      </c>
      <c r="Q206" t="s">
        <v>172</v>
      </c>
      <c r="R206" t="s">
        <v>29</v>
      </c>
      <c r="S206" t="s">
        <v>173</v>
      </c>
      <c r="T206" t="s">
        <v>174</v>
      </c>
      <c r="U206" t="s">
        <v>28</v>
      </c>
      <c r="V206">
        <v>4</v>
      </c>
      <c r="W206">
        <v>0</v>
      </c>
    </row>
    <row r="207" spans="1:23" x14ac:dyDescent="0.25">
      <c r="A207" t="str">
        <f t="shared" si="4"/>
        <v>LA061</v>
      </c>
      <c r="B207" t="str">
        <f t="shared" si="5"/>
        <v>061</v>
      </c>
      <c r="C207" t="s">
        <v>24</v>
      </c>
      <c r="D207">
        <v>612220</v>
      </c>
      <c r="E207" t="s">
        <v>201</v>
      </c>
      <c r="F207">
        <v>612220</v>
      </c>
      <c r="G207" t="s">
        <v>202</v>
      </c>
      <c r="H207" t="s">
        <v>203</v>
      </c>
      <c r="I207" t="s">
        <v>57</v>
      </c>
      <c r="J207" t="s">
        <v>58</v>
      </c>
      <c r="K207" t="s">
        <v>0</v>
      </c>
      <c r="L207" t="s">
        <v>0</v>
      </c>
      <c r="M207">
        <v>1</v>
      </c>
      <c r="N207" s="1">
        <v>42754</v>
      </c>
      <c r="O207">
        <v>1</v>
      </c>
      <c r="P207" t="str">
        <f>"170100002675"</f>
        <v>170100002675</v>
      </c>
      <c r="Q207" t="s">
        <v>172</v>
      </c>
      <c r="R207" t="s">
        <v>29</v>
      </c>
      <c r="S207" t="s">
        <v>173</v>
      </c>
      <c r="T207" t="s">
        <v>174</v>
      </c>
      <c r="U207" t="s">
        <v>28</v>
      </c>
      <c r="V207">
        <v>4</v>
      </c>
      <c r="W207">
        <v>0</v>
      </c>
    </row>
    <row r="208" spans="1:23" x14ac:dyDescent="0.25">
      <c r="A208" t="str">
        <f t="shared" si="4"/>
        <v>LA061</v>
      </c>
      <c r="B208" t="str">
        <f t="shared" si="5"/>
        <v>061</v>
      </c>
      <c r="C208" t="s">
        <v>24</v>
      </c>
      <c r="D208">
        <v>612220</v>
      </c>
      <c r="E208" t="s">
        <v>201</v>
      </c>
      <c r="F208">
        <v>612220</v>
      </c>
      <c r="G208" t="s">
        <v>202</v>
      </c>
      <c r="H208" t="s">
        <v>203</v>
      </c>
      <c r="I208" t="s">
        <v>57</v>
      </c>
      <c r="J208" t="s">
        <v>58</v>
      </c>
      <c r="K208" t="s">
        <v>0</v>
      </c>
      <c r="L208" t="s">
        <v>0</v>
      </c>
      <c r="M208">
        <v>1</v>
      </c>
      <c r="N208" s="1">
        <v>42761</v>
      </c>
      <c r="O208">
        <v>1</v>
      </c>
      <c r="P208" t="str">
        <f>"170100002678"</f>
        <v>170100002678</v>
      </c>
      <c r="Q208" t="s">
        <v>172</v>
      </c>
      <c r="R208" t="s">
        <v>29</v>
      </c>
      <c r="S208" t="s">
        <v>173</v>
      </c>
      <c r="T208" t="s">
        <v>174</v>
      </c>
      <c r="U208" t="s">
        <v>28</v>
      </c>
      <c r="V208">
        <v>4</v>
      </c>
      <c r="W208">
        <v>0</v>
      </c>
    </row>
    <row r="209" spans="1:23" x14ac:dyDescent="0.25">
      <c r="A209" t="str">
        <f t="shared" ref="A209:A272" si="6">"LA061"</f>
        <v>LA061</v>
      </c>
      <c r="B209" t="str">
        <f t="shared" ref="B209:B272" si="7">"061"</f>
        <v>061</v>
      </c>
      <c r="C209" t="s">
        <v>24</v>
      </c>
      <c r="D209">
        <v>612220</v>
      </c>
      <c r="E209" t="s">
        <v>201</v>
      </c>
      <c r="F209">
        <v>612220</v>
      </c>
      <c r="G209" t="s">
        <v>202</v>
      </c>
      <c r="H209" t="s">
        <v>203</v>
      </c>
      <c r="I209" t="s">
        <v>57</v>
      </c>
      <c r="J209" t="s">
        <v>58</v>
      </c>
      <c r="K209" t="s">
        <v>0</v>
      </c>
      <c r="L209" t="s">
        <v>0</v>
      </c>
      <c r="M209">
        <v>1</v>
      </c>
      <c r="N209" s="1">
        <v>42766</v>
      </c>
      <c r="O209">
        <v>1</v>
      </c>
      <c r="P209" t="str">
        <f>"170100000191"</f>
        <v>170100000191</v>
      </c>
      <c r="Q209" t="s">
        <v>180</v>
      </c>
      <c r="R209" t="s">
        <v>27</v>
      </c>
      <c r="S209" t="s">
        <v>170</v>
      </c>
      <c r="T209" t="s">
        <v>181</v>
      </c>
      <c r="U209" t="s">
        <v>28</v>
      </c>
      <c r="V209">
        <v>4</v>
      </c>
      <c r="W209">
        <v>0</v>
      </c>
    </row>
    <row r="210" spans="1:23" x14ac:dyDescent="0.25">
      <c r="A210" t="str">
        <f t="shared" si="6"/>
        <v>LA061</v>
      </c>
      <c r="B210" t="str">
        <f t="shared" si="7"/>
        <v>061</v>
      </c>
      <c r="C210" t="s">
        <v>24</v>
      </c>
      <c r="D210">
        <v>612220</v>
      </c>
      <c r="E210" t="s">
        <v>201</v>
      </c>
      <c r="F210">
        <v>612220</v>
      </c>
      <c r="G210" t="s">
        <v>202</v>
      </c>
      <c r="H210" t="s">
        <v>203</v>
      </c>
      <c r="I210" t="s">
        <v>57</v>
      </c>
      <c r="J210" t="s">
        <v>58</v>
      </c>
      <c r="K210" t="s">
        <v>0</v>
      </c>
      <c r="L210" t="s">
        <v>0</v>
      </c>
      <c r="M210">
        <v>2</v>
      </c>
      <c r="N210" s="1">
        <v>42767</v>
      </c>
      <c r="O210">
        <v>1</v>
      </c>
      <c r="P210" t="str">
        <f>"170200000226"</f>
        <v>170200000226</v>
      </c>
      <c r="Q210" t="s">
        <v>180</v>
      </c>
      <c r="R210" t="s">
        <v>27</v>
      </c>
      <c r="S210" t="s">
        <v>170</v>
      </c>
      <c r="T210" t="s">
        <v>181</v>
      </c>
      <c r="U210" t="s">
        <v>28</v>
      </c>
      <c r="V210">
        <v>4</v>
      </c>
      <c r="W210">
        <v>0</v>
      </c>
    </row>
    <row r="211" spans="1:23" x14ac:dyDescent="0.25">
      <c r="A211" t="str">
        <f t="shared" si="6"/>
        <v>LA061</v>
      </c>
      <c r="B211" t="str">
        <f t="shared" si="7"/>
        <v>061</v>
      </c>
      <c r="C211" t="s">
        <v>24</v>
      </c>
      <c r="D211">
        <v>612220</v>
      </c>
      <c r="E211" t="s">
        <v>201</v>
      </c>
      <c r="F211">
        <v>612220</v>
      </c>
      <c r="G211" t="s">
        <v>202</v>
      </c>
      <c r="H211" t="s">
        <v>203</v>
      </c>
      <c r="I211" t="s">
        <v>57</v>
      </c>
      <c r="J211" t="s">
        <v>58</v>
      </c>
      <c r="K211" t="s">
        <v>0</v>
      </c>
      <c r="L211" t="s">
        <v>0</v>
      </c>
      <c r="M211">
        <v>2</v>
      </c>
      <c r="N211" s="1">
        <v>42781</v>
      </c>
      <c r="O211">
        <v>1</v>
      </c>
      <c r="P211" t="str">
        <f>"170200001666"</f>
        <v>170200001666</v>
      </c>
      <c r="Q211" t="s">
        <v>172</v>
      </c>
      <c r="R211" t="s">
        <v>29</v>
      </c>
      <c r="S211" t="s">
        <v>173</v>
      </c>
      <c r="T211" t="s">
        <v>174</v>
      </c>
      <c r="U211" t="s">
        <v>28</v>
      </c>
      <c r="V211">
        <v>4</v>
      </c>
      <c r="W211">
        <v>0</v>
      </c>
    </row>
    <row r="212" spans="1:23" x14ac:dyDescent="0.25">
      <c r="A212" t="str">
        <f t="shared" si="6"/>
        <v>LA061</v>
      </c>
      <c r="B212" t="str">
        <f t="shared" si="7"/>
        <v>061</v>
      </c>
      <c r="C212" t="s">
        <v>24</v>
      </c>
      <c r="D212">
        <v>612220</v>
      </c>
      <c r="E212" t="s">
        <v>201</v>
      </c>
      <c r="F212">
        <v>612220</v>
      </c>
      <c r="G212" t="s">
        <v>202</v>
      </c>
      <c r="H212" t="s">
        <v>203</v>
      </c>
      <c r="I212" t="s">
        <v>57</v>
      </c>
      <c r="J212" t="s">
        <v>58</v>
      </c>
      <c r="K212" t="s">
        <v>0</v>
      </c>
      <c r="L212" t="s">
        <v>0</v>
      </c>
      <c r="M212">
        <v>2</v>
      </c>
      <c r="N212" s="1">
        <v>42789</v>
      </c>
      <c r="O212">
        <v>1</v>
      </c>
      <c r="P212" t="str">
        <f>"170200002356"</f>
        <v>170200002356</v>
      </c>
      <c r="Q212" t="s">
        <v>172</v>
      </c>
      <c r="R212" t="s">
        <v>29</v>
      </c>
      <c r="S212" t="s">
        <v>173</v>
      </c>
      <c r="T212" t="s">
        <v>174</v>
      </c>
      <c r="U212" t="s">
        <v>28</v>
      </c>
      <c r="V212">
        <v>4</v>
      </c>
      <c r="W212">
        <v>0</v>
      </c>
    </row>
    <row r="213" spans="1:23" x14ac:dyDescent="0.25">
      <c r="A213" t="str">
        <f t="shared" si="6"/>
        <v>LA061</v>
      </c>
      <c r="B213" t="str">
        <f t="shared" si="7"/>
        <v>061</v>
      </c>
      <c r="C213" t="s">
        <v>24</v>
      </c>
      <c r="D213">
        <v>612220</v>
      </c>
      <c r="E213" t="s">
        <v>201</v>
      </c>
      <c r="F213">
        <v>612220</v>
      </c>
      <c r="G213" t="s">
        <v>202</v>
      </c>
      <c r="H213" t="s">
        <v>203</v>
      </c>
      <c r="I213" t="s">
        <v>57</v>
      </c>
      <c r="J213" t="s">
        <v>58</v>
      </c>
      <c r="K213" t="s">
        <v>0</v>
      </c>
      <c r="L213" t="s">
        <v>0</v>
      </c>
      <c r="M213">
        <v>2</v>
      </c>
      <c r="N213" s="1">
        <v>42794</v>
      </c>
      <c r="O213">
        <v>1</v>
      </c>
      <c r="P213" t="str">
        <f>"170200000469"</f>
        <v>170200000469</v>
      </c>
      <c r="Q213" t="s">
        <v>180</v>
      </c>
      <c r="R213" t="s">
        <v>27</v>
      </c>
      <c r="S213" t="s">
        <v>170</v>
      </c>
      <c r="T213" t="s">
        <v>181</v>
      </c>
      <c r="U213" t="s">
        <v>28</v>
      </c>
      <c r="V213">
        <v>4</v>
      </c>
      <c r="W213">
        <v>0</v>
      </c>
    </row>
    <row r="214" spans="1:23" x14ac:dyDescent="0.25">
      <c r="A214" t="str">
        <f t="shared" si="6"/>
        <v>LA061</v>
      </c>
      <c r="B214" t="str">
        <f t="shared" si="7"/>
        <v>061</v>
      </c>
      <c r="C214" t="s">
        <v>24</v>
      </c>
      <c r="D214">
        <v>612220</v>
      </c>
      <c r="E214" t="s">
        <v>201</v>
      </c>
      <c r="F214">
        <v>612220</v>
      </c>
      <c r="G214" t="s">
        <v>202</v>
      </c>
      <c r="H214" t="s">
        <v>203</v>
      </c>
      <c r="I214" t="s">
        <v>57</v>
      </c>
      <c r="J214" t="s">
        <v>58</v>
      </c>
      <c r="K214" t="s">
        <v>0</v>
      </c>
      <c r="L214" t="s">
        <v>0</v>
      </c>
      <c r="M214">
        <v>3</v>
      </c>
      <c r="N214" s="1">
        <v>42795</v>
      </c>
      <c r="O214">
        <v>1</v>
      </c>
      <c r="P214" t="str">
        <f>"170300000140"</f>
        <v>170300000140</v>
      </c>
      <c r="Q214" t="s">
        <v>180</v>
      </c>
      <c r="R214" t="s">
        <v>27</v>
      </c>
      <c r="S214" t="s">
        <v>170</v>
      </c>
      <c r="T214" t="s">
        <v>181</v>
      </c>
      <c r="U214" t="s">
        <v>28</v>
      </c>
      <c r="V214">
        <v>4</v>
      </c>
      <c r="W214">
        <v>0</v>
      </c>
    </row>
    <row r="215" spans="1:23" x14ac:dyDescent="0.25">
      <c r="A215" t="str">
        <f t="shared" si="6"/>
        <v>LA061</v>
      </c>
      <c r="B215" t="str">
        <f t="shared" si="7"/>
        <v>061</v>
      </c>
      <c r="C215" t="s">
        <v>24</v>
      </c>
      <c r="D215">
        <v>606200</v>
      </c>
      <c r="E215" t="s">
        <v>182</v>
      </c>
      <c r="F215">
        <v>606200</v>
      </c>
      <c r="G215" t="s">
        <v>185</v>
      </c>
      <c r="H215" t="s">
        <v>186</v>
      </c>
      <c r="I215" t="s">
        <v>30</v>
      </c>
      <c r="J215" t="s">
        <v>31</v>
      </c>
      <c r="K215" t="s">
        <v>0</v>
      </c>
      <c r="L215" t="s">
        <v>0</v>
      </c>
      <c r="M215">
        <v>6</v>
      </c>
      <c r="N215" s="1">
        <v>42916</v>
      </c>
      <c r="O215">
        <v>1</v>
      </c>
      <c r="P215" t="str">
        <f>"170600000183"</f>
        <v>170600000183</v>
      </c>
      <c r="Q215" t="s">
        <v>180</v>
      </c>
      <c r="R215" t="s">
        <v>29</v>
      </c>
      <c r="S215" t="s">
        <v>187</v>
      </c>
      <c r="T215" t="s">
        <v>181</v>
      </c>
      <c r="U215" t="s">
        <v>28</v>
      </c>
      <c r="V215">
        <v>4</v>
      </c>
      <c r="W215">
        <v>0</v>
      </c>
    </row>
    <row r="216" spans="1:23" x14ac:dyDescent="0.25">
      <c r="A216" t="str">
        <f t="shared" si="6"/>
        <v>LA061</v>
      </c>
      <c r="B216" t="str">
        <f t="shared" si="7"/>
        <v>061</v>
      </c>
      <c r="C216" t="s">
        <v>24</v>
      </c>
      <c r="D216">
        <v>606200</v>
      </c>
      <c r="E216" t="s">
        <v>182</v>
      </c>
      <c r="F216">
        <v>606200</v>
      </c>
      <c r="G216" t="s">
        <v>185</v>
      </c>
      <c r="H216" t="s">
        <v>186</v>
      </c>
      <c r="I216" t="s">
        <v>30</v>
      </c>
      <c r="J216" t="s">
        <v>31</v>
      </c>
      <c r="K216" t="s">
        <v>0</v>
      </c>
      <c r="L216" t="s">
        <v>0</v>
      </c>
      <c r="M216">
        <v>6</v>
      </c>
      <c r="N216" s="1">
        <v>42916</v>
      </c>
      <c r="O216">
        <v>1</v>
      </c>
      <c r="P216" t="str">
        <f>"170600000240"</f>
        <v>170600000240</v>
      </c>
      <c r="Q216" t="s">
        <v>180</v>
      </c>
      <c r="R216" t="s">
        <v>29</v>
      </c>
      <c r="S216" t="s">
        <v>187</v>
      </c>
      <c r="T216" t="s">
        <v>181</v>
      </c>
      <c r="U216" t="s">
        <v>28</v>
      </c>
      <c r="V216">
        <v>4</v>
      </c>
      <c r="W216">
        <v>0</v>
      </c>
    </row>
    <row r="217" spans="1:23" x14ac:dyDescent="0.25">
      <c r="A217" t="str">
        <f t="shared" si="6"/>
        <v>LA061</v>
      </c>
      <c r="B217" t="str">
        <f t="shared" si="7"/>
        <v>061</v>
      </c>
      <c r="C217" t="s">
        <v>24</v>
      </c>
      <c r="D217">
        <v>606200</v>
      </c>
      <c r="E217" t="s">
        <v>182</v>
      </c>
      <c r="F217">
        <v>606200</v>
      </c>
      <c r="G217" t="s">
        <v>185</v>
      </c>
      <c r="H217" t="s">
        <v>186</v>
      </c>
      <c r="I217" t="s">
        <v>30</v>
      </c>
      <c r="J217" t="s">
        <v>31</v>
      </c>
      <c r="K217" t="s">
        <v>0</v>
      </c>
      <c r="L217" t="s">
        <v>0</v>
      </c>
      <c r="M217">
        <v>7</v>
      </c>
      <c r="N217" s="1">
        <v>42917</v>
      </c>
      <c r="O217">
        <v>1</v>
      </c>
      <c r="P217" t="str">
        <f>"170700000178"</f>
        <v>170700000178</v>
      </c>
      <c r="Q217" t="s">
        <v>180</v>
      </c>
      <c r="R217" t="s">
        <v>29</v>
      </c>
      <c r="S217" t="s">
        <v>187</v>
      </c>
      <c r="T217" t="s">
        <v>181</v>
      </c>
      <c r="U217" t="s">
        <v>28</v>
      </c>
      <c r="V217">
        <v>4</v>
      </c>
      <c r="W217">
        <v>0</v>
      </c>
    </row>
    <row r="218" spans="1:23" x14ac:dyDescent="0.25">
      <c r="A218" t="str">
        <f t="shared" si="6"/>
        <v>LA061</v>
      </c>
      <c r="B218" t="str">
        <f t="shared" si="7"/>
        <v>061</v>
      </c>
      <c r="C218" t="s">
        <v>24</v>
      </c>
      <c r="D218">
        <v>606200</v>
      </c>
      <c r="E218" t="s">
        <v>182</v>
      </c>
      <c r="F218">
        <v>606200</v>
      </c>
      <c r="G218" t="s">
        <v>185</v>
      </c>
      <c r="H218" t="s">
        <v>186</v>
      </c>
      <c r="I218" t="s">
        <v>30</v>
      </c>
      <c r="J218" t="s">
        <v>31</v>
      </c>
      <c r="K218" t="s">
        <v>0</v>
      </c>
      <c r="L218" t="s">
        <v>0</v>
      </c>
      <c r="M218">
        <v>7</v>
      </c>
      <c r="N218" s="1">
        <v>42917</v>
      </c>
      <c r="O218">
        <v>1</v>
      </c>
      <c r="P218" t="str">
        <f>"170700000235"</f>
        <v>170700000235</v>
      </c>
      <c r="Q218" t="s">
        <v>180</v>
      </c>
      <c r="R218" t="s">
        <v>29</v>
      </c>
      <c r="S218" t="s">
        <v>187</v>
      </c>
      <c r="T218" t="s">
        <v>181</v>
      </c>
      <c r="U218" t="s">
        <v>28</v>
      </c>
      <c r="V218">
        <v>4</v>
      </c>
      <c r="W218">
        <v>0</v>
      </c>
    </row>
    <row r="219" spans="1:23" x14ac:dyDescent="0.25">
      <c r="A219" t="str">
        <f t="shared" si="6"/>
        <v>LA061</v>
      </c>
      <c r="B219" t="str">
        <f t="shared" si="7"/>
        <v>061</v>
      </c>
      <c r="C219" t="s">
        <v>24</v>
      </c>
      <c r="D219">
        <v>606200</v>
      </c>
      <c r="E219" t="s">
        <v>182</v>
      </c>
      <c r="F219">
        <v>606200</v>
      </c>
      <c r="G219" t="s">
        <v>185</v>
      </c>
      <c r="H219" t="s">
        <v>186</v>
      </c>
      <c r="I219" t="s">
        <v>30</v>
      </c>
      <c r="J219" t="s">
        <v>31</v>
      </c>
      <c r="K219" t="s">
        <v>0</v>
      </c>
      <c r="L219" t="s">
        <v>0</v>
      </c>
      <c r="M219">
        <v>7</v>
      </c>
      <c r="N219" s="1">
        <v>42922</v>
      </c>
      <c r="O219">
        <v>1</v>
      </c>
      <c r="P219" t="str">
        <f>"170700001483"</f>
        <v>170700001483</v>
      </c>
      <c r="Q219" t="s">
        <v>172</v>
      </c>
      <c r="R219" t="s">
        <v>29</v>
      </c>
      <c r="S219" t="s">
        <v>173</v>
      </c>
      <c r="T219" t="s">
        <v>174</v>
      </c>
      <c r="U219" t="s">
        <v>28</v>
      </c>
      <c r="V219">
        <v>4</v>
      </c>
      <c r="W219">
        <v>0</v>
      </c>
    </row>
    <row r="220" spans="1:23" x14ac:dyDescent="0.25">
      <c r="A220" t="str">
        <f t="shared" si="6"/>
        <v>LA061</v>
      </c>
      <c r="B220" t="str">
        <f t="shared" si="7"/>
        <v>061</v>
      </c>
      <c r="C220" t="s">
        <v>24</v>
      </c>
      <c r="D220">
        <v>606200</v>
      </c>
      <c r="E220" t="s">
        <v>182</v>
      </c>
      <c r="F220">
        <v>606200</v>
      </c>
      <c r="G220" t="s">
        <v>185</v>
      </c>
      <c r="H220" t="s">
        <v>186</v>
      </c>
      <c r="I220" t="s">
        <v>30</v>
      </c>
      <c r="J220" t="s">
        <v>31</v>
      </c>
      <c r="K220" t="s">
        <v>0</v>
      </c>
      <c r="L220" t="s">
        <v>0</v>
      </c>
      <c r="M220">
        <v>7</v>
      </c>
      <c r="N220" s="1">
        <v>42926</v>
      </c>
      <c r="O220">
        <v>1</v>
      </c>
      <c r="P220" t="str">
        <f>"170700001484"</f>
        <v>170700001484</v>
      </c>
      <c r="Q220" t="s">
        <v>172</v>
      </c>
      <c r="R220" t="s">
        <v>29</v>
      </c>
      <c r="S220" t="s">
        <v>173</v>
      </c>
      <c r="T220" t="s">
        <v>174</v>
      </c>
      <c r="U220" t="s">
        <v>28</v>
      </c>
      <c r="V220">
        <v>4</v>
      </c>
      <c r="W220">
        <v>0</v>
      </c>
    </row>
    <row r="221" spans="1:23" x14ac:dyDescent="0.25">
      <c r="A221" t="str">
        <f t="shared" si="6"/>
        <v>LA061</v>
      </c>
      <c r="B221" t="str">
        <f t="shared" si="7"/>
        <v>061</v>
      </c>
      <c r="C221" t="s">
        <v>24</v>
      </c>
      <c r="D221">
        <v>606200</v>
      </c>
      <c r="E221" t="s">
        <v>182</v>
      </c>
      <c r="F221">
        <v>606200</v>
      </c>
      <c r="G221" t="s">
        <v>185</v>
      </c>
      <c r="H221" t="s">
        <v>186</v>
      </c>
      <c r="I221" t="s">
        <v>30</v>
      </c>
      <c r="J221" t="s">
        <v>31</v>
      </c>
      <c r="K221" t="s">
        <v>0</v>
      </c>
      <c r="L221" t="s">
        <v>0</v>
      </c>
      <c r="M221">
        <v>7</v>
      </c>
      <c r="N221" s="1">
        <v>42936</v>
      </c>
      <c r="O221">
        <v>1</v>
      </c>
      <c r="P221" t="str">
        <f>"170700002133"</f>
        <v>170700002133</v>
      </c>
      <c r="Q221" t="s">
        <v>172</v>
      </c>
      <c r="R221" t="s">
        <v>29</v>
      </c>
      <c r="S221" t="s">
        <v>173</v>
      </c>
      <c r="T221" t="s">
        <v>174</v>
      </c>
      <c r="U221" t="s">
        <v>28</v>
      </c>
      <c r="V221">
        <v>4</v>
      </c>
      <c r="W221">
        <v>0</v>
      </c>
    </row>
    <row r="222" spans="1:23" x14ac:dyDescent="0.25">
      <c r="A222" t="str">
        <f t="shared" si="6"/>
        <v>LA061</v>
      </c>
      <c r="B222" t="str">
        <f t="shared" si="7"/>
        <v>061</v>
      </c>
      <c r="C222" t="s">
        <v>24</v>
      </c>
      <c r="D222">
        <v>606200</v>
      </c>
      <c r="E222" t="s">
        <v>182</v>
      </c>
      <c r="F222">
        <v>606200</v>
      </c>
      <c r="G222" t="s">
        <v>185</v>
      </c>
      <c r="H222" t="s">
        <v>186</v>
      </c>
      <c r="I222" t="s">
        <v>30</v>
      </c>
      <c r="J222" t="s">
        <v>31</v>
      </c>
      <c r="K222" t="s">
        <v>0</v>
      </c>
      <c r="L222" t="s">
        <v>0</v>
      </c>
      <c r="M222">
        <v>7</v>
      </c>
      <c r="N222" s="1">
        <v>42947</v>
      </c>
      <c r="O222">
        <v>1</v>
      </c>
      <c r="P222" t="str">
        <f>"170700000064"</f>
        <v>170700000064</v>
      </c>
      <c r="Q222" t="s">
        <v>180</v>
      </c>
      <c r="R222" t="s">
        <v>27</v>
      </c>
      <c r="S222" t="s">
        <v>170</v>
      </c>
      <c r="T222" t="s">
        <v>181</v>
      </c>
      <c r="U222" t="s">
        <v>28</v>
      </c>
      <c r="V222">
        <v>4</v>
      </c>
      <c r="W222">
        <v>0</v>
      </c>
    </row>
    <row r="223" spans="1:23" x14ac:dyDescent="0.25">
      <c r="A223" t="str">
        <f t="shared" si="6"/>
        <v>LA061</v>
      </c>
      <c r="B223" t="str">
        <f t="shared" si="7"/>
        <v>061</v>
      </c>
      <c r="C223" t="s">
        <v>24</v>
      </c>
      <c r="D223">
        <v>606200</v>
      </c>
      <c r="E223" t="s">
        <v>182</v>
      </c>
      <c r="F223">
        <v>606200</v>
      </c>
      <c r="G223" t="s">
        <v>185</v>
      </c>
      <c r="H223" t="s">
        <v>186</v>
      </c>
      <c r="I223" t="s">
        <v>30</v>
      </c>
      <c r="J223" t="s">
        <v>31</v>
      </c>
      <c r="K223" t="s">
        <v>0</v>
      </c>
      <c r="L223" t="s">
        <v>0</v>
      </c>
      <c r="M223">
        <v>8</v>
      </c>
      <c r="N223" s="1">
        <v>42948</v>
      </c>
      <c r="O223">
        <v>1</v>
      </c>
      <c r="P223" t="str">
        <f>"170800000051"</f>
        <v>170800000051</v>
      </c>
      <c r="Q223" t="s">
        <v>180</v>
      </c>
      <c r="R223" t="s">
        <v>27</v>
      </c>
      <c r="S223" t="s">
        <v>170</v>
      </c>
      <c r="T223" t="s">
        <v>181</v>
      </c>
      <c r="U223" t="s">
        <v>28</v>
      </c>
      <c r="V223">
        <v>4</v>
      </c>
      <c r="W223">
        <v>0</v>
      </c>
    </row>
    <row r="224" spans="1:23" x14ac:dyDescent="0.25">
      <c r="A224" t="str">
        <f t="shared" si="6"/>
        <v>LA061</v>
      </c>
      <c r="B224" t="str">
        <f t="shared" si="7"/>
        <v>061</v>
      </c>
      <c r="C224" t="s">
        <v>24</v>
      </c>
      <c r="D224">
        <v>606200</v>
      </c>
      <c r="E224" t="s">
        <v>182</v>
      </c>
      <c r="F224">
        <v>606200</v>
      </c>
      <c r="G224" t="s">
        <v>185</v>
      </c>
      <c r="H224" t="s">
        <v>186</v>
      </c>
      <c r="I224" t="s">
        <v>30</v>
      </c>
      <c r="J224" t="s">
        <v>31</v>
      </c>
      <c r="K224" t="s">
        <v>0</v>
      </c>
      <c r="L224" t="s">
        <v>0</v>
      </c>
      <c r="M224">
        <v>8</v>
      </c>
      <c r="N224" s="1">
        <v>42955</v>
      </c>
      <c r="O224">
        <v>1</v>
      </c>
      <c r="P224" t="str">
        <f>"170800000262"</f>
        <v>170800000262</v>
      </c>
      <c r="Q224" t="s">
        <v>172</v>
      </c>
      <c r="R224" t="s">
        <v>29</v>
      </c>
      <c r="S224" t="s">
        <v>173</v>
      </c>
      <c r="T224" t="s">
        <v>174</v>
      </c>
      <c r="U224" t="s">
        <v>28</v>
      </c>
      <c r="V224">
        <v>4</v>
      </c>
      <c r="W224">
        <v>0</v>
      </c>
    </row>
    <row r="225" spans="1:23" x14ac:dyDescent="0.25">
      <c r="A225" t="str">
        <f t="shared" si="6"/>
        <v>LA061</v>
      </c>
      <c r="B225" t="str">
        <f t="shared" si="7"/>
        <v>061</v>
      </c>
      <c r="C225" t="s">
        <v>24</v>
      </c>
      <c r="D225">
        <v>606200</v>
      </c>
      <c r="E225" t="s">
        <v>182</v>
      </c>
      <c r="F225">
        <v>606200</v>
      </c>
      <c r="G225" t="s">
        <v>185</v>
      </c>
      <c r="H225" t="s">
        <v>186</v>
      </c>
      <c r="I225" t="s">
        <v>30</v>
      </c>
      <c r="J225" t="s">
        <v>31</v>
      </c>
      <c r="K225" t="s">
        <v>0</v>
      </c>
      <c r="L225" t="s">
        <v>0</v>
      </c>
      <c r="M225">
        <v>8</v>
      </c>
      <c r="N225" s="1">
        <v>42968</v>
      </c>
      <c r="O225">
        <v>1</v>
      </c>
      <c r="P225" t="str">
        <f>"170800001701"</f>
        <v>170800001701</v>
      </c>
      <c r="Q225" t="s">
        <v>172</v>
      </c>
      <c r="R225" t="s">
        <v>29</v>
      </c>
      <c r="S225" t="s">
        <v>173</v>
      </c>
      <c r="T225" t="s">
        <v>174</v>
      </c>
      <c r="U225" t="s">
        <v>28</v>
      </c>
      <c r="V225">
        <v>4</v>
      </c>
      <c r="W225">
        <v>0</v>
      </c>
    </row>
    <row r="226" spans="1:23" x14ac:dyDescent="0.25">
      <c r="A226" t="str">
        <f t="shared" si="6"/>
        <v>LA061</v>
      </c>
      <c r="B226" t="str">
        <f t="shared" si="7"/>
        <v>061</v>
      </c>
      <c r="C226" t="s">
        <v>24</v>
      </c>
      <c r="D226">
        <v>606200</v>
      </c>
      <c r="E226" t="s">
        <v>182</v>
      </c>
      <c r="F226">
        <v>606200</v>
      </c>
      <c r="G226" t="s">
        <v>185</v>
      </c>
      <c r="H226" t="s">
        <v>186</v>
      </c>
      <c r="I226" t="s">
        <v>30</v>
      </c>
      <c r="J226" t="s">
        <v>31</v>
      </c>
      <c r="K226" t="s">
        <v>0</v>
      </c>
      <c r="L226" t="s">
        <v>0</v>
      </c>
      <c r="M226">
        <v>8</v>
      </c>
      <c r="N226" s="1">
        <v>42978</v>
      </c>
      <c r="O226">
        <v>1</v>
      </c>
      <c r="P226" t="str">
        <f>"170800000290"</f>
        <v>170800000290</v>
      </c>
      <c r="Q226" t="s">
        <v>180</v>
      </c>
      <c r="R226" t="s">
        <v>27</v>
      </c>
      <c r="S226" t="s">
        <v>170</v>
      </c>
      <c r="T226" t="s">
        <v>181</v>
      </c>
      <c r="U226" t="s">
        <v>28</v>
      </c>
      <c r="V226">
        <v>4</v>
      </c>
      <c r="W226">
        <v>0</v>
      </c>
    </row>
    <row r="227" spans="1:23" x14ac:dyDescent="0.25">
      <c r="A227" t="str">
        <f t="shared" si="6"/>
        <v>LA061</v>
      </c>
      <c r="B227" t="str">
        <f t="shared" si="7"/>
        <v>061</v>
      </c>
      <c r="C227" t="s">
        <v>24</v>
      </c>
      <c r="D227">
        <v>606200</v>
      </c>
      <c r="E227" t="s">
        <v>182</v>
      </c>
      <c r="F227">
        <v>606200</v>
      </c>
      <c r="G227" t="s">
        <v>185</v>
      </c>
      <c r="H227" t="s">
        <v>186</v>
      </c>
      <c r="I227" t="s">
        <v>30</v>
      </c>
      <c r="J227" t="s">
        <v>31</v>
      </c>
      <c r="K227" t="s">
        <v>0</v>
      </c>
      <c r="L227" t="s">
        <v>0</v>
      </c>
      <c r="M227">
        <v>9</v>
      </c>
      <c r="N227" s="1">
        <v>42979</v>
      </c>
      <c r="O227">
        <v>1</v>
      </c>
      <c r="P227" t="str">
        <f>"170900000007"</f>
        <v>170900000007</v>
      </c>
      <c r="Q227" t="s">
        <v>180</v>
      </c>
      <c r="R227" t="s">
        <v>27</v>
      </c>
      <c r="S227" t="s">
        <v>170</v>
      </c>
      <c r="T227" t="s">
        <v>181</v>
      </c>
      <c r="U227" t="s">
        <v>28</v>
      </c>
      <c r="V227">
        <v>4</v>
      </c>
      <c r="W227">
        <v>0</v>
      </c>
    </row>
    <row r="228" spans="1:23" x14ac:dyDescent="0.25">
      <c r="A228" t="str">
        <f t="shared" si="6"/>
        <v>LA061</v>
      </c>
      <c r="B228" t="str">
        <f t="shared" si="7"/>
        <v>061</v>
      </c>
      <c r="C228" t="s">
        <v>24</v>
      </c>
      <c r="D228">
        <v>606200</v>
      </c>
      <c r="E228" t="s">
        <v>182</v>
      </c>
      <c r="F228">
        <v>606200</v>
      </c>
      <c r="G228" t="s">
        <v>185</v>
      </c>
      <c r="H228" t="s">
        <v>186</v>
      </c>
      <c r="I228" t="s">
        <v>30</v>
      </c>
      <c r="J228" t="s">
        <v>31</v>
      </c>
      <c r="K228" t="s">
        <v>0</v>
      </c>
      <c r="L228" t="s">
        <v>0</v>
      </c>
      <c r="M228">
        <v>9</v>
      </c>
      <c r="N228" s="1">
        <v>42985</v>
      </c>
      <c r="O228">
        <v>1</v>
      </c>
      <c r="P228" t="str">
        <f>"170900000176"</f>
        <v>170900000176</v>
      </c>
      <c r="Q228" t="s">
        <v>172</v>
      </c>
      <c r="R228" t="s">
        <v>29</v>
      </c>
      <c r="S228" t="s">
        <v>173</v>
      </c>
      <c r="T228" t="s">
        <v>174</v>
      </c>
      <c r="U228" t="s">
        <v>28</v>
      </c>
      <c r="V228">
        <v>4</v>
      </c>
      <c r="W228">
        <v>0</v>
      </c>
    </row>
    <row r="229" spans="1:23" x14ac:dyDescent="0.25">
      <c r="A229" t="str">
        <f t="shared" si="6"/>
        <v>LA061</v>
      </c>
      <c r="B229" t="str">
        <f t="shared" si="7"/>
        <v>061</v>
      </c>
      <c r="C229" t="s">
        <v>24</v>
      </c>
      <c r="D229">
        <v>606200</v>
      </c>
      <c r="E229" t="s">
        <v>182</v>
      </c>
      <c r="F229">
        <v>606200</v>
      </c>
      <c r="G229" t="s">
        <v>185</v>
      </c>
      <c r="H229" t="s">
        <v>186</v>
      </c>
      <c r="I229" t="s">
        <v>30</v>
      </c>
      <c r="J229" t="s">
        <v>31</v>
      </c>
      <c r="K229" t="s">
        <v>0</v>
      </c>
      <c r="L229" t="s">
        <v>0</v>
      </c>
      <c r="M229">
        <v>9</v>
      </c>
      <c r="N229" s="1">
        <v>42999</v>
      </c>
      <c r="O229">
        <v>1</v>
      </c>
      <c r="P229" t="str">
        <f>"170900001650"</f>
        <v>170900001650</v>
      </c>
      <c r="Q229" t="s">
        <v>172</v>
      </c>
      <c r="R229" t="s">
        <v>29</v>
      </c>
      <c r="S229" t="s">
        <v>173</v>
      </c>
      <c r="T229" t="s">
        <v>174</v>
      </c>
      <c r="U229" t="s">
        <v>28</v>
      </c>
      <c r="V229">
        <v>4</v>
      </c>
      <c r="W229">
        <v>0</v>
      </c>
    </row>
    <row r="230" spans="1:23" x14ac:dyDescent="0.25">
      <c r="A230" t="str">
        <f t="shared" si="6"/>
        <v>LA061</v>
      </c>
      <c r="B230" t="str">
        <f t="shared" si="7"/>
        <v>061</v>
      </c>
      <c r="C230" t="s">
        <v>24</v>
      </c>
      <c r="D230">
        <v>606200</v>
      </c>
      <c r="E230" t="s">
        <v>182</v>
      </c>
      <c r="F230">
        <v>606200</v>
      </c>
      <c r="G230" t="s">
        <v>185</v>
      </c>
      <c r="H230" t="s">
        <v>186</v>
      </c>
      <c r="I230" t="s">
        <v>30</v>
      </c>
      <c r="J230" t="s">
        <v>31</v>
      </c>
      <c r="K230" t="s">
        <v>0</v>
      </c>
      <c r="L230" t="s">
        <v>0</v>
      </c>
      <c r="M230">
        <v>9</v>
      </c>
      <c r="N230" s="1">
        <v>43007</v>
      </c>
      <c r="O230">
        <v>1</v>
      </c>
      <c r="P230" t="str">
        <f>"170900002409"</f>
        <v>170900002409</v>
      </c>
      <c r="Q230" t="s">
        <v>172</v>
      </c>
      <c r="R230" t="s">
        <v>29</v>
      </c>
      <c r="S230" t="s">
        <v>173</v>
      </c>
      <c r="T230" t="s">
        <v>174</v>
      </c>
      <c r="U230" t="s">
        <v>28</v>
      </c>
      <c r="V230">
        <v>4</v>
      </c>
      <c r="W230">
        <v>0</v>
      </c>
    </row>
    <row r="231" spans="1:23" x14ac:dyDescent="0.25">
      <c r="A231" t="str">
        <f t="shared" si="6"/>
        <v>LA061</v>
      </c>
      <c r="B231" t="str">
        <f t="shared" si="7"/>
        <v>061</v>
      </c>
      <c r="C231" t="s">
        <v>24</v>
      </c>
      <c r="D231">
        <v>606300</v>
      </c>
      <c r="E231" t="s">
        <v>188</v>
      </c>
      <c r="F231">
        <v>606300</v>
      </c>
      <c r="G231" t="s">
        <v>189</v>
      </c>
      <c r="H231" t="s">
        <v>190</v>
      </c>
      <c r="I231" t="s">
        <v>34</v>
      </c>
      <c r="J231" t="s">
        <v>35</v>
      </c>
      <c r="K231">
        <v>2540</v>
      </c>
      <c r="L231" t="s">
        <v>46</v>
      </c>
      <c r="M231">
        <v>10</v>
      </c>
      <c r="N231" s="1">
        <v>43017</v>
      </c>
      <c r="O231">
        <v>1</v>
      </c>
      <c r="P231" t="str">
        <f>"171000002953"</f>
        <v>171000002953</v>
      </c>
      <c r="Q231" t="s">
        <v>172</v>
      </c>
      <c r="R231" t="s">
        <v>29</v>
      </c>
      <c r="S231" t="s">
        <v>173</v>
      </c>
      <c r="T231" t="s">
        <v>174</v>
      </c>
      <c r="U231" t="s">
        <v>28</v>
      </c>
      <c r="V231">
        <v>4</v>
      </c>
      <c r="W231">
        <v>0</v>
      </c>
    </row>
    <row r="232" spans="1:23" x14ac:dyDescent="0.25">
      <c r="A232" t="str">
        <f t="shared" si="6"/>
        <v>LA061</v>
      </c>
      <c r="B232" t="str">
        <f t="shared" si="7"/>
        <v>061</v>
      </c>
      <c r="C232" t="s">
        <v>24</v>
      </c>
      <c r="D232">
        <v>606300</v>
      </c>
      <c r="E232" t="s">
        <v>188</v>
      </c>
      <c r="F232">
        <v>606300</v>
      </c>
      <c r="G232" t="s">
        <v>189</v>
      </c>
      <c r="H232" t="s">
        <v>190</v>
      </c>
      <c r="I232" t="s">
        <v>34</v>
      </c>
      <c r="J232" t="s">
        <v>35</v>
      </c>
      <c r="K232">
        <v>2540</v>
      </c>
      <c r="L232" t="s">
        <v>46</v>
      </c>
      <c r="M232">
        <v>10</v>
      </c>
      <c r="N232" s="1">
        <v>43025</v>
      </c>
      <c r="O232">
        <v>1</v>
      </c>
      <c r="P232" t="str">
        <f>"171000001323"</f>
        <v>171000001323</v>
      </c>
      <c r="Q232" t="s">
        <v>172</v>
      </c>
      <c r="R232" t="s">
        <v>29</v>
      </c>
      <c r="S232" t="s">
        <v>173</v>
      </c>
      <c r="T232" t="s">
        <v>174</v>
      </c>
      <c r="U232" t="s">
        <v>28</v>
      </c>
      <c r="V232">
        <v>4</v>
      </c>
      <c r="W232">
        <v>0</v>
      </c>
    </row>
    <row r="233" spans="1:23" x14ac:dyDescent="0.25">
      <c r="A233" t="str">
        <f t="shared" si="6"/>
        <v>LA061</v>
      </c>
      <c r="B233" t="str">
        <f t="shared" si="7"/>
        <v>061</v>
      </c>
      <c r="C233" t="s">
        <v>24</v>
      </c>
      <c r="D233">
        <v>606300</v>
      </c>
      <c r="E233" t="s">
        <v>188</v>
      </c>
      <c r="F233">
        <v>606300</v>
      </c>
      <c r="G233" t="s">
        <v>189</v>
      </c>
      <c r="H233" t="s">
        <v>190</v>
      </c>
      <c r="I233" t="s">
        <v>34</v>
      </c>
      <c r="J233" t="s">
        <v>35</v>
      </c>
      <c r="K233">
        <v>2540</v>
      </c>
      <c r="L233" t="s">
        <v>46</v>
      </c>
      <c r="M233">
        <v>10</v>
      </c>
      <c r="N233" s="1">
        <v>43025</v>
      </c>
      <c r="O233">
        <v>1</v>
      </c>
      <c r="P233" t="str">
        <f>"171000002954"</f>
        <v>171000002954</v>
      </c>
      <c r="Q233" t="s">
        <v>172</v>
      </c>
      <c r="R233" t="s">
        <v>29</v>
      </c>
      <c r="S233" t="s">
        <v>173</v>
      </c>
      <c r="T233" t="s">
        <v>174</v>
      </c>
      <c r="U233" t="s">
        <v>28</v>
      </c>
      <c r="V233">
        <v>4</v>
      </c>
      <c r="W233">
        <v>0</v>
      </c>
    </row>
    <row r="234" spans="1:23" x14ac:dyDescent="0.25">
      <c r="A234" t="str">
        <f t="shared" si="6"/>
        <v>LA061</v>
      </c>
      <c r="B234" t="str">
        <f t="shared" si="7"/>
        <v>061</v>
      </c>
      <c r="C234" t="s">
        <v>24</v>
      </c>
      <c r="D234">
        <v>606300</v>
      </c>
      <c r="E234" t="s">
        <v>188</v>
      </c>
      <c r="F234">
        <v>606300</v>
      </c>
      <c r="G234" t="s">
        <v>189</v>
      </c>
      <c r="H234" t="s">
        <v>190</v>
      </c>
      <c r="I234" t="s">
        <v>34</v>
      </c>
      <c r="J234" t="s">
        <v>35</v>
      </c>
      <c r="K234">
        <v>2540</v>
      </c>
      <c r="L234" t="s">
        <v>46</v>
      </c>
      <c r="M234">
        <v>10</v>
      </c>
      <c r="N234" s="1">
        <v>43039</v>
      </c>
      <c r="O234">
        <v>1</v>
      </c>
      <c r="P234" t="str">
        <f>"171000000050"</f>
        <v>171000000050</v>
      </c>
      <c r="Q234" t="s">
        <v>180</v>
      </c>
      <c r="R234" t="s">
        <v>29</v>
      </c>
      <c r="S234" t="s">
        <v>170</v>
      </c>
      <c r="T234" t="s">
        <v>181</v>
      </c>
      <c r="U234" t="s">
        <v>28</v>
      </c>
      <c r="V234">
        <v>4</v>
      </c>
      <c r="W234">
        <v>0</v>
      </c>
    </row>
    <row r="235" spans="1:23" x14ac:dyDescent="0.25">
      <c r="A235" t="str">
        <f t="shared" si="6"/>
        <v>LA061</v>
      </c>
      <c r="B235" t="str">
        <f t="shared" si="7"/>
        <v>061</v>
      </c>
      <c r="C235" t="s">
        <v>24</v>
      </c>
      <c r="D235">
        <v>606300</v>
      </c>
      <c r="E235" t="s">
        <v>188</v>
      </c>
      <c r="F235">
        <v>606300</v>
      </c>
      <c r="G235" t="s">
        <v>189</v>
      </c>
      <c r="H235" t="s">
        <v>190</v>
      </c>
      <c r="I235" t="s">
        <v>34</v>
      </c>
      <c r="J235" t="s">
        <v>35</v>
      </c>
      <c r="K235">
        <v>2540</v>
      </c>
      <c r="L235" t="s">
        <v>46</v>
      </c>
      <c r="M235">
        <v>10</v>
      </c>
      <c r="N235" s="1">
        <v>43039</v>
      </c>
      <c r="O235">
        <v>1</v>
      </c>
      <c r="P235" t="str">
        <f>"171000000073"</f>
        <v>171000000073</v>
      </c>
      <c r="Q235" t="s">
        <v>180</v>
      </c>
      <c r="R235" t="s">
        <v>29</v>
      </c>
      <c r="S235" t="s">
        <v>170</v>
      </c>
      <c r="T235" t="s">
        <v>181</v>
      </c>
      <c r="U235" t="s">
        <v>28</v>
      </c>
      <c r="V235">
        <v>4</v>
      </c>
      <c r="W235">
        <v>0</v>
      </c>
    </row>
    <row r="236" spans="1:23" x14ac:dyDescent="0.25">
      <c r="A236" t="str">
        <f t="shared" si="6"/>
        <v>LA061</v>
      </c>
      <c r="B236" t="str">
        <f t="shared" si="7"/>
        <v>061</v>
      </c>
      <c r="C236" t="s">
        <v>24</v>
      </c>
      <c r="D236">
        <v>606330</v>
      </c>
      <c r="E236" t="s">
        <v>204</v>
      </c>
      <c r="F236">
        <v>606330</v>
      </c>
      <c r="G236" t="s">
        <v>205</v>
      </c>
      <c r="H236" t="s">
        <v>206</v>
      </c>
      <c r="I236" t="s">
        <v>25</v>
      </c>
      <c r="J236" t="s">
        <v>26</v>
      </c>
      <c r="K236" t="s">
        <v>0</v>
      </c>
      <c r="L236" t="s">
        <v>0</v>
      </c>
      <c r="M236">
        <v>1</v>
      </c>
      <c r="N236" s="1">
        <v>42736</v>
      </c>
      <c r="O236">
        <v>1</v>
      </c>
      <c r="P236" t="str">
        <f>"170100000042"</f>
        <v>170100000042</v>
      </c>
      <c r="Q236" t="s">
        <v>169</v>
      </c>
      <c r="R236" t="s">
        <v>29</v>
      </c>
      <c r="S236" t="s">
        <v>170</v>
      </c>
      <c r="T236" t="s">
        <v>171</v>
      </c>
      <c r="U236" t="s">
        <v>28</v>
      </c>
      <c r="V236">
        <v>4</v>
      </c>
      <c r="W236">
        <v>0</v>
      </c>
    </row>
    <row r="237" spans="1:23" x14ac:dyDescent="0.25">
      <c r="A237" t="str">
        <f t="shared" si="6"/>
        <v>LA061</v>
      </c>
      <c r="B237" t="str">
        <f t="shared" si="7"/>
        <v>061</v>
      </c>
      <c r="C237" t="s">
        <v>24</v>
      </c>
      <c r="D237">
        <v>606330</v>
      </c>
      <c r="E237" t="s">
        <v>204</v>
      </c>
      <c r="F237">
        <v>606330</v>
      </c>
      <c r="G237" t="s">
        <v>205</v>
      </c>
      <c r="H237" t="s">
        <v>206</v>
      </c>
      <c r="I237" t="s">
        <v>25</v>
      </c>
      <c r="J237" t="s">
        <v>26</v>
      </c>
      <c r="K237" t="s">
        <v>0</v>
      </c>
      <c r="L237" t="s">
        <v>0</v>
      </c>
      <c r="M237">
        <v>1</v>
      </c>
      <c r="N237" s="1">
        <v>42766</v>
      </c>
      <c r="O237">
        <v>1</v>
      </c>
      <c r="P237" t="str">
        <f>"170100002218"</f>
        <v>170100002218</v>
      </c>
      <c r="Q237" t="s">
        <v>172</v>
      </c>
      <c r="R237" t="s">
        <v>29</v>
      </c>
      <c r="S237" t="s">
        <v>173</v>
      </c>
      <c r="T237" t="s">
        <v>174</v>
      </c>
      <c r="U237" t="s">
        <v>28</v>
      </c>
      <c r="V237">
        <v>4</v>
      </c>
      <c r="W237">
        <v>0</v>
      </c>
    </row>
    <row r="238" spans="1:23" x14ac:dyDescent="0.25">
      <c r="A238" t="str">
        <f t="shared" si="6"/>
        <v>LA061</v>
      </c>
      <c r="B238" t="str">
        <f t="shared" si="7"/>
        <v>061</v>
      </c>
      <c r="C238" t="s">
        <v>24</v>
      </c>
      <c r="D238">
        <v>606330</v>
      </c>
      <c r="E238" t="s">
        <v>204</v>
      </c>
      <c r="F238">
        <v>606330</v>
      </c>
      <c r="G238" t="s">
        <v>205</v>
      </c>
      <c r="H238" t="s">
        <v>206</v>
      </c>
      <c r="I238" t="s">
        <v>25</v>
      </c>
      <c r="J238" t="s">
        <v>26</v>
      </c>
      <c r="K238" t="s">
        <v>0</v>
      </c>
      <c r="L238" t="s">
        <v>0</v>
      </c>
      <c r="M238">
        <v>2</v>
      </c>
      <c r="N238" s="1">
        <v>42794</v>
      </c>
      <c r="O238">
        <v>1</v>
      </c>
      <c r="P238" t="str">
        <f>"170200000526"</f>
        <v>170200000526</v>
      </c>
      <c r="Q238" t="s">
        <v>169</v>
      </c>
      <c r="R238" t="s">
        <v>27</v>
      </c>
      <c r="S238" t="s">
        <v>170</v>
      </c>
      <c r="T238" t="s">
        <v>171</v>
      </c>
      <c r="U238" t="s">
        <v>28</v>
      </c>
      <c r="V238">
        <v>4</v>
      </c>
      <c r="W238">
        <v>0</v>
      </c>
    </row>
    <row r="239" spans="1:23" x14ac:dyDescent="0.25">
      <c r="A239" t="str">
        <f t="shared" si="6"/>
        <v>LA061</v>
      </c>
      <c r="B239" t="str">
        <f t="shared" si="7"/>
        <v>061</v>
      </c>
      <c r="C239" t="s">
        <v>24</v>
      </c>
      <c r="D239">
        <v>606330</v>
      </c>
      <c r="E239" t="s">
        <v>204</v>
      </c>
      <c r="F239">
        <v>606330</v>
      </c>
      <c r="G239" t="s">
        <v>205</v>
      </c>
      <c r="H239" t="s">
        <v>206</v>
      </c>
      <c r="I239" t="s">
        <v>25</v>
      </c>
      <c r="J239" t="s">
        <v>26</v>
      </c>
      <c r="K239" t="s">
        <v>0</v>
      </c>
      <c r="L239" t="s">
        <v>0</v>
      </c>
      <c r="M239">
        <v>3</v>
      </c>
      <c r="N239" s="1">
        <v>42795</v>
      </c>
      <c r="O239">
        <v>1</v>
      </c>
      <c r="P239" t="str">
        <f>"170300000245"</f>
        <v>170300000245</v>
      </c>
      <c r="Q239" t="s">
        <v>169</v>
      </c>
      <c r="R239" t="s">
        <v>27</v>
      </c>
      <c r="S239" t="s">
        <v>170</v>
      </c>
      <c r="T239" t="s">
        <v>171</v>
      </c>
      <c r="U239" t="s">
        <v>28</v>
      </c>
      <c r="V239">
        <v>4</v>
      </c>
      <c r="W239">
        <v>0</v>
      </c>
    </row>
    <row r="240" spans="1:23" x14ac:dyDescent="0.25">
      <c r="A240" t="str">
        <f t="shared" si="6"/>
        <v>LA061</v>
      </c>
      <c r="B240" t="str">
        <f t="shared" si="7"/>
        <v>061</v>
      </c>
      <c r="C240" t="s">
        <v>24</v>
      </c>
      <c r="D240">
        <v>606330</v>
      </c>
      <c r="E240" t="s">
        <v>204</v>
      </c>
      <c r="F240">
        <v>606330</v>
      </c>
      <c r="G240" t="s">
        <v>205</v>
      </c>
      <c r="H240" t="s">
        <v>206</v>
      </c>
      <c r="I240" t="s">
        <v>25</v>
      </c>
      <c r="J240" t="s">
        <v>26</v>
      </c>
      <c r="K240" t="s">
        <v>0</v>
      </c>
      <c r="L240" t="s">
        <v>0</v>
      </c>
      <c r="M240">
        <v>3</v>
      </c>
      <c r="N240" s="1">
        <v>42795</v>
      </c>
      <c r="O240">
        <v>1</v>
      </c>
      <c r="P240" t="str">
        <f>"170300000522"</f>
        <v>170300000522</v>
      </c>
      <c r="Q240" t="s">
        <v>172</v>
      </c>
      <c r="R240" t="s">
        <v>29</v>
      </c>
      <c r="S240" t="s">
        <v>173</v>
      </c>
      <c r="T240" t="s">
        <v>174</v>
      </c>
      <c r="U240" t="s">
        <v>28</v>
      </c>
      <c r="V240">
        <v>4</v>
      </c>
      <c r="W240">
        <v>0</v>
      </c>
    </row>
    <row r="241" spans="1:23" x14ac:dyDescent="0.25">
      <c r="A241" t="str">
        <f t="shared" si="6"/>
        <v>LA061</v>
      </c>
      <c r="B241" t="str">
        <f t="shared" si="7"/>
        <v>061</v>
      </c>
      <c r="C241" t="s">
        <v>24</v>
      </c>
      <c r="D241">
        <v>606330</v>
      </c>
      <c r="E241" t="s">
        <v>204</v>
      </c>
      <c r="F241">
        <v>606330</v>
      </c>
      <c r="G241" t="s">
        <v>205</v>
      </c>
      <c r="H241" t="s">
        <v>206</v>
      </c>
      <c r="I241" t="s">
        <v>25</v>
      </c>
      <c r="J241" t="s">
        <v>26</v>
      </c>
      <c r="K241" t="s">
        <v>0</v>
      </c>
      <c r="L241" t="s">
        <v>0</v>
      </c>
      <c r="M241">
        <v>3</v>
      </c>
      <c r="N241" s="1">
        <v>42811</v>
      </c>
      <c r="O241">
        <v>1</v>
      </c>
      <c r="P241" t="str">
        <f>"170300001326"</f>
        <v>170300001326</v>
      </c>
      <c r="Q241" t="s">
        <v>172</v>
      </c>
      <c r="R241" t="s">
        <v>29</v>
      </c>
      <c r="S241" t="s">
        <v>173</v>
      </c>
      <c r="T241" t="s">
        <v>174</v>
      </c>
      <c r="U241" t="s">
        <v>28</v>
      </c>
      <c r="V241">
        <v>4</v>
      </c>
      <c r="W241">
        <v>0</v>
      </c>
    </row>
    <row r="242" spans="1:23" x14ac:dyDescent="0.25">
      <c r="A242" t="str">
        <f t="shared" si="6"/>
        <v>LA061</v>
      </c>
      <c r="B242" t="str">
        <f t="shared" si="7"/>
        <v>061</v>
      </c>
      <c r="C242" t="s">
        <v>24</v>
      </c>
      <c r="D242">
        <v>606330</v>
      </c>
      <c r="E242" t="s">
        <v>204</v>
      </c>
      <c r="F242">
        <v>606330</v>
      </c>
      <c r="G242" t="s">
        <v>167</v>
      </c>
      <c r="H242" t="s">
        <v>168</v>
      </c>
      <c r="I242" t="s">
        <v>53</v>
      </c>
      <c r="J242" t="s">
        <v>54</v>
      </c>
      <c r="K242" t="s">
        <v>0</v>
      </c>
      <c r="L242" t="s">
        <v>0</v>
      </c>
      <c r="M242">
        <v>1</v>
      </c>
      <c r="N242" s="1">
        <v>42766</v>
      </c>
      <c r="O242">
        <v>1</v>
      </c>
      <c r="P242" t="str">
        <f>"170100000190"</f>
        <v>170100000190</v>
      </c>
      <c r="Q242" t="s">
        <v>169</v>
      </c>
      <c r="R242" t="s">
        <v>27</v>
      </c>
      <c r="S242" t="s">
        <v>170</v>
      </c>
      <c r="T242" t="s">
        <v>171</v>
      </c>
      <c r="U242" t="s">
        <v>28</v>
      </c>
      <c r="V242">
        <v>4</v>
      </c>
      <c r="W242">
        <v>0</v>
      </c>
    </row>
    <row r="243" spans="1:23" x14ac:dyDescent="0.25">
      <c r="A243" t="str">
        <f t="shared" si="6"/>
        <v>LA061</v>
      </c>
      <c r="B243" t="str">
        <f t="shared" si="7"/>
        <v>061</v>
      </c>
      <c r="C243" t="s">
        <v>24</v>
      </c>
      <c r="D243">
        <v>606330</v>
      </c>
      <c r="E243" t="s">
        <v>204</v>
      </c>
      <c r="F243">
        <v>606330</v>
      </c>
      <c r="G243" t="s">
        <v>167</v>
      </c>
      <c r="H243" t="s">
        <v>168</v>
      </c>
      <c r="I243" t="s">
        <v>53</v>
      </c>
      <c r="J243" t="s">
        <v>54</v>
      </c>
      <c r="K243" t="s">
        <v>0</v>
      </c>
      <c r="L243" t="s">
        <v>0</v>
      </c>
      <c r="M243">
        <v>2</v>
      </c>
      <c r="N243" s="1">
        <v>42767</v>
      </c>
      <c r="O243">
        <v>1</v>
      </c>
      <c r="P243" t="str">
        <f>"170200000225"</f>
        <v>170200000225</v>
      </c>
      <c r="Q243" t="s">
        <v>169</v>
      </c>
      <c r="R243" t="s">
        <v>27</v>
      </c>
      <c r="S243" t="s">
        <v>170</v>
      </c>
      <c r="T243" t="s">
        <v>171</v>
      </c>
      <c r="U243" t="s">
        <v>28</v>
      </c>
      <c r="V243">
        <v>4</v>
      </c>
      <c r="W243">
        <v>0</v>
      </c>
    </row>
    <row r="244" spans="1:23" x14ac:dyDescent="0.25">
      <c r="A244" t="str">
        <f t="shared" si="6"/>
        <v>LA061</v>
      </c>
      <c r="B244" t="str">
        <f t="shared" si="7"/>
        <v>061</v>
      </c>
      <c r="C244" t="s">
        <v>24</v>
      </c>
      <c r="D244">
        <v>606330</v>
      </c>
      <c r="E244" t="s">
        <v>204</v>
      </c>
      <c r="F244">
        <v>606330</v>
      </c>
      <c r="G244" t="s">
        <v>167</v>
      </c>
      <c r="H244" t="s">
        <v>168</v>
      </c>
      <c r="I244" t="s">
        <v>53</v>
      </c>
      <c r="J244" t="s">
        <v>54</v>
      </c>
      <c r="K244" t="s">
        <v>0</v>
      </c>
      <c r="L244" t="s">
        <v>0</v>
      </c>
      <c r="M244">
        <v>2</v>
      </c>
      <c r="N244" s="1">
        <v>42794</v>
      </c>
      <c r="O244">
        <v>1</v>
      </c>
      <c r="P244" t="str">
        <f>"170200000526"</f>
        <v>170200000526</v>
      </c>
      <c r="Q244" t="s">
        <v>169</v>
      </c>
      <c r="R244" t="s">
        <v>27</v>
      </c>
      <c r="S244" t="s">
        <v>170</v>
      </c>
      <c r="T244" t="s">
        <v>171</v>
      </c>
      <c r="U244" t="s">
        <v>28</v>
      </c>
      <c r="V244">
        <v>4</v>
      </c>
      <c r="W244">
        <v>0</v>
      </c>
    </row>
    <row r="245" spans="1:23" x14ac:dyDescent="0.25">
      <c r="A245" t="str">
        <f t="shared" si="6"/>
        <v>LA061</v>
      </c>
      <c r="B245" t="str">
        <f t="shared" si="7"/>
        <v>061</v>
      </c>
      <c r="C245" t="s">
        <v>24</v>
      </c>
      <c r="D245">
        <v>606330</v>
      </c>
      <c r="E245" t="s">
        <v>204</v>
      </c>
      <c r="F245">
        <v>606330</v>
      </c>
      <c r="G245" t="s">
        <v>167</v>
      </c>
      <c r="H245" t="s">
        <v>168</v>
      </c>
      <c r="I245" t="s">
        <v>53</v>
      </c>
      <c r="J245" t="s">
        <v>54</v>
      </c>
      <c r="K245" t="s">
        <v>0</v>
      </c>
      <c r="L245" t="s">
        <v>0</v>
      </c>
      <c r="M245">
        <v>3</v>
      </c>
      <c r="N245" s="1">
        <v>42795</v>
      </c>
      <c r="O245">
        <v>1</v>
      </c>
      <c r="P245" t="str">
        <f>"170300000245"</f>
        <v>170300000245</v>
      </c>
      <c r="Q245" t="s">
        <v>169</v>
      </c>
      <c r="R245" t="s">
        <v>27</v>
      </c>
      <c r="S245" t="s">
        <v>170</v>
      </c>
      <c r="T245" t="s">
        <v>171</v>
      </c>
      <c r="U245" t="s">
        <v>28</v>
      </c>
      <c r="V245">
        <v>4</v>
      </c>
      <c r="W245">
        <v>0</v>
      </c>
    </row>
    <row r="246" spans="1:23" x14ac:dyDescent="0.25">
      <c r="A246" t="str">
        <f t="shared" si="6"/>
        <v>LA061</v>
      </c>
      <c r="B246" t="str">
        <f t="shared" si="7"/>
        <v>061</v>
      </c>
      <c r="C246" t="s">
        <v>24</v>
      </c>
      <c r="D246">
        <v>606940</v>
      </c>
      <c r="E246" t="s">
        <v>45</v>
      </c>
      <c r="F246">
        <v>606940</v>
      </c>
      <c r="G246" t="s">
        <v>193</v>
      </c>
      <c r="H246" t="s">
        <v>194</v>
      </c>
      <c r="I246" t="s">
        <v>39</v>
      </c>
      <c r="J246" t="s">
        <v>40</v>
      </c>
      <c r="K246" t="s">
        <v>0</v>
      </c>
      <c r="L246" t="s">
        <v>0</v>
      </c>
      <c r="M246">
        <v>9</v>
      </c>
      <c r="N246" s="1">
        <v>42979</v>
      </c>
      <c r="O246">
        <v>1</v>
      </c>
      <c r="P246" t="str">
        <f>"170900000222"</f>
        <v>170900000222</v>
      </c>
      <c r="Q246" t="s">
        <v>169</v>
      </c>
      <c r="R246" t="s">
        <v>27</v>
      </c>
      <c r="S246" t="s">
        <v>170</v>
      </c>
      <c r="T246" t="s">
        <v>171</v>
      </c>
      <c r="U246" t="s">
        <v>28</v>
      </c>
      <c r="V246">
        <v>4</v>
      </c>
      <c r="W246">
        <v>0</v>
      </c>
    </row>
    <row r="247" spans="1:23" x14ac:dyDescent="0.25">
      <c r="A247" t="str">
        <f t="shared" si="6"/>
        <v>LA061</v>
      </c>
      <c r="B247" t="str">
        <f t="shared" si="7"/>
        <v>061</v>
      </c>
      <c r="C247" t="s">
        <v>24</v>
      </c>
      <c r="D247">
        <v>606940</v>
      </c>
      <c r="E247" t="s">
        <v>45</v>
      </c>
      <c r="F247">
        <v>606940</v>
      </c>
      <c r="G247" t="s">
        <v>193</v>
      </c>
      <c r="H247" t="s">
        <v>194</v>
      </c>
      <c r="I247" t="s">
        <v>39</v>
      </c>
      <c r="J247" t="s">
        <v>40</v>
      </c>
      <c r="K247" t="s">
        <v>0</v>
      </c>
      <c r="L247" t="s">
        <v>0</v>
      </c>
      <c r="M247">
        <v>9</v>
      </c>
      <c r="N247" s="1">
        <v>43008</v>
      </c>
      <c r="O247">
        <v>1</v>
      </c>
      <c r="P247" t="str">
        <f>"170900000486"</f>
        <v>170900000486</v>
      </c>
      <c r="Q247" t="s">
        <v>169</v>
      </c>
      <c r="R247" t="s">
        <v>27</v>
      </c>
      <c r="S247" t="s">
        <v>170</v>
      </c>
      <c r="T247" t="s">
        <v>171</v>
      </c>
      <c r="U247" t="s">
        <v>28</v>
      </c>
      <c r="V247">
        <v>4</v>
      </c>
      <c r="W247">
        <v>0</v>
      </c>
    </row>
    <row r="248" spans="1:23" x14ac:dyDescent="0.25">
      <c r="A248" t="str">
        <f t="shared" si="6"/>
        <v>LA061</v>
      </c>
      <c r="B248" t="str">
        <f t="shared" si="7"/>
        <v>061</v>
      </c>
      <c r="C248" t="s">
        <v>24</v>
      </c>
      <c r="D248">
        <v>606940</v>
      </c>
      <c r="E248" t="s">
        <v>45</v>
      </c>
      <c r="F248">
        <v>606940</v>
      </c>
      <c r="G248" t="s">
        <v>193</v>
      </c>
      <c r="H248" t="s">
        <v>194</v>
      </c>
      <c r="I248" t="s">
        <v>39</v>
      </c>
      <c r="J248" t="s">
        <v>40</v>
      </c>
      <c r="K248" t="s">
        <v>0</v>
      </c>
      <c r="L248" t="s">
        <v>0</v>
      </c>
      <c r="M248">
        <v>10</v>
      </c>
      <c r="N248" s="1">
        <v>43009</v>
      </c>
      <c r="O248">
        <v>1</v>
      </c>
      <c r="P248" t="str">
        <f>"171000000224"</f>
        <v>171000000224</v>
      </c>
      <c r="Q248" t="s">
        <v>169</v>
      </c>
      <c r="R248" t="s">
        <v>27</v>
      </c>
      <c r="S248" t="s">
        <v>170</v>
      </c>
      <c r="T248" t="s">
        <v>171</v>
      </c>
      <c r="U248" t="s">
        <v>28</v>
      </c>
      <c r="V248">
        <v>4</v>
      </c>
      <c r="W248">
        <v>0</v>
      </c>
    </row>
    <row r="249" spans="1:23" x14ac:dyDescent="0.25">
      <c r="A249" t="str">
        <f t="shared" si="6"/>
        <v>LA061</v>
      </c>
      <c r="B249" t="str">
        <f t="shared" si="7"/>
        <v>061</v>
      </c>
      <c r="C249" t="s">
        <v>24</v>
      </c>
      <c r="D249">
        <v>606940</v>
      </c>
      <c r="E249" t="s">
        <v>45</v>
      </c>
      <c r="F249">
        <v>606940</v>
      </c>
      <c r="G249" t="s">
        <v>193</v>
      </c>
      <c r="H249" t="s">
        <v>194</v>
      </c>
      <c r="I249" t="s">
        <v>39</v>
      </c>
      <c r="J249" t="s">
        <v>40</v>
      </c>
      <c r="K249" t="s">
        <v>0</v>
      </c>
      <c r="L249" t="s">
        <v>0</v>
      </c>
      <c r="M249">
        <v>10</v>
      </c>
      <c r="N249" s="1">
        <v>43038</v>
      </c>
      <c r="O249">
        <v>1</v>
      </c>
      <c r="P249" t="str">
        <f>"171000002558"</f>
        <v>171000002558</v>
      </c>
      <c r="Q249" t="s">
        <v>172</v>
      </c>
      <c r="R249" t="s">
        <v>29</v>
      </c>
      <c r="S249" t="s">
        <v>173</v>
      </c>
      <c r="T249" t="s">
        <v>174</v>
      </c>
      <c r="U249" t="s">
        <v>28</v>
      </c>
      <c r="V249">
        <v>4</v>
      </c>
      <c r="W249">
        <v>0</v>
      </c>
    </row>
    <row r="250" spans="1:23" x14ac:dyDescent="0.25">
      <c r="A250" t="str">
        <f t="shared" si="6"/>
        <v>LA061</v>
      </c>
      <c r="B250" t="str">
        <f t="shared" si="7"/>
        <v>061</v>
      </c>
      <c r="C250" t="s">
        <v>24</v>
      </c>
      <c r="D250">
        <v>606940</v>
      </c>
      <c r="E250" t="s">
        <v>45</v>
      </c>
      <c r="F250">
        <v>606940</v>
      </c>
      <c r="G250" t="s">
        <v>193</v>
      </c>
      <c r="H250" t="s">
        <v>194</v>
      </c>
      <c r="I250" t="s">
        <v>32</v>
      </c>
      <c r="J250" t="s">
        <v>33</v>
      </c>
      <c r="K250" t="s">
        <v>0</v>
      </c>
      <c r="L250" t="s">
        <v>0</v>
      </c>
      <c r="M250">
        <v>2</v>
      </c>
      <c r="N250" s="1">
        <v>42794</v>
      </c>
      <c r="O250">
        <v>1</v>
      </c>
      <c r="P250" t="str">
        <f>"170200000649"</f>
        <v>170200000649</v>
      </c>
      <c r="Q250" t="s">
        <v>180</v>
      </c>
      <c r="R250" t="s">
        <v>27</v>
      </c>
      <c r="S250" t="s">
        <v>170</v>
      </c>
      <c r="T250" t="s">
        <v>181</v>
      </c>
      <c r="U250" t="s">
        <v>28</v>
      </c>
      <c r="V250">
        <v>4</v>
      </c>
      <c r="W250">
        <v>0</v>
      </c>
    </row>
    <row r="251" spans="1:23" x14ac:dyDescent="0.25">
      <c r="A251" t="str">
        <f t="shared" si="6"/>
        <v>LA061</v>
      </c>
      <c r="B251" t="str">
        <f t="shared" si="7"/>
        <v>061</v>
      </c>
      <c r="C251" t="s">
        <v>24</v>
      </c>
      <c r="D251">
        <v>606940</v>
      </c>
      <c r="E251" t="s">
        <v>45</v>
      </c>
      <c r="F251">
        <v>606940</v>
      </c>
      <c r="G251" t="s">
        <v>193</v>
      </c>
      <c r="H251" t="s">
        <v>194</v>
      </c>
      <c r="I251" t="s">
        <v>32</v>
      </c>
      <c r="J251" t="s">
        <v>33</v>
      </c>
      <c r="K251" t="s">
        <v>0</v>
      </c>
      <c r="L251" t="s">
        <v>0</v>
      </c>
      <c r="M251">
        <v>3</v>
      </c>
      <c r="N251" s="1">
        <v>42795</v>
      </c>
      <c r="O251">
        <v>1</v>
      </c>
      <c r="P251" t="str">
        <f>"170300000270"</f>
        <v>170300000270</v>
      </c>
      <c r="Q251" t="s">
        <v>172</v>
      </c>
      <c r="R251" t="s">
        <v>29</v>
      </c>
      <c r="S251" t="s">
        <v>173</v>
      </c>
      <c r="T251" t="s">
        <v>174</v>
      </c>
      <c r="U251" t="s">
        <v>28</v>
      </c>
      <c r="V251">
        <v>4</v>
      </c>
      <c r="W251">
        <v>0</v>
      </c>
    </row>
    <row r="252" spans="1:23" x14ac:dyDescent="0.25">
      <c r="A252" t="str">
        <f t="shared" si="6"/>
        <v>LA061</v>
      </c>
      <c r="B252" t="str">
        <f t="shared" si="7"/>
        <v>061</v>
      </c>
      <c r="C252" t="s">
        <v>24</v>
      </c>
      <c r="D252">
        <v>606940</v>
      </c>
      <c r="E252" t="s">
        <v>45</v>
      </c>
      <c r="F252">
        <v>606940</v>
      </c>
      <c r="G252" t="s">
        <v>193</v>
      </c>
      <c r="H252" t="s">
        <v>194</v>
      </c>
      <c r="I252" t="s">
        <v>32</v>
      </c>
      <c r="J252" t="s">
        <v>33</v>
      </c>
      <c r="K252" t="s">
        <v>0</v>
      </c>
      <c r="L252" t="s">
        <v>0</v>
      </c>
      <c r="M252">
        <v>3</v>
      </c>
      <c r="N252" s="1">
        <v>42795</v>
      </c>
      <c r="O252">
        <v>1</v>
      </c>
      <c r="P252" t="str">
        <f>"170300000313"</f>
        <v>170300000313</v>
      </c>
      <c r="Q252" t="s">
        <v>180</v>
      </c>
      <c r="R252" t="s">
        <v>27</v>
      </c>
      <c r="S252" t="s">
        <v>170</v>
      </c>
      <c r="T252" t="s">
        <v>181</v>
      </c>
      <c r="U252" t="s">
        <v>28</v>
      </c>
      <c r="V252">
        <v>4</v>
      </c>
      <c r="W252">
        <v>0</v>
      </c>
    </row>
    <row r="253" spans="1:23" x14ac:dyDescent="0.25">
      <c r="A253" t="str">
        <f t="shared" si="6"/>
        <v>LA061</v>
      </c>
      <c r="B253" t="str">
        <f t="shared" si="7"/>
        <v>061</v>
      </c>
      <c r="C253" t="s">
        <v>24</v>
      </c>
      <c r="D253">
        <v>606940</v>
      </c>
      <c r="E253" t="s">
        <v>45</v>
      </c>
      <c r="F253">
        <v>606940</v>
      </c>
      <c r="G253" t="s">
        <v>193</v>
      </c>
      <c r="H253" t="s">
        <v>194</v>
      </c>
      <c r="I253" t="s">
        <v>36</v>
      </c>
      <c r="J253" t="s">
        <v>37</v>
      </c>
      <c r="K253" t="s">
        <v>0</v>
      </c>
      <c r="L253" t="s">
        <v>0</v>
      </c>
      <c r="M253">
        <v>5</v>
      </c>
      <c r="N253" s="1">
        <v>42886</v>
      </c>
      <c r="O253">
        <v>1</v>
      </c>
      <c r="P253" t="str">
        <f>"170500000511"</f>
        <v>170500000511</v>
      </c>
      <c r="Q253" t="s">
        <v>169</v>
      </c>
      <c r="R253" t="s">
        <v>27</v>
      </c>
      <c r="S253" t="s">
        <v>170</v>
      </c>
      <c r="T253" t="s">
        <v>171</v>
      </c>
      <c r="U253" t="s">
        <v>28</v>
      </c>
      <c r="V253">
        <v>4</v>
      </c>
      <c r="W253">
        <v>0</v>
      </c>
    </row>
    <row r="254" spans="1:23" x14ac:dyDescent="0.25">
      <c r="A254" t="str">
        <f t="shared" si="6"/>
        <v>LA061</v>
      </c>
      <c r="B254" t="str">
        <f t="shared" si="7"/>
        <v>061</v>
      </c>
      <c r="C254" t="s">
        <v>24</v>
      </c>
      <c r="D254">
        <v>606940</v>
      </c>
      <c r="E254" t="s">
        <v>45</v>
      </c>
      <c r="F254">
        <v>606940</v>
      </c>
      <c r="G254" t="s">
        <v>193</v>
      </c>
      <c r="H254" t="s">
        <v>194</v>
      </c>
      <c r="I254" t="s">
        <v>36</v>
      </c>
      <c r="J254" t="s">
        <v>37</v>
      </c>
      <c r="K254" t="s">
        <v>0</v>
      </c>
      <c r="L254" t="s">
        <v>0</v>
      </c>
      <c r="M254">
        <v>6</v>
      </c>
      <c r="N254" s="1">
        <v>42887</v>
      </c>
      <c r="O254">
        <v>1</v>
      </c>
      <c r="P254" t="str">
        <f>"170600000230"</f>
        <v>170600000230</v>
      </c>
      <c r="Q254" t="s">
        <v>169</v>
      </c>
      <c r="R254" t="s">
        <v>27</v>
      </c>
      <c r="S254" t="s">
        <v>170</v>
      </c>
      <c r="T254" t="s">
        <v>171</v>
      </c>
      <c r="U254" t="s">
        <v>28</v>
      </c>
      <c r="V254">
        <v>4</v>
      </c>
      <c r="W254">
        <v>0</v>
      </c>
    </row>
    <row r="255" spans="1:23" x14ac:dyDescent="0.25">
      <c r="A255" t="str">
        <f t="shared" si="6"/>
        <v>LA061</v>
      </c>
      <c r="B255" t="str">
        <f t="shared" si="7"/>
        <v>061</v>
      </c>
      <c r="C255" t="s">
        <v>24</v>
      </c>
      <c r="D255">
        <v>606940</v>
      </c>
      <c r="E255" t="s">
        <v>45</v>
      </c>
      <c r="F255">
        <v>606940</v>
      </c>
      <c r="G255" t="s">
        <v>193</v>
      </c>
      <c r="H255" t="s">
        <v>194</v>
      </c>
      <c r="I255" t="s">
        <v>36</v>
      </c>
      <c r="J255" t="s">
        <v>37</v>
      </c>
      <c r="K255" t="s">
        <v>0</v>
      </c>
      <c r="L255" t="s">
        <v>0</v>
      </c>
      <c r="M255">
        <v>6</v>
      </c>
      <c r="N255" s="1">
        <v>42916</v>
      </c>
      <c r="O255">
        <v>1</v>
      </c>
      <c r="P255" t="str">
        <f>"170600000094"</f>
        <v>170600000094</v>
      </c>
      <c r="Q255" t="s">
        <v>169</v>
      </c>
      <c r="R255" t="s">
        <v>29</v>
      </c>
      <c r="S255" t="s">
        <v>170</v>
      </c>
      <c r="T255" t="s">
        <v>171</v>
      </c>
      <c r="U255" t="s">
        <v>28</v>
      </c>
      <c r="V255">
        <v>4</v>
      </c>
      <c r="W255">
        <v>0</v>
      </c>
    </row>
    <row r="256" spans="1:23" x14ac:dyDescent="0.25">
      <c r="A256" t="str">
        <f t="shared" si="6"/>
        <v>LA061</v>
      </c>
      <c r="B256" t="str">
        <f t="shared" si="7"/>
        <v>061</v>
      </c>
      <c r="C256" t="s">
        <v>24</v>
      </c>
      <c r="D256">
        <v>606940</v>
      </c>
      <c r="E256" t="s">
        <v>45</v>
      </c>
      <c r="F256">
        <v>606940</v>
      </c>
      <c r="G256" t="s">
        <v>193</v>
      </c>
      <c r="H256" t="s">
        <v>194</v>
      </c>
      <c r="I256" t="s">
        <v>36</v>
      </c>
      <c r="J256" t="s">
        <v>37</v>
      </c>
      <c r="K256" t="s">
        <v>0</v>
      </c>
      <c r="L256" t="s">
        <v>0</v>
      </c>
      <c r="M256">
        <v>7</v>
      </c>
      <c r="N256" s="1">
        <v>42917</v>
      </c>
      <c r="O256">
        <v>1</v>
      </c>
      <c r="P256" t="str">
        <f>"170700000023"</f>
        <v>170700000023</v>
      </c>
      <c r="Q256" t="s">
        <v>169</v>
      </c>
      <c r="R256" t="s">
        <v>29</v>
      </c>
      <c r="S256" t="s">
        <v>170</v>
      </c>
      <c r="T256" t="s">
        <v>171</v>
      </c>
      <c r="U256" t="s">
        <v>28</v>
      </c>
      <c r="V256">
        <v>4</v>
      </c>
      <c r="W256">
        <v>0</v>
      </c>
    </row>
    <row r="257" spans="1:23" x14ac:dyDescent="0.25">
      <c r="A257" t="str">
        <f t="shared" si="6"/>
        <v>LA061</v>
      </c>
      <c r="B257" t="str">
        <f t="shared" si="7"/>
        <v>061</v>
      </c>
      <c r="C257" t="s">
        <v>24</v>
      </c>
      <c r="D257">
        <v>606940</v>
      </c>
      <c r="E257" t="s">
        <v>45</v>
      </c>
      <c r="F257">
        <v>606940</v>
      </c>
      <c r="G257" t="s">
        <v>193</v>
      </c>
      <c r="H257" t="s">
        <v>194</v>
      </c>
      <c r="I257" t="s">
        <v>36</v>
      </c>
      <c r="J257" t="s">
        <v>37</v>
      </c>
      <c r="K257" t="s">
        <v>0</v>
      </c>
      <c r="L257" t="s">
        <v>0</v>
      </c>
      <c r="M257">
        <v>7</v>
      </c>
      <c r="N257" s="1">
        <v>42947</v>
      </c>
      <c r="O257">
        <v>1</v>
      </c>
      <c r="P257" t="str">
        <f>"170700000172"</f>
        <v>170700000172</v>
      </c>
      <c r="Q257" t="s">
        <v>169</v>
      </c>
      <c r="R257" t="s">
        <v>27</v>
      </c>
      <c r="S257" t="s">
        <v>170</v>
      </c>
      <c r="T257" t="s">
        <v>171</v>
      </c>
      <c r="U257" t="s">
        <v>28</v>
      </c>
      <c r="V257">
        <v>4</v>
      </c>
      <c r="W257">
        <v>0</v>
      </c>
    </row>
    <row r="258" spans="1:23" x14ac:dyDescent="0.25">
      <c r="A258" t="str">
        <f t="shared" si="6"/>
        <v>LA061</v>
      </c>
      <c r="B258" t="str">
        <f t="shared" si="7"/>
        <v>061</v>
      </c>
      <c r="C258" t="s">
        <v>24</v>
      </c>
      <c r="D258">
        <v>606940</v>
      </c>
      <c r="E258" t="s">
        <v>45</v>
      </c>
      <c r="F258">
        <v>606940</v>
      </c>
      <c r="G258" t="s">
        <v>193</v>
      </c>
      <c r="H258" t="s">
        <v>194</v>
      </c>
      <c r="I258" t="s">
        <v>36</v>
      </c>
      <c r="J258" t="s">
        <v>37</v>
      </c>
      <c r="K258" t="s">
        <v>0</v>
      </c>
      <c r="L258" t="s">
        <v>0</v>
      </c>
      <c r="M258">
        <v>8</v>
      </c>
      <c r="N258" s="1">
        <v>42948</v>
      </c>
      <c r="O258">
        <v>1</v>
      </c>
      <c r="P258" t="str">
        <f>"170800000172"</f>
        <v>170800000172</v>
      </c>
      <c r="Q258" t="s">
        <v>169</v>
      </c>
      <c r="R258" t="s">
        <v>27</v>
      </c>
      <c r="S258" t="s">
        <v>170</v>
      </c>
      <c r="T258" t="s">
        <v>171</v>
      </c>
      <c r="U258" t="s">
        <v>28</v>
      </c>
      <c r="V258">
        <v>4</v>
      </c>
      <c r="W258">
        <v>0</v>
      </c>
    </row>
    <row r="259" spans="1:23" x14ac:dyDescent="0.25">
      <c r="A259" t="str">
        <f t="shared" si="6"/>
        <v>LA061</v>
      </c>
      <c r="B259" t="str">
        <f t="shared" si="7"/>
        <v>061</v>
      </c>
      <c r="C259" t="s">
        <v>24</v>
      </c>
      <c r="D259">
        <v>606940</v>
      </c>
      <c r="E259" t="s">
        <v>45</v>
      </c>
      <c r="F259">
        <v>606940</v>
      </c>
      <c r="G259" t="s">
        <v>193</v>
      </c>
      <c r="H259" t="s">
        <v>194</v>
      </c>
      <c r="I259" t="s">
        <v>36</v>
      </c>
      <c r="J259" t="s">
        <v>37</v>
      </c>
      <c r="K259" t="s">
        <v>0</v>
      </c>
      <c r="L259" t="s">
        <v>0</v>
      </c>
      <c r="M259">
        <v>8</v>
      </c>
      <c r="N259" s="1">
        <v>42978</v>
      </c>
      <c r="O259">
        <v>1</v>
      </c>
      <c r="P259" t="str">
        <f>"170800000455"</f>
        <v>170800000455</v>
      </c>
      <c r="Q259" t="s">
        <v>169</v>
      </c>
      <c r="R259" t="s">
        <v>27</v>
      </c>
      <c r="S259" t="s">
        <v>170</v>
      </c>
      <c r="T259" t="s">
        <v>171</v>
      </c>
      <c r="U259" t="s">
        <v>28</v>
      </c>
      <c r="V259">
        <v>4</v>
      </c>
      <c r="W259">
        <v>0</v>
      </c>
    </row>
    <row r="260" spans="1:23" x14ac:dyDescent="0.25">
      <c r="A260" t="str">
        <f t="shared" si="6"/>
        <v>LA061</v>
      </c>
      <c r="B260" t="str">
        <f t="shared" si="7"/>
        <v>061</v>
      </c>
      <c r="C260" t="s">
        <v>24</v>
      </c>
      <c r="D260">
        <v>606940</v>
      </c>
      <c r="E260" t="s">
        <v>45</v>
      </c>
      <c r="F260">
        <v>606940</v>
      </c>
      <c r="G260" t="s">
        <v>193</v>
      </c>
      <c r="H260" t="s">
        <v>194</v>
      </c>
      <c r="I260" t="s">
        <v>36</v>
      </c>
      <c r="J260" t="s">
        <v>37</v>
      </c>
      <c r="K260" t="s">
        <v>0</v>
      </c>
      <c r="L260" t="s">
        <v>0</v>
      </c>
      <c r="M260">
        <v>9</v>
      </c>
      <c r="N260" s="1">
        <v>42979</v>
      </c>
      <c r="O260">
        <v>1</v>
      </c>
      <c r="P260" t="str">
        <f>"170900000222"</f>
        <v>170900000222</v>
      </c>
      <c r="Q260" t="s">
        <v>169</v>
      </c>
      <c r="R260" t="s">
        <v>27</v>
      </c>
      <c r="S260" t="s">
        <v>170</v>
      </c>
      <c r="T260" t="s">
        <v>171</v>
      </c>
      <c r="U260" t="s">
        <v>28</v>
      </c>
      <c r="V260">
        <v>4</v>
      </c>
      <c r="W260">
        <v>0</v>
      </c>
    </row>
    <row r="261" spans="1:23" x14ac:dyDescent="0.25">
      <c r="A261" t="str">
        <f t="shared" si="6"/>
        <v>LA061</v>
      </c>
      <c r="B261" t="str">
        <f t="shared" si="7"/>
        <v>061</v>
      </c>
      <c r="C261" t="s">
        <v>24</v>
      </c>
      <c r="D261">
        <v>612220</v>
      </c>
      <c r="E261" t="s">
        <v>201</v>
      </c>
      <c r="F261">
        <v>612220</v>
      </c>
      <c r="G261" t="s">
        <v>202</v>
      </c>
      <c r="H261" t="s">
        <v>203</v>
      </c>
      <c r="I261" t="s">
        <v>57</v>
      </c>
      <c r="J261" t="s">
        <v>58</v>
      </c>
      <c r="K261" t="s">
        <v>0</v>
      </c>
      <c r="L261" t="s">
        <v>0</v>
      </c>
      <c r="M261">
        <v>3</v>
      </c>
      <c r="N261" s="1">
        <v>42818</v>
      </c>
      <c r="O261">
        <v>1</v>
      </c>
      <c r="P261" t="str">
        <f>"170300002414"</f>
        <v>170300002414</v>
      </c>
      <c r="Q261" t="s">
        <v>172</v>
      </c>
      <c r="R261" t="s">
        <v>29</v>
      </c>
      <c r="S261" t="s">
        <v>173</v>
      </c>
      <c r="T261" t="s">
        <v>174</v>
      </c>
      <c r="U261" t="s">
        <v>28</v>
      </c>
      <c r="V261">
        <v>4</v>
      </c>
      <c r="W261">
        <v>0</v>
      </c>
    </row>
    <row r="262" spans="1:23" x14ac:dyDescent="0.25">
      <c r="A262" t="str">
        <f t="shared" si="6"/>
        <v>LA061</v>
      </c>
      <c r="B262" t="str">
        <f t="shared" si="7"/>
        <v>061</v>
      </c>
      <c r="C262" t="s">
        <v>24</v>
      </c>
      <c r="D262">
        <v>612220</v>
      </c>
      <c r="E262" t="s">
        <v>201</v>
      </c>
      <c r="F262">
        <v>612220</v>
      </c>
      <c r="G262" t="s">
        <v>202</v>
      </c>
      <c r="H262" t="s">
        <v>203</v>
      </c>
      <c r="I262" t="s">
        <v>57</v>
      </c>
      <c r="J262" t="s">
        <v>58</v>
      </c>
      <c r="K262" t="s">
        <v>0</v>
      </c>
      <c r="L262" t="s">
        <v>0</v>
      </c>
      <c r="M262">
        <v>3</v>
      </c>
      <c r="N262" s="1">
        <v>42824</v>
      </c>
      <c r="O262">
        <v>1</v>
      </c>
      <c r="P262" t="str">
        <f>"170300002964"</f>
        <v>170300002964</v>
      </c>
      <c r="Q262" t="s">
        <v>172</v>
      </c>
      <c r="R262" t="s">
        <v>29</v>
      </c>
      <c r="S262" t="s">
        <v>173</v>
      </c>
      <c r="T262" t="s">
        <v>174</v>
      </c>
      <c r="U262" t="s">
        <v>28</v>
      </c>
      <c r="V262">
        <v>4</v>
      </c>
      <c r="W262">
        <v>0</v>
      </c>
    </row>
    <row r="263" spans="1:23" x14ac:dyDescent="0.25">
      <c r="A263" t="str">
        <f t="shared" si="6"/>
        <v>LA061</v>
      </c>
      <c r="B263" t="str">
        <f t="shared" si="7"/>
        <v>061</v>
      </c>
      <c r="C263" t="s">
        <v>24</v>
      </c>
      <c r="D263">
        <v>612220</v>
      </c>
      <c r="E263" t="s">
        <v>201</v>
      </c>
      <c r="F263">
        <v>612220</v>
      </c>
      <c r="G263" t="s">
        <v>202</v>
      </c>
      <c r="H263" t="s">
        <v>203</v>
      </c>
      <c r="I263" t="s">
        <v>57</v>
      </c>
      <c r="J263" t="s">
        <v>58</v>
      </c>
      <c r="K263" t="s">
        <v>0</v>
      </c>
      <c r="L263" t="s">
        <v>0</v>
      </c>
      <c r="M263">
        <v>3</v>
      </c>
      <c r="N263" s="1">
        <v>42825</v>
      </c>
      <c r="O263">
        <v>1</v>
      </c>
      <c r="P263" t="str">
        <f>"170300000529"</f>
        <v>170300000529</v>
      </c>
      <c r="Q263" t="s">
        <v>180</v>
      </c>
      <c r="R263" t="s">
        <v>27</v>
      </c>
      <c r="S263" t="s">
        <v>170</v>
      </c>
      <c r="T263" t="s">
        <v>181</v>
      </c>
      <c r="U263" t="s">
        <v>28</v>
      </c>
      <c r="V263">
        <v>4</v>
      </c>
      <c r="W263">
        <v>0</v>
      </c>
    </row>
    <row r="264" spans="1:23" x14ac:dyDescent="0.25">
      <c r="A264" t="str">
        <f t="shared" si="6"/>
        <v>LA061</v>
      </c>
      <c r="B264" t="str">
        <f t="shared" si="7"/>
        <v>061</v>
      </c>
      <c r="C264" t="s">
        <v>24</v>
      </c>
      <c r="D264">
        <v>612220</v>
      </c>
      <c r="E264" t="s">
        <v>201</v>
      </c>
      <c r="F264">
        <v>612220</v>
      </c>
      <c r="G264" t="s">
        <v>202</v>
      </c>
      <c r="H264" t="s">
        <v>203</v>
      </c>
      <c r="I264" t="s">
        <v>57</v>
      </c>
      <c r="J264" t="s">
        <v>58</v>
      </c>
      <c r="K264" t="s">
        <v>0</v>
      </c>
      <c r="L264" t="s">
        <v>0</v>
      </c>
      <c r="M264">
        <v>4</v>
      </c>
      <c r="N264" s="1">
        <v>42826</v>
      </c>
      <c r="O264">
        <v>1</v>
      </c>
      <c r="P264" t="str">
        <f>"170400000224"</f>
        <v>170400000224</v>
      </c>
      <c r="Q264" t="s">
        <v>180</v>
      </c>
      <c r="R264" t="s">
        <v>27</v>
      </c>
      <c r="S264" t="s">
        <v>170</v>
      </c>
      <c r="T264" t="s">
        <v>181</v>
      </c>
      <c r="U264" t="s">
        <v>28</v>
      </c>
      <c r="V264">
        <v>4</v>
      </c>
      <c r="W264">
        <v>0</v>
      </c>
    </row>
    <row r="265" spans="1:23" x14ac:dyDescent="0.25">
      <c r="A265" t="str">
        <f t="shared" si="6"/>
        <v>LA061</v>
      </c>
      <c r="B265" t="str">
        <f t="shared" si="7"/>
        <v>061</v>
      </c>
      <c r="C265" t="s">
        <v>24</v>
      </c>
      <c r="D265">
        <v>612220</v>
      </c>
      <c r="E265" t="s">
        <v>201</v>
      </c>
      <c r="F265">
        <v>612220</v>
      </c>
      <c r="G265" t="s">
        <v>202</v>
      </c>
      <c r="H265" t="s">
        <v>203</v>
      </c>
      <c r="I265" t="s">
        <v>57</v>
      </c>
      <c r="J265" t="s">
        <v>58</v>
      </c>
      <c r="K265" t="s">
        <v>0</v>
      </c>
      <c r="L265" t="s">
        <v>0</v>
      </c>
      <c r="M265">
        <v>4</v>
      </c>
      <c r="N265" s="1">
        <v>42851</v>
      </c>
      <c r="O265">
        <v>1</v>
      </c>
      <c r="P265" t="str">
        <f>"170400001988"</f>
        <v>170400001988</v>
      </c>
      <c r="Q265" t="s">
        <v>172</v>
      </c>
      <c r="R265" t="s">
        <v>29</v>
      </c>
      <c r="S265" t="s">
        <v>173</v>
      </c>
      <c r="T265" t="s">
        <v>174</v>
      </c>
      <c r="U265" t="s">
        <v>28</v>
      </c>
      <c r="V265">
        <v>4</v>
      </c>
      <c r="W265">
        <v>0</v>
      </c>
    </row>
    <row r="266" spans="1:23" x14ac:dyDescent="0.25">
      <c r="A266" t="str">
        <f t="shared" si="6"/>
        <v>LA061</v>
      </c>
      <c r="B266" t="str">
        <f t="shared" si="7"/>
        <v>061</v>
      </c>
      <c r="C266" t="s">
        <v>24</v>
      </c>
      <c r="D266">
        <v>612220</v>
      </c>
      <c r="E266" t="s">
        <v>201</v>
      </c>
      <c r="F266">
        <v>612220</v>
      </c>
      <c r="G266" t="s">
        <v>202</v>
      </c>
      <c r="H266" t="s">
        <v>203</v>
      </c>
      <c r="I266" t="s">
        <v>57</v>
      </c>
      <c r="J266" t="s">
        <v>58</v>
      </c>
      <c r="K266" t="s">
        <v>0</v>
      </c>
      <c r="L266" t="s">
        <v>0</v>
      </c>
      <c r="M266">
        <v>4</v>
      </c>
      <c r="N266" s="1">
        <v>42855</v>
      </c>
      <c r="O266">
        <v>1</v>
      </c>
      <c r="P266" t="str">
        <f>"170400000314"</f>
        <v>170400000314</v>
      </c>
      <c r="Q266" t="s">
        <v>180</v>
      </c>
      <c r="R266" t="s">
        <v>27</v>
      </c>
      <c r="S266" t="s">
        <v>170</v>
      </c>
      <c r="T266" t="s">
        <v>181</v>
      </c>
      <c r="U266" t="s">
        <v>28</v>
      </c>
      <c r="V266">
        <v>4</v>
      </c>
      <c r="W266">
        <v>0</v>
      </c>
    </row>
    <row r="267" spans="1:23" x14ac:dyDescent="0.25">
      <c r="A267" t="str">
        <f t="shared" si="6"/>
        <v>LA061</v>
      </c>
      <c r="B267" t="str">
        <f t="shared" si="7"/>
        <v>061</v>
      </c>
      <c r="C267" t="s">
        <v>24</v>
      </c>
      <c r="D267">
        <v>612220</v>
      </c>
      <c r="E267" t="s">
        <v>201</v>
      </c>
      <c r="F267">
        <v>612220</v>
      </c>
      <c r="G267" t="s">
        <v>202</v>
      </c>
      <c r="H267" t="s">
        <v>203</v>
      </c>
      <c r="I267" t="s">
        <v>57</v>
      </c>
      <c r="J267" t="s">
        <v>58</v>
      </c>
      <c r="K267" t="s">
        <v>0</v>
      </c>
      <c r="L267" t="s">
        <v>0</v>
      </c>
      <c r="M267">
        <v>5</v>
      </c>
      <c r="N267" s="1">
        <v>42856</v>
      </c>
      <c r="O267">
        <v>1</v>
      </c>
      <c r="P267" t="str">
        <f>"170500000012"</f>
        <v>170500000012</v>
      </c>
      <c r="Q267" t="s">
        <v>180</v>
      </c>
      <c r="R267" t="s">
        <v>27</v>
      </c>
      <c r="S267" t="s">
        <v>170</v>
      </c>
      <c r="T267" t="s">
        <v>181</v>
      </c>
      <c r="U267" t="s">
        <v>28</v>
      </c>
      <c r="V267">
        <v>4</v>
      </c>
      <c r="W267">
        <v>0</v>
      </c>
    </row>
    <row r="268" spans="1:23" x14ac:dyDescent="0.25">
      <c r="A268" t="str">
        <f t="shared" si="6"/>
        <v>LA061</v>
      </c>
      <c r="B268" t="str">
        <f t="shared" si="7"/>
        <v>061</v>
      </c>
      <c r="C268" t="s">
        <v>24</v>
      </c>
      <c r="D268">
        <v>612220</v>
      </c>
      <c r="E268" t="s">
        <v>201</v>
      </c>
      <c r="F268">
        <v>612220</v>
      </c>
      <c r="G268" t="s">
        <v>202</v>
      </c>
      <c r="H268" t="s">
        <v>203</v>
      </c>
      <c r="I268" t="s">
        <v>57</v>
      </c>
      <c r="J268" t="s">
        <v>58</v>
      </c>
      <c r="K268" t="s">
        <v>0</v>
      </c>
      <c r="L268" t="s">
        <v>0</v>
      </c>
      <c r="M268">
        <v>5</v>
      </c>
      <c r="N268" s="1">
        <v>42874</v>
      </c>
      <c r="O268">
        <v>1</v>
      </c>
      <c r="P268" t="str">
        <f>"170500001552"</f>
        <v>170500001552</v>
      </c>
      <c r="Q268" t="s">
        <v>172</v>
      </c>
      <c r="R268" t="s">
        <v>29</v>
      </c>
      <c r="S268" t="s">
        <v>173</v>
      </c>
      <c r="T268" t="s">
        <v>174</v>
      </c>
      <c r="U268" t="s">
        <v>28</v>
      </c>
      <c r="V268">
        <v>4</v>
      </c>
      <c r="W268">
        <v>0</v>
      </c>
    </row>
    <row r="269" spans="1:23" x14ac:dyDescent="0.25">
      <c r="A269" t="str">
        <f t="shared" si="6"/>
        <v>LA061</v>
      </c>
      <c r="B269" t="str">
        <f t="shared" si="7"/>
        <v>061</v>
      </c>
      <c r="C269" t="s">
        <v>24</v>
      </c>
      <c r="D269">
        <v>612220</v>
      </c>
      <c r="E269" t="s">
        <v>201</v>
      </c>
      <c r="F269">
        <v>612220</v>
      </c>
      <c r="G269" t="s">
        <v>202</v>
      </c>
      <c r="H269" t="s">
        <v>203</v>
      </c>
      <c r="I269" t="s">
        <v>57</v>
      </c>
      <c r="J269" t="s">
        <v>58</v>
      </c>
      <c r="K269" t="s">
        <v>0</v>
      </c>
      <c r="L269" t="s">
        <v>0</v>
      </c>
      <c r="M269">
        <v>5</v>
      </c>
      <c r="N269" s="1">
        <v>42881</v>
      </c>
      <c r="O269">
        <v>1</v>
      </c>
      <c r="P269" t="str">
        <f>"170500002142"</f>
        <v>170500002142</v>
      </c>
      <c r="Q269" t="s">
        <v>172</v>
      </c>
      <c r="R269" t="s">
        <v>29</v>
      </c>
      <c r="S269" t="s">
        <v>173</v>
      </c>
      <c r="T269" t="s">
        <v>174</v>
      </c>
      <c r="U269" t="s">
        <v>28</v>
      </c>
      <c r="V269">
        <v>4</v>
      </c>
      <c r="W269">
        <v>0</v>
      </c>
    </row>
    <row r="270" spans="1:23" x14ac:dyDescent="0.25">
      <c r="A270" t="str">
        <f t="shared" si="6"/>
        <v>LA061</v>
      </c>
      <c r="B270" t="str">
        <f t="shared" si="7"/>
        <v>061</v>
      </c>
      <c r="C270" t="s">
        <v>24</v>
      </c>
      <c r="D270">
        <v>612220</v>
      </c>
      <c r="E270" t="s">
        <v>201</v>
      </c>
      <c r="F270">
        <v>612220</v>
      </c>
      <c r="G270" t="s">
        <v>202</v>
      </c>
      <c r="H270" t="s">
        <v>203</v>
      </c>
      <c r="I270" t="s">
        <v>57</v>
      </c>
      <c r="J270" t="s">
        <v>58</v>
      </c>
      <c r="K270" t="s">
        <v>0</v>
      </c>
      <c r="L270" t="s">
        <v>0</v>
      </c>
      <c r="M270">
        <v>5</v>
      </c>
      <c r="N270" s="1">
        <v>42886</v>
      </c>
      <c r="O270">
        <v>1</v>
      </c>
      <c r="P270" t="str">
        <f>"170500000028"</f>
        <v>170500000028</v>
      </c>
      <c r="Q270" t="s">
        <v>180</v>
      </c>
      <c r="R270" t="s">
        <v>29</v>
      </c>
      <c r="S270" t="s">
        <v>170</v>
      </c>
      <c r="T270" t="s">
        <v>181</v>
      </c>
      <c r="U270" t="s">
        <v>28</v>
      </c>
      <c r="V270">
        <v>4</v>
      </c>
      <c r="W270">
        <v>0</v>
      </c>
    </row>
    <row r="271" spans="1:23" x14ac:dyDescent="0.25">
      <c r="A271" t="str">
        <f t="shared" si="6"/>
        <v>LA061</v>
      </c>
      <c r="B271" t="str">
        <f t="shared" si="7"/>
        <v>061</v>
      </c>
      <c r="C271" t="s">
        <v>24</v>
      </c>
      <c r="D271">
        <v>612220</v>
      </c>
      <c r="E271" t="s">
        <v>201</v>
      </c>
      <c r="F271">
        <v>612220</v>
      </c>
      <c r="G271" t="s">
        <v>202</v>
      </c>
      <c r="H271" t="s">
        <v>203</v>
      </c>
      <c r="I271" t="s">
        <v>57</v>
      </c>
      <c r="J271" t="s">
        <v>58</v>
      </c>
      <c r="K271" t="s">
        <v>0</v>
      </c>
      <c r="L271" t="s">
        <v>0</v>
      </c>
      <c r="M271">
        <v>6</v>
      </c>
      <c r="N271" s="1">
        <v>42887</v>
      </c>
      <c r="O271">
        <v>1</v>
      </c>
      <c r="P271" t="str">
        <f>"170600000001"</f>
        <v>170600000001</v>
      </c>
      <c r="Q271" t="s">
        <v>180</v>
      </c>
      <c r="R271" t="s">
        <v>29</v>
      </c>
      <c r="S271" t="s">
        <v>170</v>
      </c>
      <c r="T271" t="s">
        <v>181</v>
      </c>
      <c r="U271" t="s">
        <v>28</v>
      </c>
      <c r="V271">
        <v>4</v>
      </c>
      <c r="W271">
        <v>0</v>
      </c>
    </row>
    <row r="272" spans="1:23" x14ac:dyDescent="0.25">
      <c r="A272" t="str">
        <f t="shared" si="6"/>
        <v>LA061</v>
      </c>
      <c r="B272" t="str">
        <f t="shared" si="7"/>
        <v>061</v>
      </c>
      <c r="C272" t="s">
        <v>24</v>
      </c>
      <c r="D272">
        <v>612220</v>
      </c>
      <c r="E272" t="s">
        <v>201</v>
      </c>
      <c r="F272">
        <v>612220</v>
      </c>
      <c r="G272" t="s">
        <v>202</v>
      </c>
      <c r="H272" t="s">
        <v>203</v>
      </c>
      <c r="I272" t="s">
        <v>57</v>
      </c>
      <c r="J272" t="s">
        <v>58</v>
      </c>
      <c r="K272" t="s">
        <v>0</v>
      </c>
      <c r="L272" t="s">
        <v>0</v>
      </c>
      <c r="M272">
        <v>6</v>
      </c>
      <c r="N272" s="1">
        <v>42915</v>
      </c>
      <c r="O272">
        <v>1</v>
      </c>
      <c r="P272" t="str">
        <f>"170600002528"</f>
        <v>170600002528</v>
      </c>
      <c r="Q272" t="s">
        <v>172</v>
      </c>
      <c r="R272" t="s">
        <v>29</v>
      </c>
      <c r="S272" t="s">
        <v>173</v>
      </c>
      <c r="T272" t="s">
        <v>174</v>
      </c>
      <c r="U272" t="s">
        <v>28</v>
      </c>
      <c r="V272">
        <v>4</v>
      </c>
      <c r="W272">
        <v>0</v>
      </c>
    </row>
    <row r="273" spans="1:23" x14ac:dyDescent="0.25">
      <c r="A273" t="str">
        <f t="shared" ref="A273:A336" si="8">"LA061"</f>
        <v>LA061</v>
      </c>
      <c r="B273" t="str">
        <f t="shared" ref="B273:B336" si="9">"061"</f>
        <v>061</v>
      </c>
      <c r="C273" t="s">
        <v>24</v>
      </c>
      <c r="D273">
        <v>612220</v>
      </c>
      <c r="E273" t="s">
        <v>201</v>
      </c>
      <c r="F273">
        <v>612220</v>
      </c>
      <c r="G273" t="s">
        <v>202</v>
      </c>
      <c r="H273" t="s">
        <v>203</v>
      </c>
      <c r="I273" t="s">
        <v>57</v>
      </c>
      <c r="J273" t="s">
        <v>58</v>
      </c>
      <c r="K273" t="s">
        <v>0</v>
      </c>
      <c r="L273" t="s">
        <v>0</v>
      </c>
      <c r="M273">
        <v>6</v>
      </c>
      <c r="N273" s="1">
        <v>42916</v>
      </c>
      <c r="O273">
        <v>1</v>
      </c>
      <c r="P273" t="str">
        <f>"170600000095"</f>
        <v>170600000095</v>
      </c>
      <c r="Q273" t="s">
        <v>180</v>
      </c>
      <c r="R273" t="s">
        <v>29</v>
      </c>
      <c r="S273" t="s">
        <v>187</v>
      </c>
      <c r="T273" t="s">
        <v>181</v>
      </c>
      <c r="U273" t="s">
        <v>28</v>
      </c>
      <c r="V273">
        <v>4</v>
      </c>
      <c r="W273">
        <v>0</v>
      </c>
    </row>
    <row r="274" spans="1:23" x14ac:dyDescent="0.25">
      <c r="A274" t="str">
        <f t="shared" si="8"/>
        <v>LA061</v>
      </c>
      <c r="B274" t="str">
        <f t="shared" si="9"/>
        <v>061</v>
      </c>
      <c r="C274" t="s">
        <v>24</v>
      </c>
      <c r="D274">
        <v>612220</v>
      </c>
      <c r="E274" t="s">
        <v>201</v>
      </c>
      <c r="F274">
        <v>612220</v>
      </c>
      <c r="G274" t="s">
        <v>202</v>
      </c>
      <c r="H274" t="s">
        <v>203</v>
      </c>
      <c r="I274" t="s">
        <v>57</v>
      </c>
      <c r="J274" t="s">
        <v>58</v>
      </c>
      <c r="K274" t="s">
        <v>0</v>
      </c>
      <c r="L274" t="s">
        <v>0</v>
      </c>
      <c r="M274">
        <v>7</v>
      </c>
      <c r="N274" s="1">
        <v>42917</v>
      </c>
      <c r="O274">
        <v>1</v>
      </c>
      <c r="P274" t="str">
        <f>"170700000111"</f>
        <v>170700000111</v>
      </c>
      <c r="Q274" t="s">
        <v>180</v>
      </c>
      <c r="R274" t="s">
        <v>29</v>
      </c>
      <c r="S274" t="s">
        <v>187</v>
      </c>
      <c r="T274" t="s">
        <v>181</v>
      </c>
      <c r="U274" t="s">
        <v>28</v>
      </c>
      <c r="V274">
        <v>4</v>
      </c>
      <c r="W274">
        <v>0</v>
      </c>
    </row>
    <row r="275" spans="1:23" x14ac:dyDescent="0.25">
      <c r="A275" t="str">
        <f t="shared" si="8"/>
        <v>LA061</v>
      </c>
      <c r="B275" t="str">
        <f t="shared" si="9"/>
        <v>061</v>
      </c>
      <c r="C275" t="s">
        <v>24</v>
      </c>
      <c r="D275">
        <v>612220</v>
      </c>
      <c r="E275" t="s">
        <v>201</v>
      </c>
      <c r="F275">
        <v>612220</v>
      </c>
      <c r="G275" t="s">
        <v>202</v>
      </c>
      <c r="H275" t="s">
        <v>203</v>
      </c>
      <c r="I275" t="s">
        <v>57</v>
      </c>
      <c r="J275" t="s">
        <v>58</v>
      </c>
      <c r="K275" t="s">
        <v>0</v>
      </c>
      <c r="L275" t="s">
        <v>0</v>
      </c>
      <c r="M275">
        <v>7</v>
      </c>
      <c r="N275" s="1">
        <v>42947</v>
      </c>
      <c r="O275">
        <v>1</v>
      </c>
      <c r="P275" t="str">
        <f>"170700000108"</f>
        <v>170700000108</v>
      </c>
      <c r="Q275" t="s">
        <v>180</v>
      </c>
      <c r="R275" t="s">
        <v>29</v>
      </c>
      <c r="S275" t="s">
        <v>170</v>
      </c>
      <c r="T275" t="s">
        <v>181</v>
      </c>
      <c r="U275" t="s">
        <v>28</v>
      </c>
      <c r="V275">
        <v>4</v>
      </c>
      <c r="W275">
        <v>0</v>
      </c>
    </row>
    <row r="276" spans="1:23" x14ac:dyDescent="0.25">
      <c r="A276" t="str">
        <f t="shared" si="8"/>
        <v>LA061</v>
      </c>
      <c r="B276" t="str">
        <f t="shared" si="9"/>
        <v>061</v>
      </c>
      <c r="C276" t="s">
        <v>24</v>
      </c>
      <c r="D276">
        <v>612220</v>
      </c>
      <c r="E276" t="s">
        <v>201</v>
      </c>
      <c r="F276">
        <v>612220</v>
      </c>
      <c r="G276" t="s">
        <v>202</v>
      </c>
      <c r="H276" t="s">
        <v>203</v>
      </c>
      <c r="I276" t="s">
        <v>57</v>
      </c>
      <c r="J276" t="s">
        <v>58</v>
      </c>
      <c r="K276" t="s">
        <v>0</v>
      </c>
      <c r="L276" t="s">
        <v>0</v>
      </c>
      <c r="M276">
        <v>8</v>
      </c>
      <c r="N276" s="1">
        <v>42948</v>
      </c>
      <c r="O276">
        <v>1</v>
      </c>
      <c r="P276" t="str">
        <f>"170800000002"</f>
        <v>170800000002</v>
      </c>
      <c r="Q276" t="s">
        <v>180</v>
      </c>
      <c r="R276" t="s">
        <v>29</v>
      </c>
      <c r="S276" t="s">
        <v>170</v>
      </c>
      <c r="T276" t="s">
        <v>181</v>
      </c>
      <c r="U276" t="s">
        <v>28</v>
      </c>
      <c r="V276">
        <v>4</v>
      </c>
      <c r="W276">
        <v>0</v>
      </c>
    </row>
    <row r="277" spans="1:23" x14ac:dyDescent="0.25">
      <c r="A277" t="str">
        <f t="shared" si="8"/>
        <v>LA061</v>
      </c>
      <c r="B277" t="str">
        <f t="shared" si="9"/>
        <v>061</v>
      </c>
      <c r="C277" t="s">
        <v>24</v>
      </c>
      <c r="D277">
        <v>606200</v>
      </c>
      <c r="E277" t="s">
        <v>182</v>
      </c>
      <c r="F277">
        <v>606200</v>
      </c>
      <c r="G277" t="s">
        <v>185</v>
      </c>
      <c r="H277" t="s">
        <v>186</v>
      </c>
      <c r="I277" t="s">
        <v>30</v>
      </c>
      <c r="J277" t="s">
        <v>31</v>
      </c>
      <c r="K277" t="s">
        <v>0</v>
      </c>
      <c r="L277" t="s">
        <v>0</v>
      </c>
      <c r="M277">
        <v>9</v>
      </c>
      <c r="N277" s="1">
        <v>43008</v>
      </c>
      <c r="O277">
        <v>1</v>
      </c>
      <c r="P277" t="str">
        <f>"170900000316"</f>
        <v>170900000316</v>
      </c>
      <c r="Q277" t="s">
        <v>180</v>
      </c>
      <c r="R277" t="s">
        <v>27</v>
      </c>
      <c r="S277" t="s">
        <v>170</v>
      </c>
      <c r="T277" t="s">
        <v>181</v>
      </c>
      <c r="U277" t="s">
        <v>28</v>
      </c>
      <c r="V277">
        <v>4</v>
      </c>
      <c r="W277">
        <v>0</v>
      </c>
    </row>
    <row r="278" spans="1:23" x14ac:dyDescent="0.25">
      <c r="A278" t="str">
        <f t="shared" si="8"/>
        <v>LA061</v>
      </c>
      <c r="B278" t="str">
        <f t="shared" si="9"/>
        <v>061</v>
      </c>
      <c r="C278" t="s">
        <v>24</v>
      </c>
      <c r="D278">
        <v>606200</v>
      </c>
      <c r="E278" t="s">
        <v>182</v>
      </c>
      <c r="F278">
        <v>606200</v>
      </c>
      <c r="G278" t="s">
        <v>185</v>
      </c>
      <c r="H278" t="s">
        <v>186</v>
      </c>
      <c r="I278" t="s">
        <v>30</v>
      </c>
      <c r="J278" t="s">
        <v>31</v>
      </c>
      <c r="K278" t="s">
        <v>0</v>
      </c>
      <c r="L278" t="s">
        <v>0</v>
      </c>
      <c r="M278">
        <v>10</v>
      </c>
      <c r="N278" s="1">
        <v>43009</v>
      </c>
      <c r="O278">
        <v>1</v>
      </c>
      <c r="P278" t="str">
        <f>"171000000010"</f>
        <v>171000000010</v>
      </c>
      <c r="Q278" t="s">
        <v>180</v>
      </c>
      <c r="R278" t="s">
        <v>27</v>
      </c>
      <c r="S278" t="s">
        <v>170</v>
      </c>
      <c r="T278" t="s">
        <v>181</v>
      </c>
      <c r="U278" t="s">
        <v>28</v>
      </c>
      <c r="V278">
        <v>4</v>
      </c>
      <c r="W278">
        <v>0</v>
      </c>
    </row>
    <row r="279" spans="1:23" x14ac:dyDescent="0.25">
      <c r="A279" t="str">
        <f t="shared" si="8"/>
        <v>LA061</v>
      </c>
      <c r="B279" t="str">
        <f t="shared" si="9"/>
        <v>061</v>
      </c>
      <c r="C279" t="s">
        <v>24</v>
      </c>
      <c r="D279">
        <v>606200</v>
      </c>
      <c r="E279" t="s">
        <v>182</v>
      </c>
      <c r="F279">
        <v>606200</v>
      </c>
      <c r="G279" t="s">
        <v>185</v>
      </c>
      <c r="H279" t="s">
        <v>186</v>
      </c>
      <c r="I279" t="s">
        <v>30</v>
      </c>
      <c r="J279" t="s">
        <v>31</v>
      </c>
      <c r="K279" t="s">
        <v>0</v>
      </c>
      <c r="L279" t="s">
        <v>0</v>
      </c>
      <c r="M279">
        <v>10</v>
      </c>
      <c r="N279" s="1">
        <v>43013</v>
      </c>
      <c r="O279">
        <v>1</v>
      </c>
      <c r="P279" t="str">
        <f>"171000000168"</f>
        <v>171000000168</v>
      </c>
      <c r="Q279" t="s">
        <v>172</v>
      </c>
      <c r="R279" t="s">
        <v>29</v>
      </c>
      <c r="S279" t="s">
        <v>173</v>
      </c>
      <c r="T279" t="s">
        <v>174</v>
      </c>
      <c r="U279" t="s">
        <v>28</v>
      </c>
      <c r="V279">
        <v>4</v>
      </c>
      <c r="W279">
        <v>0</v>
      </c>
    </row>
    <row r="280" spans="1:23" x14ac:dyDescent="0.25">
      <c r="A280" t="str">
        <f t="shared" si="8"/>
        <v>LA061</v>
      </c>
      <c r="B280" t="str">
        <f t="shared" si="9"/>
        <v>061</v>
      </c>
      <c r="C280" t="s">
        <v>24</v>
      </c>
      <c r="D280">
        <v>606200</v>
      </c>
      <c r="E280" t="s">
        <v>182</v>
      </c>
      <c r="F280">
        <v>606200</v>
      </c>
      <c r="G280" t="s">
        <v>185</v>
      </c>
      <c r="H280" t="s">
        <v>186</v>
      </c>
      <c r="I280" t="s">
        <v>30</v>
      </c>
      <c r="J280" t="s">
        <v>31</v>
      </c>
      <c r="K280" t="s">
        <v>0</v>
      </c>
      <c r="L280" t="s">
        <v>0</v>
      </c>
      <c r="M280">
        <v>10</v>
      </c>
      <c r="N280" s="1">
        <v>43028</v>
      </c>
      <c r="O280">
        <v>1</v>
      </c>
      <c r="P280" t="str">
        <f>"171000001854"</f>
        <v>171000001854</v>
      </c>
      <c r="Q280" t="s">
        <v>172</v>
      </c>
      <c r="R280" t="s">
        <v>29</v>
      </c>
      <c r="S280" t="s">
        <v>173</v>
      </c>
      <c r="T280" t="s">
        <v>174</v>
      </c>
      <c r="U280" t="s">
        <v>28</v>
      </c>
      <c r="V280">
        <v>4</v>
      </c>
      <c r="W280">
        <v>0</v>
      </c>
    </row>
    <row r="281" spans="1:23" x14ac:dyDescent="0.25">
      <c r="A281" t="str">
        <f t="shared" si="8"/>
        <v>LA061</v>
      </c>
      <c r="B281" t="str">
        <f t="shared" si="9"/>
        <v>061</v>
      </c>
      <c r="C281" t="s">
        <v>24</v>
      </c>
      <c r="D281">
        <v>606200</v>
      </c>
      <c r="E281" t="s">
        <v>182</v>
      </c>
      <c r="F281">
        <v>606200</v>
      </c>
      <c r="G281" t="s">
        <v>185</v>
      </c>
      <c r="H281" t="s">
        <v>186</v>
      </c>
      <c r="I281" t="s">
        <v>30</v>
      </c>
      <c r="J281" t="s">
        <v>31</v>
      </c>
      <c r="K281" t="s">
        <v>0</v>
      </c>
      <c r="L281" t="s">
        <v>0</v>
      </c>
      <c r="M281">
        <v>10</v>
      </c>
      <c r="N281" s="1">
        <v>43039</v>
      </c>
      <c r="O281">
        <v>1</v>
      </c>
      <c r="P281" t="str">
        <f>"171000002955"</f>
        <v>171000002955</v>
      </c>
      <c r="Q281" t="s">
        <v>172</v>
      </c>
      <c r="R281" t="s">
        <v>29</v>
      </c>
      <c r="S281" t="s">
        <v>173</v>
      </c>
      <c r="T281" t="s">
        <v>174</v>
      </c>
      <c r="U281" t="s">
        <v>28</v>
      </c>
      <c r="V281">
        <v>4</v>
      </c>
      <c r="W281">
        <v>0</v>
      </c>
    </row>
    <row r="282" spans="1:23" x14ac:dyDescent="0.25">
      <c r="A282" t="str">
        <f t="shared" si="8"/>
        <v>LA061</v>
      </c>
      <c r="B282" t="str">
        <f t="shared" si="9"/>
        <v>061</v>
      </c>
      <c r="C282" t="s">
        <v>24</v>
      </c>
      <c r="D282">
        <v>606200</v>
      </c>
      <c r="E282" t="s">
        <v>182</v>
      </c>
      <c r="F282">
        <v>606200</v>
      </c>
      <c r="G282" t="s">
        <v>185</v>
      </c>
      <c r="H282" t="s">
        <v>186</v>
      </c>
      <c r="I282" t="s">
        <v>30</v>
      </c>
      <c r="J282" t="s">
        <v>31</v>
      </c>
      <c r="K282" t="s">
        <v>0</v>
      </c>
      <c r="L282" t="s">
        <v>0</v>
      </c>
      <c r="M282">
        <v>10</v>
      </c>
      <c r="N282" s="1">
        <v>43039</v>
      </c>
      <c r="O282">
        <v>1</v>
      </c>
      <c r="P282" t="str">
        <f>"171000000351"</f>
        <v>171000000351</v>
      </c>
      <c r="Q282" t="s">
        <v>180</v>
      </c>
      <c r="R282" t="s">
        <v>27</v>
      </c>
      <c r="S282" t="s">
        <v>170</v>
      </c>
      <c r="T282" t="s">
        <v>181</v>
      </c>
      <c r="U282" t="s">
        <v>28</v>
      </c>
      <c r="V282">
        <v>4</v>
      </c>
      <c r="W282">
        <v>0</v>
      </c>
    </row>
    <row r="283" spans="1:23" x14ac:dyDescent="0.25">
      <c r="A283" t="str">
        <f t="shared" si="8"/>
        <v>LA061</v>
      </c>
      <c r="B283" t="str">
        <f t="shared" si="9"/>
        <v>061</v>
      </c>
      <c r="C283" t="s">
        <v>24</v>
      </c>
      <c r="D283">
        <v>606300</v>
      </c>
      <c r="E283" t="s">
        <v>188</v>
      </c>
      <c r="F283">
        <v>606300</v>
      </c>
      <c r="G283" t="s">
        <v>207</v>
      </c>
      <c r="H283" t="s">
        <v>208</v>
      </c>
      <c r="I283" t="s">
        <v>39</v>
      </c>
      <c r="J283" t="s">
        <v>40</v>
      </c>
      <c r="K283" t="s">
        <v>0</v>
      </c>
      <c r="L283" t="s">
        <v>0</v>
      </c>
      <c r="M283">
        <v>1</v>
      </c>
      <c r="N283" s="1">
        <v>42766</v>
      </c>
      <c r="O283">
        <v>1</v>
      </c>
      <c r="P283" t="str">
        <f>"170100000130"</f>
        <v>170100000130</v>
      </c>
      <c r="Q283" t="s">
        <v>180</v>
      </c>
      <c r="R283" t="s">
        <v>29</v>
      </c>
      <c r="S283" t="s">
        <v>170</v>
      </c>
      <c r="T283" t="s">
        <v>181</v>
      </c>
      <c r="U283" t="s">
        <v>28</v>
      </c>
      <c r="V283">
        <v>4</v>
      </c>
      <c r="W283">
        <v>0</v>
      </c>
    </row>
    <row r="284" spans="1:23" x14ac:dyDescent="0.25">
      <c r="A284" t="str">
        <f t="shared" si="8"/>
        <v>LA061</v>
      </c>
      <c r="B284" t="str">
        <f t="shared" si="9"/>
        <v>061</v>
      </c>
      <c r="C284" t="s">
        <v>24</v>
      </c>
      <c r="D284">
        <v>606300</v>
      </c>
      <c r="E284" t="s">
        <v>188</v>
      </c>
      <c r="F284">
        <v>606300</v>
      </c>
      <c r="G284" t="s">
        <v>207</v>
      </c>
      <c r="H284" t="s">
        <v>208</v>
      </c>
      <c r="I284" t="s">
        <v>39</v>
      </c>
      <c r="J284" t="s">
        <v>40</v>
      </c>
      <c r="K284" t="s">
        <v>0</v>
      </c>
      <c r="L284" t="s">
        <v>0</v>
      </c>
      <c r="M284">
        <v>1</v>
      </c>
      <c r="N284" s="1">
        <v>42766</v>
      </c>
      <c r="O284">
        <v>1</v>
      </c>
      <c r="P284" t="str">
        <f>"170100000156"</f>
        <v>170100000156</v>
      </c>
      <c r="Q284" t="s">
        <v>180</v>
      </c>
      <c r="R284" t="s">
        <v>29</v>
      </c>
      <c r="S284" t="s">
        <v>170</v>
      </c>
      <c r="T284" t="s">
        <v>181</v>
      </c>
      <c r="U284" t="s">
        <v>28</v>
      </c>
      <c r="V284">
        <v>4</v>
      </c>
      <c r="W284">
        <v>0</v>
      </c>
    </row>
    <row r="285" spans="1:23" x14ac:dyDescent="0.25">
      <c r="A285" t="str">
        <f t="shared" si="8"/>
        <v>LA061</v>
      </c>
      <c r="B285" t="str">
        <f t="shared" si="9"/>
        <v>061</v>
      </c>
      <c r="C285" t="s">
        <v>24</v>
      </c>
      <c r="D285">
        <v>606300</v>
      </c>
      <c r="E285" t="s">
        <v>188</v>
      </c>
      <c r="F285">
        <v>606300</v>
      </c>
      <c r="G285" t="s">
        <v>207</v>
      </c>
      <c r="H285" t="s">
        <v>208</v>
      </c>
      <c r="I285" t="s">
        <v>39</v>
      </c>
      <c r="J285" t="s">
        <v>40</v>
      </c>
      <c r="K285" t="s">
        <v>0</v>
      </c>
      <c r="L285" t="s">
        <v>0</v>
      </c>
      <c r="M285">
        <v>1</v>
      </c>
      <c r="N285" s="1">
        <v>42766</v>
      </c>
      <c r="O285">
        <v>1</v>
      </c>
      <c r="P285" t="str">
        <f>"170100000180"</f>
        <v>170100000180</v>
      </c>
      <c r="Q285" t="s">
        <v>180</v>
      </c>
      <c r="R285" t="s">
        <v>29</v>
      </c>
      <c r="S285" t="s">
        <v>170</v>
      </c>
      <c r="T285" t="s">
        <v>181</v>
      </c>
      <c r="U285" t="s">
        <v>28</v>
      </c>
      <c r="V285">
        <v>4</v>
      </c>
      <c r="W285">
        <v>0</v>
      </c>
    </row>
    <row r="286" spans="1:23" x14ac:dyDescent="0.25">
      <c r="A286" t="str">
        <f t="shared" si="8"/>
        <v>LA061</v>
      </c>
      <c r="B286" t="str">
        <f t="shared" si="9"/>
        <v>061</v>
      </c>
      <c r="C286" t="s">
        <v>24</v>
      </c>
      <c r="D286">
        <v>606300</v>
      </c>
      <c r="E286" t="s">
        <v>188</v>
      </c>
      <c r="F286">
        <v>606300</v>
      </c>
      <c r="G286" t="s">
        <v>207</v>
      </c>
      <c r="H286" t="s">
        <v>208</v>
      </c>
      <c r="I286" t="s">
        <v>39</v>
      </c>
      <c r="J286" t="s">
        <v>40</v>
      </c>
      <c r="K286" t="s">
        <v>0</v>
      </c>
      <c r="L286" t="s">
        <v>0</v>
      </c>
      <c r="M286">
        <v>1</v>
      </c>
      <c r="N286" s="1">
        <v>42766</v>
      </c>
      <c r="O286">
        <v>1</v>
      </c>
      <c r="P286" t="str">
        <f>"170100000180"</f>
        <v>170100000180</v>
      </c>
      <c r="Q286" t="s">
        <v>180</v>
      </c>
      <c r="R286" t="s">
        <v>29</v>
      </c>
      <c r="S286" t="s">
        <v>170</v>
      </c>
      <c r="T286" t="s">
        <v>181</v>
      </c>
      <c r="U286" t="s">
        <v>28</v>
      </c>
      <c r="V286">
        <v>4</v>
      </c>
      <c r="W286">
        <v>0</v>
      </c>
    </row>
    <row r="287" spans="1:23" x14ac:dyDescent="0.25">
      <c r="A287" t="str">
        <f t="shared" si="8"/>
        <v>LA061</v>
      </c>
      <c r="B287" t="str">
        <f t="shared" si="9"/>
        <v>061</v>
      </c>
      <c r="C287" t="s">
        <v>24</v>
      </c>
      <c r="D287">
        <v>606300</v>
      </c>
      <c r="E287" t="s">
        <v>188</v>
      </c>
      <c r="F287">
        <v>606300</v>
      </c>
      <c r="G287" t="s">
        <v>207</v>
      </c>
      <c r="H287" t="s">
        <v>208</v>
      </c>
      <c r="I287" t="s">
        <v>39</v>
      </c>
      <c r="J287" t="s">
        <v>40</v>
      </c>
      <c r="K287" t="s">
        <v>0</v>
      </c>
      <c r="L287" t="s">
        <v>0</v>
      </c>
      <c r="M287">
        <v>2</v>
      </c>
      <c r="N287" s="1">
        <v>42794</v>
      </c>
      <c r="O287">
        <v>1</v>
      </c>
      <c r="P287" t="str">
        <f>"170200000074"</f>
        <v>170200000074</v>
      </c>
      <c r="Q287" t="s">
        <v>180</v>
      </c>
      <c r="R287" t="s">
        <v>29</v>
      </c>
      <c r="S287" t="s">
        <v>170</v>
      </c>
      <c r="T287" t="s">
        <v>181</v>
      </c>
      <c r="U287" t="s">
        <v>28</v>
      </c>
      <c r="V287">
        <v>4</v>
      </c>
      <c r="W287">
        <v>0</v>
      </c>
    </row>
    <row r="288" spans="1:23" x14ac:dyDescent="0.25">
      <c r="A288" t="str">
        <f t="shared" si="8"/>
        <v>LA061</v>
      </c>
      <c r="B288" t="str">
        <f t="shared" si="9"/>
        <v>061</v>
      </c>
      <c r="C288" t="s">
        <v>24</v>
      </c>
      <c r="D288">
        <v>606300</v>
      </c>
      <c r="E288" t="s">
        <v>188</v>
      </c>
      <c r="F288">
        <v>606300</v>
      </c>
      <c r="G288" t="s">
        <v>207</v>
      </c>
      <c r="H288" t="s">
        <v>208</v>
      </c>
      <c r="I288" t="s">
        <v>39</v>
      </c>
      <c r="J288" t="s">
        <v>40</v>
      </c>
      <c r="K288" t="s">
        <v>0</v>
      </c>
      <c r="L288" t="s">
        <v>0</v>
      </c>
      <c r="M288">
        <v>2</v>
      </c>
      <c r="N288" s="1">
        <v>42794</v>
      </c>
      <c r="O288">
        <v>1</v>
      </c>
      <c r="P288" t="str">
        <f>"170200000099"</f>
        <v>170200000099</v>
      </c>
      <c r="Q288" t="s">
        <v>180</v>
      </c>
      <c r="R288" t="s">
        <v>29</v>
      </c>
      <c r="S288" t="s">
        <v>170</v>
      </c>
      <c r="T288" t="s">
        <v>181</v>
      </c>
      <c r="U288" t="s">
        <v>28</v>
      </c>
      <c r="V288">
        <v>4</v>
      </c>
      <c r="W288">
        <v>0</v>
      </c>
    </row>
    <row r="289" spans="1:23" x14ac:dyDescent="0.25">
      <c r="A289" t="str">
        <f t="shared" si="8"/>
        <v>LA061</v>
      </c>
      <c r="B289" t="str">
        <f t="shared" si="9"/>
        <v>061</v>
      </c>
      <c r="C289" t="s">
        <v>24</v>
      </c>
      <c r="D289">
        <v>606300</v>
      </c>
      <c r="E289" t="s">
        <v>188</v>
      </c>
      <c r="F289">
        <v>606300</v>
      </c>
      <c r="G289" t="s">
        <v>207</v>
      </c>
      <c r="H289" t="s">
        <v>208</v>
      </c>
      <c r="I289" t="s">
        <v>39</v>
      </c>
      <c r="J289" t="s">
        <v>40</v>
      </c>
      <c r="K289" t="s">
        <v>0</v>
      </c>
      <c r="L289" t="s">
        <v>0</v>
      </c>
      <c r="M289">
        <v>3</v>
      </c>
      <c r="N289" s="1">
        <v>42825</v>
      </c>
      <c r="O289">
        <v>1</v>
      </c>
      <c r="P289" t="str">
        <f>"170300000068"</f>
        <v>170300000068</v>
      </c>
      <c r="Q289" t="s">
        <v>180</v>
      </c>
      <c r="R289" t="s">
        <v>29</v>
      </c>
      <c r="S289" t="s">
        <v>170</v>
      </c>
      <c r="T289" t="s">
        <v>181</v>
      </c>
      <c r="U289" t="s">
        <v>28</v>
      </c>
      <c r="V289">
        <v>4</v>
      </c>
      <c r="W289">
        <v>0</v>
      </c>
    </row>
    <row r="290" spans="1:23" x14ac:dyDescent="0.25">
      <c r="A290" t="str">
        <f t="shared" si="8"/>
        <v>LA061</v>
      </c>
      <c r="B290" t="str">
        <f t="shared" si="9"/>
        <v>061</v>
      </c>
      <c r="C290" t="s">
        <v>24</v>
      </c>
      <c r="D290">
        <v>606300</v>
      </c>
      <c r="E290" t="s">
        <v>188</v>
      </c>
      <c r="F290">
        <v>606300</v>
      </c>
      <c r="G290" t="s">
        <v>207</v>
      </c>
      <c r="H290" t="s">
        <v>208</v>
      </c>
      <c r="I290" t="s">
        <v>39</v>
      </c>
      <c r="J290" t="s">
        <v>40</v>
      </c>
      <c r="K290" t="s">
        <v>0</v>
      </c>
      <c r="L290" t="s">
        <v>0</v>
      </c>
      <c r="M290">
        <v>3</v>
      </c>
      <c r="N290" s="1">
        <v>42825</v>
      </c>
      <c r="O290">
        <v>1</v>
      </c>
      <c r="P290" t="str">
        <f>"170300000098"</f>
        <v>170300000098</v>
      </c>
      <c r="Q290" t="s">
        <v>180</v>
      </c>
      <c r="R290" t="s">
        <v>29</v>
      </c>
      <c r="S290" t="s">
        <v>170</v>
      </c>
      <c r="T290" t="s">
        <v>181</v>
      </c>
      <c r="U290" t="s">
        <v>28</v>
      </c>
      <c r="V290">
        <v>4</v>
      </c>
      <c r="W290">
        <v>0</v>
      </c>
    </row>
    <row r="291" spans="1:23" x14ac:dyDescent="0.25">
      <c r="A291" t="str">
        <f t="shared" si="8"/>
        <v>LA061</v>
      </c>
      <c r="B291" t="str">
        <f t="shared" si="9"/>
        <v>061</v>
      </c>
      <c r="C291" t="s">
        <v>24</v>
      </c>
      <c r="D291">
        <v>606300</v>
      </c>
      <c r="E291" t="s">
        <v>188</v>
      </c>
      <c r="F291">
        <v>606300</v>
      </c>
      <c r="G291" t="s">
        <v>207</v>
      </c>
      <c r="H291" t="s">
        <v>208</v>
      </c>
      <c r="I291" t="s">
        <v>39</v>
      </c>
      <c r="J291" t="s">
        <v>40</v>
      </c>
      <c r="K291" t="s">
        <v>0</v>
      </c>
      <c r="L291" t="s">
        <v>0</v>
      </c>
      <c r="M291">
        <v>3</v>
      </c>
      <c r="N291" s="1">
        <v>42825</v>
      </c>
      <c r="O291">
        <v>1</v>
      </c>
      <c r="P291" t="str">
        <f>"170300000115"</f>
        <v>170300000115</v>
      </c>
      <c r="Q291" t="s">
        <v>180</v>
      </c>
      <c r="R291" t="s">
        <v>29</v>
      </c>
      <c r="S291" t="s">
        <v>170</v>
      </c>
      <c r="T291" t="s">
        <v>181</v>
      </c>
      <c r="U291" t="s">
        <v>28</v>
      </c>
      <c r="V291">
        <v>4</v>
      </c>
      <c r="W291">
        <v>0</v>
      </c>
    </row>
    <row r="292" spans="1:23" x14ac:dyDescent="0.25">
      <c r="A292" t="str">
        <f t="shared" si="8"/>
        <v>LA061</v>
      </c>
      <c r="B292" t="str">
        <f t="shared" si="9"/>
        <v>061</v>
      </c>
      <c r="C292" t="s">
        <v>24</v>
      </c>
      <c r="D292">
        <v>606300</v>
      </c>
      <c r="E292" t="s">
        <v>188</v>
      </c>
      <c r="F292">
        <v>606300</v>
      </c>
      <c r="G292" t="s">
        <v>207</v>
      </c>
      <c r="H292" t="s">
        <v>208</v>
      </c>
      <c r="I292" t="s">
        <v>39</v>
      </c>
      <c r="J292" t="s">
        <v>40</v>
      </c>
      <c r="K292" t="s">
        <v>0</v>
      </c>
      <c r="L292" t="s">
        <v>0</v>
      </c>
      <c r="M292">
        <v>4</v>
      </c>
      <c r="N292" s="1">
        <v>42855</v>
      </c>
      <c r="O292">
        <v>1</v>
      </c>
      <c r="P292" t="str">
        <f>"170400000062"</f>
        <v>170400000062</v>
      </c>
      <c r="Q292" t="s">
        <v>180</v>
      </c>
      <c r="R292" t="s">
        <v>29</v>
      </c>
      <c r="S292" t="s">
        <v>170</v>
      </c>
      <c r="T292" t="s">
        <v>181</v>
      </c>
      <c r="U292" t="s">
        <v>28</v>
      </c>
      <c r="V292">
        <v>4</v>
      </c>
      <c r="W292">
        <v>0</v>
      </c>
    </row>
    <row r="293" spans="1:23" x14ac:dyDescent="0.25">
      <c r="A293" t="str">
        <f t="shared" si="8"/>
        <v>LA061</v>
      </c>
      <c r="B293" t="str">
        <f t="shared" si="9"/>
        <v>061</v>
      </c>
      <c r="C293" t="s">
        <v>24</v>
      </c>
      <c r="D293">
        <v>606330</v>
      </c>
      <c r="E293" t="s">
        <v>204</v>
      </c>
      <c r="F293">
        <v>606330</v>
      </c>
      <c r="G293" t="s">
        <v>167</v>
      </c>
      <c r="H293" t="s">
        <v>168</v>
      </c>
      <c r="I293" t="s">
        <v>53</v>
      </c>
      <c r="J293" t="s">
        <v>54</v>
      </c>
      <c r="K293" t="s">
        <v>0</v>
      </c>
      <c r="L293" t="s">
        <v>0</v>
      </c>
      <c r="M293">
        <v>3</v>
      </c>
      <c r="N293" s="1">
        <v>42795</v>
      </c>
      <c r="O293">
        <v>1</v>
      </c>
      <c r="P293" t="str">
        <f>"170300000522"</f>
        <v>170300000522</v>
      </c>
      <c r="Q293" t="s">
        <v>172</v>
      </c>
      <c r="R293" t="s">
        <v>29</v>
      </c>
      <c r="S293" t="s">
        <v>173</v>
      </c>
      <c r="T293" t="s">
        <v>174</v>
      </c>
      <c r="U293" t="s">
        <v>28</v>
      </c>
      <c r="V293">
        <v>4</v>
      </c>
      <c r="W293">
        <v>0</v>
      </c>
    </row>
    <row r="294" spans="1:23" x14ac:dyDescent="0.25">
      <c r="A294" t="str">
        <f t="shared" si="8"/>
        <v>LA061</v>
      </c>
      <c r="B294" t="str">
        <f t="shared" si="9"/>
        <v>061</v>
      </c>
      <c r="C294" t="s">
        <v>24</v>
      </c>
      <c r="D294">
        <v>606330</v>
      </c>
      <c r="E294" t="s">
        <v>204</v>
      </c>
      <c r="F294">
        <v>606330</v>
      </c>
      <c r="G294" t="s">
        <v>167</v>
      </c>
      <c r="H294" t="s">
        <v>168</v>
      </c>
      <c r="I294" t="s">
        <v>34</v>
      </c>
      <c r="J294" t="s">
        <v>35</v>
      </c>
      <c r="K294" t="s">
        <v>0</v>
      </c>
      <c r="L294" t="s">
        <v>0</v>
      </c>
      <c r="M294">
        <v>1</v>
      </c>
      <c r="N294" s="1">
        <v>42736</v>
      </c>
      <c r="O294">
        <v>1</v>
      </c>
      <c r="P294" t="str">
        <f>"170100000042"</f>
        <v>170100000042</v>
      </c>
      <c r="Q294" t="s">
        <v>169</v>
      </c>
      <c r="R294" t="s">
        <v>29</v>
      </c>
      <c r="S294" t="s">
        <v>170</v>
      </c>
      <c r="T294" t="s">
        <v>171</v>
      </c>
      <c r="U294" t="s">
        <v>28</v>
      </c>
      <c r="V294">
        <v>4</v>
      </c>
      <c r="W294">
        <v>0</v>
      </c>
    </row>
    <row r="295" spans="1:23" x14ac:dyDescent="0.25">
      <c r="A295" t="str">
        <f t="shared" si="8"/>
        <v>LA061</v>
      </c>
      <c r="B295" t="str">
        <f t="shared" si="9"/>
        <v>061</v>
      </c>
      <c r="C295" t="s">
        <v>24</v>
      </c>
      <c r="D295">
        <v>606330</v>
      </c>
      <c r="E295" t="s">
        <v>204</v>
      </c>
      <c r="F295">
        <v>606330</v>
      </c>
      <c r="G295" t="s">
        <v>167</v>
      </c>
      <c r="H295" t="s">
        <v>168</v>
      </c>
      <c r="I295" t="s">
        <v>34</v>
      </c>
      <c r="J295" t="s">
        <v>35</v>
      </c>
      <c r="K295" t="s">
        <v>0</v>
      </c>
      <c r="L295" t="s">
        <v>0</v>
      </c>
      <c r="M295">
        <v>1</v>
      </c>
      <c r="N295" s="1">
        <v>42766</v>
      </c>
      <c r="O295">
        <v>1</v>
      </c>
      <c r="P295" t="str">
        <f>"170100002218"</f>
        <v>170100002218</v>
      </c>
      <c r="Q295" t="s">
        <v>172</v>
      </c>
      <c r="R295" t="s">
        <v>29</v>
      </c>
      <c r="S295" t="s">
        <v>173</v>
      </c>
      <c r="T295" t="s">
        <v>174</v>
      </c>
      <c r="U295" t="s">
        <v>28</v>
      </c>
      <c r="V295">
        <v>4</v>
      </c>
      <c r="W295">
        <v>0</v>
      </c>
    </row>
    <row r="296" spans="1:23" x14ac:dyDescent="0.25">
      <c r="A296" t="str">
        <f t="shared" si="8"/>
        <v>LA061</v>
      </c>
      <c r="B296" t="str">
        <f t="shared" si="9"/>
        <v>061</v>
      </c>
      <c r="C296" t="s">
        <v>24</v>
      </c>
      <c r="D296">
        <v>606440</v>
      </c>
      <c r="E296" t="s">
        <v>209</v>
      </c>
      <c r="F296">
        <v>606440</v>
      </c>
      <c r="G296" t="s">
        <v>210</v>
      </c>
      <c r="H296" t="s">
        <v>211</v>
      </c>
      <c r="I296" t="s">
        <v>25</v>
      </c>
      <c r="J296" t="s">
        <v>26</v>
      </c>
      <c r="K296" t="s">
        <v>0</v>
      </c>
      <c r="L296" t="s">
        <v>0</v>
      </c>
      <c r="M296">
        <v>1</v>
      </c>
      <c r="N296" s="1">
        <v>42736</v>
      </c>
      <c r="O296">
        <v>1</v>
      </c>
      <c r="P296" t="str">
        <f>"170100000042"</f>
        <v>170100000042</v>
      </c>
      <c r="Q296" t="s">
        <v>169</v>
      </c>
      <c r="R296" t="s">
        <v>29</v>
      </c>
      <c r="S296" t="s">
        <v>170</v>
      </c>
      <c r="T296" t="s">
        <v>171</v>
      </c>
      <c r="U296" t="s">
        <v>28</v>
      </c>
      <c r="V296">
        <v>4</v>
      </c>
      <c r="W296">
        <v>0</v>
      </c>
    </row>
    <row r="297" spans="1:23" x14ac:dyDescent="0.25">
      <c r="A297" t="str">
        <f t="shared" si="8"/>
        <v>LA061</v>
      </c>
      <c r="B297" t="str">
        <f t="shared" si="9"/>
        <v>061</v>
      </c>
      <c r="C297" t="s">
        <v>24</v>
      </c>
      <c r="D297">
        <v>606440</v>
      </c>
      <c r="E297" t="s">
        <v>209</v>
      </c>
      <c r="F297">
        <v>606440</v>
      </c>
      <c r="G297" t="s">
        <v>210</v>
      </c>
      <c r="H297" t="s">
        <v>211</v>
      </c>
      <c r="I297" t="s">
        <v>25</v>
      </c>
      <c r="J297" t="s">
        <v>26</v>
      </c>
      <c r="K297" t="s">
        <v>0</v>
      </c>
      <c r="L297" t="s">
        <v>0</v>
      </c>
      <c r="M297">
        <v>1</v>
      </c>
      <c r="N297" s="1">
        <v>42739</v>
      </c>
      <c r="O297">
        <v>1</v>
      </c>
      <c r="P297" t="str">
        <f>"170100001469"</f>
        <v>170100001469</v>
      </c>
      <c r="Q297" t="s">
        <v>172</v>
      </c>
      <c r="R297" t="s">
        <v>29</v>
      </c>
      <c r="S297" t="s">
        <v>173</v>
      </c>
      <c r="T297" t="s">
        <v>174</v>
      </c>
      <c r="U297" t="s">
        <v>28</v>
      </c>
      <c r="V297">
        <v>4</v>
      </c>
      <c r="W297">
        <v>0</v>
      </c>
    </row>
    <row r="298" spans="1:23" x14ac:dyDescent="0.25">
      <c r="A298" t="str">
        <f t="shared" si="8"/>
        <v>LA061</v>
      </c>
      <c r="B298" t="str">
        <f t="shared" si="9"/>
        <v>061</v>
      </c>
      <c r="C298" t="s">
        <v>24</v>
      </c>
      <c r="D298">
        <v>606440</v>
      </c>
      <c r="E298" t="s">
        <v>209</v>
      </c>
      <c r="F298">
        <v>606440</v>
      </c>
      <c r="G298" t="s">
        <v>210</v>
      </c>
      <c r="H298" t="s">
        <v>211</v>
      </c>
      <c r="I298" t="s">
        <v>25</v>
      </c>
      <c r="J298" t="s">
        <v>26</v>
      </c>
      <c r="K298" t="s">
        <v>0</v>
      </c>
      <c r="L298" t="s">
        <v>0</v>
      </c>
      <c r="M298">
        <v>1</v>
      </c>
      <c r="N298" s="1">
        <v>42766</v>
      </c>
      <c r="O298">
        <v>1</v>
      </c>
      <c r="P298" t="str">
        <f>"170100000190"</f>
        <v>170100000190</v>
      </c>
      <c r="Q298" t="s">
        <v>169</v>
      </c>
      <c r="R298" t="s">
        <v>27</v>
      </c>
      <c r="S298" t="s">
        <v>170</v>
      </c>
      <c r="T298" t="s">
        <v>171</v>
      </c>
      <c r="U298" t="s">
        <v>28</v>
      </c>
      <c r="V298">
        <v>4</v>
      </c>
      <c r="W298">
        <v>0</v>
      </c>
    </row>
    <row r="299" spans="1:23" x14ac:dyDescent="0.25">
      <c r="A299" t="str">
        <f t="shared" si="8"/>
        <v>LA061</v>
      </c>
      <c r="B299" t="str">
        <f t="shared" si="9"/>
        <v>061</v>
      </c>
      <c r="C299" t="s">
        <v>24</v>
      </c>
      <c r="D299">
        <v>606440</v>
      </c>
      <c r="E299" t="s">
        <v>209</v>
      </c>
      <c r="F299">
        <v>606440</v>
      </c>
      <c r="G299" t="s">
        <v>210</v>
      </c>
      <c r="H299" t="s">
        <v>211</v>
      </c>
      <c r="I299" t="s">
        <v>25</v>
      </c>
      <c r="J299" t="s">
        <v>26</v>
      </c>
      <c r="K299" t="s">
        <v>0</v>
      </c>
      <c r="L299" t="s">
        <v>0</v>
      </c>
      <c r="M299">
        <v>2</v>
      </c>
      <c r="N299" s="1">
        <v>42767</v>
      </c>
      <c r="O299">
        <v>1</v>
      </c>
      <c r="P299" t="str">
        <f>"170200000225"</f>
        <v>170200000225</v>
      </c>
      <c r="Q299" t="s">
        <v>169</v>
      </c>
      <c r="R299" t="s">
        <v>27</v>
      </c>
      <c r="S299" t="s">
        <v>170</v>
      </c>
      <c r="T299" t="s">
        <v>171</v>
      </c>
      <c r="U299" t="s">
        <v>28</v>
      </c>
      <c r="V299">
        <v>4</v>
      </c>
      <c r="W299">
        <v>0</v>
      </c>
    </row>
    <row r="300" spans="1:23" x14ac:dyDescent="0.25">
      <c r="A300" t="str">
        <f t="shared" si="8"/>
        <v>LA061</v>
      </c>
      <c r="B300" t="str">
        <f t="shared" si="9"/>
        <v>061</v>
      </c>
      <c r="C300" t="s">
        <v>24</v>
      </c>
      <c r="D300">
        <v>606440</v>
      </c>
      <c r="E300" t="s">
        <v>209</v>
      </c>
      <c r="F300">
        <v>606440</v>
      </c>
      <c r="G300" t="s">
        <v>210</v>
      </c>
      <c r="H300" t="s">
        <v>211</v>
      </c>
      <c r="I300" t="s">
        <v>25</v>
      </c>
      <c r="J300" t="s">
        <v>26</v>
      </c>
      <c r="K300" t="s">
        <v>0</v>
      </c>
      <c r="L300" t="s">
        <v>0</v>
      </c>
      <c r="M300">
        <v>2</v>
      </c>
      <c r="N300" s="1">
        <v>42772</v>
      </c>
      <c r="O300">
        <v>1</v>
      </c>
      <c r="P300" t="str">
        <f>"170200001631"</f>
        <v>170200001631</v>
      </c>
      <c r="Q300" t="s">
        <v>172</v>
      </c>
      <c r="R300" t="s">
        <v>29</v>
      </c>
      <c r="S300" t="s">
        <v>173</v>
      </c>
      <c r="T300" t="s">
        <v>174</v>
      </c>
      <c r="U300" t="s">
        <v>28</v>
      </c>
      <c r="V300">
        <v>4</v>
      </c>
      <c r="W300">
        <v>0</v>
      </c>
    </row>
    <row r="301" spans="1:23" x14ac:dyDescent="0.25">
      <c r="A301" t="str">
        <f t="shared" si="8"/>
        <v>LA061</v>
      </c>
      <c r="B301" t="str">
        <f t="shared" si="9"/>
        <v>061</v>
      </c>
      <c r="C301" t="s">
        <v>24</v>
      </c>
      <c r="D301">
        <v>606440</v>
      </c>
      <c r="E301" t="s">
        <v>209</v>
      </c>
      <c r="F301">
        <v>606440</v>
      </c>
      <c r="G301" t="s">
        <v>210</v>
      </c>
      <c r="H301" t="s">
        <v>211</v>
      </c>
      <c r="I301" t="s">
        <v>25</v>
      </c>
      <c r="J301" t="s">
        <v>26</v>
      </c>
      <c r="K301" t="s">
        <v>0</v>
      </c>
      <c r="L301" t="s">
        <v>0</v>
      </c>
      <c r="M301">
        <v>2</v>
      </c>
      <c r="N301" s="1">
        <v>42772</v>
      </c>
      <c r="O301">
        <v>1</v>
      </c>
      <c r="P301" t="str">
        <f>"170200001661"</f>
        <v>170200001661</v>
      </c>
      <c r="Q301" t="s">
        <v>172</v>
      </c>
      <c r="R301" t="s">
        <v>29</v>
      </c>
      <c r="S301" t="s">
        <v>173</v>
      </c>
      <c r="T301" t="s">
        <v>174</v>
      </c>
      <c r="U301" t="s">
        <v>28</v>
      </c>
      <c r="V301">
        <v>4</v>
      </c>
      <c r="W301">
        <v>0</v>
      </c>
    </row>
    <row r="302" spans="1:23" x14ac:dyDescent="0.25">
      <c r="A302" t="str">
        <f t="shared" si="8"/>
        <v>LA061</v>
      </c>
      <c r="B302" t="str">
        <f t="shared" si="9"/>
        <v>061</v>
      </c>
      <c r="C302" t="s">
        <v>24</v>
      </c>
      <c r="D302">
        <v>606440</v>
      </c>
      <c r="E302" t="s">
        <v>209</v>
      </c>
      <c r="F302">
        <v>606440</v>
      </c>
      <c r="G302" t="s">
        <v>210</v>
      </c>
      <c r="H302" t="s">
        <v>211</v>
      </c>
      <c r="I302" t="s">
        <v>25</v>
      </c>
      <c r="J302" t="s">
        <v>26</v>
      </c>
      <c r="K302" t="s">
        <v>0</v>
      </c>
      <c r="L302" t="s">
        <v>0</v>
      </c>
      <c r="M302">
        <v>2</v>
      </c>
      <c r="N302" s="1">
        <v>42779</v>
      </c>
      <c r="O302">
        <v>1</v>
      </c>
      <c r="P302" t="str">
        <f>"170200000600"</f>
        <v>170200000600</v>
      </c>
      <c r="Q302" t="s">
        <v>172</v>
      </c>
      <c r="R302" t="s">
        <v>29</v>
      </c>
      <c r="S302" t="s">
        <v>173</v>
      </c>
      <c r="T302" t="s">
        <v>174</v>
      </c>
      <c r="U302" t="s">
        <v>28</v>
      </c>
      <c r="V302">
        <v>4</v>
      </c>
      <c r="W302">
        <v>0</v>
      </c>
    </row>
    <row r="303" spans="1:23" x14ac:dyDescent="0.25">
      <c r="A303" t="str">
        <f t="shared" si="8"/>
        <v>LA061</v>
      </c>
      <c r="B303" t="str">
        <f t="shared" si="9"/>
        <v>061</v>
      </c>
      <c r="C303" t="s">
        <v>24</v>
      </c>
      <c r="D303">
        <v>606440</v>
      </c>
      <c r="E303" t="s">
        <v>209</v>
      </c>
      <c r="F303">
        <v>606440</v>
      </c>
      <c r="G303" t="s">
        <v>210</v>
      </c>
      <c r="H303" t="s">
        <v>211</v>
      </c>
      <c r="I303" t="s">
        <v>25</v>
      </c>
      <c r="J303" t="s">
        <v>26</v>
      </c>
      <c r="K303" t="s">
        <v>0</v>
      </c>
      <c r="L303" t="s">
        <v>0</v>
      </c>
      <c r="M303">
        <v>2</v>
      </c>
      <c r="N303" s="1">
        <v>42794</v>
      </c>
      <c r="O303">
        <v>1</v>
      </c>
      <c r="P303" t="str">
        <f>"170200000526"</f>
        <v>170200000526</v>
      </c>
      <c r="Q303" t="s">
        <v>169</v>
      </c>
      <c r="R303" t="s">
        <v>27</v>
      </c>
      <c r="S303" t="s">
        <v>170</v>
      </c>
      <c r="T303" t="s">
        <v>171</v>
      </c>
      <c r="U303" t="s">
        <v>28</v>
      </c>
      <c r="V303">
        <v>4</v>
      </c>
      <c r="W303">
        <v>0</v>
      </c>
    </row>
    <row r="304" spans="1:23" x14ac:dyDescent="0.25">
      <c r="A304" t="str">
        <f t="shared" si="8"/>
        <v>LA061</v>
      </c>
      <c r="B304" t="str">
        <f t="shared" si="9"/>
        <v>061</v>
      </c>
      <c r="C304" t="s">
        <v>24</v>
      </c>
      <c r="D304">
        <v>606440</v>
      </c>
      <c r="E304" t="s">
        <v>209</v>
      </c>
      <c r="F304">
        <v>606440</v>
      </c>
      <c r="G304" t="s">
        <v>210</v>
      </c>
      <c r="H304" t="s">
        <v>211</v>
      </c>
      <c r="I304" t="s">
        <v>25</v>
      </c>
      <c r="J304" t="s">
        <v>26</v>
      </c>
      <c r="K304" t="s">
        <v>0</v>
      </c>
      <c r="L304" t="s">
        <v>0</v>
      </c>
      <c r="M304">
        <v>3</v>
      </c>
      <c r="N304" s="1">
        <v>42795</v>
      </c>
      <c r="O304">
        <v>1</v>
      </c>
      <c r="P304" t="str">
        <f>"170300000245"</f>
        <v>170300000245</v>
      </c>
      <c r="Q304" t="s">
        <v>169</v>
      </c>
      <c r="R304" t="s">
        <v>27</v>
      </c>
      <c r="S304" t="s">
        <v>170</v>
      </c>
      <c r="T304" t="s">
        <v>171</v>
      </c>
      <c r="U304" t="s">
        <v>28</v>
      </c>
      <c r="V304">
        <v>4</v>
      </c>
      <c r="W304">
        <v>0</v>
      </c>
    </row>
    <row r="305" spans="1:23" x14ac:dyDescent="0.25">
      <c r="A305" t="str">
        <f t="shared" si="8"/>
        <v>LA061</v>
      </c>
      <c r="B305" t="str">
        <f t="shared" si="9"/>
        <v>061</v>
      </c>
      <c r="C305" t="s">
        <v>24</v>
      </c>
      <c r="D305">
        <v>606440</v>
      </c>
      <c r="E305" t="s">
        <v>209</v>
      </c>
      <c r="F305">
        <v>606440</v>
      </c>
      <c r="G305" t="s">
        <v>210</v>
      </c>
      <c r="H305" t="s">
        <v>211</v>
      </c>
      <c r="I305" t="s">
        <v>25</v>
      </c>
      <c r="J305" t="s">
        <v>26</v>
      </c>
      <c r="K305" t="s">
        <v>0</v>
      </c>
      <c r="L305" t="s">
        <v>0</v>
      </c>
      <c r="M305">
        <v>3</v>
      </c>
      <c r="N305" s="1">
        <v>42800</v>
      </c>
      <c r="O305">
        <v>1</v>
      </c>
      <c r="P305" t="str">
        <f>"170300001000"</f>
        <v>170300001000</v>
      </c>
      <c r="Q305" t="s">
        <v>172</v>
      </c>
      <c r="R305" t="s">
        <v>29</v>
      </c>
      <c r="S305" t="s">
        <v>173</v>
      </c>
      <c r="T305" t="s">
        <v>174</v>
      </c>
      <c r="U305" t="s">
        <v>28</v>
      </c>
      <c r="V305">
        <v>4</v>
      </c>
      <c r="W305">
        <v>0</v>
      </c>
    </row>
    <row r="306" spans="1:23" x14ac:dyDescent="0.25">
      <c r="A306" t="str">
        <f t="shared" si="8"/>
        <v>LA061</v>
      </c>
      <c r="B306" t="str">
        <f t="shared" si="9"/>
        <v>061</v>
      </c>
      <c r="C306" t="s">
        <v>24</v>
      </c>
      <c r="D306">
        <v>606440</v>
      </c>
      <c r="E306" t="s">
        <v>209</v>
      </c>
      <c r="F306">
        <v>606440</v>
      </c>
      <c r="G306" t="s">
        <v>210</v>
      </c>
      <c r="H306" t="s">
        <v>211</v>
      </c>
      <c r="I306" t="s">
        <v>25</v>
      </c>
      <c r="J306" t="s">
        <v>26</v>
      </c>
      <c r="K306" t="s">
        <v>0</v>
      </c>
      <c r="L306" t="s">
        <v>0</v>
      </c>
      <c r="M306">
        <v>3</v>
      </c>
      <c r="N306" s="1">
        <v>42825</v>
      </c>
      <c r="O306">
        <v>1</v>
      </c>
      <c r="P306" t="str">
        <f>"170300000528"</f>
        <v>170300000528</v>
      </c>
      <c r="Q306" t="s">
        <v>169</v>
      </c>
      <c r="R306" t="s">
        <v>27</v>
      </c>
      <c r="S306" t="s">
        <v>170</v>
      </c>
      <c r="T306" t="s">
        <v>171</v>
      </c>
      <c r="U306" t="s">
        <v>28</v>
      </c>
      <c r="V306">
        <v>4</v>
      </c>
      <c r="W306">
        <v>0</v>
      </c>
    </row>
    <row r="307" spans="1:23" x14ac:dyDescent="0.25">
      <c r="A307" t="str">
        <f t="shared" si="8"/>
        <v>LA061</v>
      </c>
      <c r="B307" t="str">
        <f t="shared" si="9"/>
        <v>061</v>
      </c>
      <c r="C307" t="s">
        <v>24</v>
      </c>
      <c r="D307">
        <v>606440</v>
      </c>
      <c r="E307" t="s">
        <v>209</v>
      </c>
      <c r="F307">
        <v>606440</v>
      </c>
      <c r="G307" t="s">
        <v>210</v>
      </c>
      <c r="H307" t="s">
        <v>211</v>
      </c>
      <c r="I307" t="s">
        <v>25</v>
      </c>
      <c r="J307" t="s">
        <v>26</v>
      </c>
      <c r="K307" t="s">
        <v>0</v>
      </c>
      <c r="L307" t="s">
        <v>0</v>
      </c>
      <c r="M307">
        <v>4</v>
      </c>
      <c r="N307" s="1">
        <v>42826</v>
      </c>
      <c r="O307">
        <v>1</v>
      </c>
      <c r="P307" t="str">
        <f>"170400000223"</f>
        <v>170400000223</v>
      </c>
      <c r="Q307" t="s">
        <v>169</v>
      </c>
      <c r="R307" t="s">
        <v>27</v>
      </c>
      <c r="S307" t="s">
        <v>170</v>
      </c>
      <c r="T307" t="s">
        <v>171</v>
      </c>
      <c r="U307" t="s">
        <v>28</v>
      </c>
      <c r="V307">
        <v>4</v>
      </c>
      <c r="W307">
        <v>0</v>
      </c>
    </row>
    <row r="308" spans="1:23" x14ac:dyDescent="0.25">
      <c r="A308" t="str">
        <f t="shared" si="8"/>
        <v>LA061</v>
      </c>
      <c r="B308" t="str">
        <f t="shared" si="9"/>
        <v>061</v>
      </c>
      <c r="C308" t="s">
        <v>24</v>
      </c>
      <c r="D308">
        <v>606940</v>
      </c>
      <c r="E308" t="s">
        <v>45</v>
      </c>
      <c r="F308">
        <v>606940</v>
      </c>
      <c r="G308" t="s">
        <v>193</v>
      </c>
      <c r="H308" t="s">
        <v>194</v>
      </c>
      <c r="I308" t="s">
        <v>36</v>
      </c>
      <c r="J308" t="s">
        <v>37</v>
      </c>
      <c r="K308" t="s">
        <v>0</v>
      </c>
      <c r="L308" t="s">
        <v>0</v>
      </c>
      <c r="M308">
        <v>9</v>
      </c>
      <c r="N308" s="1">
        <v>42986</v>
      </c>
      <c r="O308">
        <v>1</v>
      </c>
      <c r="P308" t="str">
        <f>"170900000283"</f>
        <v>170900000283</v>
      </c>
      <c r="Q308" t="s">
        <v>172</v>
      </c>
      <c r="R308" t="s">
        <v>29</v>
      </c>
      <c r="S308" t="s">
        <v>173</v>
      </c>
      <c r="T308" t="s">
        <v>174</v>
      </c>
      <c r="U308" t="s">
        <v>28</v>
      </c>
      <c r="V308">
        <v>4</v>
      </c>
      <c r="W308">
        <v>0</v>
      </c>
    </row>
    <row r="309" spans="1:23" x14ac:dyDescent="0.25">
      <c r="A309" t="str">
        <f t="shared" si="8"/>
        <v>LA061</v>
      </c>
      <c r="B309" t="str">
        <f t="shared" si="9"/>
        <v>061</v>
      </c>
      <c r="C309" t="s">
        <v>24</v>
      </c>
      <c r="D309">
        <v>606940</v>
      </c>
      <c r="E309" t="s">
        <v>45</v>
      </c>
      <c r="F309">
        <v>606940</v>
      </c>
      <c r="G309" t="s">
        <v>193</v>
      </c>
      <c r="H309" t="s">
        <v>194</v>
      </c>
      <c r="I309" t="s">
        <v>36</v>
      </c>
      <c r="J309" t="s">
        <v>37</v>
      </c>
      <c r="K309" t="s">
        <v>0</v>
      </c>
      <c r="L309" t="s">
        <v>0</v>
      </c>
      <c r="M309">
        <v>9</v>
      </c>
      <c r="N309" s="1">
        <v>43008</v>
      </c>
      <c r="O309">
        <v>1</v>
      </c>
      <c r="P309" t="str">
        <f>"170900000486"</f>
        <v>170900000486</v>
      </c>
      <c r="Q309" t="s">
        <v>169</v>
      </c>
      <c r="R309" t="s">
        <v>27</v>
      </c>
      <c r="S309" t="s">
        <v>170</v>
      </c>
      <c r="T309" t="s">
        <v>171</v>
      </c>
      <c r="U309" t="s">
        <v>28</v>
      </c>
      <c r="V309">
        <v>4</v>
      </c>
      <c r="W309">
        <v>0</v>
      </c>
    </row>
    <row r="310" spans="1:23" x14ac:dyDescent="0.25">
      <c r="A310" t="str">
        <f t="shared" si="8"/>
        <v>LA061</v>
      </c>
      <c r="B310" t="str">
        <f t="shared" si="9"/>
        <v>061</v>
      </c>
      <c r="C310" t="s">
        <v>24</v>
      </c>
      <c r="D310">
        <v>606940</v>
      </c>
      <c r="E310" t="s">
        <v>45</v>
      </c>
      <c r="F310">
        <v>606940</v>
      </c>
      <c r="G310" t="s">
        <v>193</v>
      </c>
      <c r="H310" t="s">
        <v>194</v>
      </c>
      <c r="I310" t="s">
        <v>36</v>
      </c>
      <c r="J310" t="s">
        <v>37</v>
      </c>
      <c r="K310" t="s">
        <v>0</v>
      </c>
      <c r="L310" t="s">
        <v>0</v>
      </c>
      <c r="M310">
        <v>10</v>
      </c>
      <c r="N310" s="1">
        <v>43009</v>
      </c>
      <c r="O310">
        <v>1</v>
      </c>
      <c r="P310" t="str">
        <f>"171000000224"</f>
        <v>171000000224</v>
      </c>
      <c r="Q310" t="s">
        <v>169</v>
      </c>
      <c r="R310" t="s">
        <v>27</v>
      </c>
      <c r="S310" t="s">
        <v>170</v>
      </c>
      <c r="T310" t="s">
        <v>171</v>
      </c>
      <c r="U310" t="s">
        <v>28</v>
      </c>
      <c r="V310">
        <v>4</v>
      </c>
      <c r="W310">
        <v>0</v>
      </c>
    </row>
    <row r="311" spans="1:23" x14ac:dyDescent="0.25">
      <c r="A311" t="str">
        <f t="shared" si="8"/>
        <v>LA061</v>
      </c>
      <c r="B311" t="str">
        <f t="shared" si="9"/>
        <v>061</v>
      </c>
      <c r="C311" t="s">
        <v>24</v>
      </c>
      <c r="D311">
        <v>606940</v>
      </c>
      <c r="E311" t="s">
        <v>45</v>
      </c>
      <c r="F311">
        <v>606940</v>
      </c>
      <c r="G311" t="s">
        <v>212</v>
      </c>
      <c r="H311" t="s">
        <v>213</v>
      </c>
      <c r="I311" t="s">
        <v>30</v>
      </c>
      <c r="J311" t="s">
        <v>31</v>
      </c>
      <c r="K311" t="s">
        <v>0</v>
      </c>
      <c r="L311" t="s">
        <v>0</v>
      </c>
      <c r="M311">
        <v>1</v>
      </c>
      <c r="N311" s="1">
        <v>42736</v>
      </c>
      <c r="O311">
        <v>1</v>
      </c>
      <c r="P311" t="str">
        <f>"170100000157"</f>
        <v>170100000157</v>
      </c>
      <c r="Q311" t="s">
        <v>180</v>
      </c>
      <c r="R311" t="s">
        <v>29</v>
      </c>
      <c r="S311" t="s">
        <v>187</v>
      </c>
      <c r="T311" t="s">
        <v>181</v>
      </c>
      <c r="U311" t="s">
        <v>28</v>
      </c>
      <c r="V311">
        <v>4</v>
      </c>
      <c r="W311">
        <v>0</v>
      </c>
    </row>
    <row r="312" spans="1:23" x14ac:dyDescent="0.25">
      <c r="A312" t="str">
        <f t="shared" si="8"/>
        <v>LA061</v>
      </c>
      <c r="B312" t="str">
        <f t="shared" si="9"/>
        <v>061</v>
      </c>
      <c r="C312" t="s">
        <v>24</v>
      </c>
      <c r="D312">
        <v>606940</v>
      </c>
      <c r="E312" t="s">
        <v>45</v>
      </c>
      <c r="F312">
        <v>606940</v>
      </c>
      <c r="G312" t="s">
        <v>212</v>
      </c>
      <c r="H312" t="s">
        <v>213</v>
      </c>
      <c r="I312" t="s">
        <v>30</v>
      </c>
      <c r="J312" t="s">
        <v>31</v>
      </c>
      <c r="K312" t="s">
        <v>0</v>
      </c>
      <c r="L312" t="s">
        <v>0</v>
      </c>
      <c r="M312">
        <v>1</v>
      </c>
      <c r="N312" s="1">
        <v>42766</v>
      </c>
      <c r="O312">
        <v>1</v>
      </c>
      <c r="P312" t="str">
        <f>"170100000086"</f>
        <v>170100000086</v>
      </c>
      <c r="Q312" t="s">
        <v>180</v>
      </c>
      <c r="R312" t="s">
        <v>27</v>
      </c>
      <c r="S312" t="s">
        <v>170</v>
      </c>
      <c r="T312" t="s">
        <v>181</v>
      </c>
      <c r="U312" t="s">
        <v>28</v>
      </c>
      <c r="V312">
        <v>4</v>
      </c>
      <c r="W312">
        <v>0</v>
      </c>
    </row>
    <row r="313" spans="1:23" x14ac:dyDescent="0.25">
      <c r="A313" t="str">
        <f t="shared" si="8"/>
        <v>LA061</v>
      </c>
      <c r="B313" t="str">
        <f t="shared" si="9"/>
        <v>061</v>
      </c>
      <c r="C313" t="s">
        <v>24</v>
      </c>
      <c r="D313">
        <v>606940</v>
      </c>
      <c r="E313" t="s">
        <v>45</v>
      </c>
      <c r="F313">
        <v>606940</v>
      </c>
      <c r="G313" t="s">
        <v>212</v>
      </c>
      <c r="H313" t="s">
        <v>213</v>
      </c>
      <c r="I313" t="s">
        <v>30</v>
      </c>
      <c r="J313" t="s">
        <v>31</v>
      </c>
      <c r="K313" t="s">
        <v>0</v>
      </c>
      <c r="L313" t="s">
        <v>0</v>
      </c>
      <c r="M313">
        <v>2</v>
      </c>
      <c r="N313" s="1">
        <v>42767</v>
      </c>
      <c r="O313">
        <v>1</v>
      </c>
      <c r="P313" t="str">
        <f>"170200000088"</f>
        <v>170200000088</v>
      </c>
      <c r="Q313" t="s">
        <v>180</v>
      </c>
      <c r="R313" t="s">
        <v>27</v>
      </c>
      <c r="S313" t="s">
        <v>170</v>
      </c>
      <c r="T313" t="s">
        <v>181</v>
      </c>
      <c r="U313" t="s">
        <v>28</v>
      </c>
      <c r="V313">
        <v>4</v>
      </c>
      <c r="W313">
        <v>0</v>
      </c>
    </row>
    <row r="314" spans="1:23" x14ac:dyDescent="0.25">
      <c r="A314" t="str">
        <f t="shared" si="8"/>
        <v>LA061</v>
      </c>
      <c r="B314" t="str">
        <f t="shared" si="9"/>
        <v>061</v>
      </c>
      <c r="C314" t="s">
        <v>24</v>
      </c>
      <c r="D314">
        <v>606940</v>
      </c>
      <c r="E314" t="s">
        <v>45</v>
      </c>
      <c r="F314">
        <v>606940</v>
      </c>
      <c r="G314" t="s">
        <v>212</v>
      </c>
      <c r="H314" t="s">
        <v>213</v>
      </c>
      <c r="I314" t="s">
        <v>30</v>
      </c>
      <c r="J314" t="s">
        <v>31</v>
      </c>
      <c r="K314" t="s">
        <v>0</v>
      </c>
      <c r="L314" t="s">
        <v>0</v>
      </c>
      <c r="M314">
        <v>2</v>
      </c>
      <c r="N314" s="1">
        <v>42794</v>
      </c>
      <c r="O314">
        <v>1</v>
      </c>
      <c r="P314" t="str">
        <f>"170200000342"</f>
        <v>170200000342</v>
      </c>
      <c r="Q314" t="s">
        <v>180</v>
      </c>
      <c r="R314" t="s">
        <v>27</v>
      </c>
      <c r="S314" t="s">
        <v>170</v>
      </c>
      <c r="T314" t="s">
        <v>181</v>
      </c>
      <c r="U314" t="s">
        <v>28</v>
      </c>
      <c r="V314">
        <v>4</v>
      </c>
      <c r="W314">
        <v>0</v>
      </c>
    </row>
    <row r="315" spans="1:23" x14ac:dyDescent="0.25">
      <c r="A315" t="str">
        <f t="shared" si="8"/>
        <v>LA061</v>
      </c>
      <c r="B315" t="str">
        <f t="shared" si="9"/>
        <v>061</v>
      </c>
      <c r="C315" t="s">
        <v>24</v>
      </c>
      <c r="D315">
        <v>606940</v>
      </c>
      <c r="E315" t="s">
        <v>45</v>
      </c>
      <c r="F315">
        <v>606940</v>
      </c>
      <c r="G315" t="s">
        <v>212</v>
      </c>
      <c r="H315" t="s">
        <v>213</v>
      </c>
      <c r="I315" t="s">
        <v>30</v>
      </c>
      <c r="J315" t="s">
        <v>31</v>
      </c>
      <c r="K315" t="s">
        <v>0</v>
      </c>
      <c r="L315" t="s">
        <v>0</v>
      </c>
      <c r="M315">
        <v>3</v>
      </c>
      <c r="N315" s="1">
        <v>42795</v>
      </c>
      <c r="O315">
        <v>1</v>
      </c>
      <c r="P315" t="str">
        <f>"170300000026"</f>
        <v>170300000026</v>
      </c>
      <c r="Q315" t="s">
        <v>180</v>
      </c>
      <c r="R315" t="s">
        <v>27</v>
      </c>
      <c r="S315" t="s">
        <v>170</v>
      </c>
      <c r="T315" t="s">
        <v>181</v>
      </c>
      <c r="U315" t="s">
        <v>28</v>
      </c>
      <c r="V315">
        <v>4</v>
      </c>
      <c r="W315">
        <v>0</v>
      </c>
    </row>
    <row r="316" spans="1:23" x14ac:dyDescent="0.25">
      <c r="A316" t="str">
        <f t="shared" si="8"/>
        <v>LA061</v>
      </c>
      <c r="B316" t="str">
        <f t="shared" si="9"/>
        <v>061</v>
      </c>
      <c r="C316" t="s">
        <v>24</v>
      </c>
      <c r="D316">
        <v>606940</v>
      </c>
      <c r="E316" t="s">
        <v>45</v>
      </c>
      <c r="F316">
        <v>606940</v>
      </c>
      <c r="G316" t="s">
        <v>212</v>
      </c>
      <c r="H316" t="s">
        <v>213</v>
      </c>
      <c r="I316" t="s">
        <v>30</v>
      </c>
      <c r="J316" t="s">
        <v>31</v>
      </c>
      <c r="K316" t="s">
        <v>0</v>
      </c>
      <c r="L316" t="s">
        <v>0</v>
      </c>
      <c r="M316">
        <v>3</v>
      </c>
      <c r="N316" s="1">
        <v>42801</v>
      </c>
      <c r="O316">
        <v>1</v>
      </c>
      <c r="P316" t="str">
        <f>"170300003030"</f>
        <v>170300003030</v>
      </c>
      <c r="Q316" t="s">
        <v>172</v>
      </c>
      <c r="R316" t="s">
        <v>29</v>
      </c>
      <c r="S316" t="s">
        <v>173</v>
      </c>
      <c r="T316" t="s">
        <v>174</v>
      </c>
      <c r="U316" t="s">
        <v>28</v>
      </c>
      <c r="V316">
        <v>4</v>
      </c>
      <c r="W316">
        <v>0</v>
      </c>
    </row>
    <row r="317" spans="1:23" x14ac:dyDescent="0.25">
      <c r="A317" t="str">
        <f t="shared" si="8"/>
        <v>LA061</v>
      </c>
      <c r="B317" t="str">
        <f t="shared" si="9"/>
        <v>061</v>
      </c>
      <c r="C317" t="s">
        <v>24</v>
      </c>
      <c r="D317">
        <v>606940</v>
      </c>
      <c r="E317" t="s">
        <v>45</v>
      </c>
      <c r="F317">
        <v>606940</v>
      </c>
      <c r="G317" t="s">
        <v>212</v>
      </c>
      <c r="H317" t="s">
        <v>213</v>
      </c>
      <c r="I317" t="s">
        <v>30</v>
      </c>
      <c r="J317" t="s">
        <v>31</v>
      </c>
      <c r="K317" t="s">
        <v>0</v>
      </c>
      <c r="L317" t="s">
        <v>0</v>
      </c>
      <c r="M317">
        <v>3</v>
      </c>
      <c r="N317" s="1">
        <v>42825</v>
      </c>
      <c r="O317">
        <v>1</v>
      </c>
      <c r="P317" t="str">
        <f>"170300000467"</f>
        <v>170300000467</v>
      </c>
      <c r="Q317" t="s">
        <v>180</v>
      </c>
      <c r="R317" t="s">
        <v>27</v>
      </c>
      <c r="S317" t="s">
        <v>170</v>
      </c>
      <c r="T317" t="s">
        <v>181</v>
      </c>
      <c r="U317" t="s">
        <v>28</v>
      </c>
      <c r="V317">
        <v>4</v>
      </c>
      <c r="W317">
        <v>0</v>
      </c>
    </row>
    <row r="318" spans="1:23" x14ac:dyDescent="0.25">
      <c r="A318" t="str">
        <f t="shared" si="8"/>
        <v>LA061</v>
      </c>
      <c r="B318" t="str">
        <f t="shared" si="9"/>
        <v>061</v>
      </c>
      <c r="C318" t="s">
        <v>24</v>
      </c>
      <c r="D318">
        <v>606940</v>
      </c>
      <c r="E318" t="s">
        <v>45</v>
      </c>
      <c r="F318">
        <v>606940</v>
      </c>
      <c r="G318" t="s">
        <v>212</v>
      </c>
      <c r="H318" t="s">
        <v>213</v>
      </c>
      <c r="I318" t="s">
        <v>30</v>
      </c>
      <c r="J318" t="s">
        <v>31</v>
      </c>
      <c r="K318" t="s">
        <v>0</v>
      </c>
      <c r="L318" t="s">
        <v>0</v>
      </c>
      <c r="M318">
        <v>4</v>
      </c>
      <c r="N318" s="1">
        <v>42826</v>
      </c>
      <c r="O318">
        <v>1</v>
      </c>
      <c r="P318" t="str">
        <f>"170400000103"</f>
        <v>170400000103</v>
      </c>
      <c r="Q318" t="s">
        <v>180</v>
      </c>
      <c r="R318" t="s">
        <v>27</v>
      </c>
      <c r="S318" t="s">
        <v>170</v>
      </c>
      <c r="T318" t="s">
        <v>181</v>
      </c>
      <c r="U318" t="s">
        <v>28</v>
      </c>
      <c r="V318">
        <v>4</v>
      </c>
      <c r="W318">
        <v>0</v>
      </c>
    </row>
    <row r="319" spans="1:23" x14ac:dyDescent="0.25">
      <c r="A319" t="str">
        <f t="shared" si="8"/>
        <v>LA061</v>
      </c>
      <c r="B319" t="str">
        <f t="shared" si="9"/>
        <v>061</v>
      </c>
      <c r="C319" t="s">
        <v>24</v>
      </c>
      <c r="D319">
        <v>606940</v>
      </c>
      <c r="E319" t="s">
        <v>45</v>
      </c>
      <c r="F319">
        <v>606940</v>
      </c>
      <c r="G319" t="s">
        <v>212</v>
      </c>
      <c r="H319" t="s">
        <v>213</v>
      </c>
      <c r="I319" t="s">
        <v>30</v>
      </c>
      <c r="J319" t="s">
        <v>31</v>
      </c>
      <c r="K319" t="s">
        <v>0</v>
      </c>
      <c r="L319" t="s">
        <v>0</v>
      </c>
      <c r="M319">
        <v>4</v>
      </c>
      <c r="N319" s="1">
        <v>42849</v>
      </c>
      <c r="O319">
        <v>1</v>
      </c>
      <c r="P319" t="str">
        <f>"170400001638"</f>
        <v>170400001638</v>
      </c>
      <c r="Q319" t="s">
        <v>172</v>
      </c>
      <c r="R319" t="s">
        <v>29</v>
      </c>
      <c r="S319" t="s">
        <v>173</v>
      </c>
      <c r="T319" t="s">
        <v>174</v>
      </c>
      <c r="U319" t="s">
        <v>28</v>
      </c>
      <c r="V319">
        <v>4</v>
      </c>
      <c r="W319">
        <v>0</v>
      </c>
    </row>
    <row r="320" spans="1:23" x14ac:dyDescent="0.25">
      <c r="A320" t="str">
        <f t="shared" si="8"/>
        <v>LA061</v>
      </c>
      <c r="B320" t="str">
        <f t="shared" si="9"/>
        <v>061</v>
      </c>
      <c r="C320" t="s">
        <v>24</v>
      </c>
      <c r="D320">
        <v>606940</v>
      </c>
      <c r="E320" t="s">
        <v>45</v>
      </c>
      <c r="F320">
        <v>606940</v>
      </c>
      <c r="G320" t="s">
        <v>212</v>
      </c>
      <c r="H320" t="s">
        <v>213</v>
      </c>
      <c r="I320" t="s">
        <v>30</v>
      </c>
      <c r="J320" t="s">
        <v>31</v>
      </c>
      <c r="K320" t="s">
        <v>0</v>
      </c>
      <c r="L320" t="s">
        <v>0</v>
      </c>
      <c r="M320">
        <v>4</v>
      </c>
      <c r="N320" s="1">
        <v>42855</v>
      </c>
      <c r="O320">
        <v>1</v>
      </c>
      <c r="P320" t="str">
        <f>"170400000367"</f>
        <v>170400000367</v>
      </c>
      <c r="Q320" t="s">
        <v>180</v>
      </c>
      <c r="R320" t="s">
        <v>27</v>
      </c>
      <c r="S320" t="s">
        <v>170</v>
      </c>
      <c r="T320" t="s">
        <v>181</v>
      </c>
      <c r="U320" t="s">
        <v>28</v>
      </c>
      <c r="V320">
        <v>4</v>
      </c>
      <c r="W320">
        <v>0</v>
      </c>
    </row>
    <row r="321" spans="1:23" x14ac:dyDescent="0.25">
      <c r="A321" t="str">
        <f t="shared" si="8"/>
        <v>LA061</v>
      </c>
      <c r="B321" t="str">
        <f t="shared" si="9"/>
        <v>061</v>
      </c>
      <c r="C321" t="s">
        <v>24</v>
      </c>
      <c r="D321">
        <v>606940</v>
      </c>
      <c r="E321" t="s">
        <v>45</v>
      </c>
      <c r="F321">
        <v>606940</v>
      </c>
      <c r="G321" t="s">
        <v>212</v>
      </c>
      <c r="H321" t="s">
        <v>213</v>
      </c>
      <c r="I321" t="s">
        <v>30</v>
      </c>
      <c r="J321" t="s">
        <v>31</v>
      </c>
      <c r="K321" t="s">
        <v>0</v>
      </c>
      <c r="L321" t="s">
        <v>0</v>
      </c>
      <c r="M321">
        <v>5</v>
      </c>
      <c r="N321" s="1">
        <v>42856</v>
      </c>
      <c r="O321">
        <v>1</v>
      </c>
      <c r="P321" t="str">
        <f>"170500000049"</f>
        <v>170500000049</v>
      </c>
      <c r="Q321" t="s">
        <v>180</v>
      </c>
      <c r="R321" t="s">
        <v>27</v>
      </c>
      <c r="S321" t="s">
        <v>170</v>
      </c>
      <c r="T321" t="s">
        <v>181</v>
      </c>
      <c r="U321" t="s">
        <v>28</v>
      </c>
      <c r="V321">
        <v>4</v>
      </c>
      <c r="W321">
        <v>0</v>
      </c>
    </row>
    <row r="322" spans="1:23" x14ac:dyDescent="0.25">
      <c r="A322" t="str">
        <f t="shared" si="8"/>
        <v>LA061</v>
      </c>
      <c r="B322" t="str">
        <f t="shared" si="9"/>
        <v>061</v>
      </c>
      <c r="C322" t="s">
        <v>24</v>
      </c>
      <c r="D322">
        <v>606940</v>
      </c>
      <c r="E322" t="s">
        <v>45</v>
      </c>
      <c r="F322">
        <v>606940</v>
      </c>
      <c r="G322" t="s">
        <v>212</v>
      </c>
      <c r="H322" t="s">
        <v>213</v>
      </c>
      <c r="I322" t="s">
        <v>30</v>
      </c>
      <c r="J322" t="s">
        <v>31</v>
      </c>
      <c r="K322" t="s">
        <v>0</v>
      </c>
      <c r="L322" t="s">
        <v>0</v>
      </c>
      <c r="M322">
        <v>5</v>
      </c>
      <c r="N322" s="1">
        <v>42886</v>
      </c>
      <c r="O322">
        <v>1</v>
      </c>
      <c r="P322" t="str">
        <f>"170500000350"</f>
        <v>170500000350</v>
      </c>
      <c r="Q322" t="s">
        <v>180</v>
      </c>
      <c r="R322" t="s">
        <v>27</v>
      </c>
      <c r="S322" t="s">
        <v>170</v>
      </c>
      <c r="T322" t="s">
        <v>181</v>
      </c>
      <c r="U322" t="s">
        <v>28</v>
      </c>
      <c r="V322">
        <v>4</v>
      </c>
      <c r="W322">
        <v>0</v>
      </c>
    </row>
    <row r="323" spans="1:23" x14ac:dyDescent="0.25">
      <c r="A323" t="str">
        <f t="shared" si="8"/>
        <v>LA061</v>
      </c>
      <c r="B323" t="str">
        <f t="shared" si="9"/>
        <v>061</v>
      </c>
      <c r="C323" t="s">
        <v>24</v>
      </c>
      <c r="D323">
        <v>606940</v>
      </c>
      <c r="E323" t="s">
        <v>45</v>
      </c>
      <c r="F323">
        <v>606940</v>
      </c>
      <c r="G323" t="s">
        <v>212</v>
      </c>
      <c r="H323" t="s">
        <v>213</v>
      </c>
      <c r="I323" t="s">
        <v>30</v>
      </c>
      <c r="J323" t="s">
        <v>31</v>
      </c>
      <c r="K323" t="s">
        <v>0</v>
      </c>
      <c r="L323" t="s">
        <v>0</v>
      </c>
      <c r="M323">
        <v>6</v>
      </c>
      <c r="N323" s="1">
        <v>42887</v>
      </c>
      <c r="O323">
        <v>1</v>
      </c>
      <c r="P323" t="str">
        <f>"170600000060"</f>
        <v>170600000060</v>
      </c>
      <c r="Q323" t="s">
        <v>180</v>
      </c>
      <c r="R323" t="s">
        <v>27</v>
      </c>
      <c r="S323" t="s">
        <v>170</v>
      </c>
      <c r="T323" t="s">
        <v>181</v>
      </c>
      <c r="U323" t="s">
        <v>28</v>
      </c>
      <c r="V323">
        <v>4</v>
      </c>
      <c r="W323">
        <v>0</v>
      </c>
    </row>
    <row r="324" spans="1:23" x14ac:dyDescent="0.25">
      <c r="A324" t="str">
        <f t="shared" si="8"/>
        <v>LA061</v>
      </c>
      <c r="B324" t="str">
        <f t="shared" si="9"/>
        <v>061</v>
      </c>
      <c r="C324" t="s">
        <v>24</v>
      </c>
      <c r="D324">
        <v>612220</v>
      </c>
      <c r="E324" t="s">
        <v>201</v>
      </c>
      <c r="F324">
        <v>612220</v>
      </c>
      <c r="G324" t="s">
        <v>202</v>
      </c>
      <c r="H324" t="s">
        <v>203</v>
      </c>
      <c r="I324" t="s">
        <v>57</v>
      </c>
      <c r="J324" t="s">
        <v>58</v>
      </c>
      <c r="K324" t="s">
        <v>0</v>
      </c>
      <c r="L324" t="s">
        <v>0</v>
      </c>
      <c r="M324">
        <v>8</v>
      </c>
      <c r="N324" s="1">
        <v>42950</v>
      </c>
      <c r="O324">
        <v>1</v>
      </c>
      <c r="P324" t="str">
        <f>"170800000222"</f>
        <v>170800000222</v>
      </c>
      <c r="Q324" t="s">
        <v>172</v>
      </c>
      <c r="R324" t="s">
        <v>29</v>
      </c>
      <c r="S324" t="s">
        <v>173</v>
      </c>
      <c r="T324" t="s">
        <v>174</v>
      </c>
      <c r="U324" t="s">
        <v>28</v>
      </c>
      <c r="V324">
        <v>4</v>
      </c>
      <c r="W324">
        <v>0</v>
      </c>
    </row>
    <row r="325" spans="1:23" x14ac:dyDescent="0.25">
      <c r="A325" t="str">
        <f t="shared" si="8"/>
        <v>LA061</v>
      </c>
      <c r="B325" t="str">
        <f t="shared" si="9"/>
        <v>061</v>
      </c>
      <c r="C325" t="s">
        <v>24</v>
      </c>
      <c r="D325">
        <v>612220</v>
      </c>
      <c r="E325" t="s">
        <v>201</v>
      </c>
      <c r="F325">
        <v>612220</v>
      </c>
      <c r="G325" t="s">
        <v>202</v>
      </c>
      <c r="H325" t="s">
        <v>203</v>
      </c>
      <c r="I325" t="s">
        <v>57</v>
      </c>
      <c r="J325" t="s">
        <v>58</v>
      </c>
      <c r="K325" t="s">
        <v>0</v>
      </c>
      <c r="L325" t="s">
        <v>0</v>
      </c>
      <c r="M325">
        <v>8</v>
      </c>
      <c r="N325" s="1">
        <v>42978</v>
      </c>
      <c r="O325">
        <v>1</v>
      </c>
      <c r="P325" t="str">
        <f>"170800000037"</f>
        <v>170800000037</v>
      </c>
      <c r="Q325" t="s">
        <v>180</v>
      </c>
      <c r="R325" t="s">
        <v>29</v>
      </c>
      <c r="S325" t="s">
        <v>170</v>
      </c>
      <c r="T325" t="s">
        <v>181</v>
      </c>
      <c r="U325" t="s">
        <v>28</v>
      </c>
      <c r="V325">
        <v>4</v>
      </c>
      <c r="W325">
        <v>0</v>
      </c>
    </row>
    <row r="326" spans="1:23" x14ac:dyDescent="0.25">
      <c r="A326" t="str">
        <f t="shared" si="8"/>
        <v>LA061</v>
      </c>
      <c r="B326" t="str">
        <f t="shared" si="9"/>
        <v>061</v>
      </c>
      <c r="C326" t="s">
        <v>24</v>
      </c>
      <c r="D326">
        <v>612220</v>
      </c>
      <c r="E326" t="s">
        <v>201</v>
      </c>
      <c r="F326">
        <v>612220</v>
      </c>
      <c r="G326" t="s">
        <v>202</v>
      </c>
      <c r="H326" t="s">
        <v>203</v>
      </c>
      <c r="I326" t="s">
        <v>57</v>
      </c>
      <c r="J326" t="s">
        <v>58</v>
      </c>
      <c r="K326" t="s">
        <v>0</v>
      </c>
      <c r="L326" t="s">
        <v>0</v>
      </c>
      <c r="M326">
        <v>9</v>
      </c>
      <c r="N326" s="1">
        <v>42979</v>
      </c>
      <c r="O326">
        <v>1</v>
      </c>
      <c r="P326" t="str">
        <f>"170900000008"</f>
        <v>170900000008</v>
      </c>
      <c r="Q326" t="s">
        <v>172</v>
      </c>
      <c r="R326" t="s">
        <v>29</v>
      </c>
      <c r="S326" t="s">
        <v>173</v>
      </c>
      <c r="T326" t="s">
        <v>174</v>
      </c>
      <c r="U326" t="s">
        <v>28</v>
      </c>
      <c r="V326">
        <v>4</v>
      </c>
      <c r="W326">
        <v>0</v>
      </c>
    </row>
    <row r="327" spans="1:23" x14ac:dyDescent="0.25">
      <c r="A327" t="str">
        <f t="shared" si="8"/>
        <v>LA061</v>
      </c>
      <c r="B327" t="str">
        <f t="shared" si="9"/>
        <v>061</v>
      </c>
      <c r="C327" t="s">
        <v>24</v>
      </c>
      <c r="D327">
        <v>612220</v>
      </c>
      <c r="E327" t="s">
        <v>201</v>
      </c>
      <c r="F327">
        <v>612220</v>
      </c>
      <c r="G327" t="s">
        <v>202</v>
      </c>
      <c r="H327" t="s">
        <v>203</v>
      </c>
      <c r="I327" t="s">
        <v>57</v>
      </c>
      <c r="J327" t="s">
        <v>58</v>
      </c>
      <c r="K327" t="s">
        <v>0</v>
      </c>
      <c r="L327" t="s">
        <v>0</v>
      </c>
      <c r="M327">
        <v>9</v>
      </c>
      <c r="N327" s="1">
        <v>42979</v>
      </c>
      <c r="O327">
        <v>1</v>
      </c>
      <c r="P327" t="str">
        <f>"170900000001"</f>
        <v>170900000001</v>
      </c>
      <c r="Q327" t="s">
        <v>180</v>
      </c>
      <c r="R327" t="s">
        <v>29</v>
      </c>
      <c r="S327" t="s">
        <v>170</v>
      </c>
      <c r="T327" t="s">
        <v>181</v>
      </c>
      <c r="U327" t="s">
        <v>28</v>
      </c>
      <c r="V327">
        <v>4</v>
      </c>
      <c r="W327">
        <v>0</v>
      </c>
    </row>
    <row r="328" spans="1:23" x14ac:dyDescent="0.25">
      <c r="A328" t="str">
        <f t="shared" si="8"/>
        <v>LA061</v>
      </c>
      <c r="B328" t="str">
        <f t="shared" si="9"/>
        <v>061</v>
      </c>
      <c r="C328" t="s">
        <v>24</v>
      </c>
      <c r="D328">
        <v>612220</v>
      </c>
      <c r="E328" t="s">
        <v>201</v>
      </c>
      <c r="F328">
        <v>612220</v>
      </c>
      <c r="G328" t="s">
        <v>202</v>
      </c>
      <c r="H328" t="s">
        <v>203</v>
      </c>
      <c r="I328" t="s">
        <v>57</v>
      </c>
      <c r="J328" t="s">
        <v>58</v>
      </c>
      <c r="K328" t="s">
        <v>0</v>
      </c>
      <c r="L328" t="s">
        <v>0</v>
      </c>
      <c r="M328">
        <v>9</v>
      </c>
      <c r="N328" s="1">
        <v>43008</v>
      </c>
      <c r="O328">
        <v>1</v>
      </c>
      <c r="P328" t="str">
        <f>"170900000316"</f>
        <v>170900000316</v>
      </c>
      <c r="Q328" t="s">
        <v>180</v>
      </c>
      <c r="R328" t="s">
        <v>27</v>
      </c>
      <c r="S328" t="s">
        <v>170</v>
      </c>
      <c r="T328" t="s">
        <v>181</v>
      </c>
      <c r="U328" t="s">
        <v>28</v>
      </c>
      <c r="V328">
        <v>4</v>
      </c>
      <c r="W328">
        <v>0</v>
      </c>
    </row>
    <row r="329" spans="1:23" x14ac:dyDescent="0.25">
      <c r="A329" t="str">
        <f t="shared" si="8"/>
        <v>LA061</v>
      </c>
      <c r="B329" t="str">
        <f t="shared" si="9"/>
        <v>061</v>
      </c>
      <c r="C329" t="s">
        <v>24</v>
      </c>
      <c r="D329">
        <v>612220</v>
      </c>
      <c r="E329" t="s">
        <v>201</v>
      </c>
      <c r="F329">
        <v>612220</v>
      </c>
      <c r="G329" t="s">
        <v>202</v>
      </c>
      <c r="H329" t="s">
        <v>203</v>
      </c>
      <c r="I329" t="s">
        <v>57</v>
      </c>
      <c r="J329" t="s">
        <v>58</v>
      </c>
      <c r="K329" t="s">
        <v>0</v>
      </c>
      <c r="L329" t="s">
        <v>0</v>
      </c>
      <c r="M329">
        <v>10</v>
      </c>
      <c r="N329" s="1">
        <v>43009</v>
      </c>
      <c r="O329">
        <v>1</v>
      </c>
      <c r="P329" t="str">
        <f>"171000000010"</f>
        <v>171000000010</v>
      </c>
      <c r="Q329" t="s">
        <v>180</v>
      </c>
      <c r="R329" t="s">
        <v>27</v>
      </c>
      <c r="S329" t="s">
        <v>170</v>
      </c>
      <c r="T329" t="s">
        <v>181</v>
      </c>
      <c r="U329" t="s">
        <v>28</v>
      </c>
      <c r="V329">
        <v>4</v>
      </c>
      <c r="W329">
        <v>0</v>
      </c>
    </row>
    <row r="330" spans="1:23" x14ac:dyDescent="0.25">
      <c r="A330" t="str">
        <f t="shared" si="8"/>
        <v>LA061</v>
      </c>
      <c r="B330" t="str">
        <f t="shared" si="9"/>
        <v>061</v>
      </c>
      <c r="C330" t="s">
        <v>24</v>
      </c>
      <c r="D330">
        <v>612220</v>
      </c>
      <c r="E330" t="s">
        <v>201</v>
      </c>
      <c r="F330">
        <v>612220</v>
      </c>
      <c r="G330" t="s">
        <v>202</v>
      </c>
      <c r="H330" t="s">
        <v>203</v>
      </c>
      <c r="I330" t="s">
        <v>57</v>
      </c>
      <c r="J330" t="s">
        <v>58</v>
      </c>
      <c r="K330" t="s">
        <v>0</v>
      </c>
      <c r="L330" t="s">
        <v>0</v>
      </c>
      <c r="M330">
        <v>10</v>
      </c>
      <c r="N330" s="1">
        <v>43010</v>
      </c>
      <c r="O330">
        <v>1</v>
      </c>
      <c r="P330" t="str">
        <f>"171000000084"</f>
        <v>171000000084</v>
      </c>
      <c r="Q330" t="s">
        <v>172</v>
      </c>
      <c r="R330" t="s">
        <v>29</v>
      </c>
      <c r="S330" t="s">
        <v>173</v>
      </c>
      <c r="T330" t="s">
        <v>174</v>
      </c>
      <c r="U330" t="s">
        <v>28</v>
      </c>
      <c r="V330">
        <v>4</v>
      </c>
      <c r="W330">
        <v>0</v>
      </c>
    </row>
    <row r="331" spans="1:23" x14ac:dyDescent="0.25">
      <c r="A331" t="str">
        <f t="shared" si="8"/>
        <v>LA061</v>
      </c>
      <c r="B331" t="str">
        <f t="shared" si="9"/>
        <v>061</v>
      </c>
      <c r="C331" t="s">
        <v>24</v>
      </c>
      <c r="D331">
        <v>612220</v>
      </c>
      <c r="E331" t="s">
        <v>201</v>
      </c>
      <c r="F331">
        <v>612220</v>
      </c>
      <c r="G331" t="s">
        <v>202</v>
      </c>
      <c r="H331" t="s">
        <v>203</v>
      </c>
      <c r="I331" t="s">
        <v>57</v>
      </c>
      <c r="J331" t="s">
        <v>58</v>
      </c>
      <c r="K331" t="s">
        <v>0</v>
      </c>
      <c r="L331" t="s">
        <v>0</v>
      </c>
      <c r="M331">
        <v>10</v>
      </c>
      <c r="N331" s="1">
        <v>43039</v>
      </c>
      <c r="O331">
        <v>1</v>
      </c>
      <c r="P331" t="str">
        <f>"171000000351"</f>
        <v>171000000351</v>
      </c>
      <c r="Q331" t="s">
        <v>180</v>
      </c>
      <c r="R331" t="s">
        <v>27</v>
      </c>
      <c r="S331" t="s">
        <v>170</v>
      </c>
      <c r="T331" t="s">
        <v>181</v>
      </c>
      <c r="U331" t="s">
        <v>28</v>
      </c>
      <c r="V331">
        <v>4</v>
      </c>
      <c r="W331">
        <v>0</v>
      </c>
    </row>
    <row r="332" spans="1:23" x14ac:dyDescent="0.25">
      <c r="A332" t="str">
        <f t="shared" si="8"/>
        <v>LA061</v>
      </c>
      <c r="B332" t="str">
        <f t="shared" si="9"/>
        <v>061</v>
      </c>
      <c r="C332" t="s">
        <v>24</v>
      </c>
      <c r="D332">
        <v>613210</v>
      </c>
      <c r="E332" t="s">
        <v>214</v>
      </c>
      <c r="F332">
        <v>613210</v>
      </c>
      <c r="G332" t="s">
        <v>215</v>
      </c>
      <c r="H332" t="s">
        <v>216</v>
      </c>
      <c r="I332" t="s">
        <v>53</v>
      </c>
      <c r="J332" t="s">
        <v>54</v>
      </c>
      <c r="K332" t="s">
        <v>0</v>
      </c>
      <c r="L332" t="s">
        <v>0</v>
      </c>
      <c r="M332">
        <v>1</v>
      </c>
      <c r="N332" s="1">
        <v>42766</v>
      </c>
      <c r="O332">
        <v>1</v>
      </c>
      <c r="P332" t="str">
        <f>"170100000191"</f>
        <v>170100000191</v>
      </c>
      <c r="Q332" t="s">
        <v>180</v>
      </c>
      <c r="R332" t="s">
        <v>27</v>
      </c>
      <c r="S332" t="s">
        <v>170</v>
      </c>
      <c r="T332" t="s">
        <v>181</v>
      </c>
      <c r="U332" t="s">
        <v>28</v>
      </c>
      <c r="V332">
        <v>4</v>
      </c>
      <c r="W332">
        <v>0</v>
      </c>
    </row>
    <row r="333" spans="1:23" x14ac:dyDescent="0.25">
      <c r="A333" t="str">
        <f t="shared" si="8"/>
        <v>LA061</v>
      </c>
      <c r="B333" t="str">
        <f t="shared" si="9"/>
        <v>061</v>
      </c>
      <c r="C333" t="s">
        <v>24</v>
      </c>
      <c r="D333">
        <v>613210</v>
      </c>
      <c r="E333" t="s">
        <v>214</v>
      </c>
      <c r="F333">
        <v>613210</v>
      </c>
      <c r="G333" t="s">
        <v>215</v>
      </c>
      <c r="H333" t="s">
        <v>216</v>
      </c>
      <c r="I333" t="s">
        <v>53</v>
      </c>
      <c r="J333" t="s">
        <v>54</v>
      </c>
      <c r="K333" t="s">
        <v>0</v>
      </c>
      <c r="L333" t="s">
        <v>0</v>
      </c>
      <c r="M333">
        <v>2</v>
      </c>
      <c r="N333" s="1">
        <v>42767</v>
      </c>
      <c r="O333">
        <v>1</v>
      </c>
      <c r="P333" t="str">
        <f>"170200000226"</f>
        <v>170200000226</v>
      </c>
      <c r="Q333" t="s">
        <v>180</v>
      </c>
      <c r="R333" t="s">
        <v>27</v>
      </c>
      <c r="S333" t="s">
        <v>170</v>
      </c>
      <c r="T333" t="s">
        <v>181</v>
      </c>
      <c r="U333" t="s">
        <v>28</v>
      </c>
      <c r="V333">
        <v>4</v>
      </c>
      <c r="W333">
        <v>0</v>
      </c>
    </row>
    <row r="334" spans="1:23" x14ac:dyDescent="0.25">
      <c r="A334" t="str">
        <f t="shared" si="8"/>
        <v>LA061</v>
      </c>
      <c r="B334" t="str">
        <f t="shared" si="9"/>
        <v>061</v>
      </c>
      <c r="C334" t="s">
        <v>24</v>
      </c>
      <c r="D334">
        <v>613210</v>
      </c>
      <c r="E334" t="s">
        <v>214</v>
      </c>
      <c r="F334">
        <v>613210</v>
      </c>
      <c r="G334" t="s">
        <v>215</v>
      </c>
      <c r="H334" t="s">
        <v>216</v>
      </c>
      <c r="I334" t="s">
        <v>53</v>
      </c>
      <c r="J334" t="s">
        <v>54</v>
      </c>
      <c r="K334" t="s">
        <v>0</v>
      </c>
      <c r="L334" t="s">
        <v>0</v>
      </c>
      <c r="M334">
        <v>2</v>
      </c>
      <c r="N334" s="1">
        <v>42794</v>
      </c>
      <c r="O334">
        <v>1</v>
      </c>
      <c r="P334" t="str">
        <f>"170200000527"</f>
        <v>170200000527</v>
      </c>
      <c r="Q334" t="s">
        <v>180</v>
      </c>
      <c r="R334" t="s">
        <v>27</v>
      </c>
      <c r="S334" t="s">
        <v>170</v>
      </c>
      <c r="T334" t="s">
        <v>181</v>
      </c>
      <c r="U334" t="s">
        <v>28</v>
      </c>
      <c r="V334">
        <v>4</v>
      </c>
      <c r="W334">
        <v>0</v>
      </c>
    </row>
    <row r="335" spans="1:23" x14ac:dyDescent="0.25">
      <c r="A335" t="str">
        <f t="shared" si="8"/>
        <v>LA061</v>
      </c>
      <c r="B335" t="str">
        <f t="shared" si="9"/>
        <v>061</v>
      </c>
      <c r="C335" t="s">
        <v>24</v>
      </c>
      <c r="D335">
        <v>613210</v>
      </c>
      <c r="E335" t="s">
        <v>214</v>
      </c>
      <c r="F335">
        <v>613210</v>
      </c>
      <c r="G335" t="s">
        <v>215</v>
      </c>
      <c r="H335" t="s">
        <v>216</v>
      </c>
      <c r="I335" t="s">
        <v>53</v>
      </c>
      <c r="J335" t="s">
        <v>54</v>
      </c>
      <c r="K335" t="s">
        <v>0</v>
      </c>
      <c r="L335" t="s">
        <v>0</v>
      </c>
      <c r="M335">
        <v>3</v>
      </c>
      <c r="N335" s="1">
        <v>42795</v>
      </c>
      <c r="O335">
        <v>1</v>
      </c>
      <c r="P335" t="str">
        <f>"170300000246"</f>
        <v>170300000246</v>
      </c>
      <c r="Q335" t="s">
        <v>180</v>
      </c>
      <c r="R335" t="s">
        <v>27</v>
      </c>
      <c r="S335" t="s">
        <v>170</v>
      </c>
      <c r="T335" t="s">
        <v>181</v>
      </c>
      <c r="U335" t="s">
        <v>28</v>
      </c>
      <c r="V335">
        <v>4</v>
      </c>
      <c r="W335">
        <v>0</v>
      </c>
    </row>
    <row r="336" spans="1:23" x14ac:dyDescent="0.25">
      <c r="A336" t="str">
        <f t="shared" si="8"/>
        <v>LA061</v>
      </c>
      <c r="B336" t="str">
        <f t="shared" si="9"/>
        <v>061</v>
      </c>
      <c r="C336" t="s">
        <v>24</v>
      </c>
      <c r="D336">
        <v>613210</v>
      </c>
      <c r="E336" t="s">
        <v>214</v>
      </c>
      <c r="F336">
        <v>613210</v>
      </c>
      <c r="G336" t="s">
        <v>215</v>
      </c>
      <c r="H336" t="s">
        <v>216</v>
      </c>
      <c r="I336" t="s">
        <v>53</v>
      </c>
      <c r="J336" t="s">
        <v>54</v>
      </c>
      <c r="K336" t="s">
        <v>0</v>
      </c>
      <c r="L336" t="s">
        <v>0</v>
      </c>
      <c r="M336">
        <v>3</v>
      </c>
      <c r="N336" s="1">
        <v>42825</v>
      </c>
      <c r="O336">
        <v>1</v>
      </c>
      <c r="P336" t="str">
        <f>"170300000529"</f>
        <v>170300000529</v>
      </c>
      <c r="Q336" t="s">
        <v>180</v>
      </c>
      <c r="R336" t="s">
        <v>27</v>
      </c>
      <c r="S336" t="s">
        <v>170</v>
      </c>
      <c r="T336" t="s">
        <v>181</v>
      </c>
      <c r="U336" t="s">
        <v>28</v>
      </c>
      <c r="V336">
        <v>4</v>
      </c>
      <c r="W336">
        <v>0</v>
      </c>
    </row>
    <row r="337" spans="1:23" x14ac:dyDescent="0.25">
      <c r="A337" t="str">
        <f t="shared" ref="A337:A400" si="10">"LA061"</f>
        <v>LA061</v>
      </c>
      <c r="B337" t="str">
        <f t="shared" ref="B337:B400" si="11">"061"</f>
        <v>061</v>
      </c>
      <c r="C337" t="s">
        <v>24</v>
      </c>
      <c r="D337">
        <v>613210</v>
      </c>
      <c r="E337" t="s">
        <v>214</v>
      </c>
      <c r="F337">
        <v>613210</v>
      </c>
      <c r="G337" t="s">
        <v>215</v>
      </c>
      <c r="H337" t="s">
        <v>216</v>
      </c>
      <c r="I337" t="s">
        <v>53</v>
      </c>
      <c r="J337" t="s">
        <v>54</v>
      </c>
      <c r="K337" t="s">
        <v>0</v>
      </c>
      <c r="L337" t="s">
        <v>0</v>
      </c>
      <c r="M337">
        <v>4</v>
      </c>
      <c r="N337" s="1">
        <v>42826</v>
      </c>
      <c r="O337">
        <v>1</v>
      </c>
      <c r="P337" t="str">
        <f>"170400000224"</f>
        <v>170400000224</v>
      </c>
      <c r="Q337" t="s">
        <v>180</v>
      </c>
      <c r="R337" t="s">
        <v>27</v>
      </c>
      <c r="S337" t="s">
        <v>170</v>
      </c>
      <c r="T337" t="s">
        <v>181</v>
      </c>
      <c r="U337" t="s">
        <v>28</v>
      </c>
      <c r="V337">
        <v>4</v>
      </c>
      <c r="W337">
        <v>0</v>
      </c>
    </row>
    <row r="338" spans="1:23" x14ac:dyDescent="0.25">
      <c r="A338" t="str">
        <f t="shared" si="10"/>
        <v>LA061</v>
      </c>
      <c r="B338" t="str">
        <f t="shared" si="11"/>
        <v>061</v>
      </c>
      <c r="C338" t="s">
        <v>24</v>
      </c>
      <c r="D338">
        <v>613210</v>
      </c>
      <c r="E338" t="s">
        <v>214</v>
      </c>
      <c r="F338">
        <v>613210</v>
      </c>
      <c r="G338" t="s">
        <v>215</v>
      </c>
      <c r="H338" t="s">
        <v>216</v>
      </c>
      <c r="I338" t="s">
        <v>53</v>
      </c>
      <c r="J338" t="s">
        <v>54</v>
      </c>
      <c r="K338" t="s">
        <v>0</v>
      </c>
      <c r="L338" t="s">
        <v>0</v>
      </c>
      <c r="M338">
        <v>4</v>
      </c>
      <c r="N338" s="1">
        <v>42837</v>
      </c>
      <c r="O338">
        <v>1</v>
      </c>
      <c r="P338" t="str">
        <f>"170400000984"</f>
        <v>170400000984</v>
      </c>
      <c r="Q338" t="s">
        <v>172</v>
      </c>
      <c r="R338" t="s">
        <v>29</v>
      </c>
      <c r="S338" t="s">
        <v>173</v>
      </c>
      <c r="T338" t="s">
        <v>174</v>
      </c>
      <c r="U338" t="s">
        <v>28</v>
      </c>
      <c r="V338">
        <v>4</v>
      </c>
      <c r="W338">
        <v>0</v>
      </c>
    </row>
    <row r="339" spans="1:23" x14ac:dyDescent="0.25">
      <c r="A339" t="str">
        <f t="shared" si="10"/>
        <v>LA061</v>
      </c>
      <c r="B339" t="str">
        <f t="shared" si="11"/>
        <v>061</v>
      </c>
      <c r="C339" t="s">
        <v>24</v>
      </c>
      <c r="D339">
        <v>613210</v>
      </c>
      <c r="E339" t="s">
        <v>214</v>
      </c>
      <c r="F339">
        <v>613210</v>
      </c>
      <c r="G339" t="s">
        <v>215</v>
      </c>
      <c r="H339" t="s">
        <v>216</v>
      </c>
      <c r="I339" t="s">
        <v>53</v>
      </c>
      <c r="J339" t="s">
        <v>54</v>
      </c>
      <c r="K339" t="s">
        <v>0</v>
      </c>
      <c r="L339" t="s">
        <v>0</v>
      </c>
      <c r="M339">
        <v>4</v>
      </c>
      <c r="N339" s="1">
        <v>42855</v>
      </c>
      <c r="O339">
        <v>1</v>
      </c>
      <c r="P339" t="str">
        <f>"170400000314"</f>
        <v>170400000314</v>
      </c>
      <c r="Q339" t="s">
        <v>180</v>
      </c>
      <c r="R339" t="s">
        <v>27</v>
      </c>
      <c r="S339" t="s">
        <v>170</v>
      </c>
      <c r="T339" t="s">
        <v>181</v>
      </c>
      <c r="U339" t="s">
        <v>28</v>
      </c>
      <c r="V339">
        <v>4</v>
      </c>
      <c r="W339">
        <v>0</v>
      </c>
    </row>
    <row r="340" spans="1:23" x14ac:dyDescent="0.25">
      <c r="A340" t="str">
        <f t="shared" si="10"/>
        <v>LA061</v>
      </c>
      <c r="B340" t="str">
        <f t="shared" si="11"/>
        <v>061</v>
      </c>
      <c r="C340" t="s">
        <v>24</v>
      </c>
      <c r="D340">
        <v>606300</v>
      </c>
      <c r="E340" t="s">
        <v>188</v>
      </c>
      <c r="F340">
        <v>606300</v>
      </c>
      <c r="G340" t="s">
        <v>207</v>
      </c>
      <c r="H340" t="s">
        <v>208</v>
      </c>
      <c r="I340" t="s">
        <v>39</v>
      </c>
      <c r="J340" t="s">
        <v>40</v>
      </c>
      <c r="K340" t="s">
        <v>0</v>
      </c>
      <c r="L340" t="s">
        <v>0</v>
      </c>
      <c r="M340">
        <v>5</v>
      </c>
      <c r="N340" s="1">
        <v>42886</v>
      </c>
      <c r="O340">
        <v>1</v>
      </c>
      <c r="P340" t="str">
        <f>"170500000066"</f>
        <v>170500000066</v>
      </c>
      <c r="Q340" t="s">
        <v>180</v>
      </c>
      <c r="R340" t="s">
        <v>29</v>
      </c>
      <c r="S340" t="s">
        <v>170</v>
      </c>
      <c r="T340" t="s">
        <v>181</v>
      </c>
      <c r="U340" t="s">
        <v>28</v>
      </c>
      <c r="V340">
        <v>4</v>
      </c>
      <c r="W340">
        <v>0</v>
      </c>
    </row>
    <row r="341" spans="1:23" x14ac:dyDescent="0.25">
      <c r="A341" t="str">
        <f t="shared" si="10"/>
        <v>LA061</v>
      </c>
      <c r="B341" t="str">
        <f t="shared" si="11"/>
        <v>061</v>
      </c>
      <c r="C341" t="s">
        <v>24</v>
      </c>
      <c r="D341">
        <v>606300</v>
      </c>
      <c r="E341" t="s">
        <v>188</v>
      </c>
      <c r="F341">
        <v>606300</v>
      </c>
      <c r="G341" t="s">
        <v>207</v>
      </c>
      <c r="H341" t="s">
        <v>208</v>
      </c>
      <c r="I341" t="s">
        <v>39</v>
      </c>
      <c r="J341" t="s">
        <v>40</v>
      </c>
      <c r="K341" t="s">
        <v>0</v>
      </c>
      <c r="L341" t="s">
        <v>0</v>
      </c>
      <c r="M341">
        <v>5</v>
      </c>
      <c r="N341" s="1">
        <v>42886</v>
      </c>
      <c r="O341">
        <v>1</v>
      </c>
      <c r="P341" t="str">
        <f>"170500000075"</f>
        <v>170500000075</v>
      </c>
      <c r="Q341" t="s">
        <v>180</v>
      </c>
      <c r="R341" t="s">
        <v>29</v>
      </c>
      <c r="S341" t="s">
        <v>170</v>
      </c>
      <c r="T341" t="s">
        <v>181</v>
      </c>
      <c r="U341" t="s">
        <v>28</v>
      </c>
      <c r="V341">
        <v>4</v>
      </c>
      <c r="W341">
        <v>0</v>
      </c>
    </row>
    <row r="342" spans="1:23" x14ac:dyDescent="0.25">
      <c r="A342" t="str">
        <f t="shared" si="10"/>
        <v>LA061</v>
      </c>
      <c r="B342" t="str">
        <f t="shared" si="11"/>
        <v>061</v>
      </c>
      <c r="C342" t="s">
        <v>24</v>
      </c>
      <c r="D342">
        <v>606300</v>
      </c>
      <c r="E342" t="s">
        <v>188</v>
      </c>
      <c r="F342">
        <v>606300</v>
      </c>
      <c r="G342" t="s">
        <v>207</v>
      </c>
      <c r="H342" t="s">
        <v>208</v>
      </c>
      <c r="I342" t="s">
        <v>39</v>
      </c>
      <c r="J342" t="s">
        <v>40</v>
      </c>
      <c r="K342" t="s">
        <v>0</v>
      </c>
      <c r="L342" t="s">
        <v>0</v>
      </c>
      <c r="M342">
        <v>6</v>
      </c>
      <c r="N342" s="1">
        <v>42916</v>
      </c>
      <c r="O342">
        <v>1</v>
      </c>
      <c r="P342" t="str">
        <f>"170600000183"</f>
        <v>170600000183</v>
      </c>
      <c r="Q342" t="s">
        <v>180</v>
      </c>
      <c r="R342" t="s">
        <v>29</v>
      </c>
      <c r="S342" t="s">
        <v>187</v>
      </c>
      <c r="T342" t="s">
        <v>181</v>
      </c>
      <c r="U342" t="s">
        <v>28</v>
      </c>
      <c r="V342">
        <v>4</v>
      </c>
      <c r="W342">
        <v>0</v>
      </c>
    </row>
    <row r="343" spans="1:23" x14ac:dyDescent="0.25">
      <c r="A343" t="str">
        <f t="shared" si="10"/>
        <v>LA061</v>
      </c>
      <c r="B343" t="str">
        <f t="shared" si="11"/>
        <v>061</v>
      </c>
      <c r="C343" t="s">
        <v>24</v>
      </c>
      <c r="D343">
        <v>606300</v>
      </c>
      <c r="E343" t="s">
        <v>188</v>
      </c>
      <c r="F343">
        <v>606300</v>
      </c>
      <c r="G343" t="s">
        <v>207</v>
      </c>
      <c r="H343" t="s">
        <v>208</v>
      </c>
      <c r="I343" t="s">
        <v>39</v>
      </c>
      <c r="J343" t="s">
        <v>40</v>
      </c>
      <c r="K343" t="s">
        <v>0</v>
      </c>
      <c r="L343" t="s">
        <v>0</v>
      </c>
      <c r="M343">
        <v>6</v>
      </c>
      <c r="N343" s="1">
        <v>42916</v>
      </c>
      <c r="O343">
        <v>1</v>
      </c>
      <c r="P343" t="str">
        <f>"170600000240"</f>
        <v>170600000240</v>
      </c>
      <c r="Q343" t="s">
        <v>180</v>
      </c>
      <c r="R343" t="s">
        <v>29</v>
      </c>
      <c r="S343" t="s">
        <v>187</v>
      </c>
      <c r="T343" t="s">
        <v>181</v>
      </c>
      <c r="U343" t="s">
        <v>28</v>
      </c>
      <c r="V343">
        <v>4</v>
      </c>
      <c r="W343">
        <v>0</v>
      </c>
    </row>
    <row r="344" spans="1:23" x14ac:dyDescent="0.25">
      <c r="A344" t="str">
        <f t="shared" si="10"/>
        <v>LA061</v>
      </c>
      <c r="B344" t="str">
        <f t="shared" si="11"/>
        <v>061</v>
      </c>
      <c r="C344" t="s">
        <v>24</v>
      </c>
      <c r="D344">
        <v>606300</v>
      </c>
      <c r="E344" t="s">
        <v>188</v>
      </c>
      <c r="F344">
        <v>606300</v>
      </c>
      <c r="G344" t="s">
        <v>207</v>
      </c>
      <c r="H344" t="s">
        <v>208</v>
      </c>
      <c r="I344" t="s">
        <v>39</v>
      </c>
      <c r="J344" t="s">
        <v>40</v>
      </c>
      <c r="K344" t="s">
        <v>0</v>
      </c>
      <c r="L344" t="s">
        <v>0</v>
      </c>
      <c r="M344">
        <v>7</v>
      </c>
      <c r="N344" s="1">
        <v>42947</v>
      </c>
      <c r="O344">
        <v>1</v>
      </c>
      <c r="P344" t="str">
        <f>"170700000132"</f>
        <v>170700000132</v>
      </c>
      <c r="Q344" t="s">
        <v>180</v>
      </c>
      <c r="R344" t="s">
        <v>29</v>
      </c>
      <c r="S344" t="s">
        <v>170</v>
      </c>
      <c r="T344" t="s">
        <v>181</v>
      </c>
      <c r="U344" t="s">
        <v>28</v>
      </c>
      <c r="V344">
        <v>4</v>
      </c>
      <c r="W344">
        <v>0</v>
      </c>
    </row>
    <row r="345" spans="1:23" x14ac:dyDescent="0.25">
      <c r="A345" t="str">
        <f t="shared" si="10"/>
        <v>LA061</v>
      </c>
      <c r="B345" t="str">
        <f t="shared" si="11"/>
        <v>061</v>
      </c>
      <c r="C345" t="s">
        <v>24</v>
      </c>
      <c r="D345">
        <v>606300</v>
      </c>
      <c r="E345" t="s">
        <v>188</v>
      </c>
      <c r="F345">
        <v>606300</v>
      </c>
      <c r="G345" t="s">
        <v>207</v>
      </c>
      <c r="H345" t="s">
        <v>208</v>
      </c>
      <c r="I345" t="s">
        <v>39</v>
      </c>
      <c r="J345" t="s">
        <v>40</v>
      </c>
      <c r="K345" t="s">
        <v>0</v>
      </c>
      <c r="L345" t="s">
        <v>0</v>
      </c>
      <c r="M345">
        <v>7</v>
      </c>
      <c r="N345" s="1">
        <v>42947</v>
      </c>
      <c r="O345">
        <v>1</v>
      </c>
      <c r="P345" t="str">
        <f>"170700000151"</f>
        <v>170700000151</v>
      </c>
      <c r="Q345" t="s">
        <v>180</v>
      </c>
      <c r="R345" t="s">
        <v>29</v>
      </c>
      <c r="S345" t="s">
        <v>170</v>
      </c>
      <c r="T345" t="s">
        <v>181</v>
      </c>
      <c r="U345" t="s">
        <v>28</v>
      </c>
      <c r="V345">
        <v>4</v>
      </c>
      <c r="W345">
        <v>0</v>
      </c>
    </row>
    <row r="346" spans="1:23" x14ac:dyDescent="0.25">
      <c r="A346" t="str">
        <f t="shared" si="10"/>
        <v>LA061</v>
      </c>
      <c r="B346" t="str">
        <f t="shared" si="11"/>
        <v>061</v>
      </c>
      <c r="C346" t="s">
        <v>24</v>
      </c>
      <c r="D346">
        <v>606300</v>
      </c>
      <c r="E346" t="s">
        <v>188</v>
      </c>
      <c r="F346">
        <v>606300</v>
      </c>
      <c r="G346" t="s">
        <v>207</v>
      </c>
      <c r="H346" t="s">
        <v>208</v>
      </c>
      <c r="I346" t="s">
        <v>39</v>
      </c>
      <c r="J346" t="s">
        <v>40</v>
      </c>
      <c r="K346" t="s">
        <v>0</v>
      </c>
      <c r="L346" t="s">
        <v>0</v>
      </c>
      <c r="M346">
        <v>8</v>
      </c>
      <c r="N346" s="1">
        <v>42978</v>
      </c>
      <c r="O346">
        <v>1</v>
      </c>
      <c r="P346" t="str">
        <f>"170800000061"</f>
        <v>170800000061</v>
      </c>
      <c r="Q346" t="s">
        <v>180</v>
      </c>
      <c r="R346" t="s">
        <v>29</v>
      </c>
      <c r="S346" t="s">
        <v>170</v>
      </c>
      <c r="T346" t="s">
        <v>181</v>
      </c>
      <c r="U346" t="s">
        <v>28</v>
      </c>
      <c r="V346">
        <v>4</v>
      </c>
      <c r="W346">
        <v>0</v>
      </c>
    </row>
    <row r="347" spans="1:23" x14ac:dyDescent="0.25">
      <c r="A347" t="str">
        <f t="shared" si="10"/>
        <v>LA061</v>
      </c>
      <c r="B347" t="str">
        <f t="shared" si="11"/>
        <v>061</v>
      </c>
      <c r="C347" t="s">
        <v>24</v>
      </c>
      <c r="D347">
        <v>606300</v>
      </c>
      <c r="E347" t="s">
        <v>188</v>
      </c>
      <c r="F347">
        <v>606300</v>
      </c>
      <c r="G347" t="s">
        <v>207</v>
      </c>
      <c r="H347" t="s">
        <v>208</v>
      </c>
      <c r="I347" t="s">
        <v>39</v>
      </c>
      <c r="J347" t="s">
        <v>40</v>
      </c>
      <c r="K347" t="s">
        <v>0</v>
      </c>
      <c r="L347" t="s">
        <v>0</v>
      </c>
      <c r="M347">
        <v>8</v>
      </c>
      <c r="N347" s="1">
        <v>42978</v>
      </c>
      <c r="O347">
        <v>1</v>
      </c>
      <c r="P347" t="str">
        <f>"170800000068"</f>
        <v>170800000068</v>
      </c>
      <c r="Q347" t="s">
        <v>180</v>
      </c>
      <c r="R347" t="s">
        <v>29</v>
      </c>
      <c r="S347" t="s">
        <v>170</v>
      </c>
      <c r="T347" t="s">
        <v>181</v>
      </c>
      <c r="U347" t="s">
        <v>28</v>
      </c>
      <c r="V347">
        <v>4</v>
      </c>
      <c r="W347">
        <v>0</v>
      </c>
    </row>
    <row r="348" spans="1:23" x14ac:dyDescent="0.25">
      <c r="A348" t="str">
        <f t="shared" si="10"/>
        <v>LA061</v>
      </c>
      <c r="B348" t="str">
        <f t="shared" si="11"/>
        <v>061</v>
      </c>
      <c r="C348" t="s">
        <v>24</v>
      </c>
      <c r="D348">
        <v>606300</v>
      </c>
      <c r="E348" t="s">
        <v>188</v>
      </c>
      <c r="F348">
        <v>606300</v>
      </c>
      <c r="G348" t="s">
        <v>207</v>
      </c>
      <c r="H348" t="s">
        <v>208</v>
      </c>
      <c r="I348" t="s">
        <v>39</v>
      </c>
      <c r="J348" t="s">
        <v>40</v>
      </c>
      <c r="K348" t="s">
        <v>0</v>
      </c>
      <c r="L348" t="s">
        <v>0</v>
      </c>
      <c r="M348">
        <v>9</v>
      </c>
      <c r="N348" s="1">
        <v>43008</v>
      </c>
      <c r="O348">
        <v>1</v>
      </c>
      <c r="P348" t="str">
        <f>"170900000069"</f>
        <v>170900000069</v>
      </c>
      <c r="Q348" t="s">
        <v>180</v>
      </c>
      <c r="R348" t="s">
        <v>29</v>
      </c>
      <c r="S348" t="s">
        <v>170</v>
      </c>
      <c r="T348" t="s">
        <v>181</v>
      </c>
      <c r="U348" t="s">
        <v>28</v>
      </c>
      <c r="V348">
        <v>4</v>
      </c>
      <c r="W348">
        <v>0</v>
      </c>
    </row>
    <row r="349" spans="1:23" x14ac:dyDescent="0.25">
      <c r="A349" t="str">
        <f t="shared" si="10"/>
        <v>LA061</v>
      </c>
      <c r="B349" t="str">
        <f t="shared" si="11"/>
        <v>061</v>
      </c>
      <c r="C349" t="s">
        <v>24</v>
      </c>
      <c r="D349">
        <v>606300</v>
      </c>
      <c r="E349" t="s">
        <v>188</v>
      </c>
      <c r="F349">
        <v>606300</v>
      </c>
      <c r="G349" t="s">
        <v>207</v>
      </c>
      <c r="H349" t="s">
        <v>208</v>
      </c>
      <c r="I349" t="s">
        <v>39</v>
      </c>
      <c r="J349" t="s">
        <v>40</v>
      </c>
      <c r="K349" t="s">
        <v>0</v>
      </c>
      <c r="L349" t="s">
        <v>0</v>
      </c>
      <c r="M349">
        <v>10</v>
      </c>
      <c r="N349" s="1">
        <v>43039</v>
      </c>
      <c r="O349">
        <v>1</v>
      </c>
      <c r="P349" t="str">
        <f>"171000000073"</f>
        <v>171000000073</v>
      </c>
      <c r="Q349" t="s">
        <v>180</v>
      </c>
      <c r="R349" t="s">
        <v>29</v>
      </c>
      <c r="S349" t="s">
        <v>170</v>
      </c>
      <c r="T349" t="s">
        <v>181</v>
      </c>
      <c r="U349" t="s">
        <v>28</v>
      </c>
      <c r="V349">
        <v>4</v>
      </c>
      <c r="W349">
        <v>0</v>
      </c>
    </row>
    <row r="350" spans="1:23" x14ac:dyDescent="0.25">
      <c r="A350" t="str">
        <f t="shared" si="10"/>
        <v>LA061</v>
      </c>
      <c r="B350" t="str">
        <f t="shared" si="11"/>
        <v>061</v>
      </c>
      <c r="C350" t="s">
        <v>24</v>
      </c>
      <c r="D350">
        <v>606300</v>
      </c>
      <c r="E350" t="s">
        <v>188</v>
      </c>
      <c r="F350">
        <v>606300</v>
      </c>
      <c r="G350" t="s">
        <v>207</v>
      </c>
      <c r="H350" t="s">
        <v>208</v>
      </c>
      <c r="I350" t="s">
        <v>191</v>
      </c>
      <c r="J350" t="s">
        <v>192</v>
      </c>
      <c r="K350" t="s">
        <v>0</v>
      </c>
      <c r="L350" t="s">
        <v>0</v>
      </c>
      <c r="M350">
        <v>1</v>
      </c>
      <c r="N350" s="1">
        <v>42736</v>
      </c>
      <c r="O350">
        <v>1</v>
      </c>
      <c r="P350" t="str">
        <f>"170100000042"</f>
        <v>170100000042</v>
      </c>
      <c r="Q350" t="s">
        <v>169</v>
      </c>
      <c r="R350" t="s">
        <v>29</v>
      </c>
      <c r="S350" t="s">
        <v>170</v>
      </c>
      <c r="T350" t="s">
        <v>171</v>
      </c>
      <c r="U350" t="s">
        <v>28</v>
      </c>
      <c r="V350">
        <v>4</v>
      </c>
      <c r="W350">
        <v>0</v>
      </c>
    </row>
    <row r="351" spans="1:23" x14ac:dyDescent="0.25">
      <c r="A351" t="str">
        <f t="shared" si="10"/>
        <v>LA061</v>
      </c>
      <c r="B351" t="str">
        <f t="shared" si="11"/>
        <v>061</v>
      </c>
      <c r="C351" t="s">
        <v>24</v>
      </c>
      <c r="D351">
        <v>606300</v>
      </c>
      <c r="E351" t="s">
        <v>188</v>
      </c>
      <c r="F351">
        <v>606300</v>
      </c>
      <c r="G351" t="s">
        <v>207</v>
      </c>
      <c r="H351" t="s">
        <v>208</v>
      </c>
      <c r="I351" t="s">
        <v>191</v>
      </c>
      <c r="J351" t="s">
        <v>192</v>
      </c>
      <c r="K351" t="s">
        <v>0</v>
      </c>
      <c r="L351" t="s">
        <v>0</v>
      </c>
      <c r="M351">
        <v>1</v>
      </c>
      <c r="N351" s="1">
        <v>42736</v>
      </c>
      <c r="O351">
        <v>1</v>
      </c>
      <c r="P351" t="str">
        <f>"170100000157"</f>
        <v>170100000157</v>
      </c>
      <c r="Q351" t="s">
        <v>180</v>
      </c>
      <c r="R351" t="s">
        <v>29</v>
      </c>
      <c r="S351" t="s">
        <v>187</v>
      </c>
      <c r="T351" t="s">
        <v>181</v>
      </c>
      <c r="U351" t="s">
        <v>28</v>
      </c>
      <c r="V351">
        <v>4</v>
      </c>
      <c r="W351">
        <v>0</v>
      </c>
    </row>
    <row r="352" spans="1:23" x14ac:dyDescent="0.25">
      <c r="A352" t="str">
        <f t="shared" si="10"/>
        <v>LA061</v>
      </c>
      <c r="B352" t="str">
        <f t="shared" si="11"/>
        <v>061</v>
      </c>
      <c r="C352" t="s">
        <v>24</v>
      </c>
      <c r="D352">
        <v>606300</v>
      </c>
      <c r="E352" t="s">
        <v>188</v>
      </c>
      <c r="F352">
        <v>606300</v>
      </c>
      <c r="G352" t="s">
        <v>207</v>
      </c>
      <c r="H352" t="s">
        <v>208</v>
      </c>
      <c r="I352" t="s">
        <v>191</v>
      </c>
      <c r="J352" t="s">
        <v>192</v>
      </c>
      <c r="K352" t="s">
        <v>0</v>
      </c>
      <c r="L352" t="s">
        <v>0</v>
      </c>
      <c r="M352">
        <v>1</v>
      </c>
      <c r="N352" s="1">
        <v>42736</v>
      </c>
      <c r="O352">
        <v>1</v>
      </c>
      <c r="P352" t="str">
        <f>"170100000167"</f>
        <v>170100000167</v>
      </c>
      <c r="Q352" t="s">
        <v>180</v>
      </c>
      <c r="R352" t="s">
        <v>29</v>
      </c>
      <c r="S352" t="s">
        <v>187</v>
      </c>
      <c r="T352" t="s">
        <v>181</v>
      </c>
      <c r="U352" t="s">
        <v>28</v>
      </c>
      <c r="V352">
        <v>4</v>
      </c>
      <c r="W352">
        <v>0</v>
      </c>
    </row>
    <row r="353" spans="1:23" x14ac:dyDescent="0.25">
      <c r="A353" t="str">
        <f t="shared" si="10"/>
        <v>LA061</v>
      </c>
      <c r="B353" t="str">
        <f t="shared" si="11"/>
        <v>061</v>
      </c>
      <c r="C353" t="s">
        <v>24</v>
      </c>
      <c r="D353">
        <v>606300</v>
      </c>
      <c r="E353" t="s">
        <v>188</v>
      </c>
      <c r="F353">
        <v>606300</v>
      </c>
      <c r="G353" t="s">
        <v>207</v>
      </c>
      <c r="H353" t="s">
        <v>208</v>
      </c>
      <c r="I353" t="s">
        <v>191</v>
      </c>
      <c r="J353" t="s">
        <v>192</v>
      </c>
      <c r="K353" t="s">
        <v>0</v>
      </c>
      <c r="L353" t="s">
        <v>0</v>
      </c>
      <c r="M353">
        <v>1</v>
      </c>
      <c r="N353" s="1">
        <v>42736</v>
      </c>
      <c r="O353">
        <v>1</v>
      </c>
      <c r="P353" t="str">
        <f>"170100000189"</f>
        <v>170100000189</v>
      </c>
      <c r="Q353" t="s">
        <v>180</v>
      </c>
      <c r="R353" t="s">
        <v>29</v>
      </c>
      <c r="S353" t="s">
        <v>187</v>
      </c>
      <c r="T353" t="s">
        <v>181</v>
      </c>
      <c r="U353" t="s">
        <v>28</v>
      </c>
      <c r="V353">
        <v>4</v>
      </c>
      <c r="W353">
        <v>0</v>
      </c>
    </row>
    <row r="354" spans="1:23" x14ac:dyDescent="0.25">
      <c r="A354" t="str">
        <f t="shared" si="10"/>
        <v>LA061</v>
      </c>
      <c r="B354" t="str">
        <f t="shared" si="11"/>
        <v>061</v>
      </c>
      <c r="C354" t="s">
        <v>24</v>
      </c>
      <c r="D354">
        <v>606300</v>
      </c>
      <c r="E354" t="s">
        <v>188</v>
      </c>
      <c r="F354">
        <v>606300</v>
      </c>
      <c r="G354" t="s">
        <v>207</v>
      </c>
      <c r="H354" t="s">
        <v>208</v>
      </c>
      <c r="I354" t="s">
        <v>191</v>
      </c>
      <c r="J354" t="s">
        <v>192</v>
      </c>
      <c r="K354" t="s">
        <v>0</v>
      </c>
      <c r="L354" t="s">
        <v>0</v>
      </c>
      <c r="M354">
        <v>1</v>
      </c>
      <c r="N354" s="1">
        <v>42766</v>
      </c>
      <c r="O354">
        <v>1</v>
      </c>
      <c r="P354" t="str">
        <f>"170100000190"</f>
        <v>170100000190</v>
      </c>
      <c r="Q354" t="s">
        <v>169</v>
      </c>
      <c r="R354" t="s">
        <v>27</v>
      </c>
      <c r="S354" t="s">
        <v>170</v>
      </c>
      <c r="T354" t="s">
        <v>171</v>
      </c>
      <c r="U354" t="s">
        <v>28</v>
      </c>
      <c r="V354">
        <v>4</v>
      </c>
      <c r="W354">
        <v>0</v>
      </c>
    </row>
    <row r="355" spans="1:23" x14ac:dyDescent="0.25">
      <c r="A355" t="str">
        <f t="shared" si="10"/>
        <v>LA061</v>
      </c>
      <c r="B355" t="str">
        <f t="shared" si="11"/>
        <v>061</v>
      </c>
      <c r="C355" t="s">
        <v>24</v>
      </c>
      <c r="D355">
        <v>606440</v>
      </c>
      <c r="E355" t="s">
        <v>209</v>
      </c>
      <c r="F355">
        <v>606440</v>
      </c>
      <c r="G355" t="s">
        <v>210</v>
      </c>
      <c r="H355" t="s">
        <v>211</v>
      </c>
      <c r="I355" t="s">
        <v>25</v>
      </c>
      <c r="J355" t="s">
        <v>26</v>
      </c>
      <c r="K355" t="s">
        <v>0</v>
      </c>
      <c r="L355" t="s">
        <v>0</v>
      </c>
      <c r="M355">
        <v>4</v>
      </c>
      <c r="N355" s="1">
        <v>42855</v>
      </c>
      <c r="O355">
        <v>1</v>
      </c>
      <c r="P355" t="str">
        <f>"170400000491"</f>
        <v>170400000491</v>
      </c>
      <c r="Q355" t="s">
        <v>169</v>
      </c>
      <c r="R355" t="s">
        <v>27</v>
      </c>
      <c r="S355" t="s">
        <v>170</v>
      </c>
      <c r="T355" t="s">
        <v>171</v>
      </c>
      <c r="U355" t="s">
        <v>28</v>
      </c>
      <c r="V355">
        <v>4</v>
      </c>
      <c r="W355">
        <v>0</v>
      </c>
    </row>
    <row r="356" spans="1:23" x14ac:dyDescent="0.25">
      <c r="A356" t="str">
        <f t="shared" si="10"/>
        <v>LA061</v>
      </c>
      <c r="B356" t="str">
        <f t="shared" si="11"/>
        <v>061</v>
      </c>
      <c r="C356" t="s">
        <v>24</v>
      </c>
      <c r="D356">
        <v>606440</v>
      </c>
      <c r="E356" t="s">
        <v>209</v>
      </c>
      <c r="F356">
        <v>606440</v>
      </c>
      <c r="G356" t="s">
        <v>210</v>
      </c>
      <c r="H356" t="s">
        <v>211</v>
      </c>
      <c r="I356" t="s">
        <v>25</v>
      </c>
      <c r="J356" t="s">
        <v>26</v>
      </c>
      <c r="K356" t="s">
        <v>0</v>
      </c>
      <c r="L356" t="s">
        <v>0</v>
      </c>
      <c r="M356">
        <v>5</v>
      </c>
      <c r="N356" s="1">
        <v>42856</v>
      </c>
      <c r="O356">
        <v>1</v>
      </c>
      <c r="P356" t="str">
        <f>"170500000190"</f>
        <v>170500000190</v>
      </c>
      <c r="Q356" t="s">
        <v>169</v>
      </c>
      <c r="R356" t="s">
        <v>27</v>
      </c>
      <c r="S356" t="s">
        <v>170</v>
      </c>
      <c r="T356" t="s">
        <v>171</v>
      </c>
      <c r="U356" t="s">
        <v>28</v>
      </c>
      <c r="V356">
        <v>4</v>
      </c>
      <c r="W356">
        <v>0</v>
      </c>
    </row>
    <row r="357" spans="1:23" x14ac:dyDescent="0.25">
      <c r="A357" t="str">
        <f t="shared" si="10"/>
        <v>LA061</v>
      </c>
      <c r="B357" t="str">
        <f t="shared" si="11"/>
        <v>061</v>
      </c>
      <c r="C357" t="s">
        <v>24</v>
      </c>
      <c r="D357">
        <v>606440</v>
      </c>
      <c r="E357" t="s">
        <v>209</v>
      </c>
      <c r="F357">
        <v>606440</v>
      </c>
      <c r="G357" t="s">
        <v>210</v>
      </c>
      <c r="H357" t="s">
        <v>211</v>
      </c>
      <c r="I357" t="s">
        <v>25</v>
      </c>
      <c r="J357" t="s">
        <v>26</v>
      </c>
      <c r="K357" t="s">
        <v>0</v>
      </c>
      <c r="L357" t="s">
        <v>0</v>
      </c>
      <c r="M357">
        <v>5</v>
      </c>
      <c r="N357" s="1">
        <v>42859</v>
      </c>
      <c r="O357">
        <v>1</v>
      </c>
      <c r="P357" t="str">
        <f>"170500000107"</f>
        <v>170500000107</v>
      </c>
      <c r="Q357" t="s">
        <v>172</v>
      </c>
      <c r="R357" t="s">
        <v>29</v>
      </c>
      <c r="S357" t="s">
        <v>173</v>
      </c>
      <c r="T357" t="s">
        <v>174</v>
      </c>
      <c r="U357" t="s">
        <v>28</v>
      </c>
      <c r="V357">
        <v>4</v>
      </c>
      <c r="W357">
        <v>0</v>
      </c>
    </row>
    <row r="358" spans="1:23" x14ac:dyDescent="0.25">
      <c r="A358" t="str">
        <f t="shared" si="10"/>
        <v>LA061</v>
      </c>
      <c r="B358" t="str">
        <f t="shared" si="11"/>
        <v>061</v>
      </c>
      <c r="C358" t="s">
        <v>24</v>
      </c>
      <c r="D358">
        <v>606440</v>
      </c>
      <c r="E358" t="s">
        <v>209</v>
      </c>
      <c r="F358">
        <v>606440</v>
      </c>
      <c r="G358" t="s">
        <v>210</v>
      </c>
      <c r="H358" t="s">
        <v>211</v>
      </c>
      <c r="I358" t="s">
        <v>25</v>
      </c>
      <c r="J358" t="s">
        <v>26</v>
      </c>
      <c r="K358" t="s">
        <v>0</v>
      </c>
      <c r="L358" t="s">
        <v>0</v>
      </c>
      <c r="M358">
        <v>5</v>
      </c>
      <c r="N358" s="1">
        <v>42886</v>
      </c>
      <c r="O358">
        <v>1</v>
      </c>
      <c r="P358" t="str">
        <f>"170500000511"</f>
        <v>170500000511</v>
      </c>
      <c r="Q358" t="s">
        <v>169</v>
      </c>
      <c r="R358" t="s">
        <v>27</v>
      </c>
      <c r="S358" t="s">
        <v>170</v>
      </c>
      <c r="T358" t="s">
        <v>171</v>
      </c>
      <c r="U358" t="s">
        <v>28</v>
      </c>
      <c r="V358">
        <v>4</v>
      </c>
      <c r="W358">
        <v>0</v>
      </c>
    </row>
    <row r="359" spans="1:23" x14ac:dyDescent="0.25">
      <c r="A359" t="str">
        <f t="shared" si="10"/>
        <v>LA061</v>
      </c>
      <c r="B359" t="str">
        <f t="shared" si="11"/>
        <v>061</v>
      </c>
      <c r="C359" t="s">
        <v>24</v>
      </c>
      <c r="D359">
        <v>606440</v>
      </c>
      <c r="E359" t="s">
        <v>209</v>
      </c>
      <c r="F359">
        <v>606440</v>
      </c>
      <c r="G359" t="s">
        <v>210</v>
      </c>
      <c r="H359" t="s">
        <v>211</v>
      </c>
      <c r="I359" t="s">
        <v>25</v>
      </c>
      <c r="J359" t="s">
        <v>26</v>
      </c>
      <c r="K359" t="s">
        <v>0</v>
      </c>
      <c r="L359" t="s">
        <v>0</v>
      </c>
      <c r="M359">
        <v>5</v>
      </c>
      <c r="N359" s="1">
        <v>42886</v>
      </c>
      <c r="O359">
        <v>1</v>
      </c>
      <c r="P359" t="str">
        <f>"170500002924"</f>
        <v>170500002924</v>
      </c>
      <c r="Q359" t="s">
        <v>172</v>
      </c>
      <c r="R359" t="s">
        <v>29</v>
      </c>
      <c r="S359" t="s">
        <v>173</v>
      </c>
      <c r="T359" t="s">
        <v>174</v>
      </c>
      <c r="U359" t="s">
        <v>28</v>
      </c>
      <c r="V359">
        <v>4</v>
      </c>
      <c r="W359">
        <v>0</v>
      </c>
    </row>
    <row r="360" spans="1:23" x14ac:dyDescent="0.25">
      <c r="A360" t="str">
        <f t="shared" si="10"/>
        <v>LA061</v>
      </c>
      <c r="B360" t="str">
        <f t="shared" si="11"/>
        <v>061</v>
      </c>
      <c r="C360" t="s">
        <v>24</v>
      </c>
      <c r="D360">
        <v>606440</v>
      </c>
      <c r="E360" t="s">
        <v>209</v>
      </c>
      <c r="F360">
        <v>606440</v>
      </c>
      <c r="G360" t="s">
        <v>210</v>
      </c>
      <c r="H360" t="s">
        <v>211</v>
      </c>
      <c r="I360" t="s">
        <v>25</v>
      </c>
      <c r="J360" t="s">
        <v>26</v>
      </c>
      <c r="K360" t="s">
        <v>0</v>
      </c>
      <c r="L360" t="s">
        <v>0</v>
      </c>
      <c r="M360">
        <v>5</v>
      </c>
      <c r="N360" s="1">
        <v>42886</v>
      </c>
      <c r="O360">
        <v>1</v>
      </c>
      <c r="P360" t="str">
        <f>"170500002936"</f>
        <v>170500002936</v>
      </c>
      <c r="Q360" t="s">
        <v>172</v>
      </c>
      <c r="R360" t="s">
        <v>29</v>
      </c>
      <c r="S360" t="s">
        <v>173</v>
      </c>
      <c r="T360" t="s">
        <v>174</v>
      </c>
      <c r="U360" t="s">
        <v>28</v>
      </c>
      <c r="V360">
        <v>4</v>
      </c>
      <c r="W360">
        <v>0</v>
      </c>
    </row>
    <row r="361" spans="1:23" x14ac:dyDescent="0.25">
      <c r="A361" t="str">
        <f t="shared" si="10"/>
        <v>LA061</v>
      </c>
      <c r="B361" t="str">
        <f t="shared" si="11"/>
        <v>061</v>
      </c>
      <c r="C361" t="s">
        <v>24</v>
      </c>
      <c r="D361">
        <v>606440</v>
      </c>
      <c r="E361" t="s">
        <v>209</v>
      </c>
      <c r="F361">
        <v>606440</v>
      </c>
      <c r="G361" t="s">
        <v>210</v>
      </c>
      <c r="H361" t="s">
        <v>211</v>
      </c>
      <c r="I361" t="s">
        <v>25</v>
      </c>
      <c r="J361" t="s">
        <v>26</v>
      </c>
      <c r="K361" t="s">
        <v>0</v>
      </c>
      <c r="L361" t="s">
        <v>0</v>
      </c>
      <c r="M361">
        <v>6</v>
      </c>
      <c r="N361" s="1">
        <v>42887</v>
      </c>
      <c r="O361">
        <v>1</v>
      </c>
      <c r="P361" t="str">
        <f>"170600000230"</f>
        <v>170600000230</v>
      </c>
      <c r="Q361" t="s">
        <v>169</v>
      </c>
      <c r="R361" t="s">
        <v>27</v>
      </c>
      <c r="S361" t="s">
        <v>170</v>
      </c>
      <c r="T361" t="s">
        <v>171</v>
      </c>
      <c r="U361" t="s">
        <v>28</v>
      </c>
      <c r="V361">
        <v>4</v>
      </c>
      <c r="W361">
        <v>0</v>
      </c>
    </row>
    <row r="362" spans="1:23" x14ac:dyDescent="0.25">
      <c r="A362" t="str">
        <f t="shared" si="10"/>
        <v>LA061</v>
      </c>
      <c r="B362" t="str">
        <f t="shared" si="11"/>
        <v>061</v>
      </c>
      <c r="C362" t="s">
        <v>24</v>
      </c>
      <c r="D362">
        <v>606440</v>
      </c>
      <c r="E362" t="s">
        <v>209</v>
      </c>
      <c r="F362">
        <v>606440</v>
      </c>
      <c r="G362" t="s">
        <v>210</v>
      </c>
      <c r="H362" t="s">
        <v>211</v>
      </c>
      <c r="I362" t="s">
        <v>25</v>
      </c>
      <c r="J362" t="s">
        <v>26</v>
      </c>
      <c r="K362" t="s">
        <v>0</v>
      </c>
      <c r="L362" t="s">
        <v>0</v>
      </c>
      <c r="M362">
        <v>6</v>
      </c>
      <c r="N362" s="1">
        <v>42887</v>
      </c>
      <c r="O362">
        <v>1</v>
      </c>
      <c r="P362" t="str">
        <f>"170600000175"</f>
        <v>170600000175</v>
      </c>
      <c r="Q362" t="s">
        <v>172</v>
      </c>
      <c r="R362" t="s">
        <v>29</v>
      </c>
      <c r="S362" t="s">
        <v>173</v>
      </c>
      <c r="T362" t="s">
        <v>174</v>
      </c>
      <c r="U362" t="s">
        <v>28</v>
      </c>
      <c r="V362">
        <v>4</v>
      </c>
      <c r="W362">
        <v>0</v>
      </c>
    </row>
    <row r="363" spans="1:23" x14ac:dyDescent="0.25">
      <c r="A363" t="str">
        <f t="shared" si="10"/>
        <v>LA061</v>
      </c>
      <c r="B363" t="str">
        <f t="shared" si="11"/>
        <v>061</v>
      </c>
      <c r="C363" t="s">
        <v>24</v>
      </c>
      <c r="D363">
        <v>606440</v>
      </c>
      <c r="E363" t="s">
        <v>209</v>
      </c>
      <c r="F363">
        <v>606440</v>
      </c>
      <c r="G363" t="s">
        <v>210</v>
      </c>
      <c r="H363" t="s">
        <v>211</v>
      </c>
      <c r="I363" t="s">
        <v>25</v>
      </c>
      <c r="J363" t="s">
        <v>26</v>
      </c>
      <c r="K363" t="s">
        <v>0</v>
      </c>
      <c r="L363" t="s">
        <v>0</v>
      </c>
      <c r="M363">
        <v>6</v>
      </c>
      <c r="N363" s="1">
        <v>42916</v>
      </c>
      <c r="O363">
        <v>1</v>
      </c>
      <c r="P363" t="str">
        <f>"170600000094"</f>
        <v>170600000094</v>
      </c>
      <c r="Q363" t="s">
        <v>169</v>
      </c>
      <c r="R363" t="s">
        <v>29</v>
      </c>
      <c r="S363" t="s">
        <v>170</v>
      </c>
      <c r="T363" t="s">
        <v>171</v>
      </c>
      <c r="U363" t="s">
        <v>28</v>
      </c>
      <c r="V363">
        <v>4</v>
      </c>
      <c r="W363">
        <v>0</v>
      </c>
    </row>
    <row r="364" spans="1:23" x14ac:dyDescent="0.25">
      <c r="A364" t="str">
        <f t="shared" si="10"/>
        <v>LA061</v>
      </c>
      <c r="B364" t="str">
        <f t="shared" si="11"/>
        <v>061</v>
      </c>
      <c r="C364" t="s">
        <v>24</v>
      </c>
      <c r="D364">
        <v>606440</v>
      </c>
      <c r="E364" t="s">
        <v>209</v>
      </c>
      <c r="F364">
        <v>606440</v>
      </c>
      <c r="G364" t="s">
        <v>210</v>
      </c>
      <c r="H364" t="s">
        <v>211</v>
      </c>
      <c r="I364" t="s">
        <v>25</v>
      </c>
      <c r="J364" t="s">
        <v>26</v>
      </c>
      <c r="K364" t="s">
        <v>0</v>
      </c>
      <c r="L364" t="s">
        <v>0</v>
      </c>
      <c r="M364">
        <v>7</v>
      </c>
      <c r="N364" s="1">
        <v>42917</v>
      </c>
      <c r="O364">
        <v>1</v>
      </c>
      <c r="P364" t="str">
        <f>"170700000023"</f>
        <v>170700000023</v>
      </c>
      <c r="Q364" t="s">
        <v>169</v>
      </c>
      <c r="R364" t="s">
        <v>29</v>
      </c>
      <c r="S364" t="s">
        <v>170</v>
      </c>
      <c r="T364" t="s">
        <v>171</v>
      </c>
      <c r="U364" t="s">
        <v>28</v>
      </c>
      <c r="V364">
        <v>4</v>
      </c>
      <c r="W364">
        <v>0</v>
      </c>
    </row>
    <row r="365" spans="1:23" x14ac:dyDescent="0.25">
      <c r="A365" t="str">
        <f t="shared" si="10"/>
        <v>LA061</v>
      </c>
      <c r="B365" t="str">
        <f t="shared" si="11"/>
        <v>061</v>
      </c>
      <c r="C365" t="s">
        <v>24</v>
      </c>
      <c r="D365">
        <v>606440</v>
      </c>
      <c r="E365" t="s">
        <v>209</v>
      </c>
      <c r="F365">
        <v>606440</v>
      </c>
      <c r="G365" t="s">
        <v>210</v>
      </c>
      <c r="H365" t="s">
        <v>211</v>
      </c>
      <c r="I365" t="s">
        <v>25</v>
      </c>
      <c r="J365" t="s">
        <v>26</v>
      </c>
      <c r="K365" t="s">
        <v>0</v>
      </c>
      <c r="L365" t="s">
        <v>0</v>
      </c>
      <c r="M365">
        <v>7</v>
      </c>
      <c r="N365" s="1">
        <v>42920</v>
      </c>
      <c r="O365">
        <v>1</v>
      </c>
      <c r="P365" t="str">
        <f>"170700000337"</f>
        <v>170700000337</v>
      </c>
      <c r="Q365" t="s">
        <v>172</v>
      </c>
      <c r="R365" t="s">
        <v>29</v>
      </c>
      <c r="S365" t="s">
        <v>173</v>
      </c>
      <c r="T365" t="s">
        <v>174</v>
      </c>
      <c r="U365" t="s">
        <v>28</v>
      </c>
      <c r="V365">
        <v>4</v>
      </c>
      <c r="W365">
        <v>0</v>
      </c>
    </row>
    <row r="366" spans="1:23" x14ac:dyDescent="0.25">
      <c r="A366" t="str">
        <f t="shared" si="10"/>
        <v>LA061</v>
      </c>
      <c r="B366" t="str">
        <f t="shared" si="11"/>
        <v>061</v>
      </c>
      <c r="C366" t="s">
        <v>24</v>
      </c>
      <c r="D366">
        <v>606440</v>
      </c>
      <c r="E366" t="s">
        <v>209</v>
      </c>
      <c r="F366">
        <v>606440</v>
      </c>
      <c r="G366" t="s">
        <v>210</v>
      </c>
      <c r="H366" t="s">
        <v>211</v>
      </c>
      <c r="I366" t="s">
        <v>25</v>
      </c>
      <c r="J366" t="s">
        <v>26</v>
      </c>
      <c r="K366" t="s">
        <v>0</v>
      </c>
      <c r="L366" t="s">
        <v>0</v>
      </c>
      <c r="M366">
        <v>7</v>
      </c>
      <c r="N366" s="1">
        <v>42947</v>
      </c>
      <c r="O366">
        <v>1</v>
      </c>
      <c r="P366" t="str">
        <f>"170700000172"</f>
        <v>170700000172</v>
      </c>
      <c r="Q366" t="s">
        <v>169</v>
      </c>
      <c r="R366" t="s">
        <v>27</v>
      </c>
      <c r="S366" t="s">
        <v>170</v>
      </c>
      <c r="T366" t="s">
        <v>171</v>
      </c>
      <c r="U366" t="s">
        <v>28</v>
      </c>
      <c r="V366">
        <v>4</v>
      </c>
      <c r="W366">
        <v>0</v>
      </c>
    </row>
    <row r="367" spans="1:23" x14ac:dyDescent="0.25">
      <c r="A367" t="str">
        <f t="shared" si="10"/>
        <v>LA061</v>
      </c>
      <c r="B367" t="str">
        <f t="shared" si="11"/>
        <v>061</v>
      </c>
      <c r="C367" t="s">
        <v>24</v>
      </c>
      <c r="D367">
        <v>606440</v>
      </c>
      <c r="E367" t="s">
        <v>209</v>
      </c>
      <c r="F367">
        <v>606440</v>
      </c>
      <c r="G367" t="s">
        <v>210</v>
      </c>
      <c r="H367" t="s">
        <v>211</v>
      </c>
      <c r="I367" t="s">
        <v>25</v>
      </c>
      <c r="J367" t="s">
        <v>26</v>
      </c>
      <c r="K367" t="s">
        <v>0</v>
      </c>
      <c r="L367" t="s">
        <v>0</v>
      </c>
      <c r="M367">
        <v>8</v>
      </c>
      <c r="N367" s="1">
        <v>42948</v>
      </c>
      <c r="O367">
        <v>1</v>
      </c>
      <c r="P367" t="str">
        <f>"170800000172"</f>
        <v>170800000172</v>
      </c>
      <c r="Q367" t="s">
        <v>169</v>
      </c>
      <c r="R367" t="s">
        <v>27</v>
      </c>
      <c r="S367" t="s">
        <v>170</v>
      </c>
      <c r="T367" t="s">
        <v>171</v>
      </c>
      <c r="U367" t="s">
        <v>28</v>
      </c>
      <c r="V367">
        <v>4</v>
      </c>
      <c r="W367">
        <v>0</v>
      </c>
    </row>
    <row r="368" spans="1:23" x14ac:dyDescent="0.25">
      <c r="A368" t="str">
        <f t="shared" si="10"/>
        <v>LA061</v>
      </c>
      <c r="B368" t="str">
        <f t="shared" si="11"/>
        <v>061</v>
      </c>
      <c r="C368" t="s">
        <v>24</v>
      </c>
      <c r="D368">
        <v>606440</v>
      </c>
      <c r="E368" t="s">
        <v>209</v>
      </c>
      <c r="F368">
        <v>606440</v>
      </c>
      <c r="G368" t="s">
        <v>210</v>
      </c>
      <c r="H368" t="s">
        <v>211</v>
      </c>
      <c r="I368" t="s">
        <v>25</v>
      </c>
      <c r="J368" t="s">
        <v>26</v>
      </c>
      <c r="K368" t="s">
        <v>0</v>
      </c>
      <c r="L368" t="s">
        <v>0</v>
      </c>
      <c r="M368">
        <v>8</v>
      </c>
      <c r="N368" s="1">
        <v>42948</v>
      </c>
      <c r="O368">
        <v>1</v>
      </c>
      <c r="P368" t="str">
        <f>"170800000209"</f>
        <v>170800000209</v>
      </c>
      <c r="Q368" t="s">
        <v>172</v>
      </c>
      <c r="R368" t="s">
        <v>29</v>
      </c>
      <c r="S368" t="s">
        <v>173</v>
      </c>
      <c r="T368" t="s">
        <v>174</v>
      </c>
      <c r="U368" t="s">
        <v>28</v>
      </c>
      <c r="V368">
        <v>4</v>
      </c>
      <c r="W368">
        <v>0</v>
      </c>
    </row>
    <row r="369" spans="1:23" x14ac:dyDescent="0.25">
      <c r="A369" t="str">
        <f t="shared" si="10"/>
        <v>LA061</v>
      </c>
      <c r="B369" t="str">
        <f t="shared" si="11"/>
        <v>061</v>
      </c>
      <c r="C369" t="s">
        <v>24</v>
      </c>
      <c r="D369">
        <v>606440</v>
      </c>
      <c r="E369" t="s">
        <v>209</v>
      </c>
      <c r="F369">
        <v>606440</v>
      </c>
      <c r="G369" t="s">
        <v>210</v>
      </c>
      <c r="H369" t="s">
        <v>211</v>
      </c>
      <c r="I369" t="s">
        <v>25</v>
      </c>
      <c r="J369" t="s">
        <v>26</v>
      </c>
      <c r="K369" t="s">
        <v>0</v>
      </c>
      <c r="L369" t="s">
        <v>0</v>
      </c>
      <c r="M369">
        <v>8</v>
      </c>
      <c r="N369" s="1">
        <v>42951</v>
      </c>
      <c r="O369">
        <v>1</v>
      </c>
      <c r="P369" t="str">
        <f>"170800000212"</f>
        <v>170800000212</v>
      </c>
      <c r="Q369" t="s">
        <v>172</v>
      </c>
      <c r="R369" t="s">
        <v>29</v>
      </c>
      <c r="S369" t="s">
        <v>173</v>
      </c>
      <c r="T369" t="s">
        <v>174</v>
      </c>
      <c r="U369" t="s">
        <v>28</v>
      </c>
      <c r="V369">
        <v>4</v>
      </c>
      <c r="W369">
        <v>0</v>
      </c>
    </row>
    <row r="370" spans="1:23" x14ac:dyDescent="0.25">
      <c r="A370" t="str">
        <f t="shared" si="10"/>
        <v>LA061</v>
      </c>
      <c r="B370" t="str">
        <f t="shared" si="11"/>
        <v>061</v>
      </c>
      <c r="C370" t="s">
        <v>24</v>
      </c>
      <c r="D370">
        <v>606940</v>
      </c>
      <c r="E370" t="s">
        <v>45</v>
      </c>
      <c r="F370">
        <v>606940</v>
      </c>
      <c r="G370" t="s">
        <v>212</v>
      </c>
      <c r="H370" t="s">
        <v>213</v>
      </c>
      <c r="I370" t="s">
        <v>30</v>
      </c>
      <c r="J370" t="s">
        <v>31</v>
      </c>
      <c r="K370" t="s">
        <v>0</v>
      </c>
      <c r="L370" t="s">
        <v>0</v>
      </c>
      <c r="M370">
        <v>6</v>
      </c>
      <c r="N370" s="1">
        <v>42905</v>
      </c>
      <c r="O370">
        <v>1</v>
      </c>
      <c r="P370" t="str">
        <f>"170600001424"</f>
        <v>170600001424</v>
      </c>
      <c r="Q370" t="s">
        <v>172</v>
      </c>
      <c r="R370" t="s">
        <v>29</v>
      </c>
      <c r="S370" t="s">
        <v>173</v>
      </c>
      <c r="T370" t="s">
        <v>174</v>
      </c>
      <c r="U370" t="s">
        <v>28</v>
      </c>
      <c r="V370">
        <v>4</v>
      </c>
      <c r="W370">
        <v>0</v>
      </c>
    </row>
    <row r="371" spans="1:23" x14ac:dyDescent="0.25">
      <c r="A371" t="str">
        <f t="shared" si="10"/>
        <v>LA061</v>
      </c>
      <c r="B371" t="str">
        <f t="shared" si="11"/>
        <v>061</v>
      </c>
      <c r="C371" t="s">
        <v>24</v>
      </c>
      <c r="D371">
        <v>606940</v>
      </c>
      <c r="E371" t="s">
        <v>45</v>
      </c>
      <c r="F371">
        <v>606940</v>
      </c>
      <c r="G371" t="s">
        <v>212</v>
      </c>
      <c r="H371" t="s">
        <v>213</v>
      </c>
      <c r="I371" t="s">
        <v>30</v>
      </c>
      <c r="J371" t="s">
        <v>31</v>
      </c>
      <c r="K371" t="s">
        <v>0</v>
      </c>
      <c r="L371" t="s">
        <v>0</v>
      </c>
      <c r="M371">
        <v>6</v>
      </c>
      <c r="N371" s="1">
        <v>42916</v>
      </c>
      <c r="O371">
        <v>1</v>
      </c>
      <c r="P371" t="str">
        <f>"170600000095"</f>
        <v>170600000095</v>
      </c>
      <c r="Q371" t="s">
        <v>180</v>
      </c>
      <c r="R371" t="s">
        <v>29</v>
      </c>
      <c r="S371" t="s">
        <v>187</v>
      </c>
      <c r="T371" t="s">
        <v>181</v>
      </c>
      <c r="U371" t="s">
        <v>28</v>
      </c>
      <c r="V371">
        <v>4</v>
      </c>
      <c r="W371">
        <v>0</v>
      </c>
    </row>
    <row r="372" spans="1:23" x14ac:dyDescent="0.25">
      <c r="A372" t="str">
        <f t="shared" si="10"/>
        <v>LA061</v>
      </c>
      <c r="B372" t="str">
        <f t="shared" si="11"/>
        <v>061</v>
      </c>
      <c r="C372" t="s">
        <v>24</v>
      </c>
      <c r="D372">
        <v>606940</v>
      </c>
      <c r="E372" t="s">
        <v>45</v>
      </c>
      <c r="F372">
        <v>606940</v>
      </c>
      <c r="G372" t="s">
        <v>212</v>
      </c>
      <c r="H372" t="s">
        <v>213</v>
      </c>
      <c r="I372" t="s">
        <v>30</v>
      </c>
      <c r="J372" t="s">
        <v>31</v>
      </c>
      <c r="K372" t="s">
        <v>0</v>
      </c>
      <c r="L372" t="s">
        <v>0</v>
      </c>
      <c r="M372">
        <v>7</v>
      </c>
      <c r="N372" s="1">
        <v>42917</v>
      </c>
      <c r="O372">
        <v>1</v>
      </c>
      <c r="P372" t="str">
        <f>"170700000111"</f>
        <v>170700000111</v>
      </c>
      <c r="Q372" t="s">
        <v>180</v>
      </c>
      <c r="R372" t="s">
        <v>29</v>
      </c>
      <c r="S372" t="s">
        <v>187</v>
      </c>
      <c r="T372" t="s">
        <v>181</v>
      </c>
      <c r="U372" t="s">
        <v>28</v>
      </c>
      <c r="V372">
        <v>4</v>
      </c>
      <c r="W372">
        <v>0</v>
      </c>
    </row>
    <row r="373" spans="1:23" x14ac:dyDescent="0.25">
      <c r="A373" t="str">
        <f t="shared" si="10"/>
        <v>LA061</v>
      </c>
      <c r="B373" t="str">
        <f t="shared" si="11"/>
        <v>061</v>
      </c>
      <c r="C373" t="s">
        <v>24</v>
      </c>
      <c r="D373">
        <v>606940</v>
      </c>
      <c r="E373" t="s">
        <v>45</v>
      </c>
      <c r="F373">
        <v>606940</v>
      </c>
      <c r="G373" t="s">
        <v>212</v>
      </c>
      <c r="H373" t="s">
        <v>213</v>
      </c>
      <c r="I373" t="s">
        <v>30</v>
      </c>
      <c r="J373" t="s">
        <v>31</v>
      </c>
      <c r="K373" t="s">
        <v>0</v>
      </c>
      <c r="L373" t="s">
        <v>0</v>
      </c>
      <c r="M373">
        <v>7</v>
      </c>
      <c r="N373" s="1">
        <v>42934</v>
      </c>
      <c r="O373">
        <v>1</v>
      </c>
      <c r="P373" t="str">
        <f>"170700002448"</f>
        <v>170700002448</v>
      </c>
      <c r="Q373" t="s">
        <v>172</v>
      </c>
      <c r="R373" t="s">
        <v>29</v>
      </c>
      <c r="S373" t="s">
        <v>173</v>
      </c>
      <c r="T373" t="s">
        <v>174</v>
      </c>
      <c r="U373" t="s">
        <v>28</v>
      </c>
      <c r="V373">
        <v>4</v>
      </c>
      <c r="W373">
        <v>0</v>
      </c>
    </row>
    <row r="374" spans="1:23" x14ac:dyDescent="0.25">
      <c r="A374" t="str">
        <f t="shared" si="10"/>
        <v>LA061</v>
      </c>
      <c r="B374" t="str">
        <f t="shared" si="11"/>
        <v>061</v>
      </c>
      <c r="C374" t="s">
        <v>24</v>
      </c>
      <c r="D374">
        <v>606940</v>
      </c>
      <c r="E374" t="s">
        <v>45</v>
      </c>
      <c r="F374">
        <v>606940</v>
      </c>
      <c r="G374" t="s">
        <v>212</v>
      </c>
      <c r="H374" t="s">
        <v>213</v>
      </c>
      <c r="I374" t="s">
        <v>30</v>
      </c>
      <c r="J374" t="s">
        <v>31</v>
      </c>
      <c r="K374" t="s">
        <v>0</v>
      </c>
      <c r="L374" t="s">
        <v>0</v>
      </c>
      <c r="M374">
        <v>7</v>
      </c>
      <c r="N374" s="1">
        <v>42947</v>
      </c>
      <c r="O374">
        <v>1</v>
      </c>
      <c r="P374" t="str">
        <f>"170700000064"</f>
        <v>170700000064</v>
      </c>
      <c r="Q374" t="s">
        <v>180</v>
      </c>
      <c r="R374" t="s">
        <v>27</v>
      </c>
      <c r="S374" t="s">
        <v>170</v>
      </c>
      <c r="T374" t="s">
        <v>181</v>
      </c>
      <c r="U374" t="s">
        <v>28</v>
      </c>
      <c r="V374">
        <v>4</v>
      </c>
      <c r="W374">
        <v>0</v>
      </c>
    </row>
    <row r="375" spans="1:23" x14ac:dyDescent="0.25">
      <c r="A375" t="str">
        <f t="shared" si="10"/>
        <v>LA061</v>
      </c>
      <c r="B375" t="str">
        <f t="shared" si="11"/>
        <v>061</v>
      </c>
      <c r="C375" t="s">
        <v>24</v>
      </c>
      <c r="D375">
        <v>606940</v>
      </c>
      <c r="E375" t="s">
        <v>45</v>
      </c>
      <c r="F375">
        <v>606940</v>
      </c>
      <c r="G375" t="s">
        <v>212</v>
      </c>
      <c r="H375" t="s">
        <v>213</v>
      </c>
      <c r="I375" t="s">
        <v>30</v>
      </c>
      <c r="J375" t="s">
        <v>31</v>
      </c>
      <c r="K375" t="s">
        <v>0</v>
      </c>
      <c r="L375" t="s">
        <v>0</v>
      </c>
      <c r="M375">
        <v>8</v>
      </c>
      <c r="N375" s="1">
        <v>42948</v>
      </c>
      <c r="O375">
        <v>1</v>
      </c>
      <c r="P375" t="str">
        <f>"170800000051"</f>
        <v>170800000051</v>
      </c>
      <c r="Q375" t="s">
        <v>180</v>
      </c>
      <c r="R375" t="s">
        <v>27</v>
      </c>
      <c r="S375" t="s">
        <v>170</v>
      </c>
      <c r="T375" t="s">
        <v>181</v>
      </c>
      <c r="U375" t="s">
        <v>28</v>
      </c>
      <c r="V375">
        <v>4</v>
      </c>
      <c r="W375">
        <v>0</v>
      </c>
    </row>
    <row r="376" spans="1:23" x14ac:dyDescent="0.25">
      <c r="A376" t="str">
        <f t="shared" si="10"/>
        <v>LA061</v>
      </c>
      <c r="B376" t="str">
        <f t="shared" si="11"/>
        <v>061</v>
      </c>
      <c r="C376" t="s">
        <v>24</v>
      </c>
      <c r="D376">
        <v>606940</v>
      </c>
      <c r="E376" t="s">
        <v>45</v>
      </c>
      <c r="F376">
        <v>606940</v>
      </c>
      <c r="G376" t="s">
        <v>212</v>
      </c>
      <c r="H376" t="s">
        <v>213</v>
      </c>
      <c r="I376" t="s">
        <v>30</v>
      </c>
      <c r="J376" t="s">
        <v>31</v>
      </c>
      <c r="K376" t="s">
        <v>0</v>
      </c>
      <c r="L376" t="s">
        <v>0</v>
      </c>
      <c r="M376">
        <v>8</v>
      </c>
      <c r="N376" s="1">
        <v>42978</v>
      </c>
      <c r="O376">
        <v>1</v>
      </c>
      <c r="P376" t="str">
        <f>"170800000290"</f>
        <v>170800000290</v>
      </c>
      <c r="Q376" t="s">
        <v>180</v>
      </c>
      <c r="R376" t="s">
        <v>27</v>
      </c>
      <c r="S376" t="s">
        <v>170</v>
      </c>
      <c r="T376" t="s">
        <v>181</v>
      </c>
      <c r="U376" t="s">
        <v>28</v>
      </c>
      <c r="V376">
        <v>4</v>
      </c>
      <c r="W376">
        <v>0</v>
      </c>
    </row>
    <row r="377" spans="1:23" x14ac:dyDescent="0.25">
      <c r="A377" t="str">
        <f t="shared" si="10"/>
        <v>LA061</v>
      </c>
      <c r="B377" t="str">
        <f t="shared" si="11"/>
        <v>061</v>
      </c>
      <c r="C377" t="s">
        <v>24</v>
      </c>
      <c r="D377">
        <v>606940</v>
      </c>
      <c r="E377" t="s">
        <v>45</v>
      </c>
      <c r="F377">
        <v>606940</v>
      </c>
      <c r="G377" t="s">
        <v>212</v>
      </c>
      <c r="H377" t="s">
        <v>213</v>
      </c>
      <c r="I377" t="s">
        <v>30</v>
      </c>
      <c r="J377" t="s">
        <v>31</v>
      </c>
      <c r="K377" t="s">
        <v>0</v>
      </c>
      <c r="L377" t="s">
        <v>0</v>
      </c>
      <c r="M377">
        <v>9</v>
      </c>
      <c r="N377" s="1">
        <v>42979</v>
      </c>
      <c r="O377">
        <v>1</v>
      </c>
      <c r="P377" t="str">
        <f>"170900000007"</f>
        <v>170900000007</v>
      </c>
      <c r="Q377" t="s">
        <v>180</v>
      </c>
      <c r="R377" t="s">
        <v>27</v>
      </c>
      <c r="S377" t="s">
        <v>170</v>
      </c>
      <c r="T377" t="s">
        <v>181</v>
      </c>
      <c r="U377" t="s">
        <v>28</v>
      </c>
      <c r="V377">
        <v>4</v>
      </c>
      <c r="W377">
        <v>0</v>
      </c>
    </row>
    <row r="378" spans="1:23" x14ac:dyDescent="0.25">
      <c r="A378" t="str">
        <f t="shared" si="10"/>
        <v>LA061</v>
      </c>
      <c r="B378" t="str">
        <f t="shared" si="11"/>
        <v>061</v>
      </c>
      <c r="C378" t="s">
        <v>24</v>
      </c>
      <c r="D378">
        <v>606940</v>
      </c>
      <c r="E378" t="s">
        <v>45</v>
      </c>
      <c r="F378">
        <v>606940</v>
      </c>
      <c r="G378" t="s">
        <v>212</v>
      </c>
      <c r="H378" t="s">
        <v>213</v>
      </c>
      <c r="I378" t="s">
        <v>30</v>
      </c>
      <c r="J378" t="s">
        <v>31</v>
      </c>
      <c r="K378" t="s">
        <v>0</v>
      </c>
      <c r="L378" t="s">
        <v>0</v>
      </c>
      <c r="M378">
        <v>9</v>
      </c>
      <c r="N378" s="1">
        <v>42986</v>
      </c>
      <c r="O378">
        <v>1</v>
      </c>
      <c r="P378" t="str">
        <f>"170900000283"</f>
        <v>170900000283</v>
      </c>
      <c r="Q378" t="s">
        <v>172</v>
      </c>
      <c r="R378" t="s">
        <v>29</v>
      </c>
      <c r="S378" t="s">
        <v>173</v>
      </c>
      <c r="T378" t="s">
        <v>174</v>
      </c>
      <c r="U378" t="s">
        <v>28</v>
      </c>
      <c r="V378">
        <v>4</v>
      </c>
      <c r="W378">
        <v>0</v>
      </c>
    </row>
    <row r="379" spans="1:23" x14ac:dyDescent="0.25">
      <c r="A379" t="str">
        <f t="shared" si="10"/>
        <v>LA061</v>
      </c>
      <c r="B379" t="str">
        <f t="shared" si="11"/>
        <v>061</v>
      </c>
      <c r="C379" t="s">
        <v>24</v>
      </c>
      <c r="D379">
        <v>606940</v>
      </c>
      <c r="E379" t="s">
        <v>45</v>
      </c>
      <c r="F379">
        <v>606940</v>
      </c>
      <c r="G379" t="s">
        <v>212</v>
      </c>
      <c r="H379" t="s">
        <v>213</v>
      </c>
      <c r="I379" t="s">
        <v>30</v>
      </c>
      <c r="J379" t="s">
        <v>31</v>
      </c>
      <c r="K379" t="s">
        <v>0</v>
      </c>
      <c r="L379" t="s">
        <v>0</v>
      </c>
      <c r="M379">
        <v>9</v>
      </c>
      <c r="N379" s="1">
        <v>43008</v>
      </c>
      <c r="O379">
        <v>1</v>
      </c>
      <c r="P379" t="str">
        <f>"170900000350"</f>
        <v>170900000350</v>
      </c>
      <c r="Q379" t="s">
        <v>180</v>
      </c>
      <c r="R379" t="s">
        <v>27</v>
      </c>
      <c r="S379" t="s">
        <v>170</v>
      </c>
      <c r="T379" t="s">
        <v>181</v>
      </c>
      <c r="U379" t="s">
        <v>28</v>
      </c>
      <c r="V379">
        <v>4</v>
      </c>
      <c r="W379">
        <v>0</v>
      </c>
    </row>
    <row r="380" spans="1:23" x14ac:dyDescent="0.25">
      <c r="A380" t="str">
        <f t="shared" si="10"/>
        <v>LA061</v>
      </c>
      <c r="B380" t="str">
        <f t="shared" si="11"/>
        <v>061</v>
      </c>
      <c r="C380" t="s">
        <v>24</v>
      </c>
      <c r="D380">
        <v>606940</v>
      </c>
      <c r="E380" t="s">
        <v>45</v>
      </c>
      <c r="F380">
        <v>606940</v>
      </c>
      <c r="G380" t="s">
        <v>212</v>
      </c>
      <c r="H380" t="s">
        <v>213</v>
      </c>
      <c r="I380" t="s">
        <v>30</v>
      </c>
      <c r="J380" t="s">
        <v>31</v>
      </c>
      <c r="K380" t="s">
        <v>0</v>
      </c>
      <c r="L380" t="s">
        <v>0</v>
      </c>
      <c r="M380">
        <v>10</v>
      </c>
      <c r="N380" s="1">
        <v>43009</v>
      </c>
      <c r="O380">
        <v>1</v>
      </c>
      <c r="P380" t="str">
        <f>"171000000067"</f>
        <v>171000000067</v>
      </c>
      <c r="Q380" t="s">
        <v>180</v>
      </c>
      <c r="R380" t="s">
        <v>27</v>
      </c>
      <c r="S380" t="s">
        <v>170</v>
      </c>
      <c r="T380" t="s">
        <v>181</v>
      </c>
      <c r="U380" t="s">
        <v>28</v>
      </c>
      <c r="V380">
        <v>4</v>
      </c>
      <c r="W380">
        <v>0</v>
      </c>
    </row>
    <row r="381" spans="1:23" x14ac:dyDescent="0.25">
      <c r="A381" t="str">
        <f t="shared" si="10"/>
        <v>LA061</v>
      </c>
      <c r="B381" t="str">
        <f t="shared" si="11"/>
        <v>061</v>
      </c>
      <c r="C381" t="s">
        <v>24</v>
      </c>
      <c r="D381">
        <v>606940</v>
      </c>
      <c r="E381" t="s">
        <v>45</v>
      </c>
      <c r="F381">
        <v>606940</v>
      </c>
      <c r="G381" t="s">
        <v>212</v>
      </c>
      <c r="H381" t="s">
        <v>213</v>
      </c>
      <c r="I381" t="s">
        <v>30</v>
      </c>
      <c r="J381" t="s">
        <v>31</v>
      </c>
      <c r="K381" t="s">
        <v>0</v>
      </c>
      <c r="L381" t="s">
        <v>0</v>
      </c>
      <c r="M381">
        <v>10</v>
      </c>
      <c r="N381" s="1">
        <v>43038</v>
      </c>
      <c r="O381">
        <v>1</v>
      </c>
      <c r="P381" t="str">
        <f>"171000002680"</f>
        <v>171000002680</v>
      </c>
      <c r="Q381" t="s">
        <v>172</v>
      </c>
      <c r="R381" t="s">
        <v>29</v>
      </c>
      <c r="S381" t="s">
        <v>173</v>
      </c>
      <c r="T381" t="s">
        <v>174</v>
      </c>
      <c r="U381" t="s">
        <v>28</v>
      </c>
      <c r="V381">
        <v>4</v>
      </c>
      <c r="W381">
        <v>0</v>
      </c>
    </row>
    <row r="382" spans="1:23" x14ac:dyDescent="0.25">
      <c r="A382" t="str">
        <f t="shared" si="10"/>
        <v>LA061</v>
      </c>
      <c r="B382" t="str">
        <f t="shared" si="11"/>
        <v>061</v>
      </c>
      <c r="C382" t="s">
        <v>24</v>
      </c>
      <c r="D382">
        <v>606940</v>
      </c>
      <c r="E382" t="s">
        <v>45</v>
      </c>
      <c r="F382">
        <v>606940</v>
      </c>
      <c r="G382" t="s">
        <v>212</v>
      </c>
      <c r="H382" t="s">
        <v>213</v>
      </c>
      <c r="I382" t="s">
        <v>30</v>
      </c>
      <c r="J382" t="s">
        <v>31</v>
      </c>
      <c r="K382" t="s">
        <v>0</v>
      </c>
      <c r="L382" t="s">
        <v>0</v>
      </c>
      <c r="M382">
        <v>10</v>
      </c>
      <c r="N382" s="1">
        <v>43039</v>
      </c>
      <c r="O382">
        <v>1</v>
      </c>
      <c r="P382" t="str">
        <f>"171000000351"</f>
        <v>171000000351</v>
      </c>
      <c r="Q382" t="s">
        <v>180</v>
      </c>
      <c r="R382" t="s">
        <v>27</v>
      </c>
      <c r="S382" t="s">
        <v>170</v>
      </c>
      <c r="T382" t="s">
        <v>181</v>
      </c>
      <c r="U382" t="s">
        <v>28</v>
      </c>
      <c r="V382">
        <v>4</v>
      </c>
      <c r="W382">
        <v>0</v>
      </c>
    </row>
    <row r="383" spans="1:23" x14ac:dyDescent="0.25">
      <c r="A383" t="str">
        <f t="shared" si="10"/>
        <v>LA061</v>
      </c>
      <c r="B383" t="str">
        <f t="shared" si="11"/>
        <v>061</v>
      </c>
      <c r="C383" t="s">
        <v>24</v>
      </c>
      <c r="D383">
        <v>606940</v>
      </c>
      <c r="E383" t="s">
        <v>45</v>
      </c>
      <c r="F383">
        <v>606940</v>
      </c>
      <c r="G383" t="s">
        <v>212</v>
      </c>
      <c r="H383" t="s">
        <v>213</v>
      </c>
      <c r="I383" t="s">
        <v>25</v>
      </c>
      <c r="J383" t="s">
        <v>26</v>
      </c>
      <c r="K383" t="s">
        <v>0</v>
      </c>
      <c r="L383" t="s">
        <v>0</v>
      </c>
      <c r="M383">
        <v>3</v>
      </c>
      <c r="N383" s="1">
        <v>42801</v>
      </c>
      <c r="O383">
        <v>1</v>
      </c>
      <c r="P383" t="str">
        <f>"170300001127"</f>
        <v>170300001127</v>
      </c>
      <c r="Q383" t="s">
        <v>172</v>
      </c>
      <c r="R383" t="s">
        <v>29</v>
      </c>
      <c r="S383" t="s">
        <v>173</v>
      </c>
      <c r="T383" t="s">
        <v>174</v>
      </c>
      <c r="U383" t="s">
        <v>28</v>
      </c>
      <c r="V383">
        <v>4</v>
      </c>
      <c r="W383">
        <v>0</v>
      </c>
    </row>
    <row r="384" spans="1:23" x14ac:dyDescent="0.25">
      <c r="A384" t="str">
        <f t="shared" si="10"/>
        <v>LA061</v>
      </c>
      <c r="B384" t="str">
        <f t="shared" si="11"/>
        <v>061</v>
      </c>
      <c r="C384" t="s">
        <v>24</v>
      </c>
      <c r="D384">
        <v>606940</v>
      </c>
      <c r="E384" t="s">
        <v>45</v>
      </c>
      <c r="F384">
        <v>606940</v>
      </c>
      <c r="G384" t="s">
        <v>212</v>
      </c>
      <c r="H384" t="s">
        <v>213</v>
      </c>
      <c r="I384" t="s">
        <v>25</v>
      </c>
      <c r="J384" t="s">
        <v>26</v>
      </c>
      <c r="K384" t="s">
        <v>0</v>
      </c>
      <c r="L384" t="s">
        <v>0</v>
      </c>
      <c r="M384">
        <v>3</v>
      </c>
      <c r="N384" s="1">
        <v>42801</v>
      </c>
      <c r="O384">
        <v>1</v>
      </c>
      <c r="P384" t="str">
        <f>"170300003030"</f>
        <v>170300003030</v>
      </c>
      <c r="Q384" t="s">
        <v>172</v>
      </c>
      <c r="R384" t="s">
        <v>29</v>
      </c>
      <c r="S384" t="s">
        <v>173</v>
      </c>
      <c r="T384" t="s">
        <v>174</v>
      </c>
      <c r="U384" t="s">
        <v>28</v>
      </c>
      <c r="V384">
        <v>4</v>
      </c>
      <c r="W384">
        <v>0</v>
      </c>
    </row>
    <row r="385" spans="1:23" x14ac:dyDescent="0.25">
      <c r="A385" t="str">
        <f t="shared" si="10"/>
        <v>LA061</v>
      </c>
      <c r="B385" t="str">
        <f t="shared" si="11"/>
        <v>061</v>
      </c>
      <c r="C385" t="s">
        <v>24</v>
      </c>
      <c r="D385">
        <v>606940</v>
      </c>
      <c r="E385" t="s">
        <v>45</v>
      </c>
      <c r="F385">
        <v>606940</v>
      </c>
      <c r="G385" t="s">
        <v>49</v>
      </c>
      <c r="H385" t="s">
        <v>50</v>
      </c>
      <c r="I385" t="s">
        <v>39</v>
      </c>
      <c r="J385" t="s">
        <v>40</v>
      </c>
      <c r="K385" t="s">
        <v>0</v>
      </c>
      <c r="L385" t="s">
        <v>0</v>
      </c>
      <c r="M385">
        <v>1</v>
      </c>
      <c r="N385" s="1">
        <v>42736</v>
      </c>
      <c r="O385">
        <v>1</v>
      </c>
      <c r="P385" t="str">
        <f>"170100000157"</f>
        <v>170100000157</v>
      </c>
      <c r="Q385" t="s">
        <v>180</v>
      </c>
      <c r="R385" t="s">
        <v>29</v>
      </c>
      <c r="S385" t="s">
        <v>187</v>
      </c>
      <c r="T385" t="s">
        <v>181</v>
      </c>
      <c r="U385" t="s">
        <v>28</v>
      </c>
      <c r="V385">
        <v>4</v>
      </c>
      <c r="W385">
        <v>0</v>
      </c>
    </row>
    <row r="386" spans="1:23" x14ac:dyDescent="0.25">
      <c r="A386" t="str">
        <f t="shared" si="10"/>
        <v>LA061</v>
      </c>
      <c r="B386" t="str">
        <f t="shared" si="11"/>
        <v>061</v>
      </c>
      <c r="C386" t="s">
        <v>24</v>
      </c>
      <c r="D386">
        <v>186000</v>
      </c>
      <c r="E386" t="s">
        <v>76</v>
      </c>
      <c r="F386">
        <v>186000</v>
      </c>
      <c r="G386" t="s">
        <v>51</v>
      </c>
      <c r="H386" t="s">
        <v>52</v>
      </c>
      <c r="I386" t="s">
        <v>30</v>
      </c>
      <c r="J386" t="s">
        <v>31</v>
      </c>
      <c r="K386" t="s">
        <v>0</v>
      </c>
      <c r="L386" t="s">
        <v>0</v>
      </c>
      <c r="M386">
        <v>1</v>
      </c>
      <c r="N386" s="1">
        <v>42766</v>
      </c>
      <c r="O386">
        <v>1</v>
      </c>
      <c r="P386" t="str">
        <f>"170100000246"</f>
        <v>170100000246</v>
      </c>
      <c r="Q386" t="s">
        <v>77</v>
      </c>
      <c r="R386" t="s">
        <v>29</v>
      </c>
      <c r="S386" t="s">
        <v>78</v>
      </c>
      <c r="T386" t="s">
        <v>79</v>
      </c>
      <c r="U386" t="s">
        <v>28</v>
      </c>
      <c r="V386">
        <v>4</v>
      </c>
      <c r="W386">
        <v>0</v>
      </c>
    </row>
    <row r="387" spans="1:23" x14ac:dyDescent="0.25">
      <c r="A387" t="str">
        <f t="shared" si="10"/>
        <v>LA061</v>
      </c>
      <c r="B387" t="str">
        <f t="shared" si="11"/>
        <v>061</v>
      </c>
      <c r="C387" t="s">
        <v>24</v>
      </c>
      <c r="D387">
        <v>186000</v>
      </c>
      <c r="E387" t="s">
        <v>76</v>
      </c>
      <c r="F387">
        <v>186000</v>
      </c>
      <c r="G387" t="s">
        <v>51</v>
      </c>
      <c r="H387" t="s">
        <v>52</v>
      </c>
      <c r="I387" t="s">
        <v>30</v>
      </c>
      <c r="J387" t="s">
        <v>31</v>
      </c>
      <c r="K387" t="s">
        <v>0</v>
      </c>
      <c r="L387" t="s">
        <v>0</v>
      </c>
      <c r="M387">
        <v>2</v>
      </c>
      <c r="N387" s="1">
        <v>42794</v>
      </c>
      <c r="O387">
        <v>1</v>
      </c>
      <c r="P387" t="str">
        <f>"170200000327"</f>
        <v>170200000327</v>
      </c>
      <c r="Q387" t="s">
        <v>80</v>
      </c>
      <c r="R387" t="s">
        <v>29</v>
      </c>
      <c r="S387" t="s">
        <v>78</v>
      </c>
      <c r="T387" t="s">
        <v>79</v>
      </c>
      <c r="U387" t="s">
        <v>28</v>
      </c>
      <c r="V387">
        <v>4</v>
      </c>
      <c r="W387">
        <v>0</v>
      </c>
    </row>
    <row r="388" spans="1:23" x14ac:dyDescent="0.25">
      <c r="A388" t="str">
        <f t="shared" si="10"/>
        <v>LA061</v>
      </c>
      <c r="B388" t="str">
        <f t="shared" si="11"/>
        <v>061</v>
      </c>
      <c r="C388" t="s">
        <v>24</v>
      </c>
      <c r="D388">
        <v>186000</v>
      </c>
      <c r="E388" t="s">
        <v>76</v>
      </c>
      <c r="F388">
        <v>186000</v>
      </c>
      <c r="G388" t="s">
        <v>51</v>
      </c>
      <c r="H388" t="s">
        <v>52</v>
      </c>
      <c r="I388" t="s">
        <v>30</v>
      </c>
      <c r="J388" t="s">
        <v>31</v>
      </c>
      <c r="K388" t="s">
        <v>0</v>
      </c>
      <c r="L388" t="s">
        <v>0</v>
      </c>
      <c r="M388">
        <v>3</v>
      </c>
      <c r="N388" s="1">
        <v>42825</v>
      </c>
      <c r="O388">
        <v>1</v>
      </c>
      <c r="P388" t="str">
        <f>"170300000486"</f>
        <v>170300000486</v>
      </c>
      <c r="Q388" t="s">
        <v>81</v>
      </c>
      <c r="R388" t="s">
        <v>29</v>
      </c>
      <c r="S388" t="s">
        <v>78</v>
      </c>
      <c r="T388" t="s">
        <v>79</v>
      </c>
      <c r="U388" t="s">
        <v>28</v>
      </c>
      <c r="V388">
        <v>4</v>
      </c>
      <c r="W388">
        <v>0</v>
      </c>
    </row>
    <row r="389" spans="1:23" x14ac:dyDescent="0.25">
      <c r="A389" t="str">
        <f t="shared" si="10"/>
        <v>LA061</v>
      </c>
      <c r="B389" t="str">
        <f t="shared" si="11"/>
        <v>061</v>
      </c>
      <c r="C389" t="s">
        <v>24</v>
      </c>
      <c r="D389">
        <v>186000</v>
      </c>
      <c r="E389" t="s">
        <v>76</v>
      </c>
      <c r="F389">
        <v>186000</v>
      </c>
      <c r="G389" t="s">
        <v>51</v>
      </c>
      <c r="H389" t="s">
        <v>52</v>
      </c>
      <c r="I389" t="s">
        <v>30</v>
      </c>
      <c r="J389" t="s">
        <v>31</v>
      </c>
      <c r="K389" t="s">
        <v>0</v>
      </c>
      <c r="L389" t="s">
        <v>0</v>
      </c>
      <c r="M389">
        <v>4</v>
      </c>
      <c r="N389" s="1">
        <v>42855</v>
      </c>
      <c r="O389">
        <v>1</v>
      </c>
      <c r="P389" t="str">
        <f>"170400000358"</f>
        <v>170400000358</v>
      </c>
      <c r="Q389" t="s">
        <v>82</v>
      </c>
      <c r="R389" t="s">
        <v>29</v>
      </c>
      <c r="S389" t="s">
        <v>78</v>
      </c>
      <c r="T389" t="s">
        <v>79</v>
      </c>
      <c r="U389" t="s">
        <v>28</v>
      </c>
      <c r="V389">
        <v>4</v>
      </c>
      <c r="W389">
        <v>0</v>
      </c>
    </row>
    <row r="390" spans="1:23" x14ac:dyDescent="0.25">
      <c r="A390" t="str">
        <f t="shared" si="10"/>
        <v>LA061</v>
      </c>
      <c r="B390" t="str">
        <f t="shared" si="11"/>
        <v>061</v>
      </c>
      <c r="C390" t="s">
        <v>24</v>
      </c>
      <c r="D390">
        <v>186000</v>
      </c>
      <c r="E390" t="s">
        <v>76</v>
      </c>
      <c r="F390">
        <v>186000</v>
      </c>
      <c r="G390" t="s">
        <v>51</v>
      </c>
      <c r="H390" t="s">
        <v>52</v>
      </c>
      <c r="I390" t="s">
        <v>30</v>
      </c>
      <c r="J390" t="s">
        <v>31</v>
      </c>
      <c r="K390" t="s">
        <v>0</v>
      </c>
      <c r="L390" t="s">
        <v>0</v>
      </c>
      <c r="M390">
        <v>5</v>
      </c>
      <c r="N390" s="1">
        <v>42886</v>
      </c>
      <c r="O390">
        <v>1</v>
      </c>
      <c r="P390" t="str">
        <f>"170500000601"</f>
        <v>170500000601</v>
      </c>
      <c r="Q390" t="s">
        <v>83</v>
      </c>
      <c r="R390" t="s">
        <v>29</v>
      </c>
      <c r="S390" t="s">
        <v>78</v>
      </c>
      <c r="T390" t="s">
        <v>79</v>
      </c>
      <c r="U390" t="s">
        <v>28</v>
      </c>
      <c r="V390">
        <v>4</v>
      </c>
      <c r="W390">
        <v>0</v>
      </c>
    </row>
    <row r="391" spans="1:23" x14ac:dyDescent="0.25">
      <c r="A391" t="str">
        <f t="shared" si="10"/>
        <v>LA061</v>
      </c>
      <c r="B391" t="str">
        <f t="shared" si="11"/>
        <v>061</v>
      </c>
      <c r="C391" t="s">
        <v>24</v>
      </c>
      <c r="D391">
        <v>186000</v>
      </c>
      <c r="E391" t="s">
        <v>76</v>
      </c>
      <c r="F391">
        <v>186000</v>
      </c>
      <c r="G391" t="s">
        <v>51</v>
      </c>
      <c r="H391" t="s">
        <v>52</v>
      </c>
      <c r="I391" t="s">
        <v>30</v>
      </c>
      <c r="J391" t="s">
        <v>31</v>
      </c>
      <c r="K391" t="s">
        <v>0</v>
      </c>
      <c r="L391" t="s">
        <v>0</v>
      </c>
      <c r="M391">
        <v>6</v>
      </c>
      <c r="N391" s="1">
        <v>42916</v>
      </c>
      <c r="O391">
        <v>1</v>
      </c>
      <c r="P391" t="str">
        <f>"170600000684"</f>
        <v>170600000684</v>
      </c>
      <c r="Q391" t="s">
        <v>84</v>
      </c>
      <c r="R391" t="s">
        <v>29</v>
      </c>
      <c r="S391" t="s">
        <v>78</v>
      </c>
      <c r="T391" t="s">
        <v>79</v>
      </c>
      <c r="U391" t="s">
        <v>28</v>
      </c>
      <c r="V391">
        <v>4</v>
      </c>
      <c r="W391">
        <v>0</v>
      </c>
    </row>
    <row r="392" spans="1:23" x14ac:dyDescent="0.25">
      <c r="A392" t="str">
        <f t="shared" si="10"/>
        <v>LA061</v>
      </c>
      <c r="B392" t="str">
        <f t="shared" si="11"/>
        <v>061</v>
      </c>
      <c r="C392" t="s">
        <v>24</v>
      </c>
      <c r="D392">
        <v>186000</v>
      </c>
      <c r="E392" t="s">
        <v>76</v>
      </c>
      <c r="F392">
        <v>186000</v>
      </c>
      <c r="G392" t="s">
        <v>51</v>
      </c>
      <c r="H392" t="s">
        <v>52</v>
      </c>
      <c r="I392" t="s">
        <v>30</v>
      </c>
      <c r="J392" t="s">
        <v>31</v>
      </c>
      <c r="K392" t="s">
        <v>0</v>
      </c>
      <c r="L392" t="s">
        <v>0</v>
      </c>
      <c r="M392">
        <v>7</v>
      </c>
      <c r="N392" s="1">
        <v>42947</v>
      </c>
      <c r="O392">
        <v>1</v>
      </c>
      <c r="P392" t="str">
        <f>"170700000609"</f>
        <v>170700000609</v>
      </c>
      <c r="Q392" t="s">
        <v>85</v>
      </c>
      <c r="R392" t="s">
        <v>29</v>
      </c>
      <c r="S392" t="s">
        <v>78</v>
      </c>
      <c r="T392" t="s">
        <v>79</v>
      </c>
      <c r="U392" t="s">
        <v>28</v>
      </c>
      <c r="V392">
        <v>4</v>
      </c>
      <c r="W392">
        <v>0</v>
      </c>
    </row>
    <row r="393" spans="1:23" x14ac:dyDescent="0.25">
      <c r="A393" t="str">
        <f t="shared" si="10"/>
        <v>LA061</v>
      </c>
      <c r="B393" t="str">
        <f t="shared" si="11"/>
        <v>061</v>
      </c>
      <c r="C393" t="s">
        <v>24</v>
      </c>
      <c r="D393">
        <v>186000</v>
      </c>
      <c r="E393" t="s">
        <v>76</v>
      </c>
      <c r="F393">
        <v>186000</v>
      </c>
      <c r="G393" t="s">
        <v>51</v>
      </c>
      <c r="H393" t="s">
        <v>52</v>
      </c>
      <c r="I393" t="s">
        <v>30</v>
      </c>
      <c r="J393" t="s">
        <v>31</v>
      </c>
      <c r="K393" t="s">
        <v>0</v>
      </c>
      <c r="L393" t="s">
        <v>0</v>
      </c>
      <c r="M393">
        <v>8</v>
      </c>
      <c r="N393" s="1">
        <v>42978</v>
      </c>
      <c r="O393">
        <v>1</v>
      </c>
      <c r="P393" t="str">
        <f>"170800000690"</f>
        <v>170800000690</v>
      </c>
      <c r="Q393" t="s">
        <v>86</v>
      </c>
      <c r="R393" t="s">
        <v>29</v>
      </c>
      <c r="S393" t="s">
        <v>78</v>
      </c>
      <c r="T393" t="s">
        <v>79</v>
      </c>
      <c r="U393" t="s">
        <v>28</v>
      </c>
      <c r="V393">
        <v>4</v>
      </c>
      <c r="W393">
        <v>0</v>
      </c>
    </row>
    <row r="394" spans="1:23" x14ac:dyDescent="0.25">
      <c r="A394" t="str">
        <f t="shared" si="10"/>
        <v>LA061</v>
      </c>
      <c r="B394" t="str">
        <f t="shared" si="11"/>
        <v>061</v>
      </c>
      <c r="C394" t="s">
        <v>24</v>
      </c>
      <c r="D394">
        <v>186000</v>
      </c>
      <c r="E394" t="s">
        <v>76</v>
      </c>
      <c r="F394">
        <v>186000</v>
      </c>
      <c r="G394" t="s">
        <v>51</v>
      </c>
      <c r="H394" t="s">
        <v>52</v>
      </c>
      <c r="I394" t="s">
        <v>30</v>
      </c>
      <c r="J394" t="s">
        <v>31</v>
      </c>
      <c r="K394" t="s">
        <v>0</v>
      </c>
      <c r="L394" t="s">
        <v>0</v>
      </c>
      <c r="M394">
        <v>9</v>
      </c>
      <c r="N394" s="1">
        <v>43007</v>
      </c>
      <c r="O394">
        <v>1</v>
      </c>
      <c r="P394" t="str">
        <f>"170900000472"</f>
        <v>170900000472</v>
      </c>
      <c r="Q394" t="s">
        <v>87</v>
      </c>
      <c r="R394" t="s">
        <v>29</v>
      </c>
      <c r="S394" t="s">
        <v>78</v>
      </c>
      <c r="T394" t="s">
        <v>79</v>
      </c>
      <c r="U394" t="s">
        <v>28</v>
      </c>
      <c r="V394">
        <v>4</v>
      </c>
      <c r="W394">
        <v>0</v>
      </c>
    </row>
    <row r="395" spans="1:23" x14ac:dyDescent="0.25">
      <c r="A395" t="str">
        <f t="shared" si="10"/>
        <v>LA061</v>
      </c>
      <c r="B395" t="str">
        <f t="shared" si="11"/>
        <v>061</v>
      </c>
      <c r="C395" t="s">
        <v>24</v>
      </c>
      <c r="D395">
        <v>186000</v>
      </c>
      <c r="E395" t="s">
        <v>76</v>
      </c>
      <c r="F395">
        <v>186000</v>
      </c>
      <c r="G395" t="s">
        <v>51</v>
      </c>
      <c r="H395" t="s">
        <v>52</v>
      </c>
      <c r="I395" t="s">
        <v>30</v>
      </c>
      <c r="J395" t="s">
        <v>31</v>
      </c>
      <c r="K395" t="s">
        <v>0</v>
      </c>
      <c r="L395" t="s">
        <v>0</v>
      </c>
      <c r="M395">
        <v>10</v>
      </c>
      <c r="N395" s="1">
        <v>43039</v>
      </c>
      <c r="O395">
        <v>1</v>
      </c>
      <c r="P395" t="str">
        <f>"171000000689"</f>
        <v>171000000689</v>
      </c>
      <c r="Q395" t="s">
        <v>88</v>
      </c>
      <c r="R395" t="s">
        <v>29</v>
      </c>
      <c r="S395" t="s">
        <v>78</v>
      </c>
      <c r="T395" t="s">
        <v>79</v>
      </c>
      <c r="U395" t="s">
        <v>28</v>
      </c>
      <c r="V395">
        <v>4</v>
      </c>
      <c r="W395">
        <v>0</v>
      </c>
    </row>
    <row r="396" spans="1:23" x14ac:dyDescent="0.25">
      <c r="A396" t="str">
        <f t="shared" si="10"/>
        <v>LA061</v>
      </c>
      <c r="B396" t="str">
        <f t="shared" si="11"/>
        <v>061</v>
      </c>
      <c r="C396" t="s">
        <v>24</v>
      </c>
      <c r="D396">
        <v>186000</v>
      </c>
      <c r="E396" t="s">
        <v>76</v>
      </c>
      <c r="F396">
        <v>186000</v>
      </c>
      <c r="G396" t="s">
        <v>89</v>
      </c>
      <c r="H396" t="s">
        <v>90</v>
      </c>
      <c r="I396" t="s">
        <v>34</v>
      </c>
      <c r="J396" t="s">
        <v>35</v>
      </c>
      <c r="K396" t="s">
        <v>0</v>
      </c>
      <c r="L396" t="s">
        <v>0</v>
      </c>
      <c r="M396">
        <v>1</v>
      </c>
      <c r="N396" s="1">
        <v>42765</v>
      </c>
      <c r="O396">
        <v>1</v>
      </c>
      <c r="P396" t="str">
        <f>"170100000224"</f>
        <v>170100000224</v>
      </c>
      <c r="Q396" t="s">
        <v>91</v>
      </c>
      <c r="R396" t="s">
        <v>29</v>
      </c>
      <c r="S396" t="s">
        <v>78</v>
      </c>
      <c r="T396" t="s">
        <v>79</v>
      </c>
      <c r="U396" t="s">
        <v>28</v>
      </c>
      <c r="V396">
        <v>4</v>
      </c>
      <c r="W396">
        <v>0</v>
      </c>
    </row>
    <row r="397" spans="1:23" x14ac:dyDescent="0.25">
      <c r="A397" t="str">
        <f t="shared" si="10"/>
        <v>LA061</v>
      </c>
      <c r="B397" t="str">
        <f t="shared" si="11"/>
        <v>061</v>
      </c>
      <c r="C397" t="s">
        <v>24</v>
      </c>
      <c r="D397">
        <v>186000</v>
      </c>
      <c r="E397" t="s">
        <v>76</v>
      </c>
      <c r="F397">
        <v>186000</v>
      </c>
      <c r="G397" t="s">
        <v>59</v>
      </c>
      <c r="H397" t="s">
        <v>60</v>
      </c>
      <c r="I397" t="s">
        <v>61</v>
      </c>
      <c r="J397" t="s">
        <v>62</v>
      </c>
      <c r="K397" t="s">
        <v>0</v>
      </c>
      <c r="L397" t="s">
        <v>0</v>
      </c>
      <c r="M397">
        <v>6</v>
      </c>
      <c r="N397" s="1">
        <v>42914</v>
      </c>
      <c r="O397">
        <v>1</v>
      </c>
      <c r="P397" t="str">
        <f>"170600000228"</f>
        <v>170600000228</v>
      </c>
      <c r="Q397" t="s">
        <v>92</v>
      </c>
      <c r="R397" t="s">
        <v>29</v>
      </c>
      <c r="S397" t="s">
        <v>78</v>
      </c>
      <c r="T397" t="s">
        <v>79</v>
      </c>
      <c r="U397" t="s">
        <v>28</v>
      </c>
      <c r="V397">
        <v>4</v>
      </c>
      <c r="W397">
        <v>0</v>
      </c>
    </row>
    <row r="398" spans="1:23" x14ac:dyDescent="0.25">
      <c r="A398" t="str">
        <f t="shared" si="10"/>
        <v>LA061</v>
      </c>
      <c r="B398" t="str">
        <f t="shared" si="11"/>
        <v>061</v>
      </c>
      <c r="C398" t="s">
        <v>24</v>
      </c>
      <c r="D398">
        <v>186000</v>
      </c>
      <c r="E398" t="s">
        <v>76</v>
      </c>
      <c r="F398">
        <v>186000</v>
      </c>
      <c r="G398" t="s">
        <v>41</v>
      </c>
      <c r="H398" t="s">
        <v>42</v>
      </c>
      <c r="I398" t="s">
        <v>53</v>
      </c>
      <c r="J398" t="s">
        <v>54</v>
      </c>
      <c r="K398" t="s">
        <v>0</v>
      </c>
      <c r="L398" t="s">
        <v>0</v>
      </c>
      <c r="M398">
        <v>6</v>
      </c>
      <c r="N398" s="1">
        <v>42914</v>
      </c>
      <c r="O398">
        <v>1</v>
      </c>
      <c r="P398" t="str">
        <f>"170600000228"</f>
        <v>170600000228</v>
      </c>
      <c r="Q398" t="s">
        <v>93</v>
      </c>
      <c r="R398" t="s">
        <v>29</v>
      </c>
      <c r="S398" t="s">
        <v>78</v>
      </c>
      <c r="T398" t="s">
        <v>79</v>
      </c>
      <c r="U398" t="s">
        <v>28</v>
      </c>
      <c r="V398">
        <v>4</v>
      </c>
      <c r="W398">
        <v>0</v>
      </c>
    </row>
    <row r="399" spans="1:23" x14ac:dyDescent="0.25">
      <c r="A399" t="str">
        <f t="shared" si="10"/>
        <v>LA061</v>
      </c>
      <c r="B399" t="str">
        <f t="shared" si="11"/>
        <v>061</v>
      </c>
      <c r="C399" t="s">
        <v>24</v>
      </c>
      <c r="D399">
        <v>186000</v>
      </c>
      <c r="E399" t="s">
        <v>76</v>
      </c>
      <c r="F399">
        <v>186000</v>
      </c>
      <c r="G399" t="s">
        <v>41</v>
      </c>
      <c r="H399" t="s">
        <v>42</v>
      </c>
      <c r="I399" t="s">
        <v>25</v>
      </c>
      <c r="J399" t="s">
        <v>26</v>
      </c>
      <c r="K399" t="s">
        <v>0</v>
      </c>
      <c r="L399" t="s">
        <v>0</v>
      </c>
      <c r="M399">
        <v>6</v>
      </c>
      <c r="N399" s="1">
        <v>42914</v>
      </c>
      <c r="O399">
        <v>1</v>
      </c>
      <c r="P399" t="str">
        <f>"170600000228"</f>
        <v>170600000228</v>
      </c>
      <c r="Q399" t="s">
        <v>93</v>
      </c>
      <c r="R399" t="s">
        <v>29</v>
      </c>
      <c r="S399" t="s">
        <v>78</v>
      </c>
      <c r="T399" t="s">
        <v>79</v>
      </c>
      <c r="U399" t="s">
        <v>28</v>
      </c>
      <c r="V399">
        <v>4</v>
      </c>
      <c r="W399">
        <v>0</v>
      </c>
    </row>
    <row r="400" spans="1:23" x14ac:dyDescent="0.25">
      <c r="A400" t="str">
        <f t="shared" si="10"/>
        <v>LA061</v>
      </c>
      <c r="B400" t="str">
        <f t="shared" si="11"/>
        <v>061</v>
      </c>
      <c r="C400" t="s">
        <v>24</v>
      </c>
      <c r="D400">
        <v>186000</v>
      </c>
      <c r="E400" t="s">
        <v>76</v>
      </c>
      <c r="F400">
        <v>186000</v>
      </c>
      <c r="G400" t="s">
        <v>55</v>
      </c>
      <c r="H400" t="s">
        <v>56</v>
      </c>
      <c r="I400" t="s">
        <v>25</v>
      </c>
      <c r="J400" t="s">
        <v>26</v>
      </c>
      <c r="K400" t="s">
        <v>0</v>
      </c>
      <c r="L400" t="s">
        <v>0</v>
      </c>
      <c r="M400">
        <v>6</v>
      </c>
      <c r="N400" s="1">
        <v>42914</v>
      </c>
      <c r="O400">
        <v>1</v>
      </c>
      <c r="P400" t="str">
        <f>"170600000228"</f>
        <v>170600000228</v>
      </c>
      <c r="Q400" t="s">
        <v>94</v>
      </c>
      <c r="R400" t="s">
        <v>29</v>
      </c>
      <c r="S400" t="s">
        <v>78</v>
      </c>
      <c r="T400" t="s">
        <v>79</v>
      </c>
      <c r="U400" t="s">
        <v>28</v>
      </c>
      <c r="V400">
        <v>4</v>
      </c>
      <c r="W400">
        <v>0</v>
      </c>
    </row>
    <row r="401" spans="1:23" x14ac:dyDescent="0.25">
      <c r="A401" t="str">
        <f t="shared" ref="A401:A464" si="12">"LA061"</f>
        <v>LA061</v>
      </c>
      <c r="B401" t="str">
        <f t="shared" ref="B401:B464" si="13">"061"</f>
        <v>061</v>
      </c>
      <c r="C401" t="s">
        <v>24</v>
      </c>
      <c r="D401">
        <v>186000</v>
      </c>
      <c r="E401" t="s">
        <v>76</v>
      </c>
      <c r="F401">
        <v>186000</v>
      </c>
      <c r="G401" t="s">
        <v>43</v>
      </c>
      <c r="H401" t="s">
        <v>44</v>
      </c>
      <c r="I401" t="s">
        <v>25</v>
      </c>
      <c r="J401" t="s">
        <v>26</v>
      </c>
      <c r="K401" t="s">
        <v>0</v>
      </c>
      <c r="L401" t="s">
        <v>0</v>
      </c>
      <c r="M401">
        <v>6</v>
      </c>
      <c r="N401" s="1">
        <v>42914</v>
      </c>
      <c r="O401">
        <v>1</v>
      </c>
      <c r="P401" t="str">
        <f>"170600000228"</f>
        <v>170600000228</v>
      </c>
      <c r="Q401" t="s">
        <v>95</v>
      </c>
      <c r="R401" t="s">
        <v>29</v>
      </c>
      <c r="S401" t="s">
        <v>78</v>
      </c>
      <c r="T401" t="s">
        <v>79</v>
      </c>
      <c r="U401" t="s">
        <v>28</v>
      </c>
      <c r="V401">
        <v>4</v>
      </c>
      <c r="W401">
        <v>0</v>
      </c>
    </row>
    <row r="402" spans="1:23" x14ac:dyDescent="0.25">
      <c r="A402" t="str">
        <f t="shared" si="12"/>
        <v>LA061</v>
      </c>
      <c r="B402" t="str">
        <f t="shared" si="13"/>
        <v>061</v>
      </c>
      <c r="C402" t="s">
        <v>24</v>
      </c>
      <c r="D402">
        <v>606300</v>
      </c>
      <c r="E402" t="s">
        <v>188</v>
      </c>
      <c r="F402">
        <v>606300</v>
      </c>
      <c r="G402" t="s">
        <v>207</v>
      </c>
      <c r="H402" t="s">
        <v>208</v>
      </c>
      <c r="I402" t="s">
        <v>191</v>
      </c>
      <c r="J402" t="s">
        <v>192</v>
      </c>
      <c r="K402" t="s">
        <v>0</v>
      </c>
      <c r="L402" t="s">
        <v>0</v>
      </c>
      <c r="M402">
        <v>1</v>
      </c>
      <c r="N402" s="1">
        <v>42766</v>
      </c>
      <c r="O402">
        <v>1</v>
      </c>
      <c r="P402" t="str">
        <f>"170100000170"</f>
        <v>170100000170</v>
      </c>
      <c r="Q402" t="s">
        <v>180</v>
      </c>
      <c r="R402" t="s">
        <v>27</v>
      </c>
      <c r="S402" t="s">
        <v>170</v>
      </c>
      <c r="T402" t="s">
        <v>181</v>
      </c>
      <c r="U402" t="s">
        <v>28</v>
      </c>
      <c r="V402">
        <v>4</v>
      </c>
      <c r="W402">
        <v>0</v>
      </c>
    </row>
    <row r="403" spans="1:23" x14ac:dyDescent="0.25">
      <c r="A403" t="str">
        <f t="shared" si="12"/>
        <v>LA061</v>
      </c>
      <c r="B403" t="str">
        <f t="shared" si="13"/>
        <v>061</v>
      </c>
      <c r="C403" t="s">
        <v>24</v>
      </c>
      <c r="D403">
        <v>606300</v>
      </c>
      <c r="E403" t="s">
        <v>188</v>
      </c>
      <c r="F403">
        <v>606300</v>
      </c>
      <c r="G403" t="s">
        <v>207</v>
      </c>
      <c r="H403" t="s">
        <v>208</v>
      </c>
      <c r="I403" t="s">
        <v>191</v>
      </c>
      <c r="J403" t="s">
        <v>192</v>
      </c>
      <c r="K403" t="s">
        <v>0</v>
      </c>
      <c r="L403" t="s">
        <v>0</v>
      </c>
      <c r="M403">
        <v>1</v>
      </c>
      <c r="N403" s="1">
        <v>42766</v>
      </c>
      <c r="O403">
        <v>1</v>
      </c>
      <c r="P403" t="str">
        <f>"170100000130"</f>
        <v>170100000130</v>
      </c>
      <c r="Q403" t="s">
        <v>180</v>
      </c>
      <c r="R403" t="s">
        <v>29</v>
      </c>
      <c r="S403" t="s">
        <v>170</v>
      </c>
      <c r="T403" t="s">
        <v>181</v>
      </c>
      <c r="U403" t="s">
        <v>28</v>
      </c>
      <c r="V403">
        <v>4</v>
      </c>
      <c r="W403">
        <v>0</v>
      </c>
    </row>
    <row r="404" spans="1:23" x14ac:dyDescent="0.25">
      <c r="A404" t="str">
        <f t="shared" si="12"/>
        <v>LA061</v>
      </c>
      <c r="B404" t="str">
        <f t="shared" si="13"/>
        <v>061</v>
      </c>
      <c r="C404" t="s">
        <v>24</v>
      </c>
      <c r="D404">
        <v>606300</v>
      </c>
      <c r="E404" t="s">
        <v>188</v>
      </c>
      <c r="F404">
        <v>606300</v>
      </c>
      <c r="G404" t="s">
        <v>207</v>
      </c>
      <c r="H404" t="s">
        <v>208</v>
      </c>
      <c r="I404" t="s">
        <v>191</v>
      </c>
      <c r="J404" t="s">
        <v>192</v>
      </c>
      <c r="K404" t="s">
        <v>0</v>
      </c>
      <c r="L404" t="s">
        <v>0</v>
      </c>
      <c r="M404">
        <v>1</v>
      </c>
      <c r="N404" s="1">
        <v>42766</v>
      </c>
      <c r="O404">
        <v>1</v>
      </c>
      <c r="P404" t="str">
        <f>"170100000156"</f>
        <v>170100000156</v>
      </c>
      <c r="Q404" t="s">
        <v>180</v>
      </c>
      <c r="R404" t="s">
        <v>29</v>
      </c>
      <c r="S404" t="s">
        <v>170</v>
      </c>
      <c r="T404" t="s">
        <v>181</v>
      </c>
      <c r="U404" t="s">
        <v>28</v>
      </c>
      <c r="V404">
        <v>4</v>
      </c>
      <c r="W404">
        <v>0</v>
      </c>
    </row>
    <row r="405" spans="1:23" x14ac:dyDescent="0.25">
      <c r="A405" t="str">
        <f t="shared" si="12"/>
        <v>LA061</v>
      </c>
      <c r="B405" t="str">
        <f t="shared" si="13"/>
        <v>061</v>
      </c>
      <c r="C405" t="s">
        <v>24</v>
      </c>
      <c r="D405">
        <v>606300</v>
      </c>
      <c r="E405" t="s">
        <v>188</v>
      </c>
      <c r="F405">
        <v>606300</v>
      </c>
      <c r="G405" t="s">
        <v>207</v>
      </c>
      <c r="H405" t="s">
        <v>208</v>
      </c>
      <c r="I405" t="s">
        <v>191</v>
      </c>
      <c r="J405" t="s">
        <v>192</v>
      </c>
      <c r="K405" t="s">
        <v>0</v>
      </c>
      <c r="L405" t="s">
        <v>0</v>
      </c>
      <c r="M405">
        <v>1</v>
      </c>
      <c r="N405" s="1">
        <v>42766</v>
      </c>
      <c r="O405">
        <v>1</v>
      </c>
      <c r="P405" t="str">
        <f>"170100000180"</f>
        <v>170100000180</v>
      </c>
      <c r="Q405" t="s">
        <v>180</v>
      </c>
      <c r="R405" t="s">
        <v>29</v>
      </c>
      <c r="S405" t="s">
        <v>170</v>
      </c>
      <c r="T405" t="s">
        <v>181</v>
      </c>
      <c r="U405" t="s">
        <v>28</v>
      </c>
      <c r="V405">
        <v>4</v>
      </c>
      <c r="W405">
        <v>0</v>
      </c>
    </row>
    <row r="406" spans="1:23" x14ac:dyDescent="0.25">
      <c r="A406" t="str">
        <f t="shared" si="12"/>
        <v>LA061</v>
      </c>
      <c r="B406" t="str">
        <f t="shared" si="13"/>
        <v>061</v>
      </c>
      <c r="C406" t="s">
        <v>24</v>
      </c>
      <c r="D406">
        <v>606300</v>
      </c>
      <c r="E406" t="s">
        <v>188</v>
      </c>
      <c r="F406">
        <v>606300</v>
      </c>
      <c r="G406" t="s">
        <v>207</v>
      </c>
      <c r="H406" t="s">
        <v>208</v>
      </c>
      <c r="I406" t="s">
        <v>191</v>
      </c>
      <c r="J406" t="s">
        <v>192</v>
      </c>
      <c r="K406" t="s">
        <v>0</v>
      </c>
      <c r="L406" t="s">
        <v>0</v>
      </c>
      <c r="M406">
        <v>1</v>
      </c>
      <c r="N406" s="1">
        <v>42766</v>
      </c>
      <c r="O406">
        <v>1</v>
      </c>
      <c r="P406" t="str">
        <f>"170100000180"</f>
        <v>170100000180</v>
      </c>
      <c r="Q406" t="s">
        <v>180</v>
      </c>
      <c r="R406" t="s">
        <v>29</v>
      </c>
      <c r="S406" t="s">
        <v>170</v>
      </c>
      <c r="T406" t="s">
        <v>181</v>
      </c>
      <c r="U406" t="s">
        <v>28</v>
      </c>
      <c r="V406">
        <v>4</v>
      </c>
      <c r="W406">
        <v>0</v>
      </c>
    </row>
    <row r="407" spans="1:23" x14ac:dyDescent="0.25">
      <c r="A407" t="str">
        <f t="shared" si="12"/>
        <v>LA061</v>
      </c>
      <c r="B407" t="str">
        <f t="shared" si="13"/>
        <v>061</v>
      </c>
      <c r="C407" t="s">
        <v>24</v>
      </c>
      <c r="D407">
        <v>606300</v>
      </c>
      <c r="E407" t="s">
        <v>188</v>
      </c>
      <c r="F407">
        <v>606300</v>
      </c>
      <c r="G407" t="s">
        <v>207</v>
      </c>
      <c r="H407" t="s">
        <v>208</v>
      </c>
      <c r="I407" t="s">
        <v>191</v>
      </c>
      <c r="J407" t="s">
        <v>192</v>
      </c>
      <c r="K407" t="s">
        <v>0</v>
      </c>
      <c r="L407" t="s">
        <v>0</v>
      </c>
      <c r="M407">
        <v>2</v>
      </c>
      <c r="N407" s="1">
        <v>42767</v>
      </c>
      <c r="O407">
        <v>1</v>
      </c>
      <c r="P407" t="str">
        <f>"170200000225"</f>
        <v>170200000225</v>
      </c>
      <c r="Q407" t="s">
        <v>169</v>
      </c>
      <c r="R407" t="s">
        <v>27</v>
      </c>
      <c r="S407" t="s">
        <v>170</v>
      </c>
      <c r="T407" t="s">
        <v>171</v>
      </c>
      <c r="U407" t="s">
        <v>28</v>
      </c>
      <c r="V407">
        <v>4</v>
      </c>
      <c r="W407">
        <v>0</v>
      </c>
    </row>
    <row r="408" spans="1:23" x14ac:dyDescent="0.25">
      <c r="A408" t="str">
        <f t="shared" si="12"/>
        <v>LA061</v>
      </c>
      <c r="B408" t="str">
        <f t="shared" si="13"/>
        <v>061</v>
      </c>
      <c r="C408" t="s">
        <v>24</v>
      </c>
      <c r="D408">
        <v>606300</v>
      </c>
      <c r="E408" t="s">
        <v>188</v>
      </c>
      <c r="F408">
        <v>606300</v>
      </c>
      <c r="G408" t="s">
        <v>207</v>
      </c>
      <c r="H408" t="s">
        <v>208</v>
      </c>
      <c r="I408" t="s">
        <v>191</v>
      </c>
      <c r="J408" t="s">
        <v>192</v>
      </c>
      <c r="K408" t="s">
        <v>0</v>
      </c>
      <c r="L408" t="s">
        <v>0</v>
      </c>
      <c r="M408">
        <v>2</v>
      </c>
      <c r="N408" s="1">
        <v>42767</v>
      </c>
      <c r="O408">
        <v>1</v>
      </c>
      <c r="P408" t="str">
        <f>"170200000150"</f>
        <v>170200000150</v>
      </c>
      <c r="Q408" t="s">
        <v>180</v>
      </c>
      <c r="R408" t="s">
        <v>27</v>
      </c>
      <c r="S408" t="s">
        <v>170</v>
      </c>
      <c r="T408" t="s">
        <v>181</v>
      </c>
      <c r="U408" t="s">
        <v>28</v>
      </c>
      <c r="V408">
        <v>4</v>
      </c>
      <c r="W408">
        <v>0</v>
      </c>
    </row>
    <row r="409" spans="1:23" x14ac:dyDescent="0.25">
      <c r="A409" t="str">
        <f t="shared" si="12"/>
        <v>LA061</v>
      </c>
      <c r="B409" t="str">
        <f t="shared" si="13"/>
        <v>061</v>
      </c>
      <c r="C409" t="s">
        <v>24</v>
      </c>
      <c r="D409">
        <v>606300</v>
      </c>
      <c r="E409" t="s">
        <v>188</v>
      </c>
      <c r="F409">
        <v>606300</v>
      </c>
      <c r="G409" t="s">
        <v>207</v>
      </c>
      <c r="H409" t="s">
        <v>208</v>
      </c>
      <c r="I409" t="s">
        <v>191</v>
      </c>
      <c r="J409" t="s">
        <v>192</v>
      </c>
      <c r="K409" t="s">
        <v>0</v>
      </c>
      <c r="L409" t="s">
        <v>0</v>
      </c>
      <c r="M409">
        <v>2</v>
      </c>
      <c r="N409" s="1">
        <v>42776</v>
      </c>
      <c r="O409">
        <v>1</v>
      </c>
      <c r="P409" t="str">
        <f>"170200000349"</f>
        <v>170200000349</v>
      </c>
      <c r="Q409" t="s">
        <v>172</v>
      </c>
      <c r="R409" t="s">
        <v>29</v>
      </c>
      <c r="S409" t="s">
        <v>173</v>
      </c>
      <c r="T409" t="s">
        <v>174</v>
      </c>
      <c r="U409" t="s">
        <v>28</v>
      </c>
      <c r="V409">
        <v>4</v>
      </c>
      <c r="W409">
        <v>0</v>
      </c>
    </row>
    <row r="410" spans="1:23" x14ac:dyDescent="0.25">
      <c r="A410" t="str">
        <f t="shared" si="12"/>
        <v>LA061</v>
      </c>
      <c r="B410" t="str">
        <f t="shared" si="13"/>
        <v>061</v>
      </c>
      <c r="C410" t="s">
        <v>24</v>
      </c>
      <c r="D410">
        <v>606300</v>
      </c>
      <c r="E410" t="s">
        <v>188</v>
      </c>
      <c r="F410">
        <v>606300</v>
      </c>
      <c r="G410" t="s">
        <v>207</v>
      </c>
      <c r="H410" t="s">
        <v>208</v>
      </c>
      <c r="I410" t="s">
        <v>191</v>
      </c>
      <c r="J410" t="s">
        <v>192</v>
      </c>
      <c r="K410" t="s">
        <v>0</v>
      </c>
      <c r="L410" t="s">
        <v>0</v>
      </c>
      <c r="M410">
        <v>2</v>
      </c>
      <c r="N410" s="1">
        <v>42780</v>
      </c>
      <c r="O410">
        <v>1</v>
      </c>
      <c r="P410" t="str">
        <f>"170200002124"</f>
        <v>170200002124</v>
      </c>
      <c r="Q410" t="s">
        <v>172</v>
      </c>
      <c r="R410" t="s">
        <v>29</v>
      </c>
      <c r="S410" t="s">
        <v>173</v>
      </c>
      <c r="T410" t="s">
        <v>174</v>
      </c>
      <c r="U410" t="s">
        <v>28</v>
      </c>
      <c r="V410">
        <v>4</v>
      </c>
      <c r="W410">
        <v>0</v>
      </c>
    </row>
    <row r="411" spans="1:23" x14ac:dyDescent="0.25">
      <c r="A411" t="str">
        <f t="shared" si="12"/>
        <v>LA061</v>
      </c>
      <c r="B411" t="str">
        <f t="shared" si="13"/>
        <v>061</v>
      </c>
      <c r="C411" t="s">
        <v>24</v>
      </c>
      <c r="D411">
        <v>606300</v>
      </c>
      <c r="E411" t="s">
        <v>188</v>
      </c>
      <c r="F411">
        <v>606300</v>
      </c>
      <c r="G411" t="s">
        <v>207</v>
      </c>
      <c r="H411" t="s">
        <v>208</v>
      </c>
      <c r="I411" t="s">
        <v>191</v>
      </c>
      <c r="J411" t="s">
        <v>192</v>
      </c>
      <c r="K411" t="s">
        <v>0</v>
      </c>
      <c r="L411" t="s">
        <v>0</v>
      </c>
      <c r="M411">
        <v>2</v>
      </c>
      <c r="N411" s="1">
        <v>42789</v>
      </c>
      <c r="O411">
        <v>1</v>
      </c>
      <c r="P411" t="str">
        <f>"170200001668"</f>
        <v>170200001668</v>
      </c>
      <c r="Q411" t="s">
        <v>172</v>
      </c>
      <c r="R411" t="s">
        <v>29</v>
      </c>
      <c r="S411" t="s">
        <v>173</v>
      </c>
      <c r="T411" t="s">
        <v>174</v>
      </c>
      <c r="U411" t="s">
        <v>28</v>
      </c>
      <c r="V411">
        <v>4</v>
      </c>
      <c r="W411">
        <v>0</v>
      </c>
    </row>
    <row r="412" spans="1:23" x14ac:dyDescent="0.25">
      <c r="A412" t="str">
        <f t="shared" si="12"/>
        <v>LA061</v>
      </c>
      <c r="B412" t="str">
        <f t="shared" si="13"/>
        <v>061</v>
      </c>
      <c r="C412" t="s">
        <v>24</v>
      </c>
      <c r="D412">
        <v>606300</v>
      </c>
      <c r="E412" t="s">
        <v>188</v>
      </c>
      <c r="F412">
        <v>606300</v>
      </c>
      <c r="G412" t="s">
        <v>207</v>
      </c>
      <c r="H412" t="s">
        <v>208</v>
      </c>
      <c r="I412" t="s">
        <v>191</v>
      </c>
      <c r="J412" t="s">
        <v>192</v>
      </c>
      <c r="K412" t="s">
        <v>0</v>
      </c>
      <c r="L412" t="s">
        <v>0</v>
      </c>
      <c r="M412">
        <v>2</v>
      </c>
      <c r="N412" s="1">
        <v>42794</v>
      </c>
      <c r="O412">
        <v>1</v>
      </c>
      <c r="P412" t="str">
        <f>"170200002132"</f>
        <v>170200002132</v>
      </c>
      <c r="Q412" t="s">
        <v>172</v>
      </c>
      <c r="R412" t="s">
        <v>29</v>
      </c>
      <c r="S412" t="s">
        <v>173</v>
      </c>
      <c r="T412" t="s">
        <v>174</v>
      </c>
      <c r="U412" t="s">
        <v>28</v>
      </c>
      <c r="V412">
        <v>4</v>
      </c>
      <c r="W412">
        <v>0</v>
      </c>
    </row>
    <row r="413" spans="1:23" x14ac:dyDescent="0.25">
      <c r="A413" t="str">
        <f t="shared" si="12"/>
        <v>LA061</v>
      </c>
      <c r="B413" t="str">
        <f t="shared" si="13"/>
        <v>061</v>
      </c>
      <c r="C413" t="s">
        <v>24</v>
      </c>
      <c r="D413">
        <v>606300</v>
      </c>
      <c r="E413" t="s">
        <v>188</v>
      </c>
      <c r="F413">
        <v>606300</v>
      </c>
      <c r="G413" t="s">
        <v>207</v>
      </c>
      <c r="H413" t="s">
        <v>208</v>
      </c>
      <c r="I413" t="s">
        <v>191</v>
      </c>
      <c r="J413" t="s">
        <v>192</v>
      </c>
      <c r="K413" t="s">
        <v>0</v>
      </c>
      <c r="L413" t="s">
        <v>0</v>
      </c>
      <c r="M413">
        <v>2</v>
      </c>
      <c r="N413" s="1">
        <v>42794</v>
      </c>
      <c r="O413">
        <v>1</v>
      </c>
      <c r="P413" t="str">
        <f>"170200000527"</f>
        <v>170200000527</v>
      </c>
      <c r="Q413" t="s">
        <v>180</v>
      </c>
      <c r="R413" t="s">
        <v>27</v>
      </c>
      <c r="S413" t="s">
        <v>170</v>
      </c>
      <c r="T413" t="s">
        <v>181</v>
      </c>
      <c r="U413" t="s">
        <v>28</v>
      </c>
      <c r="V413">
        <v>4</v>
      </c>
      <c r="W413">
        <v>0</v>
      </c>
    </row>
    <row r="414" spans="1:23" x14ac:dyDescent="0.25">
      <c r="A414" t="str">
        <f t="shared" si="12"/>
        <v>LA061</v>
      </c>
      <c r="B414" t="str">
        <f t="shared" si="13"/>
        <v>061</v>
      </c>
      <c r="C414" t="s">
        <v>24</v>
      </c>
      <c r="D414">
        <v>606300</v>
      </c>
      <c r="E414" t="s">
        <v>188</v>
      </c>
      <c r="F414">
        <v>606300</v>
      </c>
      <c r="G414" t="s">
        <v>207</v>
      </c>
      <c r="H414" t="s">
        <v>208</v>
      </c>
      <c r="I414" t="s">
        <v>191</v>
      </c>
      <c r="J414" t="s">
        <v>192</v>
      </c>
      <c r="K414" t="s">
        <v>0</v>
      </c>
      <c r="L414" t="s">
        <v>0</v>
      </c>
      <c r="M414">
        <v>2</v>
      </c>
      <c r="N414" s="1">
        <v>42794</v>
      </c>
      <c r="O414">
        <v>1</v>
      </c>
      <c r="P414" t="str">
        <f>"170200000074"</f>
        <v>170200000074</v>
      </c>
      <c r="Q414" t="s">
        <v>180</v>
      </c>
      <c r="R414" t="s">
        <v>29</v>
      </c>
      <c r="S414" t="s">
        <v>170</v>
      </c>
      <c r="T414" t="s">
        <v>181</v>
      </c>
      <c r="U414" t="s">
        <v>28</v>
      </c>
      <c r="V414">
        <v>4</v>
      </c>
      <c r="W414">
        <v>0</v>
      </c>
    </row>
    <row r="415" spans="1:23" x14ac:dyDescent="0.25">
      <c r="A415" t="str">
        <f t="shared" si="12"/>
        <v>LA061</v>
      </c>
      <c r="B415" t="str">
        <f t="shared" si="13"/>
        <v>061</v>
      </c>
      <c r="C415" t="s">
        <v>24</v>
      </c>
      <c r="D415">
        <v>606300</v>
      </c>
      <c r="E415" t="s">
        <v>188</v>
      </c>
      <c r="F415">
        <v>606300</v>
      </c>
      <c r="G415" t="s">
        <v>207</v>
      </c>
      <c r="H415" t="s">
        <v>208</v>
      </c>
      <c r="I415" t="s">
        <v>191</v>
      </c>
      <c r="J415" t="s">
        <v>192</v>
      </c>
      <c r="K415" t="s">
        <v>0</v>
      </c>
      <c r="L415" t="s">
        <v>0</v>
      </c>
      <c r="M415">
        <v>2</v>
      </c>
      <c r="N415" s="1">
        <v>42794</v>
      </c>
      <c r="O415">
        <v>1</v>
      </c>
      <c r="P415" t="str">
        <f>"170200000099"</f>
        <v>170200000099</v>
      </c>
      <c r="Q415" t="s">
        <v>180</v>
      </c>
      <c r="R415" t="s">
        <v>29</v>
      </c>
      <c r="S415" t="s">
        <v>170</v>
      </c>
      <c r="T415" t="s">
        <v>181</v>
      </c>
      <c r="U415" t="s">
        <v>28</v>
      </c>
      <c r="V415">
        <v>4</v>
      </c>
      <c r="W415">
        <v>0</v>
      </c>
    </row>
    <row r="416" spans="1:23" x14ac:dyDescent="0.25">
      <c r="A416" t="str">
        <f t="shared" si="12"/>
        <v>LA061</v>
      </c>
      <c r="B416" t="str">
        <f t="shared" si="13"/>
        <v>061</v>
      </c>
      <c r="C416" t="s">
        <v>24</v>
      </c>
      <c r="D416">
        <v>606300</v>
      </c>
      <c r="E416" t="s">
        <v>188</v>
      </c>
      <c r="F416">
        <v>606300</v>
      </c>
      <c r="G416" t="s">
        <v>207</v>
      </c>
      <c r="H416" t="s">
        <v>208</v>
      </c>
      <c r="I416" t="s">
        <v>191</v>
      </c>
      <c r="J416" t="s">
        <v>192</v>
      </c>
      <c r="K416" t="s">
        <v>0</v>
      </c>
      <c r="L416" t="s">
        <v>0</v>
      </c>
      <c r="M416">
        <v>3</v>
      </c>
      <c r="N416" s="1">
        <v>42795</v>
      </c>
      <c r="O416">
        <v>1</v>
      </c>
      <c r="P416" t="str">
        <f>"170300001295"</f>
        <v>170300001295</v>
      </c>
      <c r="Q416" t="s">
        <v>172</v>
      </c>
      <c r="R416" t="s">
        <v>29</v>
      </c>
      <c r="S416" t="s">
        <v>173</v>
      </c>
      <c r="T416" t="s">
        <v>174</v>
      </c>
      <c r="U416" t="s">
        <v>28</v>
      </c>
      <c r="V416">
        <v>4</v>
      </c>
      <c r="W416">
        <v>0</v>
      </c>
    </row>
    <row r="417" spans="1:23" x14ac:dyDescent="0.25">
      <c r="A417" t="str">
        <f t="shared" si="12"/>
        <v>LA061</v>
      </c>
      <c r="B417" t="str">
        <f t="shared" si="13"/>
        <v>061</v>
      </c>
      <c r="C417" t="s">
        <v>24</v>
      </c>
      <c r="D417">
        <v>606440</v>
      </c>
      <c r="E417" t="s">
        <v>209</v>
      </c>
      <c r="F417">
        <v>606440</v>
      </c>
      <c r="G417" t="s">
        <v>210</v>
      </c>
      <c r="H417" t="s">
        <v>211</v>
      </c>
      <c r="I417" t="s">
        <v>25</v>
      </c>
      <c r="J417" t="s">
        <v>26</v>
      </c>
      <c r="K417" t="s">
        <v>0</v>
      </c>
      <c r="L417" t="s">
        <v>0</v>
      </c>
      <c r="M417">
        <v>8</v>
      </c>
      <c r="N417" s="1">
        <v>42955</v>
      </c>
      <c r="O417">
        <v>1</v>
      </c>
      <c r="P417" t="str">
        <f>"170800000262"</f>
        <v>170800000262</v>
      </c>
      <c r="Q417" t="s">
        <v>172</v>
      </c>
      <c r="R417" t="s">
        <v>29</v>
      </c>
      <c r="S417" t="s">
        <v>173</v>
      </c>
      <c r="T417" t="s">
        <v>174</v>
      </c>
      <c r="U417" t="s">
        <v>28</v>
      </c>
      <c r="V417">
        <v>4</v>
      </c>
      <c r="W417">
        <v>0</v>
      </c>
    </row>
    <row r="418" spans="1:23" x14ac:dyDescent="0.25">
      <c r="A418" t="str">
        <f t="shared" si="12"/>
        <v>LA061</v>
      </c>
      <c r="B418" t="str">
        <f t="shared" si="13"/>
        <v>061</v>
      </c>
      <c r="C418" t="s">
        <v>24</v>
      </c>
      <c r="D418">
        <v>606440</v>
      </c>
      <c r="E418" t="s">
        <v>209</v>
      </c>
      <c r="F418">
        <v>606440</v>
      </c>
      <c r="G418" t="s">
        <v>210</v>
      </c>
      <c r="H418" t="s">
        <v>211</v>
      </c>
      <c r="I418" t="s">
        <v>25</v>
      </c>
      <c r="J418" t="s">
        <v>26</v>
      </c>
      <c r="K418" t="s">
        <v>0</v>
      </c>
      <c r="L418" t="s">
        <v>0</v>
      </c>
      <c r="M418">
        <v>8</v>
      </c>
      <c r="N418" s="1">
        <v>42978</v>
      </c>
      <c r="O418">
        <v>1</v>
      </c>
      <c r="P418" t="str">
        <f>"170800000455"</f>
        <v>170800000455</v>
      </c>
      <c r="Q418" t="s">
        <v>169</v>
      </c>
      <c r="R418" t="s">
        <v>27</v>
      </c>
      <c r="S418" t="s">
        <v>170</v>
      </c>
      <c r="T418" t="s">
        <v>171</v>
      </c>
      <c r="U418" t="s">
        <v>28</v>
      </c>
      <c r="V418">
        <v>4</v>
      </c>
      <c r="W418">
        <v>0</v>
      </c>
    </row>
    <row r="419" spans="1:23" x14ac:dyDescent="0.25">
      <c r="A419" t="str">
        <f t="shared" si="12"/>
        <v>LA061</v>
      </c>
      <c r="B419" t="str">
        <f t="shared" si="13"/>
        <v>061</v>
      </c>
      <c r="C419" t="s">
        <v>24</v>
      </c>
      <c r="D419">
        <v>606440</v>
      </c>
      <c r="E419" t="s">
        <v>209</v>
      </c>
      <c r="F419">
        <v>606440</v>
      </c>
      <c r="G419" t="s">
        <v>210</v>
      </c>
      <c r="H419" t="s">
        <v>211</v>
      </c>
      <c r="I419" t="s">
        <v>25</v>
      </c>
      <c r="J419" t="s">
        <v>26</v>
      </c>
      <c r="K419" t="s">
        <v>0</v>
      </c>
      <c r="L419" t="s">
        <v>0</v>
      </c>
      <c r="M419">
        <v>9</v>
      </c>
      <c r="N419" s="1">
        <v>42979</v>
      </c>
      <c r="O419">
        <v>1</v>
      </c>
      <c r="P419" t="str">
        <f>"170900000222"</f>
        <v>170900000222</v>
      </c>
      <c r="Q419" t="s">
        <v>169</v>
      </c>
      <c r="R419" t="s">
        <v>27</v>
      </c>
      <c r="S419" t="s">
        <v>170</v>
      </c>
      <c r="T419" t="s">
        <v>171</v>
      </c>
      <c r="U419" t="s">
        <v>28</v>
      </c>
      <c r="V419">
        <v>4</v>
      </c>
      <c r="W419">
        <v>0</v>
      </c>
    </row>
    <row r="420" spans="1:23" x14ac:dyDescent="0.25">
      <c r="A420" t="str">
        <f t="shared" si="12"/>
        <v>LA061</v>
      </c>
      <c r="B420" t="str">
        <f t="shared" si="13"/>
        <v>061</v>
      </c>
      <c r="C420" t="s">
        <v>24</v>
      </c>
      <c r="D420">
        <v>606440</v>
      </c>
      <c r="E420" t="s">
        <v>209</v>
      </c>
      <c r="F420">
        <v>606440</v>
      </c>
      <c r="G420" t="s">
        <v>210</v>
      </c>
      <c r="H420" t="s">
        <v>211</v>
      </c>
      <c r="I420" t="s">
        <v>25</v>
      </c>
      <c r="J420" t="s">
        <v>26</v>
      </c>
      <c r="K420" t="s">
        <v>0</v>
      </c>
      <c r="L420" t="s">
        <v>0</v>
      </c>
      <c r="M420">
        <v>9</v>
      </c>
      <c r="N420" s="1">
        <v>42983</v>
      </c>
      <c r="O420">
        <v>1</v>
      </c>
      <c r="P420" t="str">
        <f>"170900000097"</f>
        <v>170900000097</v>
      </c>
      <c r="Q420" t="s">
        <v>172</v>
      </c>
      <c r="R420" t="s">
        <v>29</v>
      </c>
      <c r="S420" t="s">
        <v>173</v>
      </c>
      <c r="T420" t="s">
        <v>174</v>
      </c>
      <c r="U420" t="s">
        <v>28</v>
      </c>
      <c r="V420">
        <v>4</v>
      </c>
      <c r="W420">
        <v>0</v>
      </c>
    </row>
    <row r="421" spans="1:23" x14ac:dyDescent="0.25">
      <c r="A421" t="str">
        <f t="shared" si="12"/>
        <v>LA061</v>
      </c>
      <c r="B421" t="str">
        <f t="shared" si="13"/>
        <v>061</v>
      </c>
      <c r="C421" t="s">
        <v>24</v>
      </c>
      <c r="D421">
        <v>606440</v>
      </c>
      <c r="E421" t="s">
        <v>209</v>
      </c>
      <c r="F421">
        <v>606440</v>
      </c>
      <c r="G421" t="s">
        <v>210</v>
      </c>
      <c r="H421" t="s">
        <v>211</v>
      </c>
      <c r="I421" t="s">
        <v>25</v>
      </c>
      <c r="J421" t="s">
        <v>26</v>
      </c>
      <c r="K421" t="s">
        <v>0</v>
      </c>
      <c r="L421" t="s">
        <v>0</v>
      </c>
      <c r="M421">
        <v>9</v>
      </c>
      <c r="N421" s="1">
        <v>42996</v>
      </c>
      <c r="O421">
        <v>1</v>
      </c>
      <c r="P421" t="str">
        <f>"170900001523"</f>
        <v>170900001523</v>
      </c>
      <c r="Q421" t="s">
        <v>172</v>
      </c>
      <c r="R421" t="s">
        <v>29</v>
      </c>
      <c r="S421" t="s">
        <v>173</v>
      </c>
      <c r="T421" t="s">
        <v>174</v>
      </c>
      <c r="U421" t="s">
        <v>28</v>
      </c>
      <c r="V421">
        <v>4</v>
      </c>
      <c r="W421">
        <v>0</v>
      </c>
    </row>
    <row r="422" spans="1:23" x14ac:dyDescent="0.25">
      <c r="A422" t="str">
        <f t="shared" si="12"/>
        <v>LA061</v>
      </c>
      <c r="B422" t="str">
        <f t="shared" si="13"/>
        <v>061</v>
      </c>
      <c r="C422" t="s">
        <v>24</v>
      </c>
      <c r="D422">
        <v>606440</v>
      </c>
      <c r="E422" t="s">
        <v>209</v>
      </c>
      <c r="F422">
        <v>606440</v>
      </c>
      <c r="G422" t="s">
        <v>210</v>
      </c>
      <c r="H422" t="s">
        <v>211</v>
      </c>
      <c r="I422" t="s">
        <v>25</v>
      </c>
      <c r="J422" t="s">
        <v>26</v>
      </c>
      <c r="K422" t="s">
        <v>0</v>
      </c>
      <c r="L422" t="s">
        <v>0</v>
      </c>
      <c r="M422">
        <v>9</v>
      </c>
      <c r="N422" s="1">
        <v>43008</v>
      </c>
      <c r="O422">
        <v>1</v>
      </c>
      <c r="P422" t="str">
        <f>"170900000486"</f>
        <v>170900000486</v>
      </c>
      <c r="Q422" t="s">
        <v>169</v>
      </c>
      <c r="R422" t="s">
        <v>27</v>
      </c>
      <c r="S422" t="s">
        <v>170</v>
      </c>
      <c r="T422" t="s">
        <v>171</v>
      </c>
      <c r="U422" t="s">
        <v>28</v>
      </c>
      <c r="V422">
        <v>4</v>
      </c>
      <c r="W422">
        <v>0</v>
      </c>
    </row>
    <row r="423" spans="1:23" x14ac:dyDescent="0.25">
      <c r="A423" t="str">
        <f t="shared" si="12"/>
        <v>LA061</v>
      </c>
      <c r="B423" t="str">
        <f t="shared" si="13"/>
        <v>061</v>
      </c>
      <c r="C423" t="s">
        <v>24</v>
      </c>
      <c r="D423">
        <v>606440</v>
      </c>
      <c r="E423" t="s">
        <v>209</v>
      </c>
      <c r="F423">
        <v>606440</v>
      </c>
      <c r="G423" t="s">
        <v>210</v>
      </c>
      <c r="H423" t="s">
        <v>211</v>
      </c>
      <c r="I423" t="s">
        <v>25</v>
      </c>
      <c r="J423" t="s">
        <v>26</v>
      </c>
      <c r="K423" t="s">
        <v>0</v>
      </c>
      <c r="L423" t="s">
        <v>0</v>
      </c>
      <c r="M423">
        <v>10</v>
      </c>
      <c r="N423" s="1">
        <v>43009</v>
      </c>
      <c r="O423">
        <v>1</v>
      </c>
      <c r="P423" t="str">
        <f>"171000000224"</f>
        <v>171000000224</v>
      </c>
      <c r="Q423" t="s">
        <v>169</v>
      </c>
      <c r="R423" t="s">
        <v>27</v>
      </c>
      <c r="S423" t="s">
        <v>170</v>
      </c>
      <c r="T423" t="s">
        <v>171</v>
      </c>
      <c r="U423" t="s">
        <v>28</v>
      </c>
      <c r="V423">
        <v>4</v>
      </c>
      <c r="W423">
        <v>0</v>
      </c>
    </row>
    <row r="424" spans="1:23" x14ac:dyDescent="0.25">
      <c r="A424" t="str">
        <f t="shared" si="12"/>
        <v>LA061</v>
      </c>
      <c r="B424" t="str">
        <f t="shared" si="13"/>
        <v>061</v>
      </c>
      <c r="C424" t="s">
        <v>24</v>
      </c>
      <c r="D424">
        <v>606440</v>
      </c>
      <c r="E424" t="s">
        <v>209</v>
      </c>
      <c r="F424">
        <v>606440</v>
      </c>
      <c r="G424" t="s">
        <v>210</v>
      </c>
      <c r="H424" t="s">
        <v>211</v>
      </c>
      <c r="I424" t="s">
        <v>25</v>
      </c>
      <c r="J424" t="s">
        <v>26</v>
      </c>
      <c r="K424" t="s">
        <v>0</v>
      </c>
      <c r="L424" t="s">
        <v>0</v>
      </c>
      <c r="M424">
        <v>10</v>
      </c>
      <c r="N424" s="1">
        <v>43013</v>
      </c>
      <c r="O424">
        <v>1</v>
      </c>
      <c r="P424" t="str">
        <f>"171000000168"</f>
        <v>171000000168</v>
      </c>
      <c r="Q424" t="s">
        <v>172</v>
      </c>
      <c r="R424" t="s">
        <v>29</v>
      </c>
      <c r="S424" t="s">
        <v>173</v>
      </c>
      <c r="T424" t="s">
        <v>174</v>
      </c>
      <c r="U424" t="s">
        <v>28</v>
      </c>
      <c r="V424">
        <v>4</v>
      </c>
      <c r="W424">
        <v>0</v>
      </c>
    </row>
    <row r="425" spans="1:23" x14ac:dyDescent="0.25">
      <c r="A425" t="str">
        <f t="shared" si="12"/>
        <v>LA061</v>
      </c>
      <c r="B425" t="str">
        <f t="shared" si="13"/>
        <v>061</v>
      </c>
      <c r="C425" t="s">
        <v>24</v>
      </c>
      <c r="D425">
        <v>606440</v>
      </c>
      <c r="E425" t="s">
        <v>209</v>
      </c>
      <c r="F425">
        <v>606440</v>
      </c>
      <c r="G425" t="s">
        <v>210</v>
      </c>
      <c r="H425" t="s">
        <v>211</v>
      </c>
      <c r="I425" t="s">
        <v>25</v>
      </c>
      <c r="J425" t="s">
        <v>26</v>
      </c>
      <c r="K425" t="s">
        <v>0</v>
      </c>
      <c r="L425" t="s">
        <v>0</v>
      </c>
      <c r="M425">
        <v>10</v>
      </c>
      <c r="N425" s="1">
        <v>43013</v>
      </c>
      <c r="O425">
        <v>1</v>
      </c>
      <c r="P425" t="str">
        <f>"171000000173"</f>
        <v>171000000173</v>
      </c>
      <c r="Q425" t="s">
        <v>172</v>
      </c>
      <c r="R425" t="s">
        <v>29</v>
      </c>
      <c r="S425" t="s">
        <v>173</v>
      </c>
      <c r="T425" t="s">
        <v>174</v>
      </c>
      <c r="U425" t="s">
        <v>28</v>
      </c>
      <c r="V425">
        <v>4</v>
      </c>
      <c r="W425">
        <v>0</v>
      </c>
    </row>
    <row r="426" spans="1:23" x14ac:dyDescent="0.25">
      <c r="A426" t="str">
        <f t="shared" si="12"/>
        <v>LA061</v>
      </c>
      <c r="B426" t="str">
        <f t="shared" si="13"/>
        <v>061</v>
      </c>
      <c r="C426" t="s">
        <v>24</v>
      </c>
      <c r="D426">
        <v>606440</v>
      </c>
      <c r="E426" t="s">
        <v>209</v>
      </c>
      <c r="F426">
        <v>606440</v>
      </c>
      <c r="G426" t="s">
        <v>210</v>
      </c>
      <c r="H426" t="s">
        <v>211</v>
      </c>
      <c r="I426" t="s">
        <v>25</v>
      </c>
      <c r="J426" t="s">
        <v>26</v>
      </c>
      <c r="K426" t="s">
        <v>0</v>
      </c>
      <c r="L426" t="s">
        <v>0</v>
      </c>
      <c r="M426">
        <v>10</v>
      </c>
      <c r="N426" s="1">
        <v>43039</v>
      </c>
      <c r="O426">
        <v>1</v>
      </c>
      <c r="P426" t="str">
        <f>"171000000438"</f>
        <v>171000000438</v>
      </c>
      <c r="Q426" t="s">
        <v>169</v>
      </c>
      <c r="R426" t="s">
        <v>27</v>
      </c>
      <c r="S426" t="s">
        <v>170</v>
      </c>
      <c r="T426" t="s">
        <v>171</v>
      </c>
      <c r="U426" t="s">
        <v>28</v>
      </c>
      <c r="V426">
        <v>4</v>
      </c>
      <c r="W426">
        <v>0</v>
      </c>
    </row>
    <row r="427" spans="1:23" x14ac:dyDescent="0.25">
      <c r="A427" t="str">
        <f t="shared" si="12"/>
        <v>LA061</v>
      </c>
      <c r="B427" t="str">
        <f t="shared" si="13"/>
        <v>061</v>
      </c>
      <c r="C427" t="s">
        <v>24</v>
      </c>
      <c r="D427">
        <v>606440</v>
      </c>
      <c r="E427" t="s">
        <v>209</v>
      </c>
      <c r="F427">
        <v>606440</v>
      </c>
      <c r="G427" t="s">
        <v>217</v>
      </c>
      <c r="H427" t="s">
        <v>218</v>
      </c>
      <c r="I427" t="s">
        <v>25</v>
      </c>
      <c r="J427" t="s">
        <v>26</v>
      </c>
      <c r="K427" t="s">
        <v>0</v>
      </c>
      <c r="L427" t="s">
        <v>0</v>
      </c>
      <c r="M427">
        <v>3</v>
      </c>
      <c r="N427" s="1">
        <v>42825</v>
      </c>
      <c r="O427">
        <v>1</v>
      </c>
      <c r="P427" t="str">
        <f>"170300000528"</f>
        <v>170300000528</v>
      </c>
      <c r="Q427" t="s">
        <v>169</v>
      </c>
      <c r="R427" t="s">
        <v>27</v>
      </c>
      <c r="S427" t="s">
        <v>170</v>
      </c>
      <c r="T427" t="s">
        <v>171</v>
      </c>
      <c r="U427" t="s">
        <v>28</v>
      </c>
      <c r="V427">
        <v>4</v>
      </c>
      <c r="W427">
        <v>0</v>
      </c>
    </row>
    <row r="428" spans="1:23" x14ac:dyDescent="0.25">
      <c r="A428" t="str">
        <f t="shared" si="12"/>
        <v>LA061</v>
      </c>
      <c r="B428" t="str">
        <f t="shared" si="13"/>
        <v>061</v>
      </c>
      <c r="C428" t="s">
        <v>24</v>
      </c>
      <c r="D428">
        <v>606440</v>
      </c>
      <c r="E428" t="s">
        <v>209</v>
      </c>
      <c r="F428">
        <v>606440</v>
      </c>
      <c r="G428" t="s">
        <v>217</v>
      </c>
      <c r="H428" t="s">
        <v>218</v>
      </c>
      <c r="I428" t="s">
        <v>25</v>
      </c>
      <c r="J428" t="s">
        <v>26</v>
      </c>
      <c r="K428" t="s">
        <v>0</v>
      </c>
      <c r="L428" t="s">
        <v>0</v>
      </c>
      <c r="M428">
        <v>4</v>
      </c>
      <c r="N428" s="1">
        <v>42826</v>
      </c>
      <c r="O428">
        <v>1</v>
      </c>
      <c r="P428" t="str">
        <f>"170400000223"</f>
        <v>170400000223</v>
      </c>
      <c r="Q428" t="s">
        <v>169</v>
      </c>
      <c r="R428" t="s">
        <v>27</v>
      </c>
      <c r="S428" t="s">
        <v>170</v>
      </c>
      <c r="T428" t="s">
        <v>171</v>
      </c>
      <c r="U428" t="s">
        <v>28</v>
      </c>
      <c r="V428">
        <v>4</v>
      </c>
      <c r="W428">
        <v>0</v>
      </c>
    </row>
    <row r="429" spans="1:23" x14ac:dyDescent="0.25">
      <c r="A429" t="str">
        <f t="shared" si="12"/>
        <v>LA061</v>
      </c>
      <c r="B429" t="str">
        <f t="shared" si="13"/>
        <v>061</v>
      </c>
      <c r="C429" t="s">
        <v>24</v>
      </c>
      <c r="D429">
        <v>606440</v>
      </c>
      <c r="E429" t="s">
        <v>209</v>
      </c>
      <c r="F429">
        <v>606440</v>
      </c>
      <c r="G429" t="s">
        <v>217</v>
      </c>
      <c r="H429" t="s">
        <v>218</v>
      </c>
      <c r="I429" t="s">
        <v>25</v>
      </c>
      <c r="J429" t="s">
        <v>26</v>
      </c>
      <c r="K429" t="s">
        <v>0</v>
      </c>
      <c r="L429" t="s">
        <v>0</v>
      </c>
      <c r="M429">
        <v>4</v>
      </c>
      <c r="N429" s="1">
        <v>42830</v>
      </c>
      <c r="O429">
        <v>1</v>
      </c>
      <c r="P429" t="str">
        <f>"170400001159"</f>
        <v>170400001159</v>
      </c>
      <c r="Q429" t="s">
        <v>172</v>
      </c>
      <c r="R429" t="s">
        <v>29</v>
      </c>
      <c r="S429" t="s">
        <v>173</v>
      </c>
      <c r="T429" t="s">
        <v>174</v>
      </c>
      <c r="U429" t="s">
        <v>28</v>
      </c>
      <c r="V429">
        <v>4</v>
      </c>
      <c r="W429">
        <v>0</v>
      </c>
    </row>
    <row r="430" spans="1:23" x14ac:dyDescent="0.25">
      <c r="A430" t="str">
        <f t="shared" si="12"/>
        <v>LA061</v>
      </c>
      <c r="B430" t="str">
        <f t="shared" si="13"/>
        <v>061</v>
      </c>
      <c r="C430" t="s">
        <v>24</v>
      </c>
      <c r="D430">
        <v>606440</v>
      </c>
      <c r="E430" t="s">
        <v>209</v>
      </c>
      <c r="F430">
        <v>606440</v>
      </c>
      <c r="G430" t="s">
        <v>217</v>
      </c>
      <c r="H430" t="s">
        <v>218</v>
      </c>
      <c r="I430" t="s">
        <v>25</v>
      </c>
      <c r="J430" t="s">
        <v>26</v>
      </c>
      <c r="K430" t="s">
        <v>0</v>
      </c>
      <c r="L430" t="s">
        <v>0</v>
      </c>
      <c r="M430">
        <v>4</v>
      </c>
      <c r="N430" s="1">
        <v>42855</v>
      </c>
      <c r="O430">
        <v>1</v>
      </c>
      <c r="P430" t="str">
        <f>"170400000491"</f>
        <v>170400000491</v>
      </c>
      <c r="Q430" t="s">
        <v>169</v>
      </c>
      <c r="R430" t="s">
        <v>27</v>
      </c>
      <c r="S430" t="s">
        <v>170</v>
      </c>
      <c r="T430" t="s">
        <v>171</v>
      </c>
      <c r="U430" t="s">
        <v>28</v>
      </c>
      <c r="V430">
        <v>4</v>
      </c>
      <c r="W430">
        <v>0</v>
      </c>
    </row>
    <row r="431" spans="1:23" x14ac:dyDescent="0.25">
      <c r="A431" t="str">
        <f t="shared" si="12"/>
        <v>LA061</v>
      </c>
      <c r="B431" t="str">
        <f t="shared" si="13"/>
        <v>061</v>
      </c>
      <c r="C431" t="s">
        <v>24</v>
      </c>
      <c r="D431">
        <v>606440</v>
      </c>
      <c r="E431" t="s">
        <v>209</v>
      </c>
      <c r="F431">
        <v>606440</v>
      </c>
      <c r="G431" t="s">
        <v>217</v>
      </c>
      <c r="H431" t="s">
        <v>218</v>
      </c>
      <c r="I431" t="s">
        <v>25</v>
      </c>
      <c r="J431" t="s">
        <v>26</v>
      </c>
      <c r="K431" t="s">
        <v>0</v>
      </c>
      <c r="L431" t="s">
        <v>0</v>
      </c>
      <c r="M431">
        <v>5</v>
      </c>
      <c r="N431" s="1">
        <v>42856</v>
      </c>
      <c r="O431">
        <v>1</v>
      </c>
      <c r="P431" t="str">
        <f>"170500000190"</f>
        <v>170500000190</v>
      </c>
      <c r="Q431" t="s">
        <v>169</v>
      </c>
      <c r="R431" t="s">
        <v>27</v>
      </c>
      <c r="S431" t="s">
        <v>170</v>
      </c>
      <c r="T431" t="s">
        <v>171</v>
      </c>
      <c r="U431" t="s">
        <v>28</v>
      </c>
      <c r="V431">
        <v>4</v>
      </c>
      <c r="W431">
        <v>0</v>
      </c>
    </row>
    <row r="432" spans="1:23" x14ac:dyDescent="0.25">
      <c r="A432" t="str">
        <f t="shared" si="12"/>
        <v>LA061</v>
      </c>
      <c r="B432" t="str">
        <f t="shared" si="13"/>
        <v>061</v>
      </c>
      <c r="C432" t="s">
        <v>24</v>
      </c>
      <c r="D432">
        <v>606940</v>
      </c>
      <c r="E432" t="s">
        <v>45</v>
      </c>
      <c r="F432">
        <v>606940</v>
      </c>
      <c r="G432" t="s">
        <v>49</v>
      </c>
      <c r="H432" t="s">
        <v>50</v>
      </c>
      <c r="I432" t="s">
        <v>39</v>
      </c>
      <c r="J432" t="s">
        <v>40</v>
      </c>
      <c r="K432" t="s">
        <v>0</v>
      </c>
      <c r="L432" t="s">
        <v>0</v>
      </c>
      <c r="M432">
        <v>1</v>
      </c>
      <c r="N432" s="1">
        <v>42766</v>
      </c>
      <c r="O432">
        <v>1</v>
      </c>
      <c r="P432" t="str">
        <f>"170100000320"</f>
        <v>170100000320</v>
      </c>
      <c r="Q432" t="s">
        <v>96</v>
      </c>
      <c r="R432" t="s">
        <v>29</v>
      </c>
      <c r="S432" t="s">
        <v>97</v>
      </c>
      <c r="T432" t="s">
        <v>98</v>
      </c>
      <c r="U432" t="s">
        <v>28</v>
      </c>
      <c r="V432">
        <v>4</v>
      </c>
      <c r="W432">
        <v>0</v>
      </c>
    </row>
    <row r="433" spans="1:23" x14ac:dyDescent="0.25">
      <c r="A433" t="str">
        <f t="shared" si="12"/>
        <v>LA061</v>
      </c>
      <c r="B433" t="str">
        <f t="shared" si="13"/>
        <v>061</v>
      </c>
      <c r="C433" t="s">
        <v>24</v>
      </c>
      <c r="D433">
        <v>606940</v>
      </c>
      <c r="E433" t="s">
        <v>45</v>
      </c>
      <c r="F433">
        <v>606940</v>
      </c>
      <c r="G433" t="s">
        <v>49</v>
      </c>
      <c r="H433" t="s">
        <v>50</v>
      </c>
      <c r="I433" t="s">
        <v>39</v>
      </c>
      <c r="J433" t="s">
        <v>40</v>
      </c>
      <c r="K433" t="s">
        <v>0</v>
      </c>
      <c r="L433" t="s">
        <v>0</v>
      </c>
      <c r="M433">
        <v>1</v>
      </c>
      <c r="N433" s="1">
        <v>42766</v>
      </c>
      <c r="O433">
        <v>1</v>
      </c>
      <c r="P433" t="str">
        <f>"170100000086"</f>
        <v>170100000086</v>
      </c>
      <c r="Q433" t="s">
        <v>180</v>
      </c>
      <c r="R433" t="s">
        <v>27</v>
      </c>
      <c r="S433" t="s">
        <v>170</v>
      </c>
      <c r="T433" t="s">
        <v>181</v>
      </c>
      <c r="U433" t="s">
        <v>28</v>
      </c>
      <c r="V433">
        <v>4</v>
      </c>
      <c r="W433">
        <v>0</v>
      </c>
    </row>
    <row r="434" spans="1:23" x14ac:dyDescent="0.25">
      <c r="A434" t="str">
        <f t="shared" si="12"/>
        <v>LA061</v>
      </c>
      <c r="B434" t="str">
        <f t="shared" si="13"/>
        <v>061</v>
      </c>
      <c r="C434" t="s">
        <v>24</v>
      </c>
      <c r="D434">
        <v>606940</v>
      </c>
      <c r="E434" t="s">
        <v>45</v>
      </c>
      <c r="F434">
        <v>606940</v>
      </c>
      <c r="G434" t="s">
        <v>49</v>
      </c>
      <c r="H434" t="s">
        <v>50</v>
      </c>
      <c r="I434" t="s">
        <v>39</v>
      </c>
      <c r="J434" t="s">
        <v>40</v>
      </c>
      <c r="K434" t="s">
        <v>0</v>
      </c>
      <c r="L434" t="s">
        <v>0</v>
      </c>
      <c r="M434">
        <v>2</v>
      </c>
      <c r="N434" s="1">
        <v>42767</v>
      </c>
      <c r="O434">
        <v>1</v>
      </c>
      <c r="P434" t="str">
        <f>"170200000088"</f>
        <v>170200000088</v>
      </c>
      <c r="Q434" t="s">
        <v>180</v>
      </c>
      <c r="R434" t="s">
        <v>27</v>
      </c>
      <c r="S434" t="s">
        <v>170</v>
      </c>
      <c r="T434" t="s">
        <v>181</v>
      </c>
      <c r="U434" t="s">
        <v>28</v>
      </c>
      <c r="V434">
        <v>4</v>
      </c>
      <c r="W434">
        <v>0</v>
      </c>
    </row>
    <row r="435" spans="1:23" x14ac:dyDescent="0.25">
      <c r="A435" t="str">
        <f t="shared" si="12"/>
        <v>LA061</v>
      </c>
      <c r="B435" t="str">
        <f t="shared" si="13"/>
        <v>061</v>
      </c>
      <c r="C435" t="s">
        <v>24</v>
      </c>
      <c r="D435">
        <v>606940</v>
      </c>
      <c r="E435" t="s">
        <v>45</v>
      </c>
      <c r="F435">
        <v>606940</v>
      </c>
      <c r="G435" t="s">
        <v>49</v>
      </c>
      <c r="H435" t="s">
        <v>50</v>
      </c>
      <c r="I435" t="s">
        <v>39</v>
      </c>
      <c r="J435" t="s">
        <v>40</v>
      </c>
      <c r="K435" t="s">
        <v>0</v>
      </c>
      <c r="L435" t="s">
        <v>0</v>
      </c>
      <c r="M435">
        <v>2</v>
      </c>
      <c r="N435" s="1">
        <v>42794</v>
      </c>
      <c r="O435">
        <v>1</v>
      </c>
      <c r="P435" t="str">
        <f>"170200000342"</f>
        <v>170200000342</v>
      </c>
      <c r="Q435" t="s">
        <v>180</v>
      </c>
      <c r="R435" t="s">
        <v>27</v>
      </c>
      <c r="S435" t="s">
        <v>170</v>
      </c>
      <c r="T435" t="s">
        <v>181</v>
      </c>
      <c r="U435" t="s">
        <v>28</v>
      </c>
      <c r="V435">
        <v>4</v>
      </c>
      <c r="W435">
        <v>0</v>
      </c>
    </row>
    <row r="436" spans="1:23" x14ac:dyDescent="0.25">
      <c r="A436" t="str">
        <f t="shared" si="12"/>
        <v>LA061</v>
      </c>
      <c r="B436" t="str">
        <f t="shared" si="13"/>
        <v>061</v>
      </c>
      <c r="C436" t="s">
        <v>24</v>
      </c>
      <c r="D436">
        <v>606940</v>
      </c>
      <c r="E436" t="s">
        <v>45</v>
      </c>
      <c r="F436">
        <v>606940</v>
      </c>
      <c r="G436" t="s">
        <v>49</v>
      </c>
      <c r="H436" t="s">
        <v>50</v>
      </c>
      <c r="I436" t="s">
        <v>39</v>
      </c>
      <c r="J436" t="s">
        <v>40</v>
      </c>
      <c r="K436" t="s">
        <v>0</v>
      </c>
      <c r="L436" t="s">
        <v>0</v>
      </c>
      <c r="M436">
        <v>3</v>
      </c>
      <c r="N436" s="1">
        <v>42795</v>
      </c>
      <c r="O436">
        <v>1</v>
      </c>
      <c r="P436" t="str">
        <f>"170300000026"</f>
        <v>170300000026</v>
      </c>
      <c r="Q436" t="s">
        <v>180</v>
      </c>
      <c r="R436" t="s">
        <v>27</v>
      </c>
      <c r="S436" t="s">
        <v>170</v>
      </c>
      <c r="T436" t="s">
        <v>181</v>
      </c>
      <c r="U436" t="s">
        <v>28</v>
      </c>
      <c r="V436">
        <v>4</v>
      </c>
      <c r="W436">
        <v>0</v>
      </c>
    </row>
    <row r="437" spans="1:23" x14ac:dyDescent="0.25">
      <c r="A437" t="str">
        <f t="shared" si="12"/>
        <v>LA061</v>
      </c>
      <c r="B437" t="str">
        <f t="shared" si="13"/>
        <v>061</v>
      </c>
      <c r="C437" t="s">
        <v>24</v>
      </c>
      <c r="D437">
        <v>606940</v>
      </c>
      <c r="E437" t="s">
        <v>45</v>
      </c>
      <c r="F437">
        <v>606940</v>
      </c>
      <c r="G437" t="s">
        <v>49</v>
      </c>
      <c r="H437" t="s">
        <v>50</v>
      </c>
      <c r="I437" t="s">
        <v>39</v>
      </c>
      <c r="J437" t="s">
        <v>40</v>
      </c>
      <c r="K437" t="s">
        <v>0</v>
      </c>
      <c r="L437" t="s">
        <v>0</v>
      </c>
      <c r="M437">
        <v>3</v>
      </c>
      <c r="N437" s="1">
        <v>42825</v>
      </c>
      <c r="O437">
        <v>1</v>
      </c>
      <c r="P437" t="str">
        <f>"170300000467"</f>
        <v>170300000467</v>
      </c>
      <c r="Q437" t="s">
        <v>180</v>
      </c>
      <c r="R437" t="s">
        <v>27</v>
      </c>
      <c r="S437" t="s">
        <v>170</v>
      </c>
      <c r="T437" t="s">
        <v>181</v>
      </c>
      <c r="U437" t="s">
        <v>28</v>
      </c>
      <c r="V437">
        <v>4</v>
      </c>
      <c r="W437">
        <v>0</v>
      </c>
    </row>
    <row r="438" spans="1:23" x14ac:dyDescent="0.25">
      <c r="A438" t="str">
        <f t="shared" si="12"/>
        <v>LA061</v>
      </c>
      <c r="B438" t="str">
        <f t="shared" si="13"/>
        <v>061</v>
      </c>
      <c r="C438" t="s">
        <v>24</v>
      </c>
      <c r="D438">
        <v>606940</v>
      </c>
      <c r="E438" t="s">
        <v>45</v>
      </c>
      <c r="F438">
        <v>606940</v>
      </c>
      <c r="G438" t="s">
        <v>49</v>
      </c>
      <c r="H438" t="s">
        <v>50</v>
      </c>
      <c r="I438" t="s">
        <v>39</v>
      </c>
      <c r="J438" t="s">
        <v>40</v>
      </c>
      <c r="K438" t="s">
        <v>0</v>
      </c>
      <c r="L438" t="s">
        <v>0</v>
      </c>
      <c r="M438">
        <v>4</v>
      </c>
      <c r="N438" s="1">
        <v>42826</v>
      </c>
      <c r="O438">
        <v>1</v>
      </c>
      <c r="P438" t="str">
        <f>"170400000103"</f>
        <v>170400000103</v>
      </c>
      <c r="Q438" t="s">
        <v>180</v>
      </c>
      <c r="R438" t="s">
        <v>27</v>
      </c>
      <c r="S438" t="s">
        <v>170</v>
      </c>
      <c r="T438" t="s">
        <v>181</v>
      </c>
      <c r="U438" t="s">
        <v>28</v>
      </c>
      <c r="V438">
        <v>4</v>
      </c>
      <c r="W438">
        <v>0</v>
      </c>
    </row>
    <row r="439" spans="1:23" x14ac:dyDescent="0.25">
      <c r="A439" t="str">
        <f t="shared" si="12"/>
        <v>LA061</v>
      </c>
      <c r="B439" t="str">
        <f t="shared" si="13"/>
        <v>061</v>
      </c>
      <c r="C439" t="s">
        <v>24</v>
      </c>
      <c r="D439">
        <v>606940</v>
      </c>
      <c r="E439" t="s">
        <v>45</v>
      </c>
      <c r="F439">
        <v>606940</v>
      </c>
      <c r="G439" t="s">
        <v>49</v>
      </c>
      <c r="H439" t="s">
        <v>50</v>
      </c>
      <c r="I439" t="s">
        <v>39</v>
      </c>
      <c r="J439" t="s">
        <v>40</v>
      </c>
      <c r="K439" t="s">
        <v>0</v>
      </c>
      <c r="L439" t="s">
        <v>0</v>
      </c>
      <c r="M439">
        <v>4</v>
      </c>
      <c r="N439" s="1">
        <v>42855</v>
      </c>
      <c r="O439">
        <v>1</v>
      </c>
      <c r="P439" t="str">
        <f>"170400000367"</f>
        <v>170400000367</v>
      </c>
      <c r="Q439" t="s">
        <v>180</v>
      </c>
      <c r="R439" t="s">
        <v>27</v>
      </c>
      <c r="S439" t="s">
        <v>170</v>
      </c>
      <c r="T439" t="s">
        <v>181</v>
      </c>
      <c r="U439" t="s">
        <v>28</v>
      </c>
      <c r="V439">
        <v>4</v>
      </c>
      <c r="W439">
        <v>0</v>
      </c>
    </row>
    <row r="440" spans="1:23" x14ac:dyDescent="0.25">
      <c r="A440" t="str">
        <f t="shared" si="12"/>
        <v>LA061</v>
      </c>
      <c r="B440" t="str">
        <f t="shared" si="13"/>
        <v>061</v>
      </c>
      <c r="C440" t="s">
        <v>24</v>
      </c>
      <c r="D440">
        <v>606940</v>
      </c>
      <c r="E440" t="s">
        <v>45</v>
      </c>
      <c r="F440">
        <v>606940</v>
      </c>
      <c r="G440" t="s">
        <v>49</v>
      </c>
      <c r="H440" t="s">
        <v>50</v>
      </c>
      <c r="I440" t="s">
        <v>39</v>
      </c>
      <c r="J440" t="s">
        <v>40</v>
      </c>
      <c r="K440" t="s">
        <v>0</v>
      </c>
      <c r="L440" t="s">
        <v>0</v>
      </c>
      <c r="M440">
        <v>5</v>
      </c>
      <c r="N440" s="1">
        <v>42856</v>
      </c>
      <c r="O440">
        <v>1</v>
      </c>
      <c r="P440" t="str">
        <f>"170500000049"</f>
        <v>170500000049</v>
      </c>
      <c r="Q440" t="s">
        <v>180</v>
      </c>
      <c r="R440" t="s">
        <v>27</v>
      </c>
      <c r="S440" t="s">
        <v>170</v>
      </c>
      <c r="T440" t="s">
        <v>181</v>
      </c>
      <c r="U440" t="s">
        <v>28</v>
      </c>
      <c r="V440">
        <v>4</v>
      </c>
      <c r="W440">
        <v>0</v>
      </c>
    </row>
    <row r="441" spans="1:23" x14ac:dyDescent="0.25">
      <c r="A441" t="str">
        <f t="shared" si="12"/>
        <v>LA061</v>
      </c>
      <c r="B441" t="str">
        <f t="shared" si="13"/>
        <v>061</v>
      </c>
      <c r="C441" t="s">
        <v>24</v>
      </c>
      <c r="D441">
        <v>606940</v>
      </c>
      <c r="E441" t="s">
        <v>45</v>
      </c>
      <c r="F441">
        <v>606940</v>
      </c>
      <c r="G441" t="s">
        <v>49</v>
      </c>
      <c r="H441" t="s">
        <v>50</v>
      </c>
      <c r="I441" t="s">
        <v>39</v>
      </c>
      <c r="J441" t="s">
        <v>40</v>
      </c>
      <c r="K441" t="s">
        <v>0</v>
      </c>
      <c r="L441" t="s">
        <v>0</v>
      </c>
      <c r="M441">
        <v>5</v>
      </c>
      <c r="N441" s="1">
        <v>42881</v>
      </c>
      <c r="O441">
        <v>1</v>
      </c>
      <c r="P441" t="str">
        <f>"170500002410"</f>
        <v>170500002410</v>
      </c>
      <c r="Q441" t="s">
        <v>172</v>
      </c>
      <c r="R441" t="s">
        <v>29</v>
      </c>
      <c r="S441" t="s">
        <v>173</v>
      </c>
      <c r="T441" t="s">
        <v>174</v>
      </c>
      <c r="U441" t="s">
        <v>28</v>
      </c>
      <c r="V441">
        <v>4</v>
      </c>
      <c r="W441">
        <v>0</v>
      </c>
    </row>
    <row r="442" spans="1:23" x14ac:dyDescent="0.25">
      <c r="A442" t="str">
        <f t="shared" si="12"/>
        <v>LA061</v>
      </c>
      <c r="B442" t="str">
        <f t="shared" si="13"/>
        <v>061</v>
      </c>
      <c r="C442" t="s">
        <v>24</v>
      </c>
      <c r="D442">
        <v>606940</v>
      </c>
      <c r="E442" t="s">
        <v>45</v>
      </c>
      <c r="F442">
        <v>606940</v>
      </c>
      <c r="G442" t="s">
        <v>49</v>
      </c>
      <c r="H442" t="s">
        <v>50</v>
      </c>
      <c r="I442" t="s">
        <v>39</v>
      </c>
      <c r="J442" t="s">
        <v>40</v>
      </c>
      <c r="K442" t="s">
        <v>0</v>
      </c>
      <c r="L442" t="s">
        <v>0</v>
      </c>
      <c r="M442">
        <v>5</v>
      </c>
      <c r="N442" s="1">
        <v>42881</v>
      </c>
      <c r="O442">
        <v>1</v>
      </c>
      <c r="P442" t="str">
        <f>"170500002557"</f>
        <v>170500002557</v>
      </c>
      <c r="Q442" t="s">
        <v>172</v>
      </c>
      <c r="R442" t="s">
        <v>29</v>
      </c>
      <c r="S442" t="s">
        <v>173</v>
      </c>
      <c r="T442" t="s">
        <v>174</v>
      </c>
      <c r="U442" t="s">
        <v>28</v>
      </c>
      <c r="V442">
        <v>4</v>
      </c>
      <c r="W442">
        <v>0</v>
      </c>
    </row>
    <row r="443" spans="1:23" x14ac:dyDescent="0.25">
      <c r="A443" t="str">
        <f t="shared" si="12"/>
        <v>LA061</v>
      </c>
      <c r="B443" t="str">
        <f t="shared" si="13"/>
        <v>061</v>
      </c>
      <c r="C443" t="s">
        <v>24</v>
      </c>
      <c r="D443">
        <v>606940</v>
      </c>
      <c r="E443" t="s">
        <v>45</v>
      </c>
      <c r="F443">
        <v>606940</v>
      </c>
      <c r="G443" t="s">
        <v>49</v>
      </c>
      <c r="H443" t="s">
        <v>50</v>
      </c>
      <c r="I443" t="s">
        <v>39</v>
      </c>
      <c r="J443" t="s">
        <v>40</v>
      </c>
      <c r="K443" t="s">
        <v>0</v>
      </c>
      <c r="L443" t="s">
        <v>0</v>
      </c>
      <c r="M443">
        <v>5</v>
      </c>
      <c r="N443" s="1">
        <v>42881</v>
      </c>
      <c r="O443">
        <v>1</v>
      </c>
      <c r="P443" t="str">
        <f>"170500002557"</f>
        <v>170500002557</v>
      </c>
      <c r="Q443" t="s">
        <v>172</v>
      </c>
      <c r="R443" t="s">
        <v>29</v>
      </c>
      <c r="S443" t="s">
        <v>173</v>
      </c>
      <c r="T443" t="s">
        <v>174</v>
      </c>
      <c r="U443" t="s">
        <v>28</v>
      </c>
      <c r="V443">
        <v>4</v>
      </c>
      <c r="W443">
        <v>0</v>
      </c>
    </row>
    <row r="444" spans="1:23" x14ac:dyDescent="0.25">
      <c r="A444" t="str">
        <f t="shared" si="12"/>
        <v>LA061</v>
      </c>
      <c r="B444" t="str">
        <f t="shared" si="13"/>
        <v>061</v>
      </c>
      <c r="C444" t="s">
        <v>24</v>
      </c>
      <c r="D444">
        <v>606940</v>
      </c>
      <c r="E444" t="s">
        <v>45</v>
      </c>
      <c r="F444">
        <v>606940</v>
      </c>
      <c r="G444" t="s">
        <v>49</v>
      </c>
      <c r="H444" t="s">
        <v>50</v>
      </c>
      <c r="I444" t="s">
        <v>39</v>
      </c>
      <c r="J444" t="s">
        <v>40</v>
      </c>
      <c r="K444" t="s">
        <v>0</v>
      </c>
      <c r="L444" t="s">
        <v>0</v>
      </c>
      <c r="M444">
        <v>5</v>
      </c>
      <c r="N444" s="1">
        <v>42886</v>
      </c>
      <c r="O444">
        <v>1</v>
      </c>
      <c r="P444" t="str">
        <f>"170500000350"</f>
        <v>170500000350</v>
      </c>
      <c r="Q444" t="s">
        <v>180</v>
      </c>
      <c r="R444" t="s">
        <v>27</v>
      </c>
      <c r="S444" t="s">
        <v>170</v>
      </c>
      <c r="T444" t="s">
        <v>181</v>
      </c>
      <c r="U444" t="s">
        <v>28</v>
      </c>
      <c r="V444">
        <v>4</v>
      </c>
      <c r="W444">
        <v>0</v>
      </c>
    </row>
    <row r="445" spans="1:23" x14ac:dyDescent="0.25">
      <c r="A445" t="str">
        <f t="shared" si="12"/>
        <v>LA061</v>
      </c>
      <c r="B445" t="str">
        <f t="shared" si="13"/>
        <v>061</v>
      </c>
      <c r="C445" t="s">
        <v>24</v>
      </c>
      <c r="D445">
        <v>606940</v>
      </c>
      <c r="E445" t="s">
        <v>45</v>
      </c>
      <c r="F445">
        <v>606940</v>
      </c>
      <c r="G445" t="s">
        <v>49</v>
      </c>
      <c r="H445" t="s">
        <v>50</v>
      </c>
      <c r="I445" t="s">
        <v>39</v>
      </c>
      <c r="J445" t="s">
        <v>40</v>
      </c>
      <c r="K445" t="s">
        <v>0</v>
      </c>
      <c r="L445" t="s">
        <v>0</v>
      </c>
      <c r="M445">
        <v>6</v>
      </c>
      <c r="N445" s="1">
        <v>42887</v>
      </c>
      <c r="O445">
        <v>1</v>
      </c>
      <c r="P445" t="str">
        <f>"170600000060"</f>
        <v>170600000060</v>
      </c>
      <c r="Q445" t="s">
        <v>180</v>
      </c>
      <c r="R445" t="s">
        <v>27</v>
      </c>
      <c r="S445" t="s">
        <v>170</v>
      </c>
      <c r="T445" t="s">
        <v>181</v>
      </c>
      <c r="U445" t="s">
        <v>28</v>
      </c>
      <c r="V445">
        <v>4</v>
      </c>
      <c r="W445">
        <v>0</v>
      </c>
    </row>
    <row r="446" spans="1:23" x14ac:dyDescent="0.25">
      <c r="A446" t="str">
        <f t="shared" si="12"/>
        <v>LA061</v>
      </c>
      <c r="B446" t="str">
        <f t="shared" si="13"/>
        <v>061</v>
      </c>
      <c r="C446" t="s">
        <v>24</v>
      </c>
      <c r="D446">
        <v>606940</v>
      </c>
      <c r="E446" t="s">
        <v>45</v>
      </c>
      <c r="F446">
        <v>606940</v>
      </c>
      <c r="G446" t="s">
        <v>49</v>
      </c>
      <c r="H446" t="s">
        <v>50</v>
      </c>
      <c r="I446" t="s">
        <v>39</v>
      </c>
      <c r="J446" t="s">
        <v>40</v>
      </c>
      <c r="K446" t="s">
        <v>0</v>
      </c>
      <c r="L446" t="s">
        <v>0</v>
      </c>
      <c r="M446">
        <v>6</v>
      </c>
      <c r="N446" s="1">
        <v>42916</v>
      </c>
      <c r="O446">
        <v>1</v>
      </c>
      <c r="P446" t="str">
        <f>"170600000095"</f>
        <v>170600000095</v>
      </c>
      <c r="Q446" t="s">
        <v>180</v>
      </c>
      <c r="R446" t="s">
        <v>29</v>
      </c>
      <c r="S446" t="s">
        <v>187</v>
      </c>
      <c r="T446" t="s">
        <v>181</v>
      </c>
      <c r="U446" t="s">
        <v>28</v>
      </c>
      <c r="V446">
        <v>4</v>
      </c>
      <c r="W446">
        <v>0</v>
      </c>
    </row>
    <row r="447" spans="1:23" x14ac:dyDescent="0.25">
      <c r="A447" t="str">
        <f t="shared" si="12"/>
        <v>LA061</v>
      </c>
      <c r="B447" t="str">
        <f t="shared" si="13"/>
        <v>061</v>
      </c>
      <c r="C447" t="s">
        <v>24</v>
      </c>
      <c r="D447">
        <v>606940</v>
      </c>
      <c r="E447" t="s">
        <v>45</v>
      </c>
      <c r="F447">
        <v>606940</v>
      </c>
      <c r="G447" t="s">
        <v>49</v>
      </c>
      <c r="H447" t="s">
        <v>50</v>
      </c>
      <c r="I447" t="s">
        <v>39</v>
      </c>
      <c r="J447" t="s">
        <v>40</v>
      </c>
      <c r="K447" t="s">
        <v>0</v>
      </c>
      <c r="L447" t="s">
        <v>0</v>
      </c>
      <c r="M447">
        <v>7</v>
      </c>
      <c r="N447" s="1">
        <v>42917</v>
      </c>
      <c r="O447">
        <v>1</v>
      </c>
      <c r="P447" t="str">
        <f>"170700000111"</f>
        <v>170700000111</v>
      </c>
      <c r="Q447" t="s">
        <v>180</v>
      </c>
      <c r="R447" t="s">
        <v>29</v>
      </c>
      <c r="S447" t="s">
        <v>187</v>
      </c>
      <c r="T447" t="s">
        <v>181</v>
      </c>
      <c r="U447" t="s">
        <v>28</v>
      </c>
      <c r="V447">
        <v>4</v>
      </c>
      <c r="W447">
        <v>0</v>
      </c>
    </row>
    <row r="448" spans="1:23" x14ac:dyDescent="0.25">
      <c r="A448" t="str">
        <f t="shared" si="12"/>
        <v>LA061</v>
      </c>
      <c r="B448" t="str">
        <f t="shared" si="13"/>
        <v>061</v>
      </c>
      <c r="C448" t="s">
        <v>24</v>
      </c>
      <c r="D448">
        <v>186000</v>
      </c>
      <c r="E448" t="s">
        <v>76</v>
      </c>
      <c r="F448">
        <v>186000</v>
      </c>
      <c r="G448" t="s">
        <v>43</v>
      </c>
      <c r="H448" t="s">
        <v>44</v>
      </c>
      <c r="I448" t="s">
        <v>25</v>
      </c>
      <c r="J448" t="s">
        <v>26</v>
      </c>
      <c r="K448" t="s">
        <v>0</v>
      </c>
      <c r="L448" t="s">
        <v>0</v>
      </c>
      <c r="M448">
        <v>6</v>
      </c>
      <c r="N448" s="1">
        <v>42916</v>
      </c>
      <c r="O448">
        <v>1</v>
      </c>
      <c r="P448" t="str">
        <f>"170600000684"</f>
        <v>170600000684</v>
      </c>
      <c r="Q448" t="s">
        <v>99</v>
      </c>
      <c r="R448" t="s">
        <v>29</v>
      </c>
      <c r="S448" t="s">
        <v>78</v>
      </c>
      <c r="T448" t="s">
        <v>79</v>
      </c>
      <c r="U448" t="s">
        <v>28</v>
      </c>
      <c r="V448">
        <v>4</v>
      </c>
      <c r="W448">
        <v>0</v>
      </c>
    </row>
    <row r="449" spans="1:23" x14ac:dyDescent="0.25">
      <c r="A449" t="str">
        <f t="shared" si="12"/>
        <v>LA061</v>
      </c>
      <c r="B449" t="str">
        <f t="shared" si="13"/>
        <v>061</v>
      </c>
      <c r="C449" t="s">
        <v>24</v>
      </c>
      <c r="D449">
        <v>186000</v>
      </c>
      <c r="E449" t="s">
        <v>76</v>
      </c>
      <c r="F449">
        <v>186000</v>
      </c>
      <c r="G449" t="s">
        <v>100</v>
      </c>
      <c r="H449" t="s">
        <v>101</v>
      </c>
      <c r="I449" t="s">
        <v>39</v>
      </c>
      <c r="J449" t="s">
        <v>40</v>
      </c>
      <c r="K449" t="s">
        <v>0</v>
      </c>
      <c r="L449" t="s">
        <v>0</v>
      </c>
      <c r="M449">
        <v>1</v>
      </c>
      <c r="N449" s="1">
        <v>42766</v>
      </c>
      <c r="O449">
        <v>1</v>
      </c>
      <c r="P449" t="str">
        <f>"170100000581"</f>
        <v>170100000581</v>
      </c>
      <c r="Q449" t="s">
        <v>102</v>
      </c>
      <c r="R449" t="s">
        <v>29</v>
      </c>
      <c r="S449" t="s">
        <v>78</v>
      </c>
      <c r="T449" t="s">
        <v>79</v>
      </c>
      <c r="U449" t="s">
        <v>28</v>
      </c>
      <c r="V449">
        <v>4</v>
      </c>
      <c r="W449">
        <v>0</v>
      </c>
    </row>
    <row r="450" spans="1:23" x14ac:dyDescent="0.25">
      <c r="A450" t="str">
        <f t="shared" si="12"/>
        <v>LA061</v>
      </c>
      <c r="B450" t="str">
        <f t="shared" si="13"/>
        <v>061</v>
      </c>
      <c r="C450" t="s">
        <v>24</v>
      </c>
      <c r="D450">
        <v>186000</v>
      </c>
      <c r="E450" t="s">
        <v>76</v>
      </c>
      <c r="F450">
        <v>186000</v>
      </c>
      <c r="G450" t="s">
        <v>103</v>
      </c>
      <c r="H450" t="s">
        <v>104</v>
      </c>
      <c r="I450" t="s">
        <v>39</v>
      </c>
      <c r="J450" t="s">
        <v>40</v>
      </c>
      <c r="K450" t="s">
        <v>0</v>
      </c>
      <c r="L450" t="s">
        <v>0</v>
      </c>
      <c r="M450">
        <v>10</v>
      </c>
      <c r="N450" s="1">
        <v>43039</v>
      </c>
      <c r="O450">
        <v>1</v>
      </c>
      <c r="P450" t="str">
        <f>"171000000453"</f>
        <v>171000000453</v>
      </c>
      <c r="Q450" t="s">
        <v>105</v>
      </c>
      <c r="R450" t="s">
        <v>29</v>
      </c>
      <c r="S450" t="s">
        <v>78</v>
      </c>
      <c r="T450" t="s">
        <v>79</v>
      </c>
      <c r="U450" t="s">
        <v>28</v>
      </c>
      <c r="V450">
        <v>4</v>
      </c>
      <c r="W450">
        <v>0</v>
      </c>
    </row>
    <row r="451" spans="1:23" x14ac:dyDescent="0.25">
      <c r="A451" t="str">
        <f t="shared" si="12"/>
        <v>LA061</v>
      </c>
      <c r="B451" t="str">
        <f t="shared" si="13"/>
        <v>061</v>
      </c>
      <c r="C451" t="s">
        <v>24</v>
      </c>
      <c r="D451">
        <v>186000</v>
      </c>
      <c r="E451" t="s">
        <v>76</v>
      </c>
      <c r="F451">
        <v>186000</v>
      </c>
      <c r="G451" t="s">
        <v>106</v>
      </c>
      <c r="H451" t="s">
        <v>107</v>
      </c>
      <c r="I451" t="s">
        <v>39</v>
      </c>
      <c r="J451" t="s">
        <v>40</v>
      </c>
      <c r="K451" t="s">
        <v>0</v>
      </c>
      <c r="L451" t="s">
        <v>0</v>
      </c>
      <c r="M451">
        <v>1</v>
      </c>
      <c r="N451" s="1">
        <v>42766</v>
      </c>
      <c r="O451">
        <v>1</v>
      </c>
      <c r="P451" t="str">
        <f>"170100000581"</f>
        <v>170100000581</v>
      </c>
      <c r="Q451" t="s">
        <v>108</v>
      </c>
      <c r="R451" t="s">
        <v>29</v>
      </c>
      <c r="S451" t="s">
        <v>78</v>
      </c>
      <c r="T451" t="s">
        <v>79</v>
      </c>
      <c r="U451" t="s">
        <v>28</v>
      </c>
      <c r="V451">
        <v>4</v>
      </c>
      <c r="W451">
        <v>0</v>
      </c>
    </row>
    <row r="452" spans="1:23" x14ac:dyDescent="0.25">
      <c r="A452" t="str">
        <f t="shared" si="12"/>
        <v>LA061</v>
      </c>
      <c r="B452" t="str">
        <f t="shared" si="13"/>
        <v>061</v>
      </c>
      <c r="C452" t="s">
        <v>24</v>
      </c>
      <c r="D452">
        <v>186000</v>
      </c>
      <c r="E452" t="s">
        <v>76</v>
      </c>
      <c r="F452">
        <v>186000</v>
      </c>
      <c r="G452" t="s">
        <v>47</v>
      </c>
      <c r="H452" t="s">
        <v>48</v>
      </c>
      <c r="I452" t="s">
        <v>25</v>
      </c>
      <c r="J452" t="s">
        <v>26</v>
      </c>
      <c r="K452" t="s">
        <v>0</v>
      </c>
      <c r="L452" t="s">
        <v>0</v>
      </c>
      <c r="M452">
        <v>6</v>
      </c>
      <c r="N452" s="1">
        <v>42914</v>
      </c>
      <c r="O452">
        <v>1</v>
      </c>
      <c r="P452" t="str">
        <f>"170600000228"</f>
        <v>170600000228</v>
      </c>
      <c r="Q452" t="s">
        <v>109</v>
      </c>
      <c r="R452" t="s">
        <v>29</v>
      </c>
      <c r="S452" t="s">
        <v>78</v>
      </c>
      <c r="T452" t="s">
        <v>79</v>
      </c>
      <c r="U452" t="s">
        <v>28</v>
      </c>
      <c r="V452">
        <v>4</v>
      </c>
      <c r="W452">
        <v>0</v>
      </c>
    </row>
    <row r="453" spans="1:23" x14ac:dyDescent="0.25">
      <c r="A453" t="str">
        <f t="shared" si="12"/>
        <v>LA061</v>
      </c>
      <c r="B453" t="str">
        <f t="shared" si="13"/>
        <v>061</v>
      </c>
      <c r="C453" t="s">
        <v>24</v>
      </c>
      <c r="D453">
        <v>186000</v>
      </c>
      <c r="E453" t="s">
        <v>76</v>
      </c>
      <c r="F453">
        <v>186000</v>
      </c>
      <c r="G453" t="s">
        <v>63</v>
      </c>
      <c r="H453" t="s">
        <v>64</v>
      </c>
      <c r="I453" t="s">
        <v>25</v>
      </c>
      <c r="J453" t="s">
        <v>26</v>
      </c>
      <c r="K453" t="s">
        <v>0</v>
      </c>
      <c r="L453" t="s">
        <v>0</v>
      </c>
      <c r="M453">
        <v>6</v>
      </c>
      <c r="N453" s="1">
        <v>42914</v>
      </c>
      <c r="O453">
        <v>1</v>
      </c>
      <c r="P453" t="str">
        <f>"170600000228"</f>
        <v>170600000228</v>
      </c>
      <c r="Q453" t="s">
        <v>110</v>
      </c>
      <c r="R453" t="s">
        <v>29</v>
      </c>
      <c r="S453" t="s">
        <v>78</v>
      </c>
      <c r="T453" t="s">
        <v>79</v>
      </c>
      <c r="U453" t="s">
        <v>28</v>
      </c>
      <c r="V453">
        <v>4</v>
      </c>
      <c r="W453">
        <v>0</v>
      </c>
    </row>
    <row r="454" spans="1:23" x14ac:dyDescent="0.25">
      <c r="A454" t="str">
        <f t="shared" si="12"/>
        <v>LA061</v>
      </c>
      <c r="B454" t="str">
        <f t="shared" si="13"/>
        <v>061</v>
      </c>
      <c r="C454" t="s">
        <v>24</v>
      </c>
      <c r="D454">
        <v>187000</v>
      </c>
      <c r="E454" t="s">
        <v>76</v>
      </c>
      <c r="F454">
        <v>187000</v>
      </c>
      <c r="G454" t="s">
        <v>111</v>
      </c>
      <c r="H454" t="s">
        <v>112</v>
      </c>
      <c r="I454" t="s">
        <v>30</v>
      </c>
      <c r="J454" t="s">
        <v>31</v>
      </c>
      <c r="K454" t="s">
        <v>0</v>
      </c>
      <c r="L454" t="s">
        <v>0</v>
      </c>
      <c r="M454">
        <v>3</v>
      </c>
      <c r="N454" s="1">
        <v>42818</v>
      </c>
      <c r="O454">
        <v>1</v>
      </c>
      <c r="P454" t="str">
        <f>"170300000037"</f>
        <v>170300000037</v>
      </c>
      <c r="Q454" t="s">
        <v>113</v>
      </c>
      <c r="R454" t="s">
        <v>29</v>
      </c>
      <c r="S454" t="s">
        <v>78</v>
      </c>
      <c r="T454" t="s">
        <v>79</v>
      </c>
      <c r="U454" t="s">
        <v>28</v>
      </c>
      <c r="V454">
        <v>4</v>
      </c>
      <c r="W454">
        <v>0</v>
      </c>
    </row>
    <row r="455" spans="1:23" x14ac:dyDescent="0.25">
      <c r="A455" t="str">
        <f t="shared" si="12"/>
        <v>LA061</v>
      </c>
      <c r="B455" t="str">
        <f t="shared" si="13"/>
        <v>061</v>
      </c>
      <c r="C455" t="s">
        <v>24</v>
      </c>
      <c r="D455">
        <v>187000</v>
      </c>
      <c r="E455" t="s">
        <v>76</v>
      </c>
      <c r="F455">
        <v>187000</v>
      </c>
      <c r="G455" t="s">
        <v>111</v>
      </c>
      <c r="H455" t="s">
        <v>112</v>
      </c>
      <c r="I455" t="s">
        <v>30</v>
      </c>
      <c r="J455" t="s">
        <v>31</v>
      </c>
      <c r="K455" t="s">
        <v>0</v>
      </c>
      <c r="L455" t="s">
        <v>0</v>
      </c>
      <c r="M455">
        <v>3</v>
      </c>
      <c r="N455" s="1">
        <v>42818</v>
      </c>
      <c r="O455">
        <v>1</v>
      </c>
      <c r="P455" t="str">
        <f>"170300000037"</f>
        <v>170300000037</v>
      </c>
      <c r="Q455" t="s">
        <v>114</v>
      </c>
      <c r="R455" t="s">
        <v>29</v>
      </c>
      <c r="S455" t="s">
        <v>78</v>
      </c>
      <c r="T455" t="s">
        <v>79</v>
      </c>
      <c r="U455" t="s">
        <v>28</v>
      </c>
      <c r="V455">
        <v>4</v>
      </c>
      <c r="W455">
        <v>0</v>
      </c>
    </row>
    <row r="456" spans="1:23" x14ac:dyDescent="0.25">
      <c r="A456" t="str">
        <f t="shared" si="12"/>
        <v>LA061</v>
      </c>
      <c r="B456" t="str">
        <f t="shared" si="13"/>
        <v>061</v>
      </c>
      <c r="C456" t="s">
        <v>24</v>
      </c>
      <c r="D456">
        <v>187000</v>
      </c>
      <c r="E456" t="s">
        <v>76</v>
      </c>
      <c r="F456">
        <v>187000</v>
      </c>
      <c r="G456" t="s">
        <v>111</v>
      </c>
      <c r="H456" t="s">
        <v>112</v>
      </c>
      <c r="I456" t="s">
        <v>30</v>
      </c>
      <c r="J456" t="s">
        <v>31</v>
      </c>
      <c r="K456" t="s">
        <v>0</v>
      </c>
      <c r="L456" t="s">
        <v>0</v>
      </c>
      <c r="M456">
        <v>3</v>
      </c>
      <c r="N456" s="1">
        <v>42825</v>
      </c>
      <c r="O456">
        <v>1</v>
      </c>
      <c r="P456" t="str">
        <f>"170300000189"</f>
        <v>170300000189</v>
      </c>
      <c r="Q456" t="s">
        <v>115</v>
      </c>
      <c r="R456" t="s">
        <v>29</v>
      </c>
      <c r="S456" t="s">
        <v>78</v>
      </c>
      <c r="T456" t="s">
        <v>79</v>
      </c>
      <c r="U456" t="s">
        <v>28</v>
      </c>
      <c r="V456">
        <v>4</v>
      </c>
      <c r="W456">
        <v>0</v>
      </c>
    </row>
    <row r="457" spans="1:23" x14ac:dyDescent="0.25">
      <c r="A457" t="str">
        <f t="shared" si="12"/>
        <v>LA061</v>
      </c>
      <c r="B457" t="str">
        <f t="shared" si="13"/>
        <v>061</v>
      </c>
      <c r="C457" t="s">
        <v>24</v>
      </c>
      <c r="D457">
        <v>187000</v>
      </c>
      <c r="E457" t="s">
        <v>76</v>
      </c>
      <c r="F457">
        <v>187000</v>
      </c>
      <c r="G457" t="s">
        <v>111</v>
      </c>
      <c r="H457" t="s">
        <v>112</v>
      </c>
      <c r="I457" t="s">
        <v>30</v>
      </c>
      <c r="J457" t="s">
        <v>31</v>
      </c>
      <c r="K457" t="s">
        <v>0</v>
      </c>
      <c r="L457" t="s">
        <v>0</v>
      </c>
      <c r="M457">
        <v>4</v>
      </c>
      <c r="N457" s="1">
        <v>42853</v>
      </c>
      <c r="O457">
        <v>1</v>
      </c>
      <c r="P457" t="str">
        <f>"170400000098"</f>
        <v>170400000098</v>
      </c>
      <c r="Q457" t="s">
        <v>116</v>
      </c>
      <c r="R457" t="s">
        <v>29</v>
      </c>
      <c r="S457" t="s">
        <v>78</v>
      </c>
      <c r="T457" t="s">
        <v>79</v>
      </c>
      <c r="U457" t="s">
        <v>28</v>
      </c>
      <c r="V457">
        <v>4</v>
      </c>
      <c r="W457">
        <v>0</v>
      </c>
    </row>
    <row r="458" spans="1:23" x14ac:dyDescent="0.25">
      <c r="A458" t="str">
        <f t="shared" si="12"/>
        <v>LA061</v>
      </c>
      <c r="B458" t="str">
        <f t="shared" si="13"/>
        <v>061</v>
      </c>
      <c r="C458" t="s">
        <v>24</v>
      </c>
      <c r="D458">
        <v>187000</v>
      </c>
      <c r="E458" t="s">
        <v>76</v>
      </c>
      <c r="F458">
        <v>187000</v>
      </c>
      <c r="G458" t="s">
        <v>111</v>
      </c>
      <c r="H458" t="s">
        <v>112</v>
      </c>
      <c r="I458" t="s">
        <v>30</v>
      </c>
      <c r="J458" t="s">
        <v>31</v>
      </c>
      <c r="K458" t="s">
        <v>0</v>
      </c>
      <c r="L458" t="s">
        <v>0</v>
      </c>
      <c r="M458">
        <v>5</v>
      </c>
      <c r="N458" s="1">
        <v>42871</v>
      </c>
      <c r="O458">
        <v>1</v>
      </c>
      <c r="P458" t="str">
        <f>"170500000011"</f>
        <v>170500000011</v>
      </c>
      <c r="Q458" t="s">
        <v>117</v>
      </c>
      <c r="R458" t="s">
        <v>29</v>
      </c>
      <c r="S458" t="s">
        <v>78</v>
      </c>
      <c r="T458" t="s">
        <v>79</v>
      </c>
      <c r="U458" t="s">
        <v>28</v>
      </c>
      <c r="V458">
        <v>4</v>
      </c>
      <c r="W458">
        <v>0</v>
      </c>
    </row>
    <row r="459" spans="1:23" x14ac:dyDescent="0.25">
      <c r="A459" t="str">
        <f t="shared" si="12"/>
        <v>LA061</v>
      </c>
      <c r="B459" t="str">
        <f t="shared" si="13"/>
        <v>061</v>
      </c>
      <c r="C459" t="s">
        <v>24</v>
      </c>
      <c r="D459">
        <v>187000</v>
      </c>
      <c r="E459" t="s">
        <v>76</v>
      </c>
      <c r="F459">
        <v>187000</v>
      </c>
      <c r="G459" t="s">
        <v>111</v>
      </c>
      <c r="H459" t="s">
        <v>112</v>
      </c>
      <c r="I459" t="s">
        <v>30</v>
      </c>
      <c r="J459" t="s">
        <v>31</v>
      </c>
      <c r="K459" t="s">
        <v>0</v>
      </c>
      <c r="L459" t="s">
        <v>0</v>
      </c>
      <c r="M459">
        <v>6</v>
      </c>
      <c r="N459" s="1">
        <v>42913</v>
      </c>
      <c r="O459">
        <v>1</v>
      </c>
      <c r="P459" t="str">
        <f>"170600000052"</f>
        <v>170600000052</v>
      </c>
      <c r="Q459" t="s">
        <v>118</v>
      </c>
      <c r="R459" t="s">
        <v>29</v>
      </c>
      <c r="S459" t="s">
        <v>78</v>
      </c>
      <c r="T459" t="s">
        <v>79</v>
      </c>
      <c r="U459" t="s">
        <v>28</v>
      </c>
      <c r="V459">
        <v>4</v>
      </c>
      <c r="W459">
        <v>0</v>
      </c>
    </row>
    <row r="460" spans="1:23" x14ac:dyDescent="0.25">
      <c r="A460" t="str">
        <f t="shared" si="12"/>
        <v>LA061</v>
      </c>
      <c r="B460" t="str">
        <f t="shared" si="13"/>
        <v>061</v>
      </c>
      <c r="C460" t="s">
        <v>24</v>
      </c>
      <c r="D460">
        <v>187000</v>
      </c>
      <c r="E460" t="s">
        <v>76</v>
      </c>
      <c r="F460">
        <v>187000</v>
      </c>
      <c r="G460" t="s">
        <v>111</v>
      </c>
      <c r="H460" t="s">
        <v>112</v>
      </c>
      <c r="I460" t="s">
        <v>30</v>
      </c>
      <c r="J460" t="s">
        <v>31</v>
      </c>
      <c r="K460" t="s">
        <v>0</v>
      </c>
      <c r="L460" t="s">
        <v>0</v>
      </c>
      <c r="M460">
        <v>8</v>
      </c>
      <c r="N460" s="1">
        <v>42971</v>
      </c>
      <c r="O460">
        <v>1</v>
      </c>
      <c r="P460" t="str">
        <f>"170800000085"</f>
        <v>170800000085</v>
      </c>
      <c r="Q460" t="s">
        <v>119</v>
      </c>
      <c r="R460" t="s">
        <v>29</v>
      </c>
      <c r="S460" t="s">
        <v>78</v>
      </c>
      <c r="T460" t="s">
        <v>79</v>
      </c>
      <c r="U460" t="s">
        <v>28</v>
      </c>
      <c r="V460">
        <v>4</v>
      </c>
      <c r="W460">
        <v>0</v>
      </c>
    </row>
    <row r="461" spans="1:23" x14ac:dyDescent="0.25">
      <c r="A461" t="str">
        <f t="shared" si="12"/>
        <v>LA061</v>
      </c>
      <c r="B461" t="str">
        <f t="shared" si="13"/>
        <v>061</v>
      </c>
      <c r="C461" t="s">
        <v>24</v>
      </c>
      <c r="D461">
        <v>187000</v>
      </c>
      <c r="E461" t="s">
        <v>76</v>
      </c>
      <c r="F461">
        <v>187000</v>
      </c>
      <c r="G461" t="s">
        <v>111</v>
      </c>
      <c r="H461" t="s">
        <v>112</v>
      </c>
      <c r="I461" t="s">
        <v>30</v>
      </c>
      <c r="J461" t="s">
        <v>31</v>
      </c>
      <c r="K461" t="s">
        <v>0</v>
      </c>
      <c r="L461" t="s">
        <v>0</v>
      </c>
      <c r="M461">
        <v>8</v>
      </c>
      <c r="N461" s="1">
        <v>42978</v>
      </c>
      <c r="O461">
        <v>1</v>
      </c>
      <c r="P461" t="str">
        <f>"170800000353"</f>
        <v>170800000353</v>
      </c>
      <c r="Q461" t="s">
        <v>120</v>
      </c>
      <c r="R461" t="s">
        <v>29</v>
      </c>
      <c r="S461" t="s">
        <v>78</v>
      </c>
      <c r="T461" t="s">
        <v>79</v>
      </c>
      <c r="U461" t="s">
        <v>28</v>
      </c>
      <c r="V461">
        <v>4</v>
      </c>
      <c r="W461">
        <v>0</v>
      </c>
    </row>
    <row r="462" spans="1:23" x14ac:dyDescent="0.25">
      <c r="A462" t="str">
        <f t="shared" si="12"/>
        <v>LA061</v>
      </c>
      <c r="B462" t="str">
        <f t="shared" si="13"/>
        <v>061</v>
      </c>
      <c r="C462" t="s">
        <v>24</v>
      </c>
      <c r="D462">
        <v>187000</v>
      </c>
      <c r="E462" t="s">
        <v>76</v>
      </c>
      <c r="F462">
        <v>187000</v>
      </c>
      <c r="G462" t="s">
        <v>111</v>
      </c>
      <c r="H462" t="s">
        <v>112</v>
      </c>
      <c r="I462" t="s">
        <v>30</v>
      </c>
      <c r="J462" t="s">
        <v>31</v>
      </c>
      <c r="K462" t="s">
        <v>0</v>
      </c>
      <c r="L462" t="s">
        <v>0</v>
      </c>
      <c r="M462">
        <v>10</v>
      </c>
      <c r="N462" s="1">
        <v>43020</v>
      </c>
      <c r="O462">
        <v>1</v>
      </c>
      <c r="P462" t="str">
        <f>"171000000011"</f>
        <v>171000000011</v>
      </c>
      <c r="Q462" t="s">
        <v>121</v>
      </c>
      <c r="R462" t="s">
        <v>29</v>
      </c>
      <c r="S462" t="s">
        <v>78</v>
      </c>
      <c r="T462" t="s">
        <v>79</v>
      </c>
      <c r="U462" t="s">
        <v>28</v>
      </c>
      <c r="V462">
        <v>4</v>
      </c>
      <c r="W462">
        <v>0</v>
      </c>
    </row>
    <row r="463" spans="1:23" x14ac:dyDescent="0.25">
      <c r="A463" t="str">
        <f t="shared" si="12"/>
        <v>LA061</v>
      </c>
      <c r="B463" t="str">
        <f t="shared" si="13"/>
        <v>061</v>
      </c>
      <c r="C463" t="s">
        <v>24</v>
      </c>
      <c r="D463">
        <v>606300</v>
      </c>
      <c r="E463" t="s">
        <v>188</v>
      </c>
      <c r="F463">
        <v>606300</v>
      </c>
      <c r="G463" t="s">
        <v>207</v>
      </c>
      <c r="H463" t="s">
        <v>208</v>
      </c>
      <c r="I463" t="s">
        <v>191</v>
      </c>
      <c r="J463" t="s">
        <v>192</v>
      </c>
      <c r="K463" t="s">
        <v>0</v>
      </c>
      <c r="L463" t="s">
        <v>0</v>
      </c>
      <c r="M463">
        <v>3</v>
      </c>
      <c r="N463" s="1">
        <v>42795</v>
      </c>
      <c r="O463">
        <v>1</v>
      </c>
      <c r="P463" t="str">
        <f>"170300000246"</f>
        <v>170300000246</v>
      </c>
      <c r="Q463" t="s">
        <v>180</v>
      </c>
      <c r="R463" t="s">
        <v>27</v>
      </c>
      <c r="S463" t="s">
        <v>170</v>
      </c>
      <c r="T463" t="s">
        <v>181</v>
      </c>
      <c r="U463" t="s">
        <v>28</v>
      </c>
      <c r="V463">
        <v>4</v>
      </c>
      <c r="W463">
        <v>0</v>
      </c>
    </row>
    <row r="464" spans="1:23" x14ac:dyDescent="0.25">
      <c r="A464" t="str">
        <f t="shared" si="12"/>
        <v>LA061</v>
      </c>
      <c r="B464" t="str">
        <f t="shared" si="13"/>
        <v>061</v>
      </c>
      <c r="C464" t="s">
        <v>24</v>
      </c>
      <c r="D464">
        <v>606300</v>
      </c>
      <c r="E464" t="s">
        <v>188</v>
      </c>
      <c r="F464">
        <v>606300</v>
      </c>
      <c r="G464" t="s">
        <v>207</v>
      </c>
      <c r="H464" t="s">
        <v>208</v>
      </c>
      <c r="I464" t="s">
        <v>191</v>
      </c>
      <c r="J464" t="s">
        <v>192</v>
      </c>
      <c r="K464" t="s">
        <v>0</v>
      </c>
      <c r="L464" t="s">
        <v>0</v>
      </c>
      <c r="M464">
        <v>3</v>
      </c>
      <c r="N464" s="1">
        <v>42825</v>
      </c>
      <c r="O464">
        <v>1</v>
      </c>
      <c r="P464" t="str">
        <f>"170300000507"</f>
        <v>170300000507</v>
      </c>
      <c r="Q464" t="s">
        <v>180</v>
      </c>
      <c r="R464" t="s">
        <v>27</v>
      </c>
      <c r="S464" t="s">
        <v>170</v>
      </c>
      <c r="T464" t="s">
        <v>181</v>
      </c>
      <c r="U464" t="s">
        <v>28</v>
      </c>
      <c r="V464">
        <v>4</v>
      </c>
      <c r="W464">
        <v>0</v>
      </c>
    </row>
    <row r="465" spans="1:23" x14ac:dyDescent="0.25">
      <c r="A465" t="str">
        <f t="shared" ref="A465:A528" si="14">"LA061"</f>
        <v>LA061</v>
      </c>
      <c r="B465" t="str">
        <f t="shared" ref="B465:B528" si="15">"061"</f>
        <v>061</v>
      </c>
      <c r="C465" t="s">
        <v>24</v>
      </c>
      <c r="D465">
        <v>606300</v>
      </c>
      <c r="E465" t="s">
        <v>188</v>
      </c>
      <c r="F465">
        <v>606300</v>
      </c>
      <c r="G465" t="s">
        <v>207</v>
      </c>
      <c r="H465" t="s">
        <v>208</v>
      </c>
      <c r="I465" t="s">
        <v>191</v>
      </c>
      <c r="J465" t="s">
        <v>192</v>
      </c>
      <c r="K465" t="s">
        <v>0</v>
      </c>
      <c r="L465" t="s">
        <v>0</v>
      </c>
      <c r="M465">
        <v>3</v>
      </c>
      <c r="N465" s="1">
        <v>42825</v>
      </c>
      <c r="O465">
        <v>1</v>
      </c>
      <c r="P465" t="str">
        <f>"170300000068"</f>
        <v>170300000068</v>
      </c>
      <c r="Q465" t="s">
        <v>180</v>
      </c>
      <c r="R465" t="s">
        <v>29</v>
      </c>
      <c r="S465" t="s">
        <v>170</v>
      </c>
      <c r="T465" t="s">
        <v>181</v>
      </c>
      <c r="U465" t="s">
        <v>28</v>
      </c>
      <c r="V465">
        <v>4</v>
      </c>
      <c r="W465">
        <v>0</v>
      </c>
    </row>
    <row r="466" spans="1:23" x14ac:dyDescent="0.25">
      <c r="A466" t="str">
        <f t="shared" si="14"/>
        <v>LA061</v>
      </c>
      <c r="B466" t="str">
        <f t="shared" si="15"/>
        <v>061</v>
      </c>
      <c r="C466" t="s">
        <v>24</v>
      </c>
      <c r="D466">
        <v>606300</v>
      </c>
      <c r="E466" t="s">
        <v>188</v>
      </c>
      <c r="F466">
        <v>606300</v>
      </c>
      <c r="G466" t="s">
        <v>207</v>
      </c>
      <c r="H466" t="s">
        <v>208</v>
      </c>
      <c r="I466" t="s">
        <v>191</v>
      </c>
      <c r="J466" t="s">
        <v>192</v>
      </c>
      <c r="K466" t="s">
        <v>0</v>
      </c>
      <c r="L466" t="s">
        <v>0</v>
      </c>
      <c r="M466">
        <v>3</v>
      </c>
      <c r="N466" s="1">
        <v>42825</v>
      </c>
      <c r="O466">
        <v>1</v>
      </c>
      <c r="P466" t="str">
        <f>"170300000529"</f>
        <v>170300000529</v>
      </c>
      <c r="Q466" t="s">
        <v>180</v>
      </c>
      <c r="R466" t="s">
        <v>27</v>
      </c>
      <c r="S466" t="s">
        <v>170</v>
      </c>
      <c r="T466" t="s">
        <v>181</v>
      </c>
      <c r="U466" t="s">
        <v>28</v>
      </c>
      <c r="V466">
        <v>4</v>
      </c>
      <c r="W466">
        <v>0</v>
      </c>
    </row>
    <row r="467" spans="1:23" x14ac:dyDescent="0.25">
      <c r="A467" t="str">
        <f t="shared" si="14"/>
        <v>LA061</v>
      </c>
      <c r="B467" t="str">
        <f t="shared" si="15"/>
        <v>061</v>
      </c>
      <c r="C467" t="s">
        <v>24</v>
      </c>
      <c r="D467">
        <v>606300</v>
      </c>
      <c r="E467" t="s">
        <v>188</v>
      </c>
      <c r="F467">
        <v>606300</v>
      </c>
      <c r="G467" t="s">
        <v>207</v>
      </c>
      <c r="H467" t="s">
        <v>208</v>
      </c>
      <c r="I467" t="s">
        <v>191</v>
      </c>
      <c r="J467" t="s">
        <v>192</v>
      </c>
      <c r="K467" t="s">
        <v>0</v>
      </c>
      <c r="L467" t="s">
        <v>0</v>
      </c>
      <c r="M467">
        <v>3</v>
      </c>
      <c r="N467" s="1">
        <v>42825</v>
      </c>
      <c r="O467">
        <v>1</v>
      </c>
      <c r="P467" t="str">
        <f>"170300000098"</f>
        <v>170300000098</v>
      </c>
      <c r="Q467" t="s">
        <v>180</v>
      </c>
      <c r="R467" t="s">
        <v>29</v>
      </c>
      <c r="S467" t="s">
        <v>170</v>
      </c>
      <c r="T467" t="s">
        <v>181</v>
      </c>
      <c r="U467" t="s">
        <v>28</v>
      </c>
      <c r="V467">
        <v>4</v>
      </c>
      <c r="W467">
        <v>0</v>
      </c>
    </row>
    <row r="468" spans="1:23" x14ac:dyDescent="0.25">
      <c r="A468" t="str">
        <f t="shared" si="14"/>
        <v>LA061</v>
      </c>
      <c r="B468" t="str">
        <f t="shared" si="15"/>
        <v>061</v>
      </c>
      <c r="C468" t="s">
        <v>24</v>
      </c>
      <c r="D468">
        <v>606300</v>
      </c>
      <c r="E468" t="s">
        <v>188</v>
      </c>
      <c r="F468">
        <v>606300</v>
      </c>
      <c r="G468" t="s">
        <v>207</v>
      </c>
      <c r="H468" t="s">
        <v>208</v>
      </c>
      <c r="I468" t="s">
        <v>191</v>
      </c>
      <c r="J468" t="s">
        <v>192</v>
      </c>
      <c r="K468" t="s">
        <v>0</v>
      </c>
      <c r="L468" t="s">
        <v>0</v>
      </c>
      <c r="M468">
        <v>3</v>
      </c>
      <c r="N468" s="1">
        <v>42825</v>
      </c>
      <c r="O468">
        <v>1</v>
      </c>
      <c r="P468" t="str">
        <f>"170300000115"</f>
        <v>170300000115</v>
      </c>
      <c r="Q468" t="s">
        <v>180</v>
      </c>
      <c r="R468" t="s">
        <v>29</v>
      </c>
      <c r="S468" t="s">
        <v>170</v>
      </c>
      <c r="T468" t="s">
        <v>181</v>
      </c>
      <c r="U468" t="s">
        <v>28</v>
      </c>
      <c r="V468">
        <v>4</v>
      </c>
      <c r="W468">
        <v>0</v>
      </c>
    </row>
    <row r="469" spans="1:23" x14ac:dyDescent="0.25">
      <c r="A469" t="str">
        <f t="shared" si="14"/>
        <v>LA061</v>
      </c>
      <c r="B469" t="str">
        <f t="shared" si="15"/>
        <v>061</v>
      </c>
      <c r="C469" t="s">
        <v>24</v>
      </c>
      <c r="D469">
        <v>606300</v>
      </c>
      <c r="E469" t="s">
        <v>188</v>
      </c>
      <c r="F469">
        <v>606300</v>
      </c>
      <c r="G469" t="s">
        <v>207</v>
      </c>
      <c r="H469" t="s">
        <v>208</v>
      </c>
      <c r="I469" t="s">
        <v>191</v>
      </c>
      <c r="J469" t="s">
        <v>192</v>
      </c>
      <c r="K469" t="s">
        <v>0</v>
      </c>
      <c r="L469" t="s">
        <v>0</v>
      </c>
      <c r="M469">
        <v>4</v>
      </c>
      <c r="N469" s="1">
        <v>42826</v>
      </c>
      <c r="O469">
        <v>1</v>
      </c>
      <c r="P469" t="str">
        <f>"170400000147"</f>
        <v>170400000147</v>
      </c>
      <c r="Q469" t="s">
        <v>180</v>
      </c>
      <c r="R469" t="s">
        <v>27</v>
      </c>
      <c r="S469" t="s">
        <v>170</v>
      </c>
      <c r="T469" t="s">
        <v>181</v>
      </c>
      <c r="U469" t="s">
        <v>28</v>
      </c>
      <c r="V469">
        <v>4</v>
      </c>
      <c r="W469">
        <v>0</v>
      </c>
    </row>
    <row r="470" spans="1:23" x14ac:dyDescent="0.25">
      <c r="A470" t="str">
        <f t="shared" si="14"/>
        <v>LA061</v>
      </c>
      <c r="B470" t="str">
        <f t="shared" si="15"/>
        <v>061</v>
      </c>
      <c r="C470" t="s">
        <v>24</v>
      </c>
      <c r="D470">
        <v>606300</v>
      </c>
      <c r="E470" t="s">
        <v>188</v>
      </c>
      <c r="F470">
        <v>606300</v>
      </c>
      <c r="G470" t="s">
        <v>207</v>
      </c>
      <c r="H470" t="s">
        <v>208</v>
      </c>
      <c r="I470" t="s">
        <v>191</v>
      </c>
      <c r="J470" t="s">
        <v>192</v>
      </c>
      <c r="K470" t="s">
        <v>0</v>
      </c>
      <c r="L470" t="s">
        <v>0</v>
      </c>
      <c r="M470">
        <v>4</v>
      </c>
      <c r="N470" s="1">
        <v>42826</v>
      </c>
      <c r="O470">
        <v>1</v>
      </c>
      <c r="P470" t="str">
        <f>"170400000224"</f>
        <v>170400000224</v>
      </c>
      <c r="Q470" t="s">
        <v>180</v>
      </c>
      <c r="R470" t="s">
        <v>27</v>
      </c>
      <c r="S470" t="s">
        <v>170</v>
      </c>
      <c r="T470" t="s">
        <v>181</v>
      </c>
      <c r="U470" t="s">
        <v>28</v>
      </c>
      <c r="V470">
        <v>4</v>
      </c>
      <c r="W470">
        <v>0</v>
      </c>
    </row>
    <row r="471" spans="1:23" x14ac:dyDescent="0.25">
      <c r="A471" t="str">
        <f t="shared" si="14"/>
        <v>LA061</v>
      </c>
      <c r="B471" t="str">
        <f t="shared" si="15"/>
        <v>061</v>
      </c>
      <c r="C471" t="s">
        <v>24</v>
      </c>
      <c r="D471">
        <v>606300</v>
      </c>
      <c r="E471" t="s">
        <v>188</v>
      </c>
      <c r="F471">
        <v>606300</v>
      </c>
      <c r="G471" t="s">
        <v>207</v>
      </c>
      <c r="H471" t="s">
        <v>208</v>
      </c>
      <c r="I471" t="s">
        <v>191</v>
      </c>
      <c r="J471" t="s">
        <v>192</v>
      </c>
      <c r="K471" t="s">
        <v>0</v>
      </c>
      <c r="L471" t="s">
        <v>0</v>
      </c>
      <c r="M471">
        <v>4</v>
      </c>
      <c r="N471" s="1">
        <v>42851</v>
      </c>
      <c r="O471">
        <v>1</v>
      </c>
      <c r="P471" t="str">
        <f>"170400002095"</f>
        <v>170400002095</v>
      </c>
      <c r="Q471" t="s">
        <v>172</v>
      </c>
      <c r="R471" t="s">
        <v>29</v>
      </c>
      <c r="S471" t="s">
        <v>173</v>
      </c>
      <c r="T471" t="s">
        <v>174</v>
      </c>
      <c r="U471" t="s">
        <v>28</v>
      </c>
      <c r="V471">
        <v>4</v>
      </c>
      <c r="W471">
        <v>0</v>
      </c>
    </row>
    <row r="472" spans="1:23" x14ac:dyDescent="0.25">
      <c r="A472" t="str">
        <f t="shared" si="14"/>
        <v>LA061</v>
      </c>
      <c r="B472" t="str">
        <f t="shared" si="15"/>
        <v>061</v>
      </c>
      <c r="C472" t="s">
        <v>24</v>
      </c>
      <c r="D472">
        <v>606300</v>
      </c>
      <c r="E472" t="s">
        <v>188</v>
      </c>
      <c r="F472">
        <v>606300</v>
      </c>
      <c r="G472" t="s">
        <v>207</v>
      </c>
      <c r="H472" t="s">
        <v>208</v>
      </c>
      <c r="I472" t="s">
        <v>191</v>
      </c>
      <c r="J472" t="s">
        <v>192</v>
      </c>
      <c r="K472" t="s">
        <v>0</v>
      </c>
      <c r="L472" t="s">
        <v>0</v>
      </c>
      <c r="M472">
        <v>4</v>
      </c>
      <c r="N472" s="1">
        <v>42855</v>
      </c>
      <c r="O472">
        <v>1</v>
      </c>
      <c r="P472" t="str">
        <f>"170400000474"</f>
        <v>170400000474</v>
      </c>
      <c r="Q472" t="s">
        <v>180</v>
      </c>
      <c r="R472" t="s">
        <v>27</v>
      </c>
      <c r="S472" t="s">
        <v>170</v>
      </c>
      <c r="T472" t="s">
        <v>181</v>
      </c>
      <c r="U472" t="s">
        <v>28</v>
      </c>
      <c r="V472">
        <v>4</v>
      </c>
      <c r="W472">
        <v>0</v>
      </c>
    </row>
    <row r="473" spans="1:23" x14ac:dyDescent="0.25">
      <c r="A473" t="str">
        <f t="shared" si="14"/>
        <v>LA061</v>
      </c>
      <c r="B473" t="str">
        <f t="shared" si="15"/>
        <v>061</v>
      </c>
      <c r="C473" t="s">
        <v>24</v>
      </c>
      <c r="D473">
        <v>606300</v>
      </c>
      <c r="E473" t="s">
        <v>188</v>
      </c>
      <c r="F473">
        <v>606300</v>
      </c>
      <c r="G473" t="s">
        <v>207</v>
      </c>
      <c r="H473" t="s">
        <v>208</v>
      </c>
      <c r="I473" t="s">
        <v>191</v>
      </c>
      <c r="J473" t="s">
        <v>192</v>
      </c>
      <c r="K473" t="s">
        <v>0</v>
      </c>
      <c r="L473" t="s">
        <v>0</v>
      </c>
      <c r="M473">
        <v>4</v>
      </c>
      <c r="N473" s="1">
        <v>42855</v>
      </c>
      <c r="O473">
        <v>1</v>
      </c>
      <c r="P473" t="str">
        <f>"170400000062"</f>
        <v>170400000062</v>
      </c>
      <c r="Q473" t="s">
        <v>180</v>
      </c>
      <c r="R473" t="s">
        <v>29</v>
      </c>
      <c r="S473" t="s">
        <v>170</v>
      </c>
      <c r="T473" t="s">
        <v>181</v>
      </c>
      <c r="U473" t="s">
        <v>28</v>
      </c>
      <c r="V473">
        <v>4</v>
      </c>
      <c r="W473">
        <v>0</v>
      </c>
    </row>
    <row r="474" spans="1:23" x14ac:dyDescent="0.25">
      <c r="A474" t="str">
        <f t="shared" si="14"/>
        <v>LA061</v>
      </c>
      <c r="B474" t="str">
        <f t="shared" si="15"/>
        <v>061</v>
      </c>
      <c r="C474" t="s">
        <v>24</v>
      </c>
      <c r="D474">
        <v>606300</v>
      </c>
      <c r="E474" t="s">
        <v>188</v>
      </c>
      <c r="F474">
        <v>606300</v>
      </c>
      <c r="G474" t="s">
        <v>207</v>
      </c>
      <c r="H474" t="s">
        <v>208</v>
      </c>
      <c r="I474" t="s">
        <v>191</v>
      </c>
      <c r="J474" t="s">
        <v>192</v>
      </c>
      <c r="K474" t="s">
        <v>0</v>
      </c>
      <c r="L474" t="s">
        <v>0</v>
      </c>
      <c r="M474">
        <v>5</v>
      </c>
      <c r="N474" s="1">
        <v>42856</v>
      </c>
      <c r="O474">
        <v>1</v>
      </c>
      <c r="P474" t="str">
        <f>"170500000154"</f>
        <v>170500000154</v>
      </c>
      <c r="Q474" t="s">
        <v>180</v>
      </c>
      <c r="R474" t="s">
        <v>27</v>
      </c>
      <c r="S474" t="s">
        <v>170</v>
      </c>
      <c r="T474" t="s">
        <v>181</v>
      </c>
      <c r="U474" t="s">
        <v>28</v>
      </c>
      <c r="V474">
        <v>4</v>
      </c>
      <c r="W474">
        <v>0</v>
      </c>
    </row>
    <row r="475" spans="1:23" x14ac:dyDescent="0.25">
      <c r="A475" t="str">
        <f t="shared" si="14"/>
        <v>LA061</v>
      </c>
      <c r="B475" t="str">
        <f t="shared" si="15"/>
        <v>061</v>
      </c>
      <c r="C475" t="s">
        <v>24</v>
      </c>
      <c r="D475">
        <v>606300</v>
      </c>
      <c r="E475" t="s">
        <v>188</v>
      </c>
      <c r="F475">
        <v>606300</v>
      </c>
      <c r="G475" t="s">
        <v>207</v>
      </c>
      <c r="H475" t="s">
        <v>208</v>
      </c>
      <c r="I475" t="s">
        <v>191</v>
      </c>
      <c r="J475" t="s">
        <v>192</v>
      </c>
      <c r="K475" t="s">
        <v>0</v>
      </c>
      <c r="L475" t="s">
        <v>0</v>
      </c>
      <c r="M475">
        <v>5</v>
      </c>
      <c r="N475" s="1">
        <v>42886</v>
      </c>
      <c r="O475">
        <v>1</v>
      </c>
      <c r="P475" t="str">
        <f>"170500000492"</f>
        <v>170500000492</v>
      </c>
      <c r="Q475" t="s">
        <v>180</v>
      </c>
      <c r="R475" t="s">
        <v>27</v>
      </c>
      <c r="S475" t="s">
        <v>170</v>
      </c>
      <c r="T475" t="s">
        <v>181</v>
      </c>
      <c r="U475" t="s">
        <v>28</v>
      </c>
      <c r="V475">
        <v>4</v>
      </c>
      <c r="W475">
        <v>0</v>
      </c>
    </row>
    <row r="476" spans="1:23" x14ac:dyDescent="0.25">
      <c r="A476" t="str">
        <f t="shared" si="14"/>
        <v>LA061</v>
      </c>
      <c r="B476" t="str">
        <f t="shared" si="15"/>
        <v>061</v>
      </c>
      <c r="C476" t="s">
        <v>24</v>
      </c>
      <c r="D476">
        <v>606300</v>
      </c>
      <c r="E476" t="s">
        <v>188</v>
      </c>
      <c r="F476">
        <v>606300</v>
      </c>
      <c r="G476" t="s">
        <v>207</v>
      </c>
      <c r="H476" t="s">
        <v>208</v>
      </c>
      <c r="I476" t="s">
        <v>191</v>
      </c>
      <c r="J476" t="s">
        <v>192</v>
      </c>
      <c r="K476" t="s">
        <v>0</v>
      </c>
      <c r="L476" t="s">
        <v>0</v>
      </c>
      <c r="M476">
        <v>5</v>
      </c>
      <c r="N476" s="1">
        <v>42886</v>
      </c>
      <c r="O476">
        <v>1</v>
      </c>
      <c r="P476" t="str">
        <f>"170500000066"</f>
        <v>170500000066</v>
      </c>
      <c r="Q476" t="s">
        <v>180</v>
      </c>
      <c r="R476" t="s">
        <v>29</v>
      </c>
      <c r="S476" t="s">
        <v>170</v>
      </c>
      <c r="T476" t="s">
        <v>181</v>
      </c>
      <c r="U476" t="s">
        <v>28</v>
      </c>
      <c r="V476">
        <v>4</v>
      </c>
      <c r="W476">
        <v>0</v>
      </c>
    </row>
    <row r="477" spans="1:23" x14ac:dyDescent="0.25">
      <c r="A477" t="str">
        <f t="shared" si="14"/>
        <v>LA061</v>
      </c>
      <c r="B477" t="str">
        <f t="shared" si="15"/>
        <v>061</v>
      </c>
      <c r="C477" t="s">
        <v>24</v>
      </c>
      <c r="D477">
        <v>606300</v>
      </c>
      <c r="E477" t="s">
        <v>188</v>
      </c>
      <c r="F477">
        <v>606300</v>
      </c>
      <c r="G477" t="s">
        <v>207</v>
      </c>
      <c r="H477" t="s">
        <v>208</v>
      </c>
      <c r="I477" t="s">
        <v>191</v>
      </c>
      <c r="J477" t="s">
        <v>192</v>
      </c>
      <c r="K477" t="s">
        <v>0</v>
      </c>
      <c r="L477" t="s">
        <v>0</v>
      </c>
      <c r="M477">
        <v>5</v>
      </c>
      <c r="N477" s="1">
        <v>42886</v>
      </c>
      <c r="O477">
        <v>1</v>
      </c>
      <c r="P477" t="str">
        <f>"170500000075"</f>
        <v>170500000075</v>
      </c>
      <c r="Q477" t="s">
        <v>180</v>
      </c>
      <c r="R477" t="s">
        <v>29</v>
      </c>
      <c r="S477" t="s">
        <v>170</v>
      </c>
      <c r="T477" t="s">
        <v>181</v>
      </c>
      <c r="U477" t="s">
        <v>28</v>
      </c>
      <c r="V477">
        <v>4</v>
      </c>
      <c r="W477">
        <v>0</v>
      </c>
    </row>
    <row r="478" spans="1:23" x14ac:dyDescent="0.25">
      <c r="A478" t="str">
        <f t="shared" si="14"/>
        <v>LA061</v>
      </c>
      <c r="B478" t="str">
        <f t="shared" si="15"/>
        <v>061</v>
      </c>
      <c r="C478" t="s">
        <v>24</v>
      </c>
      <c r="D478">
        <v>606440</v>
      </c>
      <c r="E478" t="s">
        <v>209</v>
      </c>
      <c r="F478">
        <v>606440</v>
      </c>
      <c r="G478" t="s">
        <v>217</v>
      </c>
      <c r="H478" t="s">
        <v>218</v>
      </c>
      <c r="I478" t="s">
        <v>25</v>
      </c>
      <c r="J478" t="s">
        <v>26</v>
      </c>
      <c r="K478" t="s">
        <v>0</v>
      </c>
      <c r="L478" t="s">
        <v>0</v>
      </c>
      <c r="M478">
        <v>5</v>
      </c>
      <c r="N478" s="1">
        <v>42859</v>
      </c>
      <c r="O478">
        <v>1</v>
      </c>
      <c r="P478" t="str">
        <f>"170500000107"</f>
        <v>170500000107</v>
      </c>
      <c r="Q478" t="s">
        <v>172</v>
      </c>
      <c r="R478" t="s">
        <v>29</v>
      </c>
      <c r="S478" t="s">
        <v>173</v>
      </c>
      <c r="T478" t="s">
        <v>174</v>
      </c>
      <c r="U478" t="s">
        <v>28</v>
      </c>
      <c r="V478">
        <v>4</v>
      </c>
      <c r="W478">
        <v>0</v>
      </c>
    </row>
    <row r="479" spans="1:23" x14ac:dyDescent="0.25">
      <c r="A479" t="str">
        <f t="shared" si="14"/>
        <v>LA061</v>
      </c>
      <c r="B479" t="str">
        <f t="shared" si="15"/>
        <v>061</v>
      </c>
      <c r="C479" t="s">
        <v>24</v>
      </c>
      <c r="D479">
        <v>606440</v>
      </c>
      <c r="E479" t="s">
        <v>209</v>
      </c>
      <c r="F479">
        <v>606440</v>
      </c>
      <c r="G479" t="s">
        <v>217</v>
      </c>
      <c r="H479" t="s">
        <v>218</v>
      </c>
      <c r="I479" t="s">
        <v>25</v>
      </c>
      <c r="J479" t="s">
        <v>26</v>
      </c>
      <c r="K479" t="s">
        <v>0</v>
      </c>
      <c r="L479" t="s">
        <v>0</v>
      </c>
      <c r="M479">
        <v>6</v>
      </c>
      <c r="N479" s="1">
        <v>42916</v>
      </c>
      <c r="O479">
        <v>1</v>
      </c>
      <c r="P479" t="str">
        <f>"170600000094"</f>
        <v>170600000094</v>
      </c>
      <c r="Q479" t="s">
        <v>169</v>
      </c>
      <c r="R479" t="s">
        <v>29</v>
      </c>
      <c r="S479" t="s">
        <v>170</v>
      </c>
      <c r="T479" t="s">
        <v>171</v>
      </c>
      <c r="U479" t="s">
        <v>28</v>
      </c>
      <c r="V479">
        <v>4</v>
      </c>
      <c r="W479">
        <v>0</v>
      </c>
    </row>
    <row r="480" spans="1:23" x14ac:dyDescent="0.25">
      <c r="A480" t="str">
        <f t="shared" si="14"/>
        <v>LA061</v>
      </c>
      <c r="B480" t="str">
        <f t="shared" si="15"/>
        <v>061</v>
      </c>
      <c r="C480" t="s">
        <v>24</v>
      </c>
      <c r="D480">
        <v>606440</v>
      </c>
      <c r="E480" t="s">
        <v>209</v>
      </c>
      <c r="F480">
        <v>606440</v>
      </c>
      <c r="G480" t="s">
        <v>217</v>
      </c>
      <c r="H480" t="s">
        <v>218</v>
      </c>
      <c r="I480" t="s">
        <v>25</v>
      </c>
      <c r="J480" t="s">
        <v>26</v>
      </c>
      <c r="K480" t="s">
        <v>0</v>
      </c>
      <c r="L480" t="s">
        <v>0</v>
      </c>
      <c r="M480">
        <v>7</v>
      </c>
      <c r="N480" s="1">
        <v>42917</v>
      </c>
      <c r="O480">
        <v>1</v>
      </c>
      <c r="P480" t="str">
        <f>"170700000023"</f>
        <v>170700000023</v>
      </c>
      <c r="Q480" t="s">
        <v>169</v>
      </c>
      <c r="R480" t="s">
        <v>29</v>
      </c>
      <c r="S480" t="s">
        <v>170</v>
      </c>
      <c r="T480" t="s">
        <v>171</v>
      </c>
      <c r="U480" t="s">
        <v>28</v>
      </c>
      <c r="V480">
        <v>4</v>
      </c>
      <c r="W480">
        <v>0</v>
      </c>
    </row>
    <row r="481" spans="1:23" x14ac:dyDescent="0.25">
      <c r="A481" t="str">
        <f t="shared" si="14"/>
        <v>LA061</v>
      </c>
      <c r="B481" t="str">
        <f t="shared" si="15"/>
        <v>061</v>
      </c>
      <c r="C481" t="s">
        <v>24</v>
      </c>
      <c r="D481">
        <v>606440</v>
      </c>
      <c r="E481" t="s">
        <v>209</v>
      </c>
      <c r="F481">
        <v>606440</v>
      </c>
      <c r="G481" t="s">
        <v>217</v>
      </c>
      <c r="H481" t="s">
        <v>218</v>
      </c>
      <c r="I481" t="s">
        <v>25</v>
      </c>
      <c r="J481" t="s">
        <v>26</v>
      </c>
      <c r="K481" t="s">
        <v>0</v>
      </c>
      <c r="L481" t="s">
        <v>0</v>
      </c>
      <c r="M481">
        <v>7</v>
      </c>
      <c r="N481" s="1">
        <v>42920</v>
      </c>
      <c r="O481">
        <v>1</v>
      </c>
      <c r="P481" t="str">
        <f>"170700000337"</f>
        <v>170700000337</v>
      </c>
      <c r="Q481" t="s">
        <v>172</v>
      </c>
      <c r="R481" t="s">
        <v>29</v>
      </c>
      <c r="S481" t="s">
        <v>173</v>
      </c>
      <c r="T481" t="s">
        <v>174</v>
      </c>
      <c r="U481" t="s">
        <v>28</v>
      </c>
      <c r="V481">
        <v>4</v>
      </c>
      <c r="W481">
        <v>0</v>
      </c>
    </row>
    <row r="482" spans="1:23" x14ac:dyDescent="0.25">
      <c r="A482" t="str">
        <f t="shared" si="14"/>
        <v>LA061</v>
      </c>
      <c r="B482" t="str">
        <f t="shared" si="15"/>
        <v>061</v>
      </c>
      <c r="C482" t="s">
        <v>24</v>
      </c>
      <c r="D482">
        <v>606440</v>
      </c>
      <c r="E482" t="s">
        <v>209</v>
      </c>
      <c r="F482">
        <v>606440</v>
      </c>
      <c r="G482" t="s">
        <v>217</v>
      </c>
      <c r="H482" t="s">
        <v>218</v>
      </c>
      <c r="I482" t="s">
        <v>25</v>
      </c>
      <c r="J482" t="s">
        <v>26</v>
      </c>
      <c r="K482" t="s">
        <v>0</v>
      </c>
      <c r="L482" t="s">
        <v>0</v>
      </c>
      <c r="M482">
        <v>7</v>
      </c>
      <c r="N482" s="1">
        <v>42947</v>
      </c>
      <c r="O482">
        <v>1</v>
      </c>
      <c r="P482" t="str">
        <f>"170700000172"</f>
        <v>170700000172</v>
      </c>
      <c r="Q482" t="s">
        <v>169</v>
      </c>
      <c r="R482" t="s">
        <v>27</v>
      </c>
      <c r="S482" t="s">
        <v>170</v>
      </c>
      <c r="T482" t="s">
        <v>171</v>
      </c>
      <c r="U482" t="s">
        <v>28</v>
      </c>
      <c r="V482">
        <v>4</v>
      </c>
      <c r="W482">
        <v>0</v>
      </c>
    </row>
    <row r="483" spans="1:23" x14ac:dyDescent="0.25">
      <c r="A483" t="str">
        <f t="shared" si="14"/>
        <v>LA061</v>
      </c>
      <c r="B483" t="str">
        <f t="shared" si="15"/>
        <v>061</v>
      </c>
      <c r="C483" t="s">
        <v>24</v>
      </c>
      <c r="D483">
        <v>606440</v>
      </c>
      <c r="E483" t="s">
        <v>209</v>
      </c>
      <c r="F483">
        <v>606440</v>
      </c>
      <c r="G483" t="s">
        <v>217</v>
      </c>
      <c r="H483" t="s">
        <v>218</v>
      </c>
      <c r="I483" t="s">
        <v>25</v>
      </c>
      <c r="J483" t="s">
        <v>26</v>
      </c>
      <c r="K483" t="s">
        <v>0</v>
      </c>
      <c r="L483" t="s">
        <v>0</v>
      </c>
      <c r="M483">
        <v>8</v>
      </c>
      <c r="N483" s="1">
        <v>42948</v>
      </c>
      <c r="O483">
        <v>1</v>
      </c>
      <c r="P483" t="str">
        <f>"170800000172"</f>
        <v>170800000172</v>
      </c>
      <c r="Q483" t="s">
        <v>169</v>
      </c>
      <c r="R483" t="s">
        <v>27</v>
      </c>
      <c r="S483" t="s">
        <v>170</v>
      </c>
      <c r="T483" t="s">
        <v>171</v>
      </c>
      <c r="U483" t="s">
        <v>28</v>
      </c>
      <c r="V483">
        <v>4</v>
      </c>
      <c r="W483">
        <v>0</v>
      </c>
    </row>
    <row r="484" spans="1:23" x14ac:dyDescent="0.25">
      <c r="A484" t="str">
        <f t="shared" si="14"/>
        <v>LA061</v>
      </c>
      <c r="B484" t="str">
        <f t="shared" si="15"/>
        <v>061</v>
      </c>
      <c r="C484" t="s">
        <v>24</v>
      </c>
      <c r="D484">
        <v>606440</v>
      </c>
      <c r="E484" t="s">
        <v>209</v>
      </c>
      <c r="F484">
        <v>606440</v>
      </c>
      <c r="G484" t="s">
        <v>217</v>
      </c>
      <c r="H484" t="s">
        <v>218</v>
      </c>
      <c r="I484" t="s">
        <v>25</v>
      </c>
      <c r="J484" t="s">
        <v>26</v>
      </c>
      <c r="K484" t="s">
        <v>0</v>
      </c>
      <c r="L484" t="s">
        <v>0</v>
      </c>
      <c r="M484">
        <v>8</v>
      </c>
      <c r="N484" s="1">
        <v>42948</v>
      </c>
      <c r="O484">
        <v>1</v>
      </c>
      <c r="P484" t="str">
        <f>"170800000220"</f>
        <v>170800000220</v>
      </c>
      <c r="Q484" t="s">
        <v>172</v>
      </c>
      <c r="R484" t="s">
        <v>29</v>
      </c>
      <c r="S484" t="s">
        <v>173</v>
      </c>
      <c r="T484" t="s">
        <v>174</v>
      </c>
      <c r="U484" t="s">
        <v>28</v>
      </c>
      <c r="V484">
        <v>4</v>
      </c>
      <c r="W484">
        <v>0</v>
      </c>
    </row>
    <row r="485" spans="1:23" x14ac:dyDescent="0.25">
      <c r="A485" t="str">
        <f t="shared" si="14"/>
        <v>LA061</v>
      </c>
      <c r="B485" t="str">
        <f t="shared" si="15"/>
        <v>061</v>
      </c>
      <c r="C485" t="s">
        <v>24</v>
      </c>
      <c r="D485">
        <v>606440</v>
      </c>
      <c r="E485" t="s">
        <v>209</v>
      </c>
      <c r="F485">
        <v>606440</v>
      </c>
      <c r="G485" t="s">
        <v>217</v>
      </c>
      <c r="H485" t="s">
        <v>218</v>
      </c>
      <c r="I485" t="s">
        <v>25</v>
      </c>
      <c r="J485" t="s">
        <v>26</v>
      </c>
      <c r="K485" t="s">
        <v>0</v>
      </c>
      <c r="L485" t="s">
        <v>0</v>
      </c>
      <c r="M485">
        <v>8</v>
      </c>
      <c r="N485" s="1">
        <v>42951</v>
      </c>
      <c r="O485">
        <v>1</v>
      </c>
      <c r="P485" t="str">
        <f>"170800000212"</f>
        <v>170800000212</v>
      </c>
      <c r="Q485" t="s">
        <v>172</v>
      </c>
      <c r="R485" t="s">
        <v>29</v>
      </c>
      <c r="S485" t="s">
        <v>173</v>
      </c>
      <c r="T485" t="s">
        <v>174</v>
      </c>
      <c r="U485" t="s">
        <v>28</v>
      </c>
      <c r="V485">
        <v>4</v>
      </c>
      <c r="W485">
        <v>0</v>
      </c>
    </row>
    <row r="486" spans="1:23" x14ac:dyDescent="0.25">
      <c r="A486" t="str">
        <f t="shared" si="14"/>
        <v>LA061</v>
      </c>
      <c r="B486" t="str">
        <f t="shared" si="15"/>
        <v>061</v>
      </c>
      <c r="C486" t="s">
        <v>24</v>
      </c>
      <c r="D486">
        <v>606440</v>
      </c>
      <c r="E486" t="s">
        <v>209</v>
      </c>
      <c r="F486">
        <v>606440</v>
      </c>
      <c r="G486" t="s">
        <v>217</v>
      </c>
      <c r="H486" t="s">
        <v>218</v>
      </c>
      <c r="I486" t="s">
        <v>25</v>
      </c>
      <c r="J486" t="s">
        <v>26</v>
      </c>
      <c r="K486" t="s">
        <v>0</v>
      </c>
      <c r="L486" t="s">
        <v>0</v>
      </c>
      <c r="M486">
        <v>9</v>
      </c>
      <c r="N486" s="1">
        <v>43008</v>
      </c>
      <c r="O486">
        <v>1</v>
      </c>
      <c r="P486" t="str">
        <f>"170900000486"</f>
        <v>170900000486</v>
      </c>
      <c r="Q486" t="s">
        <v>169</v>
      </c>
      <c r="R486" t="s">
        <v>27</v>
      </c>
      <c r="S486" t="s">
        <v>170</v>
      </c>
      <c r="T486" t="s">
        <v>171</v>
      </c>
      <c r="U486" t="s">
        <v>28</v>
      </c>
      <c r="V486">
        <v>4</v>
      </c>
      <c r="W486">
        <v>0</v>
      </c>
    </row>
    <row r="487" spans="1:23" x14ac:dyDescent="0.25">
      <c r="A487" t="str">
        <f t="shared" si="14"/>
        <v>LA061</v>
      </c>
      <c r="B487" t="str">
        <f t="shared" si="15"/>
        <v>061</v>
      </c>
      <c r="C487" t="s">
        <v>24</v>
      </c>
      <c r="D487">
        <v>606440</v>
      </c>
      <c r="E487" t="s">
        <v>209</v>
      </c>
      <c r="F487">
        <v>606440</v>
      </c>
      <c r="G487" t="s">
        <v>217</v>
      </c>
      <c r="H487" t="s">
        <v>218</v>
      </c>
      <c r="I487" t="s">
        <v>25</v>
      </c>
      <c r="J487" t="s">
        <v>26</v>
      </c>
      <c r="K487" t="s">
        <v>0</v>
      </c>
      <c r="L487" t="s">
        <v>0</v>
      </c>
      <c r="M487">
        <v>10</v>
      </c>
      <c r="N487" s="1">
        <v>43009</v>
      </c>
      <c r="O487">
        <v>1</v>
      </c>
      <c r="P487" t="str">
        <f>"171000000224"</f>
        <v>171000000224</v>
      </c>
      <c r="Q487" t="s">
        <v>169</v>
      </c>
      <c r="R487" t="s">
        <v>27</v>
      </c>
      <c r="S487" t="s">
        <v>170</v>
      </c>
      <c r="T487" t="s">
        <v>171</v>
      </c>
      <c r="U487" t="s">
        <v>28</v>
      </c>
      <c r="V487">
        <v>4</v>
      </c>
      <c r="W487">
        <v>0</v>
      </c>
    </row>
    <row r="488" spans="1:23" x14ac:dyDescent="0.25">
      <c r="A488" t="str">
        <f t="shared" si="14"/>
        <v>LA061</v>
      </c>
      <c r="B488" t="str">
        <f t="shared" si="15"/>
        <v>061</v>
      </c>
      <c r="C488" t="s">
        <v>24</v>
      </c>
      <c r="D488">
        <v>606440</v>
      </c>
      <c r="E488" t="s">
        <v>209</v>
      </c>
      <c r="F488">
        <v>606440</v>
      </c>
      <c r="G488" t="s">
        <v>217</v>
      </c>
      <c r="H488" t="s">
        <v>218</v>
      </c>
      <c r="I488" t="s">
        <v>25</v>
      </c>
      <c r="J488" t="s">
        <v>26</v>
      </c>
      <c r="K488" t="s">
        <v>0</v>
      </c>
      <c r="L488" t="s">
        <v>0</v>
      </c>
      <c r="M488">
        <v>10</v>
      </c>
      <c r="N488" s="1">
        <v>43013</v>
      </c>
      <c r="O488">
        <v>1</v>
      </c>
      <c r="P488" t="str">
        <f>"171000000168"</f>
        <v>171000000168</v>
      </c>
      <c r="Q488" t="s">
        <v>172</v>
      </c>
      <c r="R488" t="s">
        <v>29</v>
      </c>
      <c r="S488" t="s">
        <v>173</v>
      </c>
      <c r="T488" t="s">
        <v>174</v>
      </c>
      <c r="U488" t="s">
        <v>28</v>
      </c>
      <c r="V488">
        <v>4</v>
      </c>
      <c r="W488">
        <v>0</v>
      </c>
    </row>
    <row r="489" spans="1:23" x14ac:dyDescent="0.25">
      <c r="A489" t="str">
        <f t="shared" si="14"/>
        <v>LA061</v>
      </c>
      <c r="B489" t="str">
        <f t="shared" si="15"/>
        <v>061</v>
      </c>
      <c r="C489" t="s">
        <v>24</v>
      </c>
      <c r="D489">
        <v>606800</v>
      </c>
      <c r="E489" t="s">
        <v>219</v>
      </c>
      <c r="F489">
        <v>606800</v>
      </c>
      <c r="G489" t="s">
        <v>175</v>
      </c>
      <c r="H489" t="s">
        <v>176</v>
      </c>
      <c r="I489" t="s">
        <v>25</v>
      </c>
      <c r="J489" t="s">
        <v>26</v>
      </c>
      <c r="K489" t="s">
        <v>0</v>
      </c>
      <c r="L489" t="s">
        <v>0</v>
      </c>
      <c r="M489">
        <v>1</v>
      </c>
      <c r="N489" s="1">
        <v>42736</v>
      </c>
      <c r="O489">
        <v>1</v>
      </c>
      <c r="P489" t="str">
        <f>"170100000042"</f>
        <v>170100000042</v>
      </c>
      <c r="Q489" t="s">
        <v>169</v>
      </c>
      <c r="R489" t="s">
        <v>29</v>
      </c>
      <c r="S489" t="s">
        <v>170</v>
      </c>
      <c r="T489" t="s">
        <v>171</v>
      </c>
      <c r="U489" t="s">
        <v>28</v>
      </c>
      <c r="V489">
        <v>4</v>
      </c>
      <c r="W489">
        <v>0</v>
      </c>
    </row>
    <row r="490" spans="1:23" x14ac:dyDescent="0.25">
      <c r="A490" t="str">
        <f t="shared" si="14"/>
        <v>LA061</v>
      </c>
      <c r="B490" t="str">
        <f t="shared" si="15"/>
        <v>061</v>
      </c>
      <c r="C490" t="s">
        <v>24</v>
      </c>
      <c r="D490">
        <v>606800</v>
      </c>
      <c r="E490" t="s">
        <v>219</v>
      </c>
      <c r="F490">
        <v>606800</v>
      </c>
      <c r="G490" t="s">
        <v>175</v>
      </c>
      <c r="H490" t="s">
        <v>176</v>
      </c>
      <c r="I490" t="s">
        <v>25</v>
      </c>
      <c r="J490" t="s">
        <v>26</v>
      </c>
      <c r="K490" t="s">
        <v>0</v>
      </c>
      <c r="L490" t="s">
        <v>0</v>
      </c>
      <c r="M490">
        <v>1</v>
      </c>
      <c r="N490" s="1">
        <v>42736</v>
      </c>
      <c r="O490">
        <v>1</v>
      </c>
      <c r="P490" t="str">
        <f>"170100000157"</f>
        <v>170100000157</v>
      </c>
      <c r="Q490" t="s">
        <v>180</v>
      </c>
      <c r="R490" t="s">
        <v>29</v>
      </c>
      <c r="S490" t="s">
        <v>187</v>
      </c>
      <c r="T490" t="s">
        <v>181</v>
      </c>
      <c r="U490" t="s">
        <v>28</v>
      </c>
      <c r="V490">
        <v>4</v>
      </c>
      <c r="W490">
        <v>0</v>
      </c>
    </row>
    <row r="491" spans="1:23" x14ac:dyDescent="0.25">
      <c r="A491" t="str">
        <f t="shared" si="14"/>
        <v>LA061</v>
      </c>
      <c r="B491" t="str">
        <f t="shared" si="15"/>
        <v>061</v>
      </c>
      <c r="C491" t="s">
        <v>24</v>
      </c>
      <c r="D491">
        <v>606800</v>
      </c>
      <c r="E491" t="s">
        <v>219</v>
      </c>
      <c r="F491">
        <v>606800</v>
      </c>
      <c r="G491" t="s">
        <v>175</v>
      </c>
      <c r="H491" t="s">
        <v>176</v>
      </c>
      <c r="I491" t="s">
        <v>25</v>
      </c>
      <c r="J491" t="s">
        <v>26</v>
      </c>
      <c r="K491" t="s">
        <v>0</v>
      </c>
      <c r="L491" t="s">
        <v>0</v>
      </c>
      <c r="M491">
        <v>1</v>
      </c>
      <c r="N491" s="1">
        <v>42746</v>
      </c>
      <c r="O491">
        <v>1</v>
      </c>
      <c r="P491" t="str">
        <f>"170100001420"</f>
        <v>170100001420</v>
      </c>
      <c r="Q491" t="s">
        <v>172</v>
      </c>
      <c r="R491" t="s">
        <v>29</v>
      </c>
      <c r="S491" t="s">
        <v>173</v>
      </c>
      <c r="T491" t="s">
        <v>174</v>
      </c>
      <c r="U491" t="s">
        <v>28</v>
      </c>
      <c r="V491">
        <v>4</v>
      </c>
      <c r="W491">
        <v>0</v>
      </c>
    </row>
    <row r="492" spans="1:23" x14ac:dyDescent="0.25">
      <c r="A492" t="str">
        <f t="shared" si="14"/>
        <v>LA061</v>
      </c>
      <c r="B492" t="str">
        <f t="shared" si="15"/>
        <v>061</v>
      </c>
      <c r="C492" t="s">
        <v>24</v>
      </c>
      <c r="D492">
        <v>606800</v>
      </c>
      <c r="E492" t="s">
        <v>219</v>
      </c>
      <c r="F492">
        <v>606800</v>
      </c>
      <c r="G492" t="s">
        <v>175</v>
      </c>
      <c r="H492" t="s">
        <v>176</v>
      </c>
      <c r="I492" t="s">
        <v>25</v>
      </c>
      <c r="J492" t="s">
        <v>26</v>
      </c>
      <c r="K492" t="s">
        <v>0</v>
      </c>
      <c r="L492" t="s">
        <v>0</v>
      </c>
      <c r="M492">
        <v>1</v>
      </c>
      <c r="N492" s="1">
        <v>42766</v>
      </c>
      <c r="O492">
        <v>1</v>
      </c>
      <c r="P492" t="str">
        <f>"170100000190"</f>
        <v>170100000190</v>
      </c>
      <c r="Q492" t="s">
        <v>169</v>
      </c>
      <c r="R492" t="s">
        <v>27</v>
      </c>
      <c r="S492" t="s">
        <v>170</v>
      </c>
      <c r="T492" t="s">
        <v>171</v>
      </c>
      <c r="U492" t="s">
        <v>28</v>
      </c>
      <c r="V492">
        <v>4</v>
      </c>
      <c r="W492">
        <v>0</v>
      </c>
    </row>
    <row r="493" spans="1:23" x14ac:dyDescent="0.25">
      <c r="A493" t="str">
        <f t="shared" si="14"/>
        <v>LA061</v>
      </c>
      <c r="B493" t="str">
        <f t="shared" si="15"/>
        <v>061</v>
      </c>
      <c r="C493" t="s">
        <v>24</v>
      </c>
      <c r="D493">
        <v>606940</v>
      </c>
      <c r="E493" t="s">
        <v>45</v>
      </c>
      <c r="F493">
        <v>606940</v>
      </c>
      <c r="G493" t="s">
        <v>49</v>
      </c>
      <c r="H493" t="s">
        <v>50</v>
      </c>
      <c r="I493" t="s">
        <v>39</v>
      </c>
      <c r="J493" t="s">
        <v>40</v>
      </c>
      <c r="K493" t="s">
        <v>0</v>
      </c>
      <c r="L493" t="s">
        <v>0</v>
      </c>
      <c r="M493">
        <v>7</v>
      </c>
      <c r="N493" s="1">
        <v>42947</v>
      </c>
      <c r="O493">
        <v>1</v>
      </c>
      <c r="P493" t="str">
        <f>"170700000064"</f>
        <v>170700000064</v>
      </c>
      <c r="Q493" t="s">
        <v>180</v>
      </c>
      <c r="R493" t="s">
        <v>27</v>
      </c>
      <c r="S493" t="s">
        <v>170</v>
      </c>
      <c r="T493" t="s">
        <v>181</v>
      </c>
      <c r="U493" t="s">
        <v>28</v>
      </c>
      <c r="V493">
        <v>4</v>
      </c>
      <c r="W493">
        <v>0</v>
      </c>
    </row>
    <row r="494" spans="1:23" x14ac:dyDescent="0.25">
      <c r="A494" t="str">
        <f t="shared" si="14"/>
        <v>LA061</v>
      </c>
      <c r="B494" t="str">
        <f t="shared" si="15"/>
        <v>061</v>
      </c>
      <c r="C494" t="s">
        <v>24</v>
      </c>
      <c r="D494">
        <v>606940</v>
      </c>
      <c r="E494" t="s">
        <v>45</v>
      </c>
      <c r="F494">
        <v>606940</v>
      </c>
      <c r="G494" t="s">
        <v>49</v>
      </c>
      <c r="H494" t="s">
        <v>50</v>
      </c>
      <c r="I494" t="s">
        <v>39</v>
      </c>
      <c r="J494" t="s">
        <v>40</v>
      </c>
      <c r="K494" t="s">
        <v>0</v>
      </c>
      <c r="L494" t="s">
        <v>0</v>
      </c>
      <c r="M494">
        <v>8</v>
      </c>
      <c r="N494" s="1">
        <v>42948</v>
      </c>
      <c r="O494">
        <v>1</v>
      </c>
      <c r="P494" t="str">
        <f>"170800000051"</f>
        <v>170800000051</v>
      </c>
      <c r="Q494" t="s">
        <v>180</v>
      </c>
      <c r="R494" t="s">
        <v>27</v>
      </c>
      <c r="S494" t="s">
        <v>170</v>
      </c>
      <c r="T494" t="s">
        <v>181</v>
      </c>
      <c r="U494" t="s">
        <v>28</v>
      </c>
      <c r="V494">
        <v>4</v>
      </c>
      <c r="W494">
        <v>0</v>
      </c>
    </row>
    <row r="495" spans="1:23" x14ac:dyDescent="0.25">
      <c r="A495" t="str">
        <f t="shared" si="14"/>
        <v>LA061</v>
      </c>
      <c r="B495" t="str">
        <f t="shared" si="15"/>
        <v>061</v>
      </c>
      <c r="C495" t="s">
        <v>24</v>
      </c>
      <c r="D495">
        <v>606940</v>
      </c>
      <c r="E495" t="s">
        <v>45</v>
      </c>
      <c r="F495">
        <v>606940</v>
      </c>
      <c r="G495" t="s">
        <v>49</v>
      </c>
      <c r="H495" t="s">
        <v>50</v>
      </c>
      <c r="I495" t="s">
        <v>39</v>
      </c>
      <c r="J495" t="s">
        <v>40</v>
      </c>
      <c r="K495" t="s">
        <v>0</v>
      </c>
      <c r="L495" t="s">
        <v>0</v>
      </c>
      <c r="M495">
        <v>8</v>
      </c>
      <c r="N495" s="1">
        <v>42978</v>
      </c>
      <c r="O495">
        <v>1</v>
      </c>
      <c r="P495" t="str">
        <f>"170800000290"</f>
        <v>170800000290</v>
      </c>
      <c r="Q495" t="s">
        <v>180</v>
      </c>
      <c r="R495" t="s">
        <v>27</v>
      </c>
      <c r="S495" t="s">
        <v>170</v>
      </c>
      <c r="T495" t="s">
        <v>181</v>
      </c>
      <c r="U495" t="s">
        <v>28</v>
      </c>
      <c r="V495">
        <v>4</v>
      </c>
      <c r="W495">
        <v>0</v>
      </c>
    </row>
    <row r="496" spans="1:23" x14ac:dyDescent="0.25">
      <c r="A496" t="str">
        <f t="shared" si="14"/>
        <v>LA061</v>
      </c>
      <c r="B496" t="str">
        <f t="shared" si="15"/>
        <v>061</v>
      </c>
      <c r="C496" t="s">
        <v>24</v>
      </c>
      <c r="D496">
        <v>606940</v>
      </c>
      <c r="E496" t="s">
        <v>45</v>
      </c>
      <c r="F496">
        <v>606940</v>
      </c>
      <c r="G496" t="s">
        <v>49</v>
      </c>
      <c r="H496" t="s">
        <v>50</v>
      </c>
      <c r="I496" t="s">
        <v>39</v>
      </c>
      <c r="J496" t="s">
        <v>40</v>
      </c>
      <c r="K496" t="s">
        <v>0</v>
      </c>
      <c r="L496" t="s">
        <v>0</v>
      </c>
      <c r="M496">
        <v>9</v>
      </c>
      <c r="N496" s="1">
        <v>42979</v>
      </c>
      <c r="O496">
        <v>1</v>
      </c>
      <c r="P496" t="str">
        <f>"170900000007"</f>
        <v>170900000007</v>
      </c>
      <c r="Q496" t="s">
        <v>180</v>
      </c>
      <c r="R496" t="s">
        <v>27</v>
      </c>
      <c r="S496" t="s">
        <v>170</v>
      </c>
      <c r="T496" t="s">
        <v>181</v>
      </c>
      <c r="U496" t="s">
        <v>28</v>
      </c>
      <c r="V496">
        <v>4</v>
      </c>
      <c r="W496">
        <v>0</v>
      </c>
    </row>
    <row r="497" spans="1:23" x14ac:dyDescent="0.25">
      <c r="A497" t="str">
        <f t="shared" si="14"/>
        <v>LA061</v>
      </c>
      <c r="B497" t="str">
        <f t="shared" si="15"/>
        <v>061</v>
      </c>
      <c r="C497" t="s">
        <v>24</v>
      </c>
      <c r="D497">
        <v>606940</v>
      </c>
      <c r="E497" t="s">
        <v>45</v>
      </c>
      <c r="F497">
        <v>606940</v>
      </c>
      <c r="G497" t="s">
        <v>49</v>
      </c>
      <c r="H497" t="s">
        <v>50</v>
      </c>
      <c r="I497" t="s">
        <v>39</v>
      </c>
      <c r="J497" t="s">
        <v>40</v>
      </c>
      <c r="K497" t="s">
        <v>0</v>
      </c>
      <c r="L497" t="s">
        <v>0</v>
      </c>
      <c r="M497">
        <v>9</v>
      </c>
      <c r="N497" s="1">
        <v>43008</v>
      </c>
      <c r="O497">
        <v>1</v>
      </c>
      <c r="P497" t="str">
        <f>"170900000350"</f>
        <v>170900000350</v>
      </c>
      <c r="Q497" t="s">
        <v>180</v>
      </c>
      <c r="R497" t="s">
        <v>27</v>
      </c>
      <c r="S497" t="s">
        <v>170</v>
      </c>
      <c r="T497" t="s">
        <v>181</v>
      </c>
      <c r="U497" t="s">
        <v>28</v>
      </c>
      <c r="V497">
        <v>4</v>
      </c>
      <c r="W497">
        <v>0</v>
      </c>
    </row>
    <row r="498" spans="1:23" x14ac:dyDescent="0.25">
      <c r="A498" t="str">
        <f t="shared" si="14"/>
        <v>LA061</v>
      </c>
      <c r="B498" t="str">
        <f t="shared" si="15"/>
        <v>061</v>
      </c>
      <c r="C498" t="s">
        <v>24</v>
      </c>
      <c r="D498">
        <v>606940</v>
      </c>
      <c r="E498" t="s">
        <v>45</v>
      </c>
      <c r="F498">
        <v>606940</v>
      </c>
      <c r="G498" t="s">
        <v>49</v>
      </c>
      <c r="H498" t="s">
        <v>50</v>
      </c>
      <c r="I498" t="s">
        <v>39</v>
      </c>
      <c r="J498" t="s">
        <v>40</v>
      </c>
      <c r="K498" t="s">
        <v>0</v>
      </c>
      <c r="L498" t="s">
        <v>0</v>
      </c>
      <c r="M498">
        <v>10</v>
      </c>
      <c r="N498" s="1">
        <v>43009</v>
      </c>
      <c r="O498">
        <v>1</v>
      </c>
      <c r="P498" t="str">
        <f>"171000000067"</f>
        <v>171000000067</v>
      </c>
      <c r="Q498" t="s">
        <v>180</v>
      </c>
      <c r="R498" t="s">
        <v>27</v>
      </c>
      <c r="S498" t="s">
        <v>170</v>
      </c>
      <c r="T498" t="s">
        <v>181</v>
      </c>
      <c r="U498" t="s">
        <v>28</v>
      </c>
      <c r="V498">
        <v>4</v>
      </c>
      <c r="W498">
        <v>0</v>
      </c>
    </row>
    <row r="499" spans="1:23" x14ac:dyDescent="0.25">
      <c r="A499" t="str">
        <f t="shared" si="14"/>
        <v>LA061</v>
      </c>
      <c r="B499" t="str">
        <f t="shared" si="15"/>
        <v>061</v>
      </c>
      <c r="C499" t="s">
        <v>24</v>
      </c>
      <c r="D499">
        <v>606940</v>
      </c>
      <c r="E499" t="s">
        <v>45</v>
      </c>
      <c r="F499">
        <v>606940</v>
      </c>
      <c r="G499" t="s">
        <v>49</v>
      </c>
      <c r="H499" t="s">
        <v>50</v>
      </c>
      <c r="I499" t="s">
        <v>39</v>
      </c>
      <c r="J499" t="s">
        <v>40</v>
      </c>
      <c r="K499" t="s">
        <v>0</v>
      </c>
      <c r="L499" t="s">
        <v>0</v>
      </c>
      <c r="M499">
        <v>10</v>
      </c>
      <c r="N499" s="1">
        <v>43039</v>
      </c>
      <c r="O499">
        <v>1</v>
      </c>
      <c r="P499" t="str">
        <f>"171000000351"</f>
        <v>171000000351</v>
      </c>
      <c r="Q499" t="s">
        <v>180</v>
      </c>
      <c r="R499" t="s">
        <v>27</v>
      </c>
      <c r="S499" t="s">
        <v>170</v>
      </c>
      <c r="T499" t="s">
        <v>181</v>
      </c>
      <c r="U499" t="s">
        <v>28</v>
      </c>
      <c r="V499">
        <v>4</v>
      </c>
      <c r="W499">
        <v>0</v>
      </c>
    </row>
    <row r="500" spans="1:23" x14ac:dyDescent="0.25">
      <c r="A500" t="str">
        <f t="shared" si="14"/>
        <v>LA061</v>
      </c>
      <c r="B500" t="str">
        <f t="shared" si="15"/>
        <v>061</v>
      </c>
      <c r="C500" t="s">
        <v>24</v>
      </c>
      <c r="D500">
        <v>606940</v>
      </c>
      <c r="E500" t="s">
        <v>45</v>
      </c>
      <c r="F500">
        <v>606940</v>
      </c>
      <c r="G500" t="s">
        <v>210</v>
      </c>
      <c r="H500" t="s">
        <v>211</v>
      </c>
      <c r="I500" t="s">
        <v>25</v>
      </c>
      <c r="J500" t="s">
        <v>26</v>
      </c>
      <c r="K500" t="s">
        <v>0</v>
      </c>
      <c r="L500" t="s">
        <v>0</v>
      </c>
      <c r="M500">
        <v>4</v>
      </c>
      <c r="N500" s="1">
        <v>42830</v>
      </c>
      <c r="O500">
        <v>1</v>
      </c>
      <c r="P500" t="str">
        <f>"170400001117"</f>
        <v>170400001117</v>
      </c>
      <c r="Q500" t="s">
        <v>172</v>
      </c>
      <c r="R500" t="s">
        <v>29</v>
      </c>
      <c r="S500" t="s">
        <v>173</v>
      </c>
      <c r="T500" t="s">
        <v>174</v>
      </c>
      <c r="U500" t="s">
        <v>28</v>
      </c>
      <c r="V500">
        <v>4</v>
      </c>
      <c r="W500">
        <v>0</v>
      </c>
    </row>
    <row r="501" spans="1:23" x14ac:dyDescent="0.25">
      <c r="A501" t="str">
        <f t="shared" si="14"/>
        <v>LA061</v>
      </c>
      <c r="B501" t="str">
        <f t="shared" si="15"/>
        <v>061</v>
      </c>
      <c r="C501" t="s">
        <v>24</v>
      </c>
      <c r="D501">
        <v>606940</v>
      </c>
      <c r="E501" t="s">
        <v>45</v>
      </c>
      <c r="F501">
        <v>606940</v>
      </c>
      <c r="G501" t="s">
        <v>210</v>
      </c>
      <c r="H501" t="s">
        <v>211</v>
      </c>
      <c r="I501" t="s">
        <v>25</v>
      </c>
      <c r="J501" t="s">
        <v>26</v>
      </c>
      <c r="K501" t="s">
        <v>0</v>
      </c>
      <c r="L501" t="s">
        <v>0</v>
      </c>
      <c r="M501">
        <v>4</v>
      </c>
      <c r="N501" s="1">
        <v>42830</v>
      </c>
      <c r="O501">
        <v>1</v>
      </c>
      <c r="P501" t="str">
        <f>"170400001159"</f>
        <v>170400001159</v>
      </c>
      <c r="Q501" t="s">
        <v>172</v>
      </c>
      <c r="R501" t="s">
        <v>29</v>
      </c>
      <c r="S501" t="s">
        <v>173</v>
      </c>
      <c r="T501" t="s">
        <v>174</v>
      </c>
      <c r="U501" t="s">
        <v>28</v>
      </c>
      <c r="V501">
        <v>4</v>
      </c>
      <c r="W501">
        <v>0</v>
      </c>
    </row>
    <row r="502" spans="1:23" x14ac:dyDescent="0.25">
      <c r="A502" t="str">
        <f t="shared" si="14"/>
        <v>LA061</v>
      </c>
      <c r="B502" t="str">
        <f t="shared" si="15"/>
        <v>061</v>
      </c>
      <c r="C502" t="s">
        <v>24</v>
      </c>
      <c r="D502">
        <v>606940</v>
      </c>
      <c r="E502" t="s">
        <v>45</v>
      </c>
      <c r="F502">
        <v>606940</v>
      </c>
      <c r="G502" t="s">
        <v>210</v>
      </c>
      <c r="H502" t="s">
        <v>211</v>
      </c>
      <c r="I502" t="s">
        <v>25</v>
      </c>
      <c r="J502" t="s">
        <v>26</v>
      </c>
      <c r="K502" t="s">
        <v>0</v>
      </c>
      <c r="L502" t="s">
        <v>0</v>
      </c>
      <c r="M502">
        <v>4</v>
      </c>
      <c r="N502" s="1">
        <v>42836</v>
      </c>
      <c r="O502">
        <v>1</v>
      </c>
      <c r="P502" t="str">
        <f>"170400000983"</f>
        <v>170400000983</v>
      </c>
      <c r="Q502" t="s">
        <v>172</v>
      </c>
      <c r="R502" t="s">
        <v>29</v>
      </c>
      <c r="S502" t="s">
        <v>173</v>
      </c>
      <c r="T502" t="s">
        <v>174</v>
      </c>
      <c r="U502" t="s">
        <v>28</v>
      </c>
      <c r="V502">
        <v>4</v>
      </c>
      <c r="W502">
        <v>0</v>
      </c>
    </row>
    <row r="503" spans="1:23" x14ac:dyDescent="0.25">
      <c r="A503" t="str">
        <f t="shared" si="14"/>
        <v>LA061</v>
      </c>
      <c r="B503" t="str">
        <f t="shared" si="15"/>
        <v>061</v>
      </c>
      <c r="C503" t="s">
        <v>24</v>
      </c>
      <c r="D503">
        <v>606940</v>
      </c>
      <c r="E503" t="s">
        <v>45</v>
      </c>
      <c r="F503">
        <v>606940</v>
      </c>
      <c r="G503" t="s">
        <v>210</v>
      </c>
      <c r="H503" t="s">
        <v>211</v>
      </c>
      <c r="I503" t="s">
        <v>25</v>
      </c>
      <c r="J503" t="s">
        <v>26</v>
      </c>
      <c r="K503" t="s">
        <v>0</v>
      </c>
      <c r="L503" t="s">
        <v>0</v>
      </c>
      <c r="M503">
        <v>4</v>
      </c>
      <c r="N503" s="1">
        <v>42838</v>
      </c>
      <c r="O503">
        <v>1</v>
      </c>
      <c r="P503" t="str">
        <f>"170400000985"</f>
        <v>170400000985</v>
      </c>
      <c r="Q503" t="s">
        <v>172</v>
      </c>
      <c r="R503" t="s">
        <v>29</v>
      </c>
      <c r="S503" t="s">
        <v>173</v>
      </c>
      <c r="T503" t="s">
        <v>174</v>
      </c>
      <c r="U503" t="s">
        <v>28</v>
      </c>
      <c r="V503">
        <v>4</v>
      </c>
      <c r="W503">
        <v>0</v>
      </c>
    </row>
    <row r="504" spans="1:23" x14ac:dyDescent="0.25">
      <c r="A504" t="str">
        <f t="shared" si="14"/>
        <v>LA061</v>
      </c>
      <c r="B504" t="str">
        <f t="shared" si="15"/>
        <v>061</v>
      </c>
      <c r="C504" t="s">
        <v>24</v>
      </c>
      <c r="D504">
        <v>606940</v>
      </c>
      <c r="E504" t="s">
        <v>45</v>
      </c>
      <c r="F504">
        <v>606940</v>
      </c>
      <c r="G504" t="s">
        <v>217</v>
      </c>
      <c r="H504" t="s">
        <v>218</v>
      </c>
      <c r="I504" t="s">
        <v>25</v>
      </c>
      <c r="J504" t="s">
        <v>26</v>
      </c>
      <c r="K504" t="s">
        <v>0</v>
      </c>
      <c r="L504" t="s">
        <v>0</v>
      </c>
      <c r="M504">
        <v>1</v>
      </c>
      <c r="N504" s="1">
        <v>42759</v>
      </c>
      <c r="O504">
        <v>1</v>
      </c>
      <c r="P504" t="str">
        <f>"170100002793"</f>
        <v>170100002793</v>
      </c>
      <c r="Q504" t="s">
        <v>172</v>
      </c>
      <c r="R504" t="s">
        <v>29</v>
      </c>
      <c r="S504" t="s">
        <v>173</v>
      </c>
      <c r="T504" t="s">
        <v>174</v>
      </c>
      <c r="U504" t="s">
        <v>28</v>
      </c>
      <c r="V504">
        <v>4</v>
      </c>
      <c r="W504">
        <v>0</v>
      </c>
    </row>
    <row r="505" spans="1:23" x14ac:dyDescent="0.25">
      <c r="A505" t="str">
        <f t="shared" si="14"/>
        <v>LA061</v>
      </c>
      <c r="B505" t="str">
        <f t="shared" si="15"/>
        <v>061</v>
      </c>
      <c r="C505" t="s">
        <v>24</v>
      </c>
      <c r="D505">
        <v>606940</v>
      </c>
      <c r="E505" t="s">
        <v>45</v>
      </c>
      <c r="F505">
        <v>606940</v>
      </c>
      <c r="G505" t="s">
        <v>217</v>
      </c>
      <c r="H505" t="s">
        <v>218</v>
      </c>
      <c r="I505" t="s">
        <v>25</v>
      </c>
      <c r="J505" t="s">
        <v>26</v>
      </c>
      <c r="K505" t="s">
        <v>0</v>
      </c>
      <c r="L505" t="s">
        <v>0</v>
      </c>
      <c r="M505">
        <v>1</v>
      </c>
      <c r="N505" s="1">
        <v>42766</v>
      </c>
      <c r="O505">
        <v>1</v>
      </c>
      <c r="P505" t="str">
        <f>"170100000271"</f>
        <v>170100000271</v>
      </c>
      <c r="Q505" t="s">
        <v>169</v>
      </c>
      <c r="R505" t="s">
        <v>27</v>
      </c>
      <c r="S505" t="s">
        <v>170</v>
      </c>
      <c r="T505" t="s">
        <v>171</v>
      </c>
      <c r="U505" t="s">
        <v>28</v>
      </c>
      <c r="V505">
        <v>4</v>
      </c>
      <c r="W505">
        <v>0</v>
      </c>
    </row>
    <row r="506" spans="1:23" x14ac:dyDescent="0.25">
      <c r="A506" t="str">
        <f t="shared" si="14"/>
        <v>LA061</v>
      </c>
      <c r="B506" t="str">
        <f t="shared" si="15"/>
        <v>061</v>
      </c>
      <c r="C506" t="s">
        <v>24</v>
      </c>
      <c r="D506">
        <v>606940</v>
      </c>
      <c r="E506" t="s">
        <v>45</v>
      </c>
      <c r="F506">
        <v>606940</v>
      </c>
      <c r="G506" t="s">
        <v>217</v>
      </c>
      <c r="H506" t="s">
        <v>218</v>
      </c>
      <c r="I506" t="s">
        <v>25</v>
      </c>
      <c r="J506" t="s">
        <v>26</v>
      </c>
      <c r="K506" t="s">
        <v>0</v>
      </c>
      <c r="L506" t="s">
        <v>0</v>
      </c>
      <c r="M506">
        <v>1</v>
      </c>
      <c r="N506" s="1">
        <v>42766</v>
      </c>
      <c r="O506">
        <v>1</v>
      </c>
      <c r="P506" t="str">
        <f>"170100000314"</f>
        <v>170100000314</v>
      </c>
      <c r="Q506" t="s">
        <v>169</v>
      </c>
      <c r="R506" t="s">
        <v>27</v>
      </c>
      <c r="S506" t="s">
        <v>170</v>
      </c>
      <c r="T506" t="s">
        <v>171</v>
      </c>
      <c r="U506" t="s">
        <v>28</v>
      </c>
      <c r="V506">
        <v>4</v>
      </c>
      <c r="W506">
        <v>0</v>
      </c>
    </row>
    <row r="507" spans="1:23" x14ac:dyDescent="0.25">
      <c r="A507" t="str">
        <f t="shared" si="14"/>
        <v>LA061</v>
      </c>
      <c r="B507" t="str">
        <f t="shared" si="15"/>
        <v>061</v>
      </c>
      <c r="C507" t="s">
        <v>24</v>
      </c>
      <c r="D507">
        <v>606940</v>
      </c>
      <c r="E507" t="s">
        <v>45</v>
      </c>
      <c r="F507">
        <v>606940</v>
      </c>
      <c r="G507" t="s">
        <v>217</v>
      </c>
      <c r="H507" t="s">
        <v>218</v>
      </c>
      <c r="I507" t="s">
        <v>25</v>
      </c>
      <c r="J507" t="s">
        <v>26</v>
      </c>
      <c r="K507" t="s">
        <v>0</v>
      </c>
      <c r="L507" t="s">
        <v>0</v>
      </c>
      <c r="M507">
        <v>2</v>
      </c>
      <c r="N507" s="1">
        <v>42767</v>
      </c>
      <c r="O507">
        <v>1</v>
      </c>
      <c r="P507" t="str">
        <f>"170200000278"</f>
        <v>170200000278</v>
      </c>
      <c r="Q507" t="s">
        <v>169</v>
      </c>
      <c r="R507" t="s">
        <v>27</v>
      </c>
      <c r="S507" t="s">
        <v>170</v>
      </c>
      <c r="T507" t="s">
        <v>171</v>
      </c>
      <c r="U507" t="s">
        <v>28</v>
      </c>
      <c r="V507">
        <v>4</v>
      </c>
      <c r="W507">
        <v>0</v>
      </c>
    </row>
    <row r="508" spans="1:23" x14ac:dyDescent="0.25">
      <c r="A508" t="str">
        <f t="shared" si="14"/>
        <v>LA061</v>
      </c>
      <c r="B508" t="str">
        <f t="shared" si="15"/>
        <v>061</v>
      </c>
      <c r="C508" t="s">
        <v>24</v>
      </c>
      <c r="D508">
        <v>187000</v>
      </c>
      <c r="E508" t="s">
        <v>76</v>
      </c>
      <c r="F508">
        <v>187000</v>
      </c>
      <c r="G508" t="s">
        <v>122</v>
      </c>
      <c r="H508" t="s">
        <v>123</v>
      </c>
      <c r="I508" t="s">
        <v>30</v>
      </c>
      <c r="J508" t="s">
        <v>31</v>
      </c>
      <c r="K508" t="s">
        <v>0</v>
      </c>
      <c r="L508" t="s">
        <v>0</v>
      </c>
      <c r="M508">
        <v>1</v>
      </c>
      <c r="N508" s="1">
        <v>42766</v>
      </c>
      <c r="O508">
        <v>1</v>
      </c>
      <c r="P508" t="str">
        <f>"170100000581"</f>
        <v>170100000581</v>
      </c>
      <c r="Q508" t="s">
        <v>124</v>
      </c>
      <c r="R508" t="s">
        <v>29</v>
      </c>
      <c r="S508" t="s">
        <v>78</v>
      </c>
      <c r="T508" t="s">
        <v>79</v>
      </c>
      <c r="U508" t="s">
        <v>28</v>
      </c>
      <c r="V508">
        <v>4</v>
      </c>
      <c r="W508">
        <v>0</v>
      </c>
    </row>
    <row r="509" spans="1:23" x14ac:dyDescent="0.25">
      <c r="A509" t="str">
        <f t="shared" si="14"/>
        <v>LA061</v>
      </c>
      <c r="B509" t="str">
        <f t="shared" si="15"/>
        <v>061</v>
      </c>
      <c r="C509" t="s">
        <v>24</v>
      </c>
      <c r="D509">
        <v>187000</v>
      </c>
      <c r="E509" t="s">
        <v>76</v>
      </c>
      <c r="F509">
        <v>187000</v>
      </c>
      <c r="G509" t="s">
        <v>122</v>
      </c>
      <c r="H509" t="s">
        <v>123</v>
      </c>
      <c r="I509" t="s">
        <v>30</v>
      </c>
      <c r="J509" t="s">
        <v>31</v>
      </c>
      <c r="K509" t="s">
        <v>0</v>
      </c>
      <c r="L509" t="s">
        <v>0</v>
      </c>
      <c r="M509">
        <v>1</v>
      </c>
      <c r="N509" s="1">
        <v>42766</v>
      </c>
      <c r="O509">
        <v>1</v>
      </c>
      <c r="P509" t="str">
        <f>"170100000581"</f>
        <v>170100000581</v>
      </c>
      <c r="Q509" t="s">
        <v>125</v>
      </c>
      <c r="R509" t="s">
        <v>29</v>
      </c>
      <c r="S509" t="s">
        <v>78</v>
      </c>
      <c r="T509" t="s">
        <v>79</v>
      </c>
      <c r="U509" t="s">
        <v>28</v>
      </c>
      <c r="V509">
        <v>4</v>
      </c>
      <c r="W509">
        <v>0</v>
      </c>
    </row>
    <row r="510" spans="1:23" x14ac:dyDescent="0.25">
      <c r="A510" t="str">
        <f t="shared" si="14"/>
        <v>LA061</v>
      </c>
      <c r="B510" t="str">
        <f t="shared" si="15"/>
        <v>061</v>
      </c>
      <c r="C510" t="s">
        <v>24</v>
      </c>
      <c r="D510">
        <v>187000</v>
      </c>
      <c r="E510" t="s">
        <v>76</v>
      </c>
      <c r="F510">
        <v>187000</v>
      </c>
      <c r="G510" t="s">
        <v>122</v>
      </c>
      <c r="H510" t="s">
        <v>123</v>
      </c>
      <c r="I510" t="s">
        <v>30</v>
      </c>
      <c r="J510" t="s">
        <v>31</v>
      </c>
      <c r="K510" t="s">
        <v>0</v>
      </c>
      <c r="L510" t="s">
        <v>0</v>
      </c>
      <c r="M510">
        <v>2</v>
      </c>
      <c r="N510" s="1">
        <v>42794</v>
      </c>
      <c r="O510">
        <v>1</v>
      </c>
      <c r="P510" t="str">
        <f>"170200000593"</f>
        <v>170200000593</v>
      </c>
      <c r="Q510" t="s">
        <v>126</v>
      </c>
      <c r="R510" t="s">
        <v>29</v>
      </c>
      <c r="S510" t="s">
        <v>78</v>
      </c>
      <c r="T510" t="s">
        <v>79</v>
      </c>
      <c r="U510" t="s">
        <v>28</v>
      </c>
      <c r="V510">
        <v>4</v>
      </c>
      <c r="W510">
        <v>0</v>
      </c>
    </row>
    <row r="511" spans="1:23" x14ac:dyDescent="0.25">
      <c r="A511" t="str">
        <f t="shared" si="14"/>
        <v>LA061</v>
      </c>
      <c r="B511" t="str">
        <f t="shared" si="15"/>
        <v>061</v>
      </c>
      <c r="C511" t="s">
        <v>24</v>
      </c>
      <c r="D511">
        <v>187000</v>
      </c>
      <c r="E511" t="s">
        <v>76</v>
      </c>
      <c r="F511">
        <v>187000</v>
      </c>
      <c r="G511" t="s">
        <v>122</v>
      </c>
      <c r="H511" t="s">
        <v>123</v>
      </c>
      <c r="I511" t="s">
        <v>30</v>
      </c>
      <c r="J511" t="s">
        <v>31</v>
      </c>
      <c r="K511" t="s">
        <v>0</v>
      </c>
      <c r="L511" t="s">
        <v>0</v>
      </c>
      <c r="M511">
        <v>2</v>
      </c>
      <c r="N511" s="1">
        <v>42794</v>
      </c>
      <c r="O511">
        <v>1</v>
      </c>
      <c r="P511" t="str">
        <f>"170200000593"</f>
        <v>170200000593</v>
      </c>
      <c r="Q511" t="s">
        <v>127</v>
      </c>
      <c r="R511" t="s">
        <v>29</v>
      </c>
      <c r="S511" t="s">
        <v>78</v>
      </c>
      <c r="T511" t="s">
        <v>79</v>
      </c>
      <c r="U511" t="s">
        <v>28</v>
      </c>
      <c r="V511">
        <v>4</v>
      </c>
      <c r="W511">
        <v>0</v>
      </c>
    </row>
    <row r="512" spans="1:23" x14ac:dyDescent="0.25">
      <c r="A512" t="str">
        <f t="shared" si="14"/>
        <v>LA061</v>
      </c>
      <c r="B512" t="str">
        <f t="shared" si="15"/>
        <v>061</v>
      </c>
      <c r="C512" t="s">
        <v>24</v>
      </c>
      <c r="D512">
        <v>187000</v>
      </c>
      <c r="E512" t="s">
        <v>76</v>
      </c>
      <c r="F512">
        <v>187000</v>
      </c>
      <c r="G512" t="s">
        <v>122</v>
      </c>
      <c r="H512" t="s">
        <v>123</v>
      </c>
      <c r="I512" t="s">
        <v>30</v>
      </c>
      <c r="J512" t="s">
        <v>31</v>
      </c>
      <c r="K512" t="s">
        <v>0</v>
      </c>
      <c r="L512" t="s">
        <v>0</v>
      </c>
      <c r="M512">
        <v>3</v>
      </c>
      <c r="N512" s="1">
        <v>42825</v>
      </c>
      <c r="O512">
        <v>1</v>
      </c>
      <c r="P512" t="str">
        <f>"170300000486"</f>
        <v>170300000486</v>
      </c>
      <c r="Q512" t="s">
        <v>128</v>
      </c>
      <c r="R512" t="s">
        <v>29</v>
      </c>
      <c r="S512" t="s">
        <v>78</v>
      </c>
      <c r="T512" t="s">
        <v>79</v>
      </c>
      <c r="U512" t="s">
        <v>28</v>
      </c>
      <c r="V512">
        <v>4</v>
      </c>
      <c r="W512">
        <v>0</v>
      </c>
    </row>
    <row r="513" spans="1:23" x14ac:dyDescent="0.25">
      <c r="A513" t="str">
        <f t="shared" si="14"/>
        <v>LA061</v>
      </c>
      <c r="B513" t="str">
        <f t="shared" si="15"/>
        <v>061</v>
      </c>
      <c r="C513" t="s">
        <v>24</v>
      </c>
      <c r="D513">
        <v>187000</v>
      </c>
      <c r="E513" t="s">
        <v>76</v>
      </c>
      <c r="F513">
        <v>187000</v>
      </c>
      <c r="G513" t="s">
        <v>122</v>
      </c>
      <c r="H513" t="s">
        <v>123</v>
      </c>
      <c r="I513" t="s">
        <v>30</v>
      </c>
      <c r="J513" t="s">
        <v>31</v>
      </c>
      <c r="K513" t="s">
        <v>0</v>
      </c>
      <c r="L513" t="s">
        <v>0</v>
      </c>
      <c r="M513">
        <v>4</v>
      </c>
      <c r="N513" s="1">
        <v>42845</v>
      </c>
      <c r="O513">
        <v>1</v>
      </c>
      <c r="P513" t="str">
        <f>"170400000088"</f>
        <v>170400000088</v>
      </c>
      <c r="Q513" t="s">
        <v>129</v>
      </c>
      <c r="R513" t="s">
        <v>29</v>
      </c>
      <c r="S513" t="s">
        <v>78</v>
      </c>
      <c r="T513" t="s">
        <v>79</v>
      </c>
      <c r="U513" t="s">
        <v>28</v>
      </c>
      <c r="V513">
        <v>4</v>
      </c>
      <c r="W513">
        <v>0</v>
      </c>
    </row>
    <row r="514" spans="1:23" x14ac:dyDescent="0.25">
      <c r="A514" t="str">
        <f t="shared" si="14"/>
        <v>LA061</v>
      </c>
      <c r="B514" t="str">
        <f t="shared" si="15"/>
        <v>061</v>
      </c>
      <c r="C514" t="s">
        <v>24</v>
      </c>
      <c r="D514">
        <v>187000</v>
      </c>
      <c r="E514" t="s">
        <v>76</v>
      </c>
      <c r="F514">
        <v>187000</v>
      </c>
      <c r="G514" t="s">
        <v>122</v>
      </c>
      <c r="H514" t="s">
        <v>123</v>
      </c>
      <c r="I514" t="s">
        <v>30</v>
      </c>
      <c r="J514" t="s">
        <v>31</v>
      </c>
      <c r="K514" t="s">
        <v>0</v>
      </c>
      <c r="L514" t="s">
        <v>0</v>
      </c>
      <c r="M514">
        <v>4</v>
      </c>
      <c r="N514" s="1">
        <v>42853</v>
      </c>
      <c r="O514">
        <v>1</v>
      </c>
      <c r="P514" t="str">
        <f>"170400000098"</f>
        <v>170400000098</v>
      </c>
      <c r="Q514" t="s">
        <v>130</v>
      </c>
      <c r="R514" t="s">
        <v>29</v>
      </c>
      <c r="S514" t="s">
        <v>78</v>
      </c>
      <c r="T514" t="s">
        <v>79</v>
      </c>
      <c r="U514" t="s">
        <v>28</v>
      </c>
      <c r="V514">
        <v>4</v>
      </c>
      <c r="W514">
        <v>0</v>
      </c>
    </row>
    <row r="515" spans="1:23" x14ac:dyDescent="0.25">
      <c r="A515" t="str">
        <f t="shared" si="14"/>
        <v>LA061</v>
      </c>
      <c r="B515" t="str">
        <f t="shared" si="15"/>
        <v>061</v>
      </c>
      <c r="C515" t="s">
        <v>24</v>
      </c>
      <c r="D515">
        <v>187000</v>
      </c>
      <c r="E515" t="s">
        <v>76</v>
      </c>
      <c r="F515">
        <v>187000</v>
      </c>
      <c r="G515" t="s">
        <v>122</v>
      </c>
      <c r="H515" t="s">
        <v>123</v>
      </c>
      <c r="I515" t="s">
        <v>30</v>
      </c>
      <c r="J515" t="s">
        <v>31</v>
      </c>
      <c r="K515" t="s">
        <v>0</v>
      </c>
      <c r="L515" t="s">
        <v>0</v>
      </c>
      <c r="M515">
        <v>4</v>
      </c>
      <c r="N515" s="1">
        <v>42853</v>
      </c>
      <c r="O515">
        <v>1</v>
      </c>
      <c r="P515" t="str">
        <f>"170400000098"</f>
        <v>170400000098</v>
      </c>
      <c r="Q515" t="s">
        <v>131</v>
      </c>
      <c r="R515" t="s">
        <v>29</v>
      </c>
      <c r="S515" t="s">
        <v>78</v>
      </c>
      <c r="T515" t="s">
        <v>79</v>
      </c>
      <c r="U515" t="s">
        <v>28</v>
      </c>
      <c r="V515">
        <v>4</v>
      </c>
      <c r="W515">
        <v>0</v>
      </c>
    </row>
    <row r="516" spans="1:23" x14ac:dyDescent="0.25">
      <c r="A516" t="str">
        <f t="shared" si="14"/>
        <v>LA061</v>
      </c>
      <c r="B516" t="str">
        <f t="shared" si="15"/>
        <v>061</v>
      </c>
      <c r="C516" t="s">
        <v>24</v>
      </c>
      <c r="D516">
        <v>187000</v>
      </c>
      <c r="E516" t="s">
        <v>76</v>
      </c>
      <c r="F516">
        <v>187000</v>
      </c>
      <c r="G516" t="s">
        <v>122</v>
      </c>
      <c r="H516" t="s">
        <v>123</v>
      </c>
      <c r="I516" t="s">
        <v>30</v>
      </c>
      <c r="J516" t="s">
        <v>31</v>
      </c>
      <c r="K516" t="s">
        <v>0</v>
      </c>
      <c r="L516" t="s">
        <v>0</v>
      </c>
      <c r="M516">
        <v>5</v>
      </c>
      <c r="N516" s="1">
        <v>42886</v>
      </c>
      <c r="O516">
        <v>1</v>
      </c>
      <c r="P516" t="str">
        <f>"170500000601"</f>
        <v>170500000601</v>
      </c>
      <c r="Q516" t="s">
        <v>132</v>
      </c>
      <c r="R516" t="s">
        <v>29</v>
      </c>
      <c r="S516" t="s">
        <v>78</v>
      </c>
      <c r="T516" t="s">
        <v>79</v>
      </c>
      <c r="U516" t="s">
        <v>28</v>
      </c>
      <c r="V516">
        <v>4</v>
      </c>
      <c r="W516">
        <v>0</v>
      </c>
    </row>
    <row r="517" spans="1:23" x14ac:dyDescent="0.25">
      <c r="A517" t="str">
        <f t="shared" si="14"/>
        <v>LA061</v>
      </c>
      <c r="B517" t="str">
        <f t="shared" si="15"/>
        <v>061</v>
      </c>
      <c r="C517" t="s">
        <v>24</v>
      </c>
      <c r="D517">
        <v>187000</v>
      </c>
      <c r="E517" t="s">
        <v>76</v>
      </c>
      <c r="F517">
        <v>187000</v>
      </c>
      <c r="G517" t="s">
        <v>122</v>
      </c>
      <c r="H517" t="s">
        <v>123</v>
      </c>
      <c r="I517" t="s">
        <v>30</v>
      </c>
      <c r="J517" t="s">
        <v>31</v>
      </c>
      <c r="K517" t="s">
        <v>0</v>
      </c>
      <c r="L517" t="s">
        <v>0</v>
      </c>
      <c r="M517">
        <v>5</v>
      </c>
      <c r="N517" s="1">
        <v>42886</v>
      </c>
      <c r="O517">
        <v>1</v>
      </c>
      <c r="P517" t="str">
        <f>"170500000601"</f>
        <v>170500000601</v>
      </c>
      <c r="Q517" t="s">
        <v>133</v>
      </c>
      <c r="R517" t="s">
        <v>29</v>
      </c>
      <c r="S517" t="s">
        <v>78</v>
      </c>
      <c r="T517" t="s">
        <v>79</v>
      </c>
      <c r="U517" t="s">
        <v>28</v>
      </c>
      <c r="V517">
        <v>4</v>
      </c>
      <c r="W517">
        <v>0</v>
      </c>
    </row>
    <row r="518" spans="1:23" x14ac:dyDescent="0.25">
      <c r="A518" t="str">
        <f t="shared" si="14"/>
        <v>LA061</v>
      </c>
      <c r="B518" t="str">
        <f t="shared" si="15"/>
        <v>061</v>
      </c>
      <c r="C518" t="s">
        <v>24</v>
      </c>
      <c r="D518">
        <v>187000</v>
      </c>
      <c r="E518" t="s">
        <v>76</v>
      </c>
      <c r="F518">
        <v>187000</v>
      </c>
      <c r="G518" t="s">
        <v>122</v>
      </c>
      <c r="H518" t="s">
        <v>123</v>
      </c>
      <c r="I518" t="s">
        <v>30</v>
      </c>
      <c r="J518" t="s">
        <v>31</v>
      </c>
      <c r="K518" t="s">
        <v>0</v>
      </c>
      <c r="L518" t="s">
        <v>0</v>
      </c>
      <c r="M518">
        <v>6</v>
      </c>
      <c r="N518" s="1">
        <v>42916</v>
      </c>
      <c r="O518">
        <v>1</v>
      </c>
      <c r="P518" t="str">
        <f>"170600000963"</f>
        <v>170600000963</v>
      </c>
      <c r="Q518" t="s">
        <v>134</v>
      </c>
      <c r="R518" t="s">
        <v>29</v>
      </c>
      <c r="S518" t="s">
        <v>78</v>
      </c>
      <c r="T518" t="s">
        <v>79</v>
      </c>
      <c r="U518" t="s">
        <v>28</v>
      </c>
      <c r="V518">
        <v>4</v>
      </c>
      <c r="W518">
        <v>0</v>
      </c>
    </row>
    <row r="519" spans="1:23" x14ac:dyDescent="0.25">
      <c r="A519" t="str">
        <f t="shared" si="14"/>
        <v>LA061</v>
      </c>
      <c r="B519" t="str">
        <f t="shared" si="15"/>
        <v>061</v>
      </c>
      <c r="C519" t="s">
        <v>24</v>
      </c>
      <c r="D519">
        <v>187000</v>
      </c>
      <c r="E519" t="s">
        <v>76</v>
      </c>
      <c r="F519">
        <v>187000</v>
      </c>
      <c r="G519" t="s">
        <v>122</v>
      </c>
      <c r="H519" t="s">
        <v>123</v>
      </c>
      <c r="I519" t="s">
        <v>30</v>
      </c>
      <c r="J519" t="s">
        <v>31</v>
      </c>
      <c r="K519" t="s">
        <v>0</v>
      </c>
      <c r="L519" t="s">
        <v>0</v>
      </c>
      <c r="M519">
        <v>6</v>
      </c>
      <c r="N519" s="1">
        <v>42916</v>
      </c>
      <c r="O519">
        <v>1</v>
      </c>
      <c r="P519" t="str">
        <f>"170600000963"</f>
        <v>170600000963</v>
      </c>
      <c r="Q519" t="s">
        <v>135</v>
      </c>
      <c r="R519" t="s">
        <v>29</v>
      </c>
      <c r="S519" t="s">
        <v>78</v>
      </c>
      <c r="T519" t="s">
        <v>79</v>
      </c>
      <c r="U519" t="s">
        <v>28</v>
      </c>
      <c r="V519">
        <v>4</v>
      </c>
      <c r="W519">
        <v>0</v>
      </c>
    </row>
    <row r="520" spans="1:23" x14ac:dyDescent="0.25">
      <c r="A520" t="str">
        <f t="shared" si="14"/>
        <v>LA061</v>
      </c>
      <c r="B520" t="str">
        <f t="shared" si="15"/>
        <v>061</v>
      </c>
      <c r="C520" t="s">
        <v>24</v>
      </c>
      <c r="D520">
        <v>187000</v>
      </c>
      <c r="E520" t="s">
        <v>76</v>
      </c>
      <c r="F520">
        <v>187000</v>
      </c>
      <c r="G520" t="s">
        <v>122</v>
      </c>
      <c r="H520" t="s">
        <v>123</v>
      </c>
      <c r="I520" t="s">
        <v>30</v>
      </c>
      <c r="J520" t="s">
        <v>31</v>
      </c>
      <c r="K520" t="s">
        <v>0</v>
      </c>
      <c r="L520" t="s">
        <v>0</v>
      </c>
      <c r="M520">
        <v>7</v>
      </c>
      <c r="N520" s="1">
        <v>42947</v>
      </c>
      <c r="O520">
        <v>1</v>
      </c>
      <c r="P520" t="str">
        <f>"170700000429"</f>
        <v>170700000429</v>
      </c>
      <c r="Q520" t="s">
        <v>136</v>
      </c>
      <c r="R520" t="s">
        <v>29</v>
      </c>
      <c r="S520" t="s">
        <v>78</v>
      </c>
      <c r="T520" t="s">
        <v>79</v>
      </c>
      <c r="U520" t="s">
        <v>28</v>
      </c>
      <c r="V520">
        <v>4</v>
      </c>
      <c r="W520">
        <v>0</v>
      </c>
    </row>
    <row r="521" spans="1:23" x14ac:dyDescent="0.25">
      <c r="A521" t="str">
        <f t="shared" si="14"/>
        <v>LA061</v>
      </c>
      <c r="B521" t="str">
        <f t="shared" si="15"/>
        <v>061</v>
      </c>
      <c r="C521" t="s">
        <v>24</v>
      </c>
      <c r="D521">
        <v>187000</v>
      </c>
      <c r="E521" t="s">
        <v>76</v>
      </c>
      <c r="F521">
        <v>187000</v>
      </c>
      <c r="G521" t="s">
        <v>122</v>
      </c>
      <c r="H521" t="s">
        <v>123</v>
      </c>
      <c r="I521" t="s">
        <v>30</v>
      </c>
      <c r="J521" t="s">
        <v>31</v>
      </c>
      <c r="K521" t="s">
        <v>0</v>
      </c>
      <c r="L521" t="s">
        <v>0</v>
      </c>
      <c r="M521">
        <v>8</v>
      </c>
      <c r="N521" s="1">
        <v>42977</v>
      </c>
      <c r="O521">
        <v>1</v>
      </c>
      <c r="P521" t="str">
        <f>"170800000163"</f>
        <v>170800000163</v>
      </c>
      <c r="Q521" t="s">
        <v>137</v>
      </c>
      <c r="R521" t="s">
        <v>29</v>
      </c>
      <c r="S521" t="s">
        <v>78</v>
      </c>
      <c r="T521" t="s">
        <v>79</v>
      </c>
      <c r="U521" t="s">
        <v>28</v>
      </c>
      <c r="V521">
        <v>4</v>
      </c>
      <c r="W521">
        <v>0</v>
      </c>
    </row>
    <row r="522" spans="1:23" x14ac:dyDescent="0.25">
      <c r="A522" t="str">
        <f t="shared" si="14"/>
        <v>LA061</v>
      </c>
      <c r="B522" t="str">
        <f t="shared" si="15"/>
        <v>061</v>
      </c>
      <c r="C522" t="s">
        <v>24</v>
      </c>
      <c r="D522">
        <v>187000</v>
      </c>
      <c r="E522" t="s">
        <v>76</v>
      </c>
      <c r="F522">
        <v>187000</v>
      </c>
      <c r="G522" t="s">
        <v>122</v>
      </c>
      <c r="H522" t="s">
        <v>123</v>
      </c>
      <c r="I522" t="s">
        <v>30</v>
      </c>
      <c r="J522" t="s">
        <v>31</v>
      </c>
      <c r="K522" t="s">
        <v>0</v>
      </c>
      <c r="L522" t="s">
        <v>0</v>
      </c>
      <c r="M522">
        <v>8</v>
      </c>
      <c r="N522" s="1">
        <v>42978</v>
      </c>
      <c r="O522">
        <v>1</v>
      </c>
      <c r="P522" t="str">
        <f>"170800000353"</f>
        <v>170800000353</v>
      </c>
      <c r="Q522" t="s">
        <v>138</v>
      </c>
      <c r="R522" t="s">
        <v>29</v>
      </c>
      <c r="S522" t="s">
        <v>78</v>
      </c>
      <c r="T522" t="s">
        <v>79</v>
      </c>
      <c r="U522" t="s">
        <v>28</v>
      </c>
      <c r="V522">
        <v>4</v>
      </c>
      <c r="W522">
        <v>0</v>
      </c>
    </row>
    <row r="523" spans="1:23" x14ac:dyDescent="0.25">
      <c r="A523" t="str">
        <f t="shared" si="14"/>
        <v>LA061</v>
      </c>
      <c r="B523" t="str">
        <f t="shared" si="15"/>
        <v>061</v>
      </c>
      <c r="C523" t="s">
        <v>24</v>
      </c>
      <c r="D523">
        <v>606300</v>
      </c>
      <c r="E523" t="s">
        <v>188</v>
      </c>
      <c r="F523">
        <v>606300</v>
      </c>
      <c r="G523" t="s">
        <v>207</v>
      </c>
      <c r="H523" t="s">
        <v>208</v>
      </c>
      <c r="I523" t="s">
        <v>191</v>
      </c>
      <c r="J523" t="s">
        <v>192</v>
      </c>
      <c r="K523" t="s">
        <v>0</v>
      </c>
      <c r="L523" t="s">
        <v>0</v>
      </c>
      <c r="M523">
        <v>6</v>
      </c>
      <c r="N523" s="1">
        <v>42887</v>
      </c>
      <c r="O523">
        <v>1</v>
      </c>
      <c r="P523" t="str">
        <f>"170600000170"</f>
        <v>170600000170</v>
      </c>
      <c r="Q523" t="s">
        <v>180</v>
      </c>
      <c r="R523" t="s">
        <v>27</v>
      </c>
      <c r="S523" t="s">
        <v>170</v>
      </c>
      <c r="T523" t="s">
        <v>181</v>
      </c>
      <c r="U523" t="s">
        <v>28</v>
      </c>
      <c r="V523">
        <v>4</v>
      </c>
      <c r="W523">
        <v>0</v>
      </c>
    </row>
    <row r="524" spans="1:23" x14ac:dyDescent="0.25">
      <c r="A524" t="str">
        <f t="shared" si="14"/>
        <v>LA061</v>
      </c>
      <c r="B524" t="str">
        <f t="shared" si="15"/>
        <v>061</v>
      </c>
      <c r="C524" t="s">
        <v>24</v>
      </c>
      <c r="D524">
        <v>606300</v>
      </c>
      <c r="E524" t="s">
        <v>188</v>
      </c>
      <c r="F524">
        <v>606300</v>
      </c>
      <c r="G524" t="s">
        <v>207</v>
      </c>
      <c r="H524" t="s">
        <v>208</v>
      </c>
      <c r="I524" t="s">
        <v>191</v>
      </c>
      <c r="J524" t="s">
        <v>192</v>
      </c>
      <c r="K524" t="s">
        <v>0</v>
      </c>
      <c r="L524" t="s">
        <v>0</v>
      </c>
      <c r="M524">
        <v>6</v>
      </c>
      <c r="N524" s="1">
        <v>42905</v>
      </c>
      <c r="O524">
        <v>1</v>
      </c>
      <c r="P524" t="str">
        <f>"170600001424"</f>
        <v>170600001424</v>
      </c>
      <c r="Q524" t="s">
        <v>172</v>
      </c>
      <c r="R524" t="s">
        <v>29</v>
      </c>
      <c r="S524" t="s">
        <v>173</v>
      </c>
      <c r="T524" t="s">
        <v>174</v>
      </c>
      <c r="U524" t="s">
        <v>28</v>
      </c>
      <c r="V524">
        <v>4</v>
      </c>
      <c r="W524">
        <v>0</v>
      </c>
    </row>
    <row r="525" spans="1:23" x14ac:dyDescent="0.25">
      <c r="A525" t="str">
        <f t="shared" si="14"/>
        <v>LA061</v>
      </c>
      <c r="B525" t="str">
        <f t="shared" si="15"/>
        <v>061</v>
      </c>
      <c r="C525" t="s">
        <v>24</v>
      </c>
      <c r="D525">
        <v>606300</v>
      </c>
      <c r="E525" t="s">
        <v>188</v>
      </c>
      <c r="F525">
        <v>606300</v>
      </c>
      <c r="G525" t="s">
        <v>207</v>
      </c>
      <c r="H525" t="s">
        <v>208</v>
      </c>
      <c r="I525" t="s">
        <v>191</v>
      </c>
      <c r="J525" t="s">
        <v>192</v>
      </c>
      <c r="K525" t="s">
        <v>0</v>
      </c>
      <c r="L525" t="s">
        <v>0</v>
      </c>
      <c r="M525">
        <v>6</v>
      </c>
      <c r="N525" s="1">
        <v>42916</v>
      </c>
      <c r="O525">
        <v>1</v>
      </c>
      <c r="P525" t="str">
        <f>"170600000094"</f>
        <v>170600000094</v>
      </c>
      <c r="Q525" t="s">
        <v>169</v>
      </c>
      <c r="R525" t="s">
        <v>29</v>
      </c>
      <c r="S525" t="s">
        <v>170</v>
      </c>
      <c r="T525" t="s">
        <v>171</v>
      </c>
      <c r="U525" t="s">
        <v>28</v>
      </c>
      <c r="V525">
        <v>4</v>
      </c>
      <c r="W525">
        <v>0</v>
      </c>
    </row>
    <row r="526" spans="1:23" x14ac:dyDescent="0.25">
      <c r="A526" t="str">
        <f t="shared" si="14"/>
        <v>LA061</v>
      </c>
      <c r="B526" t="str">
        <f t="shared" si="15"/>
        <v>061</v>
      </c>
      <c r="C526" t="s">
        <v>24</v>
      </c>
      <c r="D526">
        <v>606300</v>
      </c>
      <c r="E526" t="s">
        <v>188</v>
      </c>
      <c r="F526">
        <v>606300</v>
      </c>
      <c r="G526" t="s">
        <v>207</v>
      </c>
      <c r="H526" t="s">
        <v>208</v>
      </c>
      <c r="I526" t="s">
        <v>191</v>
      </c>
      <c r="J526" t="s">
        <v>192</v>
      </c>
      <c r="K526" t="s">
        <v>0</v>
      </c>
      <c r="L526" t="s">
        <v>0</v>
      </c>
      <c r="M526">
        <v>6</v>
      </c>
      <c r="N526" s="1">
        <v>42916</v>
      </c>
      <c r="O526">
        <v>1</v>
      </c>
      <c r="P526" t="str">
        <f>"170600000183"</f>
        <v>170600000183</v>
      </c>
      <c r="Q526" t="s">
        <v>180</v>
      </c>
      <c r="R526" t="s">
        <v>29</v>
      </c>
      <c r="S526" t="s">
        <v>187</v>
      </c>
      <c r="T526" t="s">
        <v>181</v>
      </c>
      <c r="U526" t="s">
        <v>28</v>
      </c>
      <c r="V526">
        <v>4</v>
      </c>
      <c r="W526">
        <v>0</v>
      </c>
    </row>
    <row r="527" spans="1:23" x14ac:dyDescent="0.25">
      <c r="A527" t="str">
        <f t="shared" si="14"/>
        <v>LA061</v>
      </c>
      <c r="B527" t="str">
        <f t="shared" si="15"/>
        <v>061</v>
      </c>
      <c r="C527" t="s">
        <v>24</v>
      </c>
      <c r="D527">
        <v>606300</v>
      </c>
      <c r="E527" t="s">
        <v>188</v>
      </c>
      <c r="F527">
        <v>606300</v>
      </c>
      <c r="G527" t="s">
        <v>207</v>
      </c>
      <c r="H527" t="s">
        <v>208</v>
      </c>
      <c r="I527" t="s">
        <v>191</v>
      </c>
      <c r="J527" t="s">
        <v>192</v>
      </c>
      <c r="K527" t="s">
        <v>0</v>
      </c>
      <c r="L527" t="s">
        <v>0</v>
      </c>
      <c r="M527">
        <v>6</v>
      </c>
      <c r="N527" s="1">
        <v>42916</v>
      </c>
      <c r="O527">
        <v>1</v>
      </c>
      <c r="P527" t="str">
        <f>"170600000240"</f>
        <v>170600000240</v>
      </c>
      <c r="Q527" t="s">
        <v>180</v>
      </c>
      <c r="R527" t="s">
        <v>29</v>
      </c>
      <c r="S527" t="s">
        <v>187</v>
      </c>
      <c r="T527" t="s">
        <v>181</v>
      </c>
      <c r="U527" t="s">
        <v>28</v>
      </c>
      <c r="V527">
        <v>4</v>
      </c>
      <c r="W527">
        <v>0</v>
      </c>
    </row>
    <row r="528" spans="1:23" x14ac:dyDescent="0.25">
      <c r="A528" t="str">
        <f t="shared" si="14"/>
        <v>LA061</v>
      </c>
      <c r="B528" t="str">
        <f t="shared" si="15"/>
        <v>061</v>
      </c>
      <c r="C528" t="s">
        <v>24</v>
      </c>
      <c r="D528">
        <v>606300</v>
      </c>
      <c r="E528" t="s">
        <v>188</v>
      </c>
      <c r="F528">
        <v>606300</v>
      </c>
      <c r="G528" t="s">
        <v>207</v>
      </c>
      <c r="H528" t="s">
        <v>208</v>
      </c>
      <c r="I528" t="s">
        <v>191</v>
      </c>
      <c r="J528" t="s">
        <v>192</v>
      </c>
      <c r="K528" t="s">
        <v>0</v>
      </c>
      <c r="L528" t="s">
        <v>0</v>
      </c>
      <c r="M528">
        <v>7</v>
      </c>
      <c r="N528" s="1">
        <v>42917</v>
      </c>
      <c r="O528">
        <v>1</v>
      </c>
      <c r="P528" t="str">
        <f>"170700000023"</f>
        <v>170700000023</v>
      </c>
      <c r="Q528" t="s">
        <v>169</v>
      </c>
      <c r="R528" t="s">
        <v>29</v>
      </c>
      <c r="S528" t="s">
        <v>170</v>
      </c>
      <c r="T528" t="s">
        <v>171</v>
      </c>
      <c r="U528" t="s">
        <v>28</v>
      </c>
      <c r="V528">
        <v>4</v>
      </c>
      <c r="W528">
        <v>0</v>
      </c>
    </row>
    <row r="529" spans="1:23" x14ac:dyDescent="0.25">
      <c r="A529" t="str">
        <f t="shared" ref="A529:A592" si="16">"LA061"</f>
        <v>LA061</v>
      </c>
      <c r="B529" t="str">
        <f t="shared" ref="B529:B592" si="17">"061"</f>
        <v>061</v>
      </c>
      <c r="C529" t="s">
        <v>24</v>
      </c>
      <c r="D529">
        <v>606300</v>
      </c>
      <c r="E529" t="s">
        <v>188</v>
      </c>
      <c r="F529">
        <v>606300</v>
      </c>
      <c r="G529" t="s">
        <v>207</v>
      </c>
      <c r="H529" t="s">
        <v>208</v>
      </c>
      <c r="I529" t="s">
        <v>191</v>
      </c>
      <c r="J529" t="s">
        <v>192</v>
      </c>
      <c r="K529" t="s">
        <v>0</v>
      </c>
      <c r="L529" t="s">
        <v>0</v>
      </c>
      <c r="M529">
        <v>7</v>
      </c>
      <c r="N529" s="1">
        <v>42917</v>
      </c>
      <c r="O529">
        <v>1</v>
      </c>
      <c r="P529" t="str">
        <f>"170700000335"</f>
        <v>170700000335</v>
      </c>
      <c r="Q529" t="s">
        <v>172</v>
      </c>
      <c r="R529" t="s">
        <v>29</v>
      </c>
      <c r="S529" t="s">
        <v>173</v>
      </c>
      <c r="T529" t="s">
        <v>174</v>
      </c>
      <c r="U529" t="s">
        <v>28</v>
      </c>
      <c r="V529">
        <v>4</v>
      </c>
      <c r="W529">
        <v>0</v>
      </c>
    </row>
    <row r="530" spans="1:23" x14ac:dyDescent="0.25">
      <c r="A530" t="str">
        <f t="shared" si="16"/>
        <v>LA061</v>
      </c>
      <c r="B530" t="str">
        <f t="shared" si="17"/>
        <v>061</v>
      </c>
      <c r="C530" t="s">
        <v>24</v>
      </c>
      <c r="D530">
        <v>606300</v>
      </c>
      <c r="E530" t="s">
        <v>188</v>
      </c>
      <c r="F530">
        <v>606300</v>
      </c>
      <c r="G530" t="s">
        <v>207</v>
      </c>
      <c r="H530" t="s">
        <v>208</v>
      </c>
      <c r="I530" t="s">
        <v>191</v>
      </c>
      <c r="J530" t="s">
        <v>192</v>
      </c>
      <c r="K530" t="s">
        <v>0</v>
      </c>
      <c r="L530" t="s">
        <v>0</v>
      </c>
      <c r="M530">
        <v>7</v>
      </c>
      <c r="N530" s="1">
        <v>42917</v>
      </c>
      <c r="O530">
        <v>1</v>
      </c>
      <c r="P530" t="str">
        <f>"170700000178"</f>
        <v>170700000178</v>
      </c>
      <c r="Q530" t="s">
        <v>180</v>
      </c>
      <c r="R530" t="s">
        <v>29</v>
      </c>
      <c r="S530" t="s">
        <v>187</v>
      </c>
      <c r="T530" t="s">
        <v>181</v>
      </c>
      <c r="U530" t="s">
        <v>28</v>
      </c>
      <c r="V530">
        <v>4</v>
      </c>
      <c r="W530">
        <v>0</v>
      </c>
    </row>
    <row r="531" spans="1:23" x14ac:dyDescent="0.25">
      <c r="A531" t="str">
        <f t="shared" si="16"/>
        <v>LA061</v>
      </c>
      <c r="B531" t="str">
        <f t="shared" si="17"/>
        <v>061</v>
      </c>
      <c r="C531" t="s">
        <v>24</v>
      </c>
      <c r="D531">
        <v>606300</v>
      </c>
      <c r="E531" t="s">
        <v>188</v>
      </c>
      <c r="F531">
        <v>606300</v>
      </c>
      <c r="G531" t="s">
        <v>207</v>
      </c>
      <c r="H531" t="s">
        <v>208</v>
      </c>
      <c r="I531" t="s">
        <v>191</v>
      </c>
      <c r="J531" t="s">
        <v>192</v>
      </c>
      <c r="K531" t="s">
        <v>0</v>
      </c>
      <c r="L531" t="s">
        <v>0</v>
      </c>
      <c r="M531">
        <v>7</v>
      </c>
      <c r="N531" s="1">
        <v>42947</v>
      </c>
      <c r="O531">
        <v>1</v>
      </c>
      <c r="P531" t="str">
        <f>"170700000172"</f>
        <v>170700000172</v>
      </c>
      <c r="Q531" t="s">
        <v>169</v>
      </c>
      <c r="R531" t="s">
        <v>27</v>
      </c>
      <c r="S531" t="s">
        <v>170</v>
      </c>
      <c r="T531" t="s">
        <v>171</v>
      </c>
      <c r="U531" t="s">
        <v>28</v>
      </c>
      <c r="V531">
        <v>4</v>
      </c>
      <c r="W531">
        <v>0</v>
      </c>
    </row>
    <row r="532" spans="1:23" x14ac:dyDescent="0.25">
      <c r="A532" t="str">
        <f t="shared" si="16"/>
        <v>LA061</v>
      </c>
      <c r="B532" t="str">
        <f t="shared" si="17"/>
        <v>061</v>
      </c>
      <c r="C532" t="s">
        <v>24</v>
      </c>
      <c r="D532">
        <v>606300</v>
      </c>
      <c r="E532" t="s">
        <v>188</v>
      </c>
      <c r="F532">
        <v>606300</v>
      </c>
      <c r="G532" t="s">
        <v>207</v>
      </c>
      <c r="H532" t="s">
        <v>208</v>
      </c>
      <c r="I532" t="s">
        <v>191</v>
      </c>
      <c r="J532" t="s">
        <v>192</v>
      </c>
      <c r="K532" t="s">
        <v>0</v>
      </c>
      <c r="L532" t="s">
        <v>0</v>
      </c>
      <c r="M532">
        <v>7</v>
      </c>
      <c r="N532" s="1">
        <v>42947</v>
      </c>
      <c r="O532">
        <v>1</v>
      </c>
      <c r="P532" t="str">
        <f>"170700000152"</f>
        <v>170700000152</v>
      </c>
      <c r="Q532" t="s">
        <v>180</v>
      </c>
      <c r="R532" t="s">
        <v>27</v>
      </c>
      <c r="S532" t="s">
        <v>170</v>
      </c>
      <c r="T532" t="s">
        <v>181</v>
      </c>
      <c r="U532" t="s">
        <v>28</v>
      </c>
      <c r="V532">
        <v>4</v>
      </c>
      <c r="W532">
        <v>0</v>
      </c>
    </row>
    <row r="533" spans="1:23" x14ac:dyDescent="0.25">
      <c r="A533" t="str">
        <f t="shared" si="16"/>
        <v>LA061</v>
      </c>
      <c r="B533" t="str">
        <f t="shared" si="17"/>
        <v>061</v>
      </c>
      <c r="C533" t="s">
        <v>24</v>
      </c>
      <c r="D533">
        <v>606300</v>
      </c>
      <c r="E533" t="s">
        <v>188</v>
      </c>
      <c r="F533">
        <v>606300</v>
      </c>
      <c r="G533" t="s">
        <v>207</v>
      </c>
      <c r="H533" t="s">
        <v>208</v>
      </c>
      <c r="I533" t="s">
        <v>191</v>
      </c>
      <c r="J533" t="s">
        <v>192</v>
      </c>
      <c r="K533" t="s">
        <v>0</v>
      </c>
      <c r="L533" t="s">
        <v>0</v>
      </c>
      <c r="M533">
        <v>7</v>
      </c>
      <c r="N533" s="1">
        <v>42947</v>
      </c>
      <c r="O533">
        <v>1</v>
      </c>
      <c r="P533" t="str">
        <f>"170700000132"</f>
        <v>170700000132</v>
      </c>
      <c r="Q533" t="s">
        <v>180</v>
      </c>
      <c r="R533" t="s">
        <v>29</v>
      </c>
      <c r="S533" t="s">
        <v>170</v>
      </c>
      <c r="T533" t="s">
        <v>181</v>
      </c>
      <c r="U533" t="s">
        <v>28</v>
      </c>
      <c r="V533">
        <v>4</v>
      </c>
      <c r="W533">
        <v>0</v>
      </c>
    </row>
    <row r="534" spans="1:23" x14ac:dyDescent="0.25">
      <c r="A534" t="str">
        <f t="shared" si="16"/>
        <v>LA061</v>
      </c>
      <c r="B534" t="str">
        <f t="shared" si="17"/>
        <v>061</v>
      </c>
      <c r="C534" t="s">
        <v>24</v>
      </c>
      <c r="D534">
        <v>606300</v>
      </c>
      <c r="E534" t="s">
        <v>188</v>
      </c>
      <c r="F534">
        <v>606300</v>
      </c>
      <c r="G534" t="s">
        <v>207</v>
      </c>
      <c r="H534" t="s">
        <v>208</v>
      </c>
      <c r="I534" t="s">
        <v>191</v>
      </c>
      <c r="J534" t="s">
        <v>192</v>
      </c>
      <c r="K534" t="s">
        <v>0</v>
      </c>
      <c r="L534" t="s">
        <v>0</v>
      </c>
      <c r="M534">
        <v>7</v>
      </c>
      <c r="N534" s="1">
        <v>42947</v>
      </c>
      <c r="O534">
        <v>1</v>
      </c>
      <c r="P534" t="str">
        <f>"170700000151"</f>
        <v>170700000151</v>
      </c>
      <c r="Q534" t="s">
        <v>180</v>
      </c>
      <c r="R534" t="s">
        <v>29</v>
      </c>
      <c r="S534" t="s">
        <v>170</v>
      </c>
      <c r="T534" t="s">
        <v>181</v>
      </c>
      <c r="U534" t="s">
        <v>28</v>
      </c>
      <c r="V534">
        <v>4</v>
      </c>
      <c r="W534">
        <v>0</v>
      </c>
    </row>
    <row r="535" spans="1:23" x14ac:dyDescent="0.25">
      <c r="A535" t="str">
        <f t="shared" si="16"/>
        <v>LA061</v>
      </c>
      <c r="B535" t="str">
        <f t="shared" si="17"/>
        <v>061</v>
      </c>
      <c r="C535" t="s">
        <v>24</v>
      </c>
      <c r="D535">
        <v>606300</v>
      </c>
      <c r="E535" t="s">
        <v>188</v>
      </c>
      <c r="F535">
        <v>606300</v>
      </c>
      <c r="G535" t="s">
        <v>207</v>
      </c>
      <c r="H535" t="s">
        <v>208</v>
      </c>
      <c r="I535" t="s">
        <v>191</v>
      </c>
      <c r="J535" t="s">
        <v>192</v>
      </c>
      <c r="K535" t="s">
        <v>0</v>
      </c>
      <c r="L535" t="s">
        <v>0</v>
      </c>
      <c r="M535">
        <v>8</v>
      </c>
      <c r="N535" s="1">
        <v>42948</v>
      </c>
      <c r="O535">
        <v>1</v>
      </c>
      <c r="P535" t="str">
        <f>"170800000172"</f>
        <v>170800000172</v>
      </c>
      <c r="Q535" t="s">
        <v>169</v>
      </c>
      <c r="R535" t="s">
        <v>27</v>
      </c>
      <c r="S535" t="s">
        <v>170</v>
      </c>
      <c r="T535" t="s">
        <v>171</v>
      </c>
      <c r="U535" t="s">
        <v>28</v>
      </c>
      <c r="V535">
        <v>4</v>
      </c>
      <c r="W535">
        <v>0</v>
      </c>
    </row>
    <row r="536" spans="1:23" x14ac:dyDescent="0.25">
      <c r="A536" t="str">
        <f t="shared" si="16"/>
        <v>LA061</v>
      </c>
      <c r="B536" t="str">
        <f t="shared" si="17"/>
        <v>061</v>
      </c>
      <c r="C536" t="s">
        <v>24</v>
      </c>
      <c r="D536">
        <v>606300</v>
      </c>
      <c r="E536" t="s">
        <v>188</v>
      </c>
      <c r="F536">
        <v>606300</v>
      </c>
      <c r="G536" t="s">
        <v>207</v>
      </c>
      <c r="H536" t="s">
        <v>208</v>
      </c>
      <c r="I536" t="s">
        <v>191</v>
      </c>
      <c r="J536" t="s">
        <v>192</v>
      </c>
      <c r="K536" t="s">
        <v>0</v>
      </c>
      <c r="L536" t="s">
        <v>0</v>
      </c>
      <c r="M536">
        <v>8</v>
      </c>
      <c r="N536" s="1">
        <v>42948</v>
      </c>
      <c r="O536">
        <v>1</v>
      </c>
      <c r="P536" t="str">
        <f>"170800000209"</f>
        <v>170800000209</v>
      </c>
      <c r="Q536" t="s">
        <v>172</v>
      </c>
      <c r="R536" t="s">
        <v>29</v>
      </c>
      <c r="S536" t="s">
        <v>173</v>
      </c>
      <c r="T536" t="s">
        <v>174</v>
      </c>
      <c r="U536" t="s">
        <v>28</v>
      </c>
      <c r="V536">
        <v>4</v>
      </c>
      <c r="W536">
        <v>0</v>
      </c>
    </row>
    <row r="537" spans="1:23" x14ac:dyDescent="0.25">
      <c r="A537" t="str">
        <f t="shared" si="16"/>
        <v>LA061</v>
      </c>
      <c r="B537" t="str">
        <f t="shared" si="17"/>
        <v>061</v>
      </c>
      <c r="C537" t="s">
        <v>24</v>
      </c>
      <c r="D537">
        <v>606300</v>
      </c>
      <c r="E537" t="s">
        <v>188</v>
      </c>
      <c r="F537">
        <v>606300</v>
      </c>
      <c r="G537" t="s">
        <v>207</v>
      </c>
      <c r="H537" t="s">
        <v>208</v>
      </c>
      <c r="I537" t="s">
        <v>191</v>
      </c>
      <c r="J537" t="s">
        <v>192</v>
      </c>
      <c r="K537" t="s">
        <v>0</v>
      </c>
      <c r="L537" t="s">
        <v>0</v>
      </c>
      <c r="M537">
        <v>8</v>
      </c>
      <c r="N537" s="1">
        <v>42948</v>
      </c>
      <c r="O537">
        <v>1</v>
      </c>
      <c r="P537" t="str">
        <f>"170800000220"</f>
        <v>170800000220</v>
      </c>
      <c r="Q537" t="s">
        <v>172</v>
      </c>
      <c r="R537" t="s">
        <v>29</v>
      </c>
      <c r="S537" t="s">
        <v>173</v>
      </c>
      <c r="T537" t="s">
        <v>174</v>
      </c>
      <c r="U537" t="s">
        <v>28</v>
      </c>
      <c r="V537">
        <v>4</v>
      </c>
      <c r="W537">
        <v>0</v>
      </c>
    </row>
    <row r="538" spans="1:23" x14ac:dyDescent="0.25">
      <c r="A538" t="str">
        <f t="shared" si="16"/>
        <v>LA061</v>
      </c>
      <c r="B538" t="str">
        <f t="shared" si="17"/>
        <v>061</v>
      </c>
      <c r="C538" t="s">
        <v>24</v>
      </c>
      <c r="D538">
        <v>606800</v>
      </c>
      <c r="E538" t="s">
        <v>219</v>
      </c>
      <c r="F538">
        <v>606800</v>
      </c>
      <c r="G538" t="s">
        <v>175</v>
      </c>
      <c r="H538" t="s">
        <v>176</v>
      </c>
      <c r="I538" t="s">
        <v>25</v>
      </c>
      <c r="J538" t="s">
        <v>26</v>
      </c>
      <c r="K538" t="s">
        <v>0</v>
      </c>
      <c r="L538" t="s">
        <v>0</v>
      </c>
      <c r="M538">
        <v>1</v>
      </c>
      <c r="N538" s="1">
        <v>42766</v>
      </c>
      <c r="O538">
        <v>1</v>
      </c>
      <c r="P538" t="str">
        <f>"170100000086"</f>
        <v>170100000086</v>
      </c>
      <c r="Q538" t="s">
        <v>180</v>
      </c>
      <c r="R538" t="s">
        <v>27</v>
      </c>
      <c r="S538" t="s">
        <v>170</v>
      </c>
      <c r="T538" t="s">
        <v>181</v>
      </c>
      <c r="U538" t="s">
        <v>28</v>
      </c>
      <c r="V538">
        <v>4</v>
      </c>
      <c r="W538">
        <v>0</v>
      </c>
    </row>
    <row r="539" spans="1:23" x14ac:dyDescent="0.25">
      <c r="A539" t="str">
        <f t="shared" si="16"/>
        <v>LA061</v>
      </c>
      <c r="B539" t="str">
        <f t="shared" si="17"/>
        <v>061</v>
      </c>
      <c r="C539" t="s">
        <v>24</v>
      </c>
      <c r="D539">
        <v>606800</v>
      </c>
      <c r="E539" t="s">
        <v>219</v>
      </c>
      <c r="F539">
        <v>606800</v>
      </c>
      <c r="G539" t="s">
        <v>175</v>
      </c>
      <c r="H539" t="s">
        <v>176</v>
      </c>
      <c r="I539" t="s">
        <v>25</v>
      </c>
      <c r="J539" t="s">
        <v>26</v>
      </c>
      <c r="K539" t="s">
        <v>0</v>
      </c>
      <c r="L539" t="s">
        <v>0</v>
      </c>
      <c r="M539">
        <v>2</v>
      </c>
      <c r="N539" s="1">
        <v>42767</v>
      </c>
      <c r="O539">
        <v>1</v>
      </c>
      <c r="P539" t="str">
        <f>"170200000225"</f>
        <v>170200000225</v>
      </c>
      <c r="Q539" t="s">
        <v>169</v>
      </c>
      <c r="R539" t="s">
        <v>27</v>
      </c>
      <c r="S539" t="s">
        <v>170</v>
      </c>
      <c r="T539" t="s">
        <v>171</v>
      </c>
      <c r="U539" t="s">
        <v>28</v>
      </c>
      <c r="V539">
        <v>4</v>
      </c>
      <c r="W539">
        <v>0</v>
      </c>
    </row>
    <row r="540" spans="1:23" x14ac:dyDescent="0.25">
      <c r="A540" t="str">
        <f t="shared" si="16"/>
        <v>LA061</v>
      </c>
      <c r="B540" t="str">
        <f t="shared" si="17"/>
        <v>061</v>
      </c>
      <c r="C540" t="s">
        <v>24</v>
      </c>
      <c r="D540">
        <v>606800</v>
      </c>
      <c r="E540" t="s">
        <v>219</v>
      </c>
      <c r="F540">
        <v>606800</v>
      </c>
      <c r="G540" t="s">
        <v>175</v>
      </c>
      <c r="H540" t="s">
        <v>176</v>
      </c>
      <c r="I540" t="s">
        <v>25</v>
      </c>
      <c r="J540" t="s">
        <v>26</v>
      </c>
      <c r="K540" t="s">
        <v>0</v>
      </c>
      <c r="L540" t="s">
        <v>0</v>
      </c>
      <c r="M540">
        <v>2</v>
      </c>
      <c r="N540" s="1">
        <v>42767</v>
      </c>
      <c r="O540">
        <v>1</v>
      </c>
      <c r="P540" t="str">
        <f>"170200000088"</f>
        <v>170200000088</v>
      </c>
      <c r="Q540" t="s">
        <v>180</v>
      </c>
      <c r="R540" t="s">
        <v>27</v>
      </c>
      <c r="S540" t="s">
        <v>170</v>
      </c>
      <c r="T540" t="s">
        <v>181</v>
      </c>
      <c r="U540" t="s">
        <v>28</v>
      </c>
      <c r="V540">
        <v>4</v>
      </c>
      <c r="W540">
        <v>0</v>
      </c>
    </row>
    <row r="541" spans="1:23" x14ac:dyDescent="0.25">
      <c r="A541" t="str">
        <f t="shared" si="16"/>
        <v>LA061</v>
      </c>
      <c r="B541" t="str">
        <f t="shared" si="17"/>
        <v>061</v>
      </c>
      <c r="C541" t="s">
        <v>24</v>
      </c>
      <c r="D541">
        <v>606800</v>
      </c>
      <c r="E541" t="s">
        <v>219</v>
      </c>
      <c r="F541">
        <v>606800</v>
      </c>
      <c r="G541" t="s">
        <v>175</v>
      </c>
      <c r="H541" t="s">
        <v>176</v>
      </c>
      <c r="I541" t="s">
        <v>25</v>
      </c>
      <c r="J541" t="s">
        <v>26</v>
      </c>
      <c r="K541" t="s">
        <v>0</v>
      </c>
      <c r="L541" t="s">
        <v>0</v>
      </c>
      <c r="M541">
        <v>2</v>
      </c>
      <c r="N541" s="1">
        <v>42775</v>
      </c>
      <c r="O541">
        <v>1</v>
      </c>
      <c r="P541" t="str">
        <f>"170200000598"</f>
        <v>170200000598</v>
      </c>
      <c r="Q541" t="s">
        <v>172</v>
      </c>
      <c r="R541" t="s">
        <v>29</v>
      </c>
      <c r="S541" t="s">
        <v>173</v>
      </c>
      <c r="T541" t="s">
        <v>174</v>
      </c>
      <c r="U541" t="s">
        <v>28</v>
      </c>
      <c r="V541">
        <v>4</v>
      </c>
      <c r="W541">
        <v>0</v>
      </c>
    </row>
    <row r="542" spans="1:23" x14ac:dyDescent="0.25">
      <c r="A542" t="str">
        <f t="shared" si="16"/>
        <v>LA061</v>
      </c>
      <c r="B542" t="str">
        <f t="shared" si="17"/>
        <v>061</v>
      </c>
      <c r="C542" t="s">
        <v>24</v>
      </c>
      <c r="D542">
        <v>606800</v>
      </c>
      <c r="E542" t="s">
        <v>219</v>
      </c>
      <c r="F542">
        <v>606800</v>
      </c>
      <c r="G542" t="s">
        <v>175</v>
      </c>
      <c r="H542" t="s">
        <v>176</v>
      </c>
      <c r="I542" t="s">
        <v>25</v>
      </c>
      <c r="J542" t="s">
        <v>26</v>
      </c>
      <c r="K542" t="s">
        <v>0</v>
      </c>
      <c r="L542" t="s">
        <v>0</v>
      </c>
      <c r="M542">
        <v>2</v>
      </c>
      <c r="N542" s="1">
        <v>42776</v>
      </c>
      <c r="O542">
        <v>1</v>
      </c>
      <c r="P542" t="str">
        <f>"170200000349"</f>
        <v>170200000349</v>
      </c>
      <c r="Q542" t="s">
        <v>172</v>
      </c>
      <c r="R542" t="s">
        <v>29</v>
      </c>
      <c r="S542" t="s">
        <v>173</v>
      </c>
      <c r="T542" t="s">
        <v>174</v>
      </c>
      <c r="U542" t="s">
        <v>28</v>
      </c>
      <c r="V542">
        <v>4</v>
      </c>
      <c r="W542">
        <v>0</v>
      </c>
    </row>
    <row r="543" spans="1:23" x14ac:dyDescent="0.25">
      <c r="A543" t="str">
        <f t="shared" si="16"/>
        <v>LA061</v>
      </c>
      <c r="B543" t="str">
        <f t="shared" si="17"/>
        <v>061</v>
      </c>
      <c r="C543" t="s">
        <v>24</v>
      </c>
      <c r="D543">
        <v>606800</v>
      </c>
      <c r="E543" t="s">
        <v>219</v>
      </c>
      <c r="F543">
        <v>606800</v>
      </c>
      <c r="G543" t="s">
        <v>175</v>
      </c>
      <c r="H543" t="s">
        <v>176</v>
      </c>
      <c r="I543" t="s">
        <v>25</v>
      </c>
      <c r="J543" t="s">
        <v>26</v>
      </c>
      <c r="K543" t="s">
        <v>0</v>
      </c>
      <c r="L543" t="s">
        <v>0</v>
      </c>
      <c r="M543">
        <v>2</v>
      </c>
      <c r="N543" s="1">
        <v>42794</v>
      </c>
      <c r="O543">
        <v>1</v>
      </c>
      <c r="P543" t="str">
        <f>"170200000526"</f>
        <v>170200000526</v>
      </c>
      <c r="Q543" t="s">
        <v>169</v>
      </c>
      <c r="R543" t="s">
        <v>27</v>
      </c>
      <c r="S543" t="s">
        <v>170</v>
      </c>
      <c r="T543" t="s">
        <v>171</v>
      </c>
      <c r="U543" t="s">
        <v>28</v>
      </c>
      <c r="V543">
        <v>4</v>
      </c>
      <c r="W543">
        <v>0</v>
      </c>
    </row>
    <row r="544" spans="1:23" x14ac:dyDescent="0.25">
      <c r="A544" t="str">
        <f t="shared" si="16"/>
        <v>LA061</v>
      </c>
      <c r="B544" t="str">
        <f t="shared" si="17"/>
        <v>061</v>
      </c>
      <c r="C544" t="s">
        <v>24</v>
      </c>
      <c r="D544">
        <v>606800</v>
      </c>
      <c r="E544" t="s">
        <v>219</v>
      </c>
      <c r="F544">
        <v>606800</v>
      </c>
      <c r="G544" t="s">
        <v>175</v>
      </c>
      <c r="H544" t="s">
        <v>176</v>
      </c>
      <c r="I544" t="s">
        <v>25</v>
      </c>
      <c r="J544" t="s">
        <v>26</v>
      </c>
      <c r="K544" t="s">
        <v>0</v>
      </c>
      <c r="L544" t="s">
        <v>0</v>
      </c>
      <c r="M544">
        <v>2</v>
      </c>
      <c r="N544" s="1">
        <v>42794</v>
      </c>
      <c r="O544">
        <v>1</v>
      </c>
      <c r="P544" t="str">
        <f>"170200000342"</f>
        <v>170200000342</v>
      </c>
      <c r="Q544" t="s">
        <v>180</v>
      </c>
      <c r="R544" t="s">
        <v>27</v>
      </c>
      <c r="S544" t="s">
        <v>170</v>
      </c>
      <c r="T544" t="s">
        <v>181</v>
      </c>
      <c r="U544" t="s">
        <v>28</v>
      </c>
      <c r="V544">
        <v>4</v>
      </c>
      <c r="W544">
        <v>0</v>
      </c>
    </row>
    <row r="545" spans="1:23" x14ac:dyDescent="0.25">
      <c r="A545" t="str">
        <f t="shared" si="16"/>
        <v>LA061</v>
      </c>
      <c r="B545" t="str">
        <f t="shared" si="17"/>
        <v>061</v>
      </c>
      <c r="C545" t="s">
        <v>24</v>
      </c>
      <c r="D545">
        <v>606800</v>
      </c>
      <c r="E545" t="s">
        <v>219</v>
      </c>
      <c r="F545">
        <v>606800</v>
      </c>
      <c r="G545" t="s">
        <v>175</v>
      </c>
      <c r="H545" t="s">
        <v>176</v>
      </c>
      <c r="I545" t="s">
        <v>25</v>
      </c>
      <c r="J545" t="s">
        <v>26</v>
      </c>
      <c r="K545" t="s">
        <v>0</v>
      </c>
      <c r="L545" t="s">
        <v>0</v>
      </c>
      <c r="M545">
        <v>2</v>
      </c>
      <c r="N545" s="1">
        <v>42794</v>
      </c>
      <c r="O545">
        <v>1</v>
      </c>
      <c r="P545" t="str">
        <f>"170200000054"</f>
        <v>170200000054</v>
      </c>
      <c r="Q545" t="s">
        <v>180</v>
      </c>
      <c r="R545" t="s">
        <v>29</v>
      </c>
      <c r="S545" t="s">
        <v>170</v>
      </c>
      <c r="T545" t="s">
        <v>181</v>
      </c>
      <c r="U545" t="s">
        <v>28</v>
      </c>
      <c r="V545">
        <v>4</v>
      </c>
      <c r="W545">
        <v>0</v>
      </c>
    </row>
    <row r="546" spans="1:23" x14ac:dyDescent="0.25">
      <c r="A546" t="str">
        <f t="shared" si="16"/>
        <v>LA061</v>
      </c>
      <c r="B546" t="str">
        <f t="shared" si="17"/>
        <v>061</v>
      </c>
      <c r="C546" t="s">
        <v>24</v>
      </c>
      <c r="D546">
        <v>606800</v>
      </c>
      <c r="E546" t="s">
        <v>219</v>
      </c>
      <c r="F546">
        <v>606800</v>
      </c>
      <c r="G546" t="s">
        <v>175</v>
      </c>
      <c r="H546" t="s">
        <v>176</v>
      </c>
      <c r="I546" t="s">
        <v>25</v>
      </c>
      <c r="J546" t="s">
        <v>26</v>
      </c>
      <c r="K546" t="s">
        <v>0</v>
      </c>
      <c r="L546" t="s">
        <v>0</v>
      </c>
      <c r="M546">
        <v>3</v>
      </c>
      <c r="N546" s="1">
        <v>42795</v>
      </c>
      <c r="O546">
        <v>1</v>
      </c>
      <c r="P546" t="str">
        <f>"170300000245"</f>
        <v>170300000245</v>
      </c>
      <c r="Q546" t="s">
        <v>169</v>
      </c>
      <c r="R546" t="s">
        <v>27</v>
      </c>
      <c r="S546" t="s">
        <v>170</v>
      </c>
      <c r="T546" t="s">
        <v>171</v>
      </c>
      <c r="U546" t="s">
        <v>28</v>
      </c>
      <c r="V546">
        <v>4</v>
      </c>
      <c r="W546">
        <v>0</v>
      </c>
    </row>
    <row r="547" spans="1:23" x14ac:dyDescent="0.25">
      <c r="A547" t="str">
        <f t="shared" si="16"/>
        <v>LA061</v>
      </c>
      <c r="B547" t="str">
        <f t="shared" si="17"/>
        <v>061</v>
      </c>
      <c r="C547" t="s">
        <v>24</v>
      </c>
      <c r="D547">
        <v>606800</v>
      </c>
      <c r="E547" t="s">
        <v>219</v>
      </c>
      <c r="F547">
        <v>606800</v>
      </c>
      <c r="G547" t="s">
        <v>175</v>
      </c>
      <c r="H547" t="s">
        <v>176</v>
      </c>
      <c r="I547" t="s">
        <v>25</v>
      </c>
      <c r="J547" t="s">
        <v>26</v>
      </c>
      <c r="K547" t="s">
        <v>0</v>
      </c>
      <c r="L547" t="s">
        <v>0</v>
      </c>
      <c r="M547">
        <v>3</v>
      </c>
      <c r="N547" s="1">
        <v>42795</v>
      </c>
      <c r="O547">
        <v>1</v>
      </c>
      <c r="P547" t="str">
        <f>"170300000026"</f>
        <v>170300000026</v>
      </c>
      <c r="Q547" t="s">
        <v>180</v>
      </c>
      <c r="R547" t="s">
        <v>27</v>
      </c>
      <c r="S547" t="s">
        <v>170</v>
      </c>
      <c r="T547" t="s">
        <v>181</v>
      </c>
      <c r="U547" t="s">
        <v>28</v>
      </c>
      <c r="V547">
        <v>4</v>
      </c>
      <c r="W547">
        <v>0</v>
      </c>
    </row>
    <row r="548" spans="1:23" x14ac:dyDescent="0.25">
      <c r="A548" t="str">
        <f t="shared" si="16"/>
        <v>LA061</v>
      </c>
      <c r="B548" t="str">
        <f t="shared" si="17"/>
        <v>061</v>
      </c>
      <c r="C548" t="s">
        <v>24</v>
      </c>
      <c r="D548">
        <v>606800</v>
      </c>
      <c r="E548" t="s">
        <v>219</v>
      </c>
      <c r="F548">
        <v>606800</v>
      </c>
      <c r="G548" t="s">
        <v>175</v>
      </c>
      <c r="H548" t="s">
        <v>176</v>
      </c>
      <c r="I548" t="s">
        <v>25</v>
      </c>
      <c r="J548" t="s">
        <v>26</v>
      </c>
      <c r="K548" t="s">
        <v>0</v>
      </c>
      <c r="L548" t="s">
        <v>0</v>
      </c>
      <c r="M548">
        <v>3</v>
      </c>
      <c r="N548" s="1">
        <v>42801</v>
      </c>
      <c r="O548">
        <v>1</v>
      </c>
      <c r="P548" t="str">
        <f>"170300000953"</f>
        <v>170300000953</v>
      </c>
      <c r="Q548" t="s">
        <v>172</v>
      </c>
      <c r="R548" t="s">
        <v>29</v>
      </c>
      <c r="S548" t="s">
        <v>173</v>
      </c>
      <c r="T548" t="s">
        <v>174</v>
      </c>
      <c r="U548" t="s">
        <v>28</v>
      </c>
      <c r="V548">
        <v>4</v>
      </c>
      <c r="W548">
        <v>0</v>
      </c>
    </row>
    <row r="549" spans="1:23" x14ac:dyDescent="0.25">
      <c r="A549" t="str">
        <f t="shared" si="16"/>
        <v>LA061</v>
      </c>
      <c r="B549" t="str">
        <f t="shared" si="17"/>
        <v>061</v>
      </c>
      <c r="C549" t="s">
        <v>24</v>
      </c>
      <c r="D549">
        <v>606800</v>
      </c>
      <c r="E549" t="s">
        <v>219</v>
      </c>
      <c r="F549">
        <v>606800</v>
      </c>
      <c r="G549" t="s">
        <v>175</v>
      </c>
      <c r="H549" t="s">
        <v>176</v>
      </c>
      <c r="I549" t="s">
        <v>25</v>
      </c>
      <c r="J549" t="s">
        <v>26</v>
      </c>
      <c r="K549" t="s">
        <v>0</v>
      </c>
      <c r="L549" t="s">
        <v>0</v>
      </c>
      <c r="M549">
        <v>3</v>
      </c>
      <c r="N549" s="1">
        <v>42818</v>
      </c>
      <c r="O549">
        <v>1</v>
      </c>
      <c r="P549" t="str">
        <f>"170300002414"</f>
        <v>170300002414</v>
      </c>
      <c r="Q549" t="s">
        <v>172</v>
      </c>
      <c r="R549" t="s">
        <v>29</v>
      </c>
      <c r="S549" t="s">
        <v>173</v>
      </c>
      <c r="T549" t="s">
        <v>174</v>
      </c>
      <c r="U549" t="s">
        <v>28</v>
      </c>
      <c r="V549">
        <v>4</v>
      </c>
      <c r="W549">
        <v>0</v>
      </c>
    </row>
    <row r="550" spans="1:23" x14ac:dyDescent="0.25">
      <c r="A550" t="str">
        <f t="shared" si="16"/>
        <v>LA061</v>
      </c>
      <c r="B550" t="str">
        <f t="shared" si="17"/>
        <v>061</v>
      </c>
      <c r="C550" t="s">
        <v>24</v>
      </c>
      <c r="D550">
        <v>606800</v>
      </c>
      <c r="E550" t="s">
        <v>219</v>
      </c>
      <c r="F550">
        <v>606800</v>
      </c>
      <c r="G550" t="s">
        <v>175</v>
      </c>
      <c r="H550" t="s">
        <v>176</v>
      </c>
      <c r="I550" t="s">
        <v>25</v>
      </c>
      <c r="J550" t="s">
        <v>26</v>
      </c>
      <c r="K550" t="s">
        <v>0</v>
      </c>
      <c r="L550" t="s">
        <v>0</v>
      </c>
      <c r="M550">
        <v>3</v>
      </c>
      <c r="N550" s="1">
        <v>42825</v>
      </c>
      <c r="O550">
        <v>1</v>
      </c>
      <c r="P550" t="str">
        <f>"170300000467"</f>
        <v>170300000467</v>
      </c>
      <c r="Q550" t="s">
        <v>180</v>
      </c>
      <c r="R550" t="s">
        <v>27</v>
      </c>
      <c r="S550" t="s">
        <v>170</v>
      </c>
      <c r="T550" t="s">
        <v>181</v>
      </c>
      <c r="U550" t="s">
        <v>28</v>
      </c>
      <c r="V550">
        <v>4</v>
      </c>
      <c r="W550">
        <v>0</v>
      </c>
    </row>
    <row r="551" spans="1:23" x14ac:dyDescent="0.25">
      <c r="A551" t="str">
        <f t="shared" si="16"/>
        <v>LA061</v>
      </c>
      <c r="B551" t="str">
        <f t="shared" si="17"/>
        <v>061</v>
      </c>
      <c r="C551" t="s">
        <v>24</v>
      </c>
      <c r="D551">
        <v>606800</v>
      </c>
      <c r="E551" t="s">
        <v>219</v>
      </c>
      <c r="F551">
        <v>606800</v>
      </c>
      <c r="G551" t="s">
        <v>175</v>
      </c>
      <c r="H551" t="s">
        <v>176</v>
      </c>
      <c r="I551" t="s">
        <v>25</v>
      </c>
      <c r="J551" t="s">
        <v>26</v>
      </c>
      <c r="K551" t="s">
        <v>0</v>
      </c>
      <c r="L551" t="s">
        <v>0</v>
      </c>
      <c r="M551">
        <v>3</v>
      </c>
      <c r="N551" s="1">
        <v>42825</v>
      </c>
      <c r="O551">
        <v>1</v>
      </c>
      <c r="P551" t="str">
        <f>"170300000056"</f>
        <v>170300000056</v>
      </c>
      <c r="Q551" t="s">
        <v>180</v>
      </c>
      <c r="R551" t="s">
        <v>29</v>
      </c>
      <c r="S551" t="s">
        <v>170</v>
      </c>
      <c r="T551" t="s">
        <v>181</v>
      </c>
      <c r="U551" t="s">
        <v>28</v>
      </c>
      <c r="V551">
        <v>4</v>
      </c>
      <c r="W551">
        <v>0</v>
      </c>
    </row>
    <row r="552" spans="1:23" x14ac:dyDescent="0.25">
      <c r="A552" t="str">
        <f t="shared" si="16"/>
        <v>LA061</v>
      </c>
      <c r="B552" t="str">
        <f t="shared" si="17"/>
        <v>061</v>
      </c>
      <c r="C552" t="s">
        <v>24</v>
      </c>
      <c r="D552">
        <v>606800</v>
      </c>
      <c r="E552" t="s">
        <v>219</v>
      </c>
      <c r="F552">
        <v>606800</v>
      </c>
      <c r="G552" t="s">
        <v>175</v>
      </c>
      <c r="H552" t="s">
        <v>176</v>
      </c>
      <c r="I552" t="s">
        <v>25</v>
      </c>
      <c r="J552" t="s">
        <v>26</v>
      </c>
      <c r="K552" t="s">
        <v>0</v>
      </c>
      <c r="L552" t="s">
        <v>0</v>
      </c>
      <c r="M552">
        <v>4</v>
      </c>
      <c r="N552" s="1">
        <v>42826</v>
      </c>
      <c r="O552">
        <v>1</v>
      </c>
      <c r="P552" t="str">
        <f>"170400000103"</f>
        <v>170400000103</v>
      </c>
      <c r="Q552" t="s">
        <v>180</v>
      </c>
      <c r="R552" t="s">
        <v>27</v>
      </c>
      <c r="S552" t="s">
        <v>170</v>
      </c>
      <c r="T552" t="s">
        <v>181</v>
      </c>
      <c r="U552" t="s">
        <v>28</v>
      </c>
      <c r="V552">
        <v>4</v>
      </c>
      <c r="W552">
        <v>0</v>
      </c>
    </row>
    <row r="553" spans="1:23" x14ac:dyDescent="0.25">
      <c r="A553" t="str">
        <f t="shared" si="16"/>
        <v>LA061</v>
      </c>
      <c r="B553" t="str">
        <f t="shared" si="17"/>
        <v>061</v>
      </c>
      <c r="C553" t="s">
        <v>24</v>
      </c>
      <c r="D553">
        <v>606940</v>
      </c>
      <c r="E553" t="s">
        <v>45</v>
      </c>
      <c r="F553">
        <v>606940</v>
      </c>
      <c r="G553" t="s">
        <v>217</v>
      </c>
      <c r="H553" t="s">
        <v>218</v>
      </c>
      <c r="I553" t="s">
        <v>25</v>
      </c>
      <c r="J553" t="s">
        <v>26</v>
      </c>
      <c r="K553" t="s">
        <v>0</v>
      </c>
      <c r="L553" t="s">
        <v>0</v>
      </c>
      <c r="M553">
        <v>2</v>
      </c>
      <c r="N553" s="1">
        <v>42767</v>
      </c>
      <c r="O553">
        <v>1</v>
      </c>
      <c r="P553" t="str">
        <f>"170200000289"</f>
        <v>170200000289</v>
      </c>
      <c r="Q553" t="s">
        <v>169</v>
      </c>
      <c r="R553" t="s">
        <v>27</v>
      </c>
      <c r="S553" t="s">
        <v>170</v>
      </c>
      <c r="T553" t="s">
        <v>171</v>
      </c>
      <c r="U553" t="s">
        <v>28</v>
      </c>
      <c r="V553">
        <v>4</v>
      </c>
      <c r="W553">
        <v>0</v>
      </c>
    </row>
    <row r="554" spans="1:23" x14ac:dyDescent="0.25">
      <c r="A554" t="str">
        <f t="shared" si="16"/>
        <v>LA061</v>
      </c>
      <c r="B554" t="str">
        <f t="shared" si="17"/>
        <v>061</v>
      </c>
      <c r="C554" t="s">
        <v>24</v>
      </c>
      <c r="D554">
        <v>606940</v>
      </c>
      <c r="E554" t="s">
        <v>45</v>
      </c>
      <c r="F554">
        <v>606940</v>
      </c>
      <c r="G554" t="s">
        <v>217</v>
      </c>
      <c r="H554" t="s">
        <v>218</v>
      </c>
      <c r="I554" t="s">
        <v>25</v>
      </c>
      <c r="J554" t="s">
        <v>26</v>
      </c>
      <c r="K554" t="s">
        <v>0</v>
      </c>
      <c r="L554" t="s">
        <v>0</v>
      </c>
      <c r="M554">
        <v>2</v>
      </c>
      <c r="N554" s="1">
        <v>42776</v>
      </c>
      <c r="O554">
        <v>1</v>
      </c>
      <c r="P554" t="str">
        <f>"170200000349"</f>
        <v>170200000349</v>
      </c>
      <c r="Q554" t="s">
        <v>172</v>
      </c>
      <c r="R554" t="s">
        <v>29</v>
      </c>
      <c r="S554" t="s">
        <v>173</v>
      </c>
      <c r="T554" t="s">
        <v>174</v>
      </c>
      <c r="U554" t="s">
        <v>28</v>
      </c>
      <c r="V554">
        <v>4</v>
      </c>
      <c r="W554">
        <v>0</v>
      </c>
    </row>
    <row r="555" spans="1:23" x14ac:dyDescent="0.25">
      <c r="A555" t="str">
        <f t="shared" si="16"/>
        <v>LA061</v>
      </c>
      <c r="B555" t="str">
        <f t="shared" si="17"/>
        <v>061</v>
      </c>
      <c r="C555" t="s">
        <v>24</v>
      </c>
      <c r="D555">
        <v>606940</v>
      </c>
      <c r="E555" t="s">
        <v>45</v>
      </c>
      <c r="F555">
        <v>606940</v>
      </c>
      <c r="G555" t="s">
        <v>217</v>
      </c>
      <c r="H555" t="s">
        <v>218</v>
      </c>
      <c r="I555" t="s">
        <v>25</v>
      </c>
      <c r="J555" t="s">
        <v>26</v>
      </c>
      <c r="K555" t="s">
        <v>0</v>
      </c>
      <c r="L555" t="s">
        <v>0</v>
      </c>
      <c r="M555">
        <v>2</v>
      </c>
      <c r="N555" s="1">
        <v>42794</v>
      </c>
      <c r="O555">
        <v>1</v>
      </c>
      <c r="P555" t="str">
        <f>"170200000656"</f>
        <v>170200000656</v>
      </c>
      <c r="Q555" t="s">
        <v>180</v>
      </c>
      <c r="R555" t="s">
        <v>27</v>
      </c>
      <c r="S555" t="s">
        <v>170</v>
      </c>
      <c r="T555" t="s">
        <v>181</v>
      </c>
      <c r="U555" t="s">
        <v>28</v>
      </c>
      <c r="V555">
        <v>4</v>
      </c>
      <c r="W555">
        <v>0</v>
      </c>
    </row>
    <row r="556" spans="1:23" x14ac:dyDescent="0.25">
      <c r="A556" t="str">
        <f t="shared" si="16"/>
        <v>LA061</v>
      </c>
      <c r="B556" t="str">
        <f t="shared" si="17"/>
        <v>061</v>
      </c>
      <c r="C556" t="s">
        <v>24</v>
      </c>
      <c r="D556">
        <v>606940</v>
      </c>
      <c r="E556" t="s">
        <v>45</v>
      </c>
      <c r="F556">
        <v>606940</v>
      </c>
      <c r="G556" t="s">
        <v>217</v>
      </c>
      <c r="H556" t="s">
        <v>218</v>
      </c>
      <c r="I556" t="s">
        <v>25</v>
      </c>
      <c r="J556" t="s">
        <v>26</v>
      </c>
      <c r="K556" t="s">
        <v>0</v>
      </c>
      <c r="L556" t="s">
        <v>0</v>
      </c>
      <c r="M556">
        <v>3</v>
      </c>
      <c r="N556" s="1">
        <v>42795</v>
      </c>
      <c r="O556">
        <v>1</v>
      </c>
      <c r="P556" t="str">
        <f>"170300000522"</f>
        <v>170300000522</v>
      </c>
      <c r="Q556" t="s">
        <v>172</v>
      </c>
      <c r="R556" t="s">
        <v>29</v>
      </c>
      <c r="S556" t="s">
        <v>173</v>
      </c>
      <c r="T556" t="s">
        <v>174</v>
      </c>
      <c r="U556" t="s">
        <v>28</v>
      </c>
      <c r="V556">
        <v>4</v>
      </c>
      <c r="W556">
        <v>0</v>
      </c>
    </row>
    <row r="557" spans="1:23" x14ac:dyDescent="0.25">
      <c r="A557" t="str">
        <f t="shared" si="16"/>
        <v>LA061</v>
      </c>
      <c r="B557" t="str">
        <f t="shared" si="17"/>
        <v>061</v>
      </c>
      <c r="C557" t="s">
        <v>24</v>
      </c>
      <c r="D557">
        <v>606940</v>
      </c>
      <c r="E557" t="s">
        <v>45</v>
      </c>
      <c r="F557">
        <v>606940</v>
      </c>
      <c r="G557" t="s">
        <v>217</v>
      </c>
      <c r="H557" t="s">
        <v>218</v>
      </c>
      <c r="I557" t="s">
        <v>25</v>
      </c>
      <c r="J557" t="s">
        <v>26</v>
      </c>
      <c r="K557" t="s">
        <v>0</v>
      </c>
      <c r="L557" t="s">
        <v>0</v>
      </c>
      <c r="M557">
        <v>3</v>
      </c>
      <c r="N557" s="1">
        <v>42795</v>
      </c>
      <c r="O557">
        <v>1</v>
      </c>
      <c r="P557" t="str">
        <f>"170300000337"</f>
        <v>170300000337</v>
      </c>
      <c r="Q557" t="s">
        <v>180</v>
      </c>
      <c r="R557" t="s">
        <v>27</v>
      </c>
      <c r="S557" t="s">
        <v>170</v>
      </c>
      <c r="T557" t="s">
        <v>181</v>
      </c>
      <c r="U557" t="s">
        <v>28</v>
      </c>
      <c r="V557">
        <v>4</v>
      </c>
      <c r="W557">
        <v>0</v>
      </c>
    </row>
    <row r="558" spans="1:23" x14ac:dyDescent="0.25">
      <c r="A558" t="str">
        <f t="shared" si="16"/>
        <v>LA061</v>
      </c>
      <c r="B558" t="str">
        <f t="shared" si="17"/>
        <v>061</v>
      </c>
      <c r="C558" t="s">
        <v>24</v>
      </c>
      <c r="D558">
        <v>606940</v>
      </c>
      <c r="E558" t="s">
        <v>45</v>
      </c>
      <c r="F558">
        <v>606940</v>
      </c>
      <c r="G558" t="s">
        <v>217</v>
      </c>
      <c r="H558" t="s">
        <v>218</v>
      </c>
      <c r="I558" t="s">
        <v>25</v>
      </c>
      <c r="J558" t="s">
        <v>26</v>
      </c>
      <c r="K558" t="s">
        <v>0</v>
      </c>
      <c r="L558" t="s">
        <v>0</v>
      </c>
      <c r="M558">
        <v>3</v>
      </c>
      <c r="N558" s="1">
        <v>42800</v>
      </c>
      <c r="O558">
        <v>1</v>
      </c>
      <c r="P558" t="str">
        <f>"170300001325"</f>
        <v>170300001325</v>
      </c>
      <c r="Q558" t="s">
        <v>172</v>
      </c>
      <c r="R558" t="s">
        <v>29</v>
      </c>
      <c r="S558" t="s">
        <v>173</v>
      </c>
      <c r="T558" t="s">
        <v>174</v>
      </c>
      <c r="U558" t="s">
        <v>28</v>
      </c>
      <c r="V558">
        <v>4</v>
      </c>
      <c r="W558">
        <v>0</v>
      </c>
    </row>
    <row r="559" spans="1:23" x14ac:dyDescent="0.25">
      <c r="A559" t="str">
        <f t="shared" si="16"/>
        <v>LA061</v>
      </c>
      <c r="B559" t="str">
        <f t="shared" si="17"/>
        <v>061</v>
      </c>
      <c r="C559" t="s">
        <v>24</v>
      </c>
      <c r="D559">
        <v>606940</v>
      </c>
      <c r="E559" t="s">
        <v>45</v>
      </c>
      <c r="F559">
        <v>606940</v>
      </c>
      <c r="G559" t="s">
        <v>217</v>
      </c>
      <c r="H559" t="s">
        <v>218</v>
      </c>
      <c r="I559" t="s">
        <v>25</v>
      </c>
      <c r="J559" t="s">
        <v>26</v>
      </c>
      <c r="K559" t="s">
        <v>0</v>
      </c>
      <c r="L559" t="s">
        <v>0</v>
      </c>
      <c r="M559">
        <v>3</v>
      </c>
      <c r="N559" s="1">
        <v>42802</v>
      </c>
      <c r="O559">
        <v>1</v>
      </c>
      <c r="P559" t="str">
        <f>"170300001128"</f>
        <v>170300001128</v>
      </c>
      <c r="Q559" t="s">
        <v>172</v>
      </c>
      <c r="R559" t="s">
        <v>29</v>
      </c>
      <c r="S559" t="s">
        <v>173</v>
      </c>
      <c r="T559" t="s">
        <v>174</v>
      </c>
      <c r="U559" t="s">
        <v>28</v>
      </c>
      <c r="V559">
        <v>4</v>
      </c>
      <c r="W559">
        <v>0</v>
      </c>
    </row>
    <row r="560" spans="1:23" x14ac:dyDescent="0.25">
      <c r="A560" t="str">
        <f t="shared" si="16"/>
        <v>LA061</v>
      </c>
      <c r="B560" t="str">
        <f t="shared" si="17"/>
        <v>061</v>
      </c>
      <c r="C560" t="s">
        <v>24</v>
      </c>
      <c r="D560">
        <v>606940</v>
      </c>
      <c r="E560" t="s">
        <v>45</v>
      </c>
      <c r="F560">
        <v>606940</v>
      </c>
      <c r="G560" t="s">
        <v>217</v>
      </c>
      <c r="H560" t="s">
        <v>218</v>
      </c>
      <c r="I560" t="s">
        <v>25</v>
      </c>
      <c r="J560" t="s">
        <v>26</v>
      </c>
      <c r="K560" t="s">
        <v>0</v>
      </c>
      <c r="L560" t="s">
        <v>0</v>
      </c>
      <c r="M560">
        <v>3</v>
      </c>
      <c r="N560" s="1">
        <v>42809</v>
      </c>
      <c r="O560">
        <v>1</v>
      </c>
      <c r="P560" t="str">
        <f>"170300001130"</f>
        <v>170300001130</v>
      </c>
      <c r="Q560" t="s">
        <v>172</v>
      </c>
      <c r="R560" t="s">
        <v>29</v>
      </c>
      <c r="S560" t="s">
        <v>173</v>
      </c>
      <c r="T560" t="s">
        <v>174</v>
      </c>
      <c r="U560" t="s">
        <v>28</v>
      </c>
      <c r="V560">
        <v>4</v>
      </c>
      <c r="W560">
        <v>0</v>
      </c>
    </row>
    <row r="561" spans="1:23" x14ac:dyDescent="0.25">
      <c r="A561" t="str">
        <f t="shared" si="16"/>
        <v>LA061</v>
      </c>
      <c r="B561" t="str">
        <f t="shared" si="17"/>
        <v>061</v>
      </c>
      <c r="C561" t="s">
        <v>24</v>
      </c>
      <c r="D561">
        <v>606940</v>
      </c>
      <c r="E561" t="s">
        <v>45</v>
      </c>
      <c r="F561">
        <v>606940</v>
      </c>
      <c r="G561" t="s">
        <v>217</v>
      </c>
      <c r="H561" t="s">
        <v>218</v>
      </c>
      <c r="I561" t="s">
        <v>25</v>
      </c>
      <c r="J561" t="s">
        <v>26</v>
      </c>
      <c r="K561" t="s">
        <v>0</v>
      </c>
      <c r="L561" t="s">
        <v>0</v>
      </c>
      <c r="M561">
        <v>3</v>
      </c>
      <c r="N561" s="1">
        <v>42815</v>
      </c>
      <c r="O561">
        <v>1</v>
      </c>
      <c r="P561" t="str">
        <f>"170300002684"</f>
        <v>170300002684</v>
      </c>
      <c r="Q561" t="s">
        <v>172</v>
      </c>
      <c r="R561" t="s">
        <v>29</v>
      </c>
      <c r="S561" t="s">
        <v>173</v>
      </c>
      <c r="T561" t="s">
        <v>174</v>
      </c>
      <c r="U561" t="s">
        <v>28</v>
      </c>
      <c r="V561">
        <v>4</v>
      </c>
      <c r="W561">
        <v>0</v>
      </c>
    </row>
    <row r="562" spans="1:23" x14ac:dyDescent="0.25">
      <c r="A562" t="str">
        <f t="shared" si="16"/>
        <v>LA061</v>
      </c>
      <c r="B562" t="str">
        <f t="shared" si="17"/>
        <v>061</v>
      </c>
      <c r="C562" t="s">
        <v>24</v>
      </c>
      <c r="D562">
        <v>606940</v>
      </c>
      <c r="E562" t="s">
        <v>45</v>
      </c>
      <c r="F562">
        <v>606940</v>
      </c>
      <c r="G562" t="s">
        <v>217</v>
      </c>
      <c r="H562" t="s">
        <v>218</v>
      </c>
      <c r="I562" t="s">
        <v>25</v>
      </c>
      <c r="J562" t="s">
        <v>26</v>
      </c>
      <c r="K562" t="s">
        <v>0</v>
      </c>
      <c r="L562" t="s">
        <v>0</v>
      </c>
      <c r="M562">
        <v>3</v>
      </c>
      <c r="N562" s="1">
        <v>42818</v>
      </c>
      <c r="O562">
        <v>1</v>
      </c>
      <c r="P562" t="str">
        <f>"170300002414"</f>
        <v>170300002414</v>
      </c>
      <c r="Q562" t="s">
        <v>172</v>
      </c>
      <c r="R562" t="s">
        <v>29</v>
      </c>
      <c r="S562" t="s">
        <v>173</v>
      </c>
      <c r="T562" t="s">
        <v>174</v>
      </c>
      <c r="U562" t="s">
        <v>28</v>
      </c>
      <c r="V562">
        <v>4</v>
      </c>
      <c r="W562">
        <v>0</v>
      </c>
    </row>
    <row r="563" spans="1:23" x14ac:dyDescent="0.25">
      <c r="A563" t="str">
        <f t="shared" si="16"/>
        <v>LA061</v>
      </c>
      <c r="B563" t="str">
        <f t="shared" si="17"/>
        <v>061</v>
      </c>
      <c r="C563" t="s">
        <v>24</v>
      </c>
      <c r="D563">
        <v>606940</v>
      </c>
      <c r="E563" t="s">
        <v>45</v>
      </c>
      <c r="F563">
        <v>606940</v>
      </c>
      <c r="G563" t="s">
        <v>217</v>
      </c>
      <c r="H563" t="s">
        <v>218</v>
      </c>
      <c r="I563" t="s">
        <v>25</v>
      </c>
      <c r="J563" t="s">
        <v>26</v>
      </c>
      <c r="K563" t="s">
        <v>0</v>
      </c>
      <c r="L563" t="s">
        <v>0</v>
      </c>
      <c r="M563">
        <v>3</v>
      </c>
      <c r="N563" s="1">
        <v>42825</v>
      </c>
      <c r="O563">
        <v>1</v>
      </c>
      <c r="P563" t="str">
        <f>"170300002685"</f>
        <v>170300002685</v>
      </c>
      <c r="Q563" t="s">
        <v>172</v>
      </c>
      <c r="R563" t="s">
        <v>29</v>
      </c>
      <c r="S563" t="s">
        <v>173</v>
      </c>
      <c r="T563" t="s">
        <v>174</v>
      </c>
      <c r="U563" t="s">
        <v>28</v>
      </c>
      <c r="V563">
        <v>4</v>
      </c>
      <c r="W563">
        <v>0</v>
      </c>
    </row>
    <row r="564" spans="1:23" x14ac:dyDescent="0.25">
      <c r="A564" t="str">
        <f t="shared" si="16"/>
        <v>LA061</v>
      </c>
      <c r="B564" t="str">
        <f t="shared" si="17"/>
        <v>061</v>
      </c>
      <c r="C564" t="s">
        <v>24</v>
      </c>
      <c r="D564">
        <v>606940</v>
      </c>
      <c r="E564" t="s">
        <v>45</v>
      </c>
      <c r="F564">
        <v>606940</v>
      </c>
      <c r="G564" t="s">
        <v>217</v>
      </c>
      <c r="H564" t="s">
        <v>218</v>
      </c>
      <c r="I564" t="s">
        <v>25</v>
      </c>
      <c r="J564" t="s">
        <v>26</v>
      </c>
      <c r="K564" t="s">
        <v>0</v>
      </c>
      <c r="L564" t="s">
        <v>0</v>
      </c>
      <c r="M564">
        <v>5</v>
      </c>
      <c r="N564" s="1">
        <v>42856</v>
      </c>
      <c r="O564">
        <v>1</v>
      </c>
      <c r="P564" t="str">
        <f>"170500000982"</f>
        <v>170500000982</v>
      </c>
      <c r="Q564" t="s">
        <v>172</v>
      </c>
      <c r="R564" t="s">
        <v>29</v>
      </c>
      <c r="S564" t="s">
        <v>173</v>
      </c>
      <c r="T564" t="s">
        <v>174</v>
      </c>
      <c r="U564" t="s">
        <v>28</v>
      </c>
      <c r="V564">
        <v>4</v>
      </c>
      <c r="W564">
        <v>0</v>
      </c>
    </row>
    <row r="565" spans="1:23" x14ac:dyDescent="0.25">
      <c r="A565" t="str">
        <f t="shared" si="16"/>
        <v>LA061</v>
      </c>
      <c r="B565" t="str">
        <f t="shared" si="17"/>
        <v>061</v>
      </c>
      <c r="C565" t="s">
        <v>24</v>
      </c>
      <c r="D565">
        <v>606940</v>
      </c>
      <c r="E565" t="s">
        <v>45</v>
      </c>
      <c r="F565">
        <v>606940</v>
      </c>
      <c r="G565" t="s">
        <v>217</v>
      </c>
      <c r="H565" t="s">
        <v>218</v>
      </c>
      <c r="I565" t="s">
        <v>25</v>
      </c>
      <c r="J565" t="s">
        <v>26</v>
      </c>
      <c r="K565" t="s">
        <v>0</v>
      </c>
      <c r="L565" t="s">
        <v>0</v>
      </c>
      <c r="M565">
        <v>5</v>
      </c>
      <c r="N565" s="1">
        <v>42871</v>
      </c>
      <c r="O565">
        <v>1</v>
      </c>
      <c r="P565" t="str">
        <f>"170500001044"</f>
        <v>170500001044</v>
      </c>
      <c r="Q565" t="s">
        <v>172</v>
      </c>
      <c r="R565" t="s">
        <v>29</v>
      </c>
      <c r="S565" t="s">
        <v>173</v>
      </c>
      <c r="T565" t="s">
        <v>174</v>
      </c>
      <c r="U565" t="s">
        <v>28</v>
      </c>
      <c r="V565">
        <v>4</v>
      </c>
      <c r="W565">
        <v>0</v>
      </c>
    </row>
    <row r="566" spans="1:23" x14ac:dyDescent="0.25">
      <c r="A566" t="str">
        <f t="shared" si="16"/>
        <v>LA061</v>
      </c>
      <c r="B566" t="str">
        <f t="shared" si="17"/>
        <v>061</v>
      </c>
      <c r="C566" t="s">
        <v>24</v>
      </c>
      <c r="D566">
        <v>606940</v>
      </c>
      <c r="E566" t="s">
        <v>45</v>
      </c>
      <c r="F566">
        <v>606940</v>
      </c>
      <c r="G566" t="s">
        <v>217</v>
      </c>
      <c r="H566" t="s">
        <v>218</v>
      </c>
      <c r="I566" t="s">
        <v>25</v>
      </c>
      <c r="J566" t="s">
        <v>26</v>
      </c>
      <c r="K566" t="s">
        <v>0</v>
      </c>
      <c r="L566" t="s">
        <v>0</v>
      </c>
      <c r="M566">
        <v>5</v>
      </c>
      <c r="N566" s="1">
        <v>42886</v>
      </c>
      <c r="O566">
        <v>1</v>
      </c>
      <c r="P566" t="str">
        <f>"170500002558"</f>
        <v>170500002558</v>
      </c>
      <c r="Q566" t="s">
        <v>172</v>
      </c>
      <c r="R566" t="s">
        <v>29</v>
      </c>
      <c r="S566" t="s">
        <v>173</v>
      </c>
      <c r="T566" t="s">
        <v>174</v>
      </c>
      <c r="U566" t="s">
        <v>28</v>
      </c>
      <c r="V566">
        <v>4</v>
      </c>
      <c r="W566">
        <v>0</v>
      </c>
    </row>
    <row r="567" spans="1:23" x14ac:dyDescent="0.25">
      <c r="A567" t="str">
        <f t="shared" si="16"/>
        <v>LA061</v>
      </c>
      <c r="B567" t="str">
        <f t="shared" si="17"/>
        <v>061</v>
      </c>
      <c r="C567" t="s">
        <v>24</v>
      </c>
      <c r="D567">
        <v>606940</v>
      </c>
      <c r="E567" t="s">
        <v>45</v>
      </c>
      <c r="F567">
        <v>606940</v>
      </c>
      <c r="G567" t="s">
        <v>217</v>
      </c>
      <c r="H567" t="s">
        <v>218</v>
      </c>
      <c r="I567" t="s">
        <v>25</v>
      </c>
      <c r="J567" t="s">
        <v>26</v>
      </c>
      <c r="K567" t="s">
        <v>0</v>
      </c>
      <c r="L567" t="s">
        <v>0</v>
      </c>
      <c r="M567">
        <v>8</v>
      </c>
      <c r="N567" s="1">
        <v>42948</v>
      </c>
      <c r="O567">
        <v>1</v>
      </c>
      <c r="P567" t="str">
        <f>"170800002913"</f>
        <v>170800002913</v>
      </c>
      <c r="Q567" t="s">
        <v>172</v>
      </c>
      <c r="R567" t="s">
        <v>29</v>
      </c>
      <c r="S567" t="s">
        <v>173</v>
      </c>
      <c r="T567" t="s">
        <v>174</v>
      </c>
      <c r="U567" t="s">
        <v>28</v>
      </c>
      <c r="V567">
        <v>4</v>
      </c>
      <c r="W567">
        <v>0</v>
      </c>
    </row>
    <row r="568" spans="1:23" x14ac:dyDescent="0.25">
      <c r="A568" t="str">
        <f t="shared" si="16"/>
        <v>LA061</v>
      </c>
      <c r="B568" t="str">
        <f t="shared" si="17"/>
        <v>061</v>
      </c>
      <c r="C568" t="s">
        <v>24</v>
      </c>
      <c r="D568">
        <v>187000</v>
      </c>
      <c r="E568" t="s">
        <v>76</v>
      </c>
      <c r="F568">
        <v>187000</v>
      </c>
      <c r="G568" t="s">
        <v>122</v>
      </c>
      <c r="H568" t="s">
        <v>123</v>
      </c>
      <c r="I568" t="s">
        <v>30</v>
      </c>
      <c r="J568" t="s">
        <v>31</v>
      </c>
      <c r="K568" t="s">
        <v>0</v>
      </c>
      <c r="L568" t="s">
        <v>0</v>
      </c>
      <c r="M568">
        <v>9</v>
      </c>
      <c r="N568" s="1">
        <v>43007</v>
      </c>
      <c r="O568">
        <v>1</v>
      </c>
      <c r="P568" t="str">
        <f>"170900000472"</f>
        <v>170900000472</v>
      </c>
      <c r="Q568" t="s">
        <v>139</v>
      </c>
      <c r="R568" t="s">
        <v>29</v>
      </c>
      <c r="S568" t="s">
        <v>78</v>
      </c>
      <c r="T568" t="s">
        <v>79</v>
      </c>
      <c r="U568" t="s">
        <v>28</v>
      </c>
      <c r="V568">
        <v>4</v>
      </c>
      <c r="W568">
        <v>0</v>
      </c>
    </row>
    <row r="569" spans="1:23" x14ac:dyDescent="0.25">
      <c r="A569" t="str">
        <f t="shared" si="16"/>
        <v>LA061</v>
      </c>
      <c r="B569" t="str">
        <f t="shared" si="17"/>
        <v>061</v>
      </c>
      <c r="C569" t="s">
        <v>24</v>
      </c>
      <c r="D569">
        <v>187000</v>
      </c>
      <c r="E569" t="s">
        <v>76</v>
      </c>
      <c r="F569">
        <v>187000</v>
      </c>
      <c r="G569" t="s">
        <v>122</v>
      </c>
      <c r="H569" t="s">
        <v>123</v>
      </c>
      <c r="I569" t="s">
        <v>30</v>
      </c>
      <c r="J569" t="s">
        <v>31</v>
      </c>
      <c r="K569" t="s">
        <v>0</v>
      </c>
      <c r="L569" t="s">
        <v>0</v>
      </c>
      <c r="M569">
        <v>10</v>
      </c>
      <c r="N569" s="1">
        <v>43039</v>
      </c>
      <c r="O569">
        <v>1</v>
      </c>
      <c r="P569" t="str">
        <f>"171000000174"</f>
        <v>171000000174</v>
      </c>
      <c r="Q569" t="s">
        <v>140</v>
      </c>
      <c r="R569" t="s">
        <v>29</v>
      </c>
      <c r="S569" t="s">
        <v>78</v>
      </c>
      <c r="T569" t="s">
        <v>79</v>
      </c>
      <c r="U569" t="s">
        <v>28</v>
      </c>
      <c r="V569">
        <v>4</v>
      </c>
      <c r="W569">
        <v>0</v>
      </c>
    </row>
    <row r="570" spans="1:23" x14ac:dyDescent="0.25">
      <c r="A570" t="str">
        <f t="shared" si="16"/>
        <v>LA061</v>
      </c>
      <c r="B570" t="str">
        <f t="shared" si="17"/>
        <v>061</v>
      </c>
      <c r="C570" t="s">
        <v>24</v>
      </c>
      <c r="D570">
        <v>187000</v>
      </c>
      <c r="E570" t="s">
        <v>76</v>
      </c>
      <c r="F570">
        <v>187000</v>
      </c>
      <c r="G570" t="s">
        <v>141</v>
      </c>
      <c r="H570" t="s">
        <v>142</v>
      </c>
      <c r="I570" t="s">
        <v>143</v>
      </c>
      <c r="J570" t="s">
        <v>144</v>
      </c>
      <c r="K570" t="s">
        <v>0</v>
      </c>
      <c r="L570" t="s">
        <v>0</v>
      </c>
      <c r="M570">
        <v>1</v>
      </c>
      <c r="N570" s="1">
        <v>42766</v>
      </c>
      <c r="O570">
        <v>1</v>
      </c>
      <c r="P570" t="str">
        <f>"170100000581"</f>
        <v>170100000581</v>
      </c>
      <c r="Q570" t="s">
        <v>145</v>
      </c>
      <c r="R570" t="s">
        <v>29</v>
      </c>
      <c r="S570" t="s">
        <v>78</v>
      </c>
      <c r="T570" t="s">
        <v>79</v>
      </c>
      <c r="U570" t="s">
        <v>28</v>
      </c>
      <c r="V570">
        <v>4</v>
      </c>
      <c r="W570">
        <v>0</v>
      </c>
    </row>
    <row r="571" spans="1:23" x14ac:dyDescent="0.25">
      <c r="A571" t="str">
        <f t="shared" si="16"/>
        <v>LA061</v>
      </c>
      <c r="B571" t="str">
        <f t="shared" si="17"/>
        <v>061</v>
      </c>
      <c r="C571" t="s">
        <v>24</v>
      </c>
      <c r="D571">
        <v>187000</v>
      </c>
      <c r="E571" t="s">
        <v>76</v>
      </c>
      <c r="F571">
        <v>187000</v>
      </c>
      <c r="G571" t="s">
        <v>141</v>
      </c>
      <c r="H571" t="s">
        <v>142</v>
      </c>
      <c r="I571" t="s">
        <v>143</v>
      </c>
      <c r="J571" t="s">
        <v>144</v>
      </c>
      <c r="K571" t="s">
        <v>0</v>
      </c>
      <c r="L571" t="s">
        <v>0</v>
      </c>
      <c r="M571">
        <v>2</v>
      </c>
      <c r="N571" s="1">
        <v>42794</v>
      </c>
      <c r="O571">
        <v>1</v>
      </c>
      <c r="P571" t="str">
        <f>"170200000327"</f>
        <v>170200000327</v>
      </c>
      <c r="Q571" t="s">
        <v>146</v>
      </c>
      <c r="R571" t="s">
        <v>29</v>
      </c>
      <c r="S571" t="s">
        <v>78</v>
      </c>
      <c r="T571" t="s">
        <v>79</v>
      </c>
      <c r="U571" t="s">
        <v>28</v>
      </c>
      <c r="V571">
        <v>4</v>
      </c>
      <c r="W571">
        <v>0</v>
      </c>
    </row>
    <row r="572" spans="1:23" x14ac:dyDescent="0.25">
      <c r="A572" t="str">
        <f t="shared" si="16"/>
        <v>LA061</v>
      </c>
      <c r="B572" t="str">
        <f t="shared" si="17"/>
        <v>061</v>
      </c>
      <c r="C572" t="s">
        <v>24</v>
      </c>
      <c r="D572">
        <v>187000</v>
      </c>
      <c r="E572" t="s">
        <v>76</v>
      </c>
      <c r="F572">
        <v>187000</v>
      </c>
      <c r="G572" t="s">
        <v>141</v>
      </c>
      <c r="H572" t="s">
        <v>142</v>
      </c>
      <c r="I572" t="s">
        <v>143</v>
      </c>
      <c r="J572" t="s">
        <v>144</v>
      </c>
      <c r="K572" t="s">
        <v>0</v>
      </c>
      <c r="L572" t="s">
        <v>0</v>
      </c>
      <c r="M572">
        <v>3</v>
      </c>
      <c r="N572" s="1">
        <v>42825</v>
      </c>
      <c r="O572">
        <v>1</v>
      </c>
      <c r="P572" t="str">
        <f>"170300000655"</f>
        <v>170300000655</v>
      </c>
      <c r="Q572" t="s">
        <v>147</v>
      </c>
      <c r="R572" t="s">
        <v>29</v>
      </c>
      <c r="S572" t="s">
        <v>78</v>
      </c>
      <c r="T572" t="s">
        <v>79</v>
      </c>
      <c r="U572" t="s">
        <v>28</v>
      </c>
      <c r="V572">
        <v>4</v>
      </c>
      <c r="W572">
        <v>0</v>
      </c>
    </row>
    <row r="573" spans="1:23" x14ac:dyDescent="0.25">
      <c r="A573" t="str">
        <f t="shared" si="16"/>
        <v>LA061</v>
      </c>
      <c r="B573" t="str">
        <f t="shared" si="17"/>
        <v>061</v>
      </c>
      <c r="C573" t="s">
        <v>24</v>
      </c>
      <c r="D573">
        <v>187000</v>
      </c>
      <c r="E573" t="s">
        <v>76</v>
      </c>
      <c r="F573">
        <v>187000</v>
      </c>
      <c r="G573" t="s">
        <v>141</v>
      </c>
      <c r="H573" t="s">
        <v>142</v>
      </c>
      <c r="I573" t="s">
        <v>143</v>
      </c>
      <c r="J573" t="s">
        <v>144</v>
      </c>
      <c r="K573" t="s">
        <v>0</v>
      </c>
      <c r="L573" t="s">
        <v>0</v>
      </c>
      <c r="M573">
        <v>4</v>
      </c>
      <c r="N573" s="1">
        <v>42855</v>
      </c>
      <c r="O573">
        <v>1</v>
      </c>
      <c r="P573" t="str">
        <f>"170400000358"</f>
        <v>170400000358</v>
      </c>
      <c r="Q573" t="s">
        <v>148</v>
      </c>
      <c r="R573" t="s">
        <v>29</v>
      </c>
      <c r="S573" t="s">
        <v>78</v>
      </c>
      <c r="T573" t="s">
        <v>79</v>
      </c>
      <c r="U573" t="s">
        <v>28</v>
      </c>
      <c r="V573">
        <v>4</v>
      </c>
      <c r="W573">
        <v>0</v>
      </c>
    </row>
    <row r="574" spans="1:23" x14ac:dyDescent="0.25">
      <c r="A574" t="str">
        <f t="shared" si="16"/>
        <v>LA061</v>
      </c>
      <c r="B574" t="str">
        <f t="shared" si="17"/>
        <v>061</v>
      </c>
      <c r="C574" t="s">
        <v>24</v>
      </c>
      <c r="D574">
        <v>187000</v>
      </c>
      <c r="E574" t="s">
        <v>76</v>
      </c>
      <c r="F574">
        <v>187000</v>
      </c>
      <c r="G574" t="s">
        <v>141</v>
      </c>
      <c r="H574" t="s">
        <v>142</v>
      </c>
      <c r="I574" t="s">
        <v>143</v>
      </c>
      <c r="J574" t="s">
        <v>144</v>
      </c>
      <c r="K574" t="s">
        <v>0</v>
      </c>
      <c r="L574" t="s">
        <v>0</v>
      </c>
      <c r="M574">
        <v>5</v>
      </c>
      <c r="N574" s="1">
        <v>42886</v>
      </c>
      <c r="O574">
        <v>1</v>
      </c>
      <c r="P574" t="str">
        <f>"170500000601"</f>
        <v>170500000601</v>
      </c>
      <c r="Q574" t="s">
        <v>149</v>
      </c>
      <c r="R574" t="s">
        <v>29</v>
      </c>
      <c r="S574" t="s">
        <v>78</v>
      </c>
      <c r="T574" t="s">
        <v>79</v>
      </c>
      <c r="U574" t="s">
        <v>28</v>
      </c>
      <c r="V574">
        <v>4</v>
      </c>
      <c r="W574">
        <v>0</v>
      </c>
    </row>
    <row r="575" spans="1:23" x14ac:dyDescent="0.25">
      <c r="A575" t="str">
        <f t="shared" si="16"/>
        <v>LA061</v>
      </c>
      <c r="B575" t="str">
        <f t="shared" si="17"/>
        <v>061</v>
      </c>
      <c r="C575" t="s">
        <v>24</v>
      </c>
      <c r="D575">
        <v>187000</v>
      </c>
      <c r="E575" t="s">
        <v>76</v>
      </c>
      <c r="F575">
        <v>187000</v>
      </c>
      <c r="G575" t="s">
        <v>141</v>
      </c>
      <c r="H575" t="s">
        <v>142</v>
      </c>
      <c r="I575" t="s">
        <v>143</v>
      </c>
      <c r="J575" t="s">
        <v>144</v>
      </c>
      <c r="K575" t="s">
        <v>0</v>
      </c>
      <c r="L575" t="s">
        <v>0</v>
      </c>
      <c r="M575">
        <v>6</v>
      </c>
      <c r="N575" s="1">
        <v>42916</v>
      </c>
      <c r="O575">
        <v>1</v>
      </c>
      <c r="P575" t="str">
        <f>"170600000684"</f>
        <v>170600000684</v>
      </c>
      <c r="Q575" t="s">
        <v>150</v>
      </c>
      <c r="R575" t="s">
        <v>29</v>
      </c>
      <c r="S575" t="s">
        <v>78</v>
      </c>
      <c r="T575" t="s">
        <v>79</v>
      </c>
      <c r="U575" t="s">
        <v>28</v>
      </c>
      <c r="V575">
        <v>4</v>
      </c>
      <c r="W575">
        <v>0</v>
      </c>
    </row>
    <row r="576" spans="1:23" x14ac:dyDescent="0.25">
      <c r="A576" t="str">
        <f t="shared" si="16"/>
        <v>LA061</v>
      </c>
      <c r="B576" t="str">
        <f t="shared" si="17"/>
        <v>061</v>
      </c>
      <c r="C576" t="s">
        <v>24</v>
      </c>
      <c r="D576">
        <v>187000</v>
      </c>
      <c r="E576" t="s">
        <v>76</v>
      </c>
      <c r="F576">
        <v>187000</v>
      </c>
      <c r="G576" t="s">
        <v>141</v>
      </c>
      <c r="H576" t="s">
        <v>142</v>
      </c>
      <c r="I576" t="s">
        <v>143</v>
      </c>
      <c r="J576" t="s">
        <v>144</v>
      </c>
      <c r="K576" t="s">
        <v>0</v>
      </c>
      <c r="L576" t="s">
        <v>0</v>
      </c>
      <c r="M576">
        <v>7</v>
      </c>
      <c r="N576" s="1">
        <v>42947</v>
      </c>
      <c r="O576">
        <v>1</v>
      </c>
      <c r="P576" t="str">
        <f>"170700000429"</f>
        <v>170700000429</v>
      </c>
      <c r="Q576" t="s">
        <v>151</v>
      </c>
      <c r="R576" t="s">
        <v>29</v>
      </c>
      <c r="S576" t="s">
        <v>78</v>
      </c>
      <c r="T576" t="s">
        <v>79</v>
      </c>
      <c r="U576" t="s">
        <v>28</v>
      </c>
      <c r="V576">
        <v>4</v>
      </c>
      <c r="W576">
        <v>0</v>
      </c>
    </row>
    <row r="577" spans="1:23" x14ac:dyDescent="0.25">
      <c r="A577" t="str">
        <f t="shared" si="16"/>
        <v>LA061</v>
      </c>
      <c r="B577" t="str">
        <f t="shared" si="17"/>
        <v>061</v>
      </c>
      <c r="C577" t="s">
        <v>24</v>
      </c>
      <c r="D577">
        <v>187000</v>
      </c>
      <c r="E577" t="s">
        <v>76</v>
      </c>
      <c r="F577">
        <v>187000</v>
      </c>
      <c r="G577" t="s">
        <v>141</v>
      </c>
      <c r="H577" t="s">
        <v>142</v>
      </c>
      <c r="I577" t="s">
        <v>143</v>
      </c>
      <c r="J577" t="s">
        <v>144</v>
      </c>
      <c r="K577" t="s">
        <v>0</v>
      </c>
      <c r="L577" t="s">
        <v>0</v>
      </c>
      <c r="M577">
        <v>8</v>
      </c>
      <c r="N577" s="1">
        <v>42978</v>
      </c>
      <c r="O577">
        <v>1</v>
      </c>
      <c r="P577" t="str">
        <f>"170800000690"</f>
        <v>170800000690</v>
      </c>
      <c r="Q577" t="s">
        <v>152</v>
      </c>
      <c r="R577" t="s">
        <v>29</v>
      </c>
      <c r="S577" t="s">
        <v>78</v>
      </c>
      <c r="T577" t="s">
        <v>79</v>
      </c>
      <c r="U577" t="s">
        <v>28</v>
      </c>
      <c r="V577">
        <v>4</v>
      </c>
      <c r="W577">
        <v>0</v>
      </c>
    </row>
    <row r="578" spans="1:23" x14ac:dyDescent="0.25">
      <c r="A578" t="str">
        <f t="shared" si="16"/>
        <v>LA061</v>
      </c>
      <c r="B578" t="str">
        <f t="shared" si="17"/>
        <v>061</v>
      </c>
      <c r="C578" t="s">
        <v>24</v>
      </c>
      <c r="D578">
        <v>187000</v>
      </c>
      <c r="E578" t="s">
        <v>76</v>
      </c>
      <c r="F578">
        <v>187000</v>
      </c>
      <c r="G578" t="s">
        <v>141</v>
      </c>
      <c r="H578" t="s">
        <v>142</v>
      </c>
      <c r="I578" t="s">
        <v>143</v>
      </c>
      <c r="J578" t="s">
        <v>144</v>
      </c>
      <c r="K578" t="s">
        <v>0</v>
      </c>
      <c r="L578" t="s">
        <v>0</v>
      </c>
      <c r="M578">
        <v>9</v>
      </c>
      <c r="N578" s="1">
        <v>43007</v>
      </c>
      <c r="O578">
        <v>1</v>
      </c>
      <c r="P578" t="str">
        <f>"170900000472"</f>
        <v>170900000472</v>
      </c>
      <c r="Q578" t="s">
        <v>153</v>
      </c>
      <c r="R578" t="s">
        <v>29</v>
      </c>
      <c r="S578" t="s">
        <v>78</v>
      </c>
      <c r="T578" t="s">
        <v>79</v>
      </c>
      <c r="U578" t="s">
        <v>28</v>
      </c>
      <c r="V578">
        <v>4</v>
      </c>
      <c r="W578">
        <v>0</v>
      </c>
    </row>
    <row r="579" spans="1:23" x14ac:dyDescent="0.25">
      <c r="A579" t="str">
        <f t="shared" si="16"/>
        <v>LA061</v>
      </c>
      <c r="B579" t="str">
        <f t="shared" si="17"/>
        <v>061</v>
      </c>
      <c r="C579" t="s">
        <v>24</v>
      </c>
      <c r="D579">
        <v>187000</v>
      </c>
      <c r="E579" t="s">
        <v>76</v>
      </c>
      <c r="F579">
        <v>187000</v>
      </c>
      <c r="G579" t="s">
        <v>141</v>
      </c>
      <c r="H579" t="s">
        <v>142</v>
      </c>
      <c r="I579" t="s">
        <v>143</v>
      </c>
      <c r="J579" t="s">
        <v>144</v>
      </c>
      <c r="K579" t="s">
        <v>0</v>
      </c>
      <c r="L579" t="s">
        <v>0</v>
      </c>
      <c r="M579">
        <v>10</v>
      </c>
      <c r="N579" s="1">
        <v>43039</v>
      </c>
      <c r="O579">
        <v>1</v>
      </c>
      <c r="P579" t="str">
        <f>"171000000689"</f>
        <v>171000000689</v>
      </c>
      <c r="Q579" t="s">
        <v>154</v>
      </c>
      <c r="R579" t="s">
        <v>29</v>
      </c>
      <c r="S579" t="s">
        <v>78</v>
      </c>
      <c r="T579" t="s">
        <v>79</v>
      </c>
      <c r="U579" t="s">
        <v>28</v>
      </c>
      <c r="V579">
        <v>4</v>
      </c>
      <c r="W579">
        <v>0</v>
      </c>
    </row>
    <row r="580" spans="1:23" x14ac:dyDescent="0.25">
      <c r="A580" t="str">
        <f t="shared" si="16"/>
        <v>LA061</v>
      </c>
      <c r="B580" t="str">
        <f t="shared" si="17"/>
        <v>061</v>
      </c>
      <c r="C580" t="s">
        <v>24</v>
      </c>
      <c r="D580">
        <v>187000</v>
      </c>
      <c r="E580" t="s">
        <v>76</v>
      </c>
      <c r="F580">
        <v>187000</v>
      </c>
      <c r="G580" t="s">
        <v>141</v>
      </c>
      <c r="H580" t="s">
        <v>142</v>
      </c>
      <c r="I580" t="s">
        <v>53</v>
      </c>
      <c r="J580" t="s">
        <v>54</v>
      </c>
      <c r="K580" t="s">
        <v>0</v>
      </c>
      <c r="L580" t="s">
        <v>0</v>
      </c>
      <c r="M580">
        <v>7</v>
      </c>
      <c r="N580" s="1">
        <v>42947</v>
      </c>
      <c r="O580">
        <v>1</v>
      </c>
      <c r="P580" t="str">
        <f>"170700000429"</f>
        <v>170700000429</v>
      </c>
      <c r="Q580" t="s">
        <v>155</v>
      </c>
      <c r="R580" t="s">
        <v>29</v>
      </c>
      <c r="S580" t="s">
        <v>78</v>
      </c>
      <c r="T580" t="s">
        <v>79</v>
      </c>
      <c r="U580" t="s">
        <v>28</v>
      </c>
      <c r="V580">
        <v>4</v>
      </c>
      <c r="W580">
        <v>0</v>
      </c>
    </row>
    <row r="581" spans="1:23" x14ac:dyDescent="0.25">
      <c r="A581" t="str">
        <f t="shared" si="16"/>
        <v>LA061</v>
      </c>
      <c r="B581" t="str">
        <f t="shared" si="17"/>
        <v>061</v>
      </c>
      <c r="C581" t="s">
        <v>24</v>
      </c>
      <c r="D581">
        <v>187000</v>
      </c>
      <c r="E581" t="s">
        <v>76</v>
      </c>
      <c r="F581">
        <v>187000</v>
      </c>
      <c r="G581" t="s">
        <v>141</v>
      </c>
      <c r="H581" t="s">
        <v>142</v>
      </c>
      <c r="I581" t="s">
        <v>39</v>
      </c>
      <c r="J581" t="s">
        <v>40</v>
      </c>
      <c r="K581" t="s">
        <v>0</v>
      </c>
      <c r="L581" t="s">
        <v>0</v>
      </c>
      <c r="M581">
        <v>2</v>
      </c>
      <c r="N581" s="1">
        <v>42794</v>
      </c>
      <c r="O581">
        <v>1</v>
      </c>
      <c r="P581" t="str">
        <f>"170200000327"</f>
        <v>170200000327</v>
      </c>
      <c r="Q581" t="s">
        <v>156</v>
      </c>
      <c r="R581" t="s">
        <v>29</v>
      </c>
      <c r="S581" t="s">
        <v>78</v>
      </c>
      <c r="T581" t="s">
        <v>79</v>
      </c>
      <c r="U581" t="s">
        <v>28</v>
      </c>
      <c r="V581">
        <v>4</v>
      </c>
      <c r="W581">
        <v>0</v>
      </c>
    </row>
    <row r="582" spans="1:23" x14ac:dyDescent="0.25">
      <c r="A582" t="str">
        <f t="shared" si="16"/>
        <v>LA061</v>
      </c>
      <c r="B582" t="str">
        <f t="shared" si="17"/>
        <v>061</v>
      </c>
      <c r="C582" t="s">
        <v>24</v>
      </c>
      <c r="D582">
        <v>187000</v>
      </c>
      <c r="E582" t="s">
        <v>76</v>
      </c>
      <c r="F582">
        <v>187000</v>
      </c>
      <c r="G582" t="s">
        <v>141</v>
      </c>
      <c r="H582" t="s">
        <v>142</v>
      </c>
      <c r="I582" t="s">
        <v>39</v>
      </c>
      <c r="J582" t="s">
        <v>40</v>
      </c>
      <c r="K582" t="s">
        <v>0</v>
      </c>
      <c r="L582" t="s">
        <v>0</v>
      </c>
      <c r="M582">
        <v>5</v>
      </c>
      <c r="N582" s="1">
        <v>42886</v>
      </c>
      <c r="O582">
        <v>1</v>
      </c>
      <c r="P582" t="str">
        <f>"170500000601"</f>
        <v>170500000601</v>
      </c>
      <c r="Q582" t="s">
        <v>157</v>
      </c>
      <c r="R582" t="s">
        <v>29</v>
      </c>
      <c r="S582" t="s">
        <v>78</v>
      </c>
      <c r="T582" t="s">
        <v>79</v>
      </c>
      <c r="U582" t="s">
        <v>28</v>
      </c>
      <c r="V582">
        <v>4</v>
      </c>
      <c r="W582">
        <v>0</v>
      </c>
    </row>
    <row r="583" spans="1:23" x14ac:dyDescent="0.25">
      <c r="A583" t="str">
        <f t="shared" si="16"/>
        <v>LA061</v>
      </c>
      <c r="B583" t="str">
        <f t="shared" si="17"/>
        <v>061</v>
      </c>
      <c r="C583" t="s">
        <v>24</v>
      </c>
      <c r="D583">
        <v>606300</v>
      </c>
      <c r="E583" t="s">
        <v>188</v>
      </c>
      <c r="F583">
        <v>606300</v>
      </c>
      <c r="G583" t="s">
        <v>207</v>
      </c>
      <c r="H583" t="s">
        <v>208</v>
      </c>
      <c r="I583" t="s">
        <v>191</v>
      </c>
      <c r="J583" t="s">
        <v>192</v>
      </c>
      <c r="K583" t="s">
        <v>0</v>
      </c>
      <c r="L583" t="s">
        <v>0</v>
      </c>
      <c r="M583">
        <v>8</v>
      </c>
      <c r="N583" s="1">
        <v>42948</v>
      </c>
      <c r="O583">
        <v>1</v>
      </c>
      <c r="P583" t="str">
        <f>"170800000136"</f>
        <v>170800000136</v>
      </c>
      <c r="Q583" t="s">
        <v>180</v>
      </c>
      <c r="R583" t="s">
        <v>27</v>
      </c>
      <c r="S583" t="s">
        <v>170</v>
      </c>
      <c r="T583" t="s">
        <v>181</v>
      </c>
      <c r="U583" t="s">
        <v>28</v>
      </c>
      <c r="V583">
        <v>4</v>
      </c>
      <c r="W583">
        <v>0</v>
      </c>
    </row>
    <row r="584" spans="1:23" x14ac:dyDescent="0.25">
      <c r="A584" t="str">
        <f t="shared" si="16"/>
        <v>LA061</v>
      </c>
      <c r="B584" t="str">
        <f t="shared" si="17"/>
        <v>061</v>
      </c>
      <c r="C584" t="s">
        <v>24</v>
      </c>
      <c r="D584">
        <v>606300</v>
      </c>
      <c r="E584" t="s">
        <v>188</v>
      </c>
      <c r="F584">
        <v>606300</v>
      </c>
      <c r="G584" t="s">
        <v>207</v>
      </c>
      <c r="H584" t="s">
        <v>208</v>
      </c>
      <c r="I584" t="s">
        <v>191</v>
      </c>
      <c r="J584" t="s">
        <v>192</v>
      </c>
      <c r="K584" t="s">
        <v>0</v>
      </c>
      <c r="L584" t="s">
        <v>0</v>
      </c>
      <c r="M584">
        <v>8</v>
      </c>
      <c r="N584" s="1">
        <v>42978</v>
      </c>
      <c r="O584">
        <v>1</v>
      </c>
      <c r="P584" t="str">
        <f>"170800000455"</f>
        <v>170800000455</v>
      </c>
      <c r="Q584" t="s">
        <v>169</v>
      </c>
      <c r="R584" t="s">
        <v>27</v>
      </c>
      <c r="S584" t="s">
        <v>170</v>
      </c>
      <c r="T584" t="s">
        <v>171</v>
      </c>
      <c r="U584" t="s">
        <v>28</v>
      </c>
      <c r="V584">
        <v>4</v>
      </c>
      <c r="W584">
        <v>0</v>
      </c>
    </row>
    <row r="585" spans="1:23" x14ac:dyDescent="0.25">
      <c r="A585" t="str">
        <f t="shared" si="16"/>
        <v>LA061</v>
      </c>
      <c r="B585" t="str">
        <f t="shared" si="17"/>
        <v>061</v>
      </c>
      <c r="C585" t="s">
        <v>24</v>
      </c>
      <c r="D585">
        <v>606300</v>
      </c>
      <c r="E585" t="s">
        <v>188</v>
      </c>
      <c r="F585">
        <v>606300</v>
      </c>
      <c r="G585" t="s">
        <v>207</v>
      </c>
      <c r="H585" t="s">
        <v>208</v>
      </c>
      <c r="I585" t="s">
        <v>191</v>
      </c>
      <c r="J585" t="s">
        <v>192</v>
      </c>
      <c r="K585" t="s">
        <v>0</v>
      </c>
      <c r="L585" t="s">
        <v>0</v>
      </c>
      <c r="M585">
        <v>8</v>
      </c>
      <c r="N585" s="1">
        <v>42978</v>
      </c>
      <c r="O585">
        <v>1</v>
      </c>
      <c r="P585" t="str">
        <f>"170800000432"</f>
        <v>170800000432</v>
      </c>
      <c r="Q585" t="s">
        <v>180</v>
      </c>
      <c r="R585" t="s">
        <v>27</v>
      </c>
      <c r="S585" t="s">
        <v>170</v>
      </c>
      <c r="T585" t="s">
        <v>181</v>
      </c>
      <c r="U585" t="s">
        <v>28</v>
      </c>
      <c r="V585">
        <v>4</v>
      </c>
      <c r="W585">
        <v>0</v>
      </c>
    </row>
    <row r="586" spans="1:23" x14ac:dyDescent="0.25">
      <c r="A586" t="str">
        <f t="shared" si="16"/>
        <v>LA061</v>
      </c>
      <c r="B586" t="str">
        <f t="shared" si="17"/>
        <v>061</v>
      </c>
      <c r="C586" t="s">
        <v>24</v>
      </c>
      <c r="D586">
        <v>606300</v>
      </c>
      <c r="E586" t="s">
        <v>188</v>
      </c>
      <c r="F586">
        <v>606300</v>
      </c>
      <c r="G586" t="s">
        <v>207</v>
      </c>
      <c r="H586" t="s">
        <v>208</v>
      </c>
      <c r="I586" t="s">
        <v>191</v>
      </c>
      <c r="J586" t="s">
        <v>192</v>
      </c>
      <c r="K586" t="s">
        <v>0</v>
      </c>
      <c r="L586" t="s">
        <v>0</v>
      </c>
      <c r="M586">
        <v>8</v>
      </c>
      <c r="N586" s="1">
        <v>42978</v>
      </c>
      <c r="O586">
        <v>1</v>
      </c>
      <c r="P586" t="str">
        <f>"170800000061"</f>
        <v>170800000061</v>
      </c>
      <c r="Q586" t="s">
        <v>180</v>
      </c>
      <c r="R586" t="s">
        <v>29</v>
      </c>
      <c r="S586" t="s">
        <v>170</v>
      </c>
      <c r="T586" t="s">
        <v>181</v>
      </c>
      <c r="U586" t="s">
        <v>28</v>
      </c>
      <c r="V586">
        <v>4</v>
      </c>
      <c r="W586">
        <v>0</v>
      </c>
    </row>
    <row r="587" spans="1:23" x14ac:dyDescent="0.25">
      <c r="A587" t="str">
        <f t="shared" si="16"/>
        <v>LA061</v>
      </c>
      <c r="B587" t="str">
        <f t="shared" si="17"/>
        <v>061</v>
      </c>
      <c r="C587" t="s">
        <v>24</v>
      </c>
      <c r="D587">
        <v>606300</v>
      </c>
      <c r="E587" t="s">
        <v>188</v>
      </c>
      <c r="F587">
        <v>606300</v>
      </c>
      <c r="G587" t="s">
        <v>207</v>
      </c>
      <c r="H587" t="s">
        <v>208</v>
      </c>
      <c r="I587" t="s">
        <v>191</v>
      </c>
      <c r="J587" t="s">
        <v>192</v>
      </c>
      <c r="K587" t="s">
        <v>0</v>
      </c>
      <c r="L587" t="s">
        <v>0</v>
      </c>
      <c r="M587">
        <v>8</v>
      </c>
      <c r="N587" s="1">
        <v>42978</v>
      </c>
      <c r="O587">
        <v>1</v>
      </c>
      <c r="P587" t="str">
        <f>"170800000456"</f>
        <v>170800000456</v>
      </c>
      <c r="Q587" t="s">
        <v>180</v>
      </c>
      <c r="R587" t="s">
        <v>27</v>
      </c>
      <c r="S587" t="s">
        <v>170</v>
      </c>
      <c r="T587" t="s">
        <v>181</v>
      </c>
      <c r="U587" t="s">
        <v>28</v>
      </c>
      <c r="V587">
        <v>4</v>
      </c>
      <c r="W587">
        <v>0</v>
      </c>
    </row>
    <row r="588" spans="1:23" x14ac:dyDescent="0.25">
      <c r="A588" t="str">
        <f t="shared" si="16"/>
        <v>LA061</v>
      </c>
      <c r="B588" t="str">
        <f t="shared" si="17"/>
        <v>061</v>
      </c>
      <c r="C588" t="s">
        <v>24</v>
      </c>
      <c r="D588">
        <v>606300</v>
      </c>
      <c r="E588" t="s">
        <v>188</v>
      </c>
      <c r="F588">
        <v>606300</v>
      </c>
      <c r="G588" t="s">
        <v>207</v>
      </c>
      <c r="H588" t="s">
        <v>208</v>
      </c>
      <c r="I588" t="s">
        <v>191</v>
      </c>
      <c r="J588" t="s">
        <v>192</v>
      </c>
      <c r="K588" t="s">
        <v>0</v>
      </c>
      <c r="L588" t="s">
        <v>0</v>
      </c>
      <c r="M588">
        <v>8</v>
      </c>
      <c r="N588" s="1">
        <v>42978</v>
      </c>
      <c r="O588">
        <v>1</v>
      </c>
      <c r="P588" t="str">
        <f>"170800000068"</f>
        <v>170800000068</v>
      </c>
      <c r="Q588" t="s">
        <v>180</v>
      </c>
      <c r="R588" t="s">
        <v>29</v>
      </c>
      <c r="S588" t="s">
        <v>170</v>
      </c>
      <c r="T588" t="s">
        <v>181</v>
      </c>
      <c r="U588" t="s">
        <v>28</v>
      </c>
      <c r="V588">
        <v>4</v>
      </c>
      <c r="W588">
        <v>0</v>
      </c>
    </row>
    <row r="589" spans="1:23" x14ac:dyDescent="0.25">
      <c r="A589" t="str">
        <f t="shared" si="16"/>
        <v>LA061</v>
      </c>
      <c r="B589" t="str">
        <f t="shared" si="17"/>
        <v>061</v>
      </c>
      <c r="C589" t="s">
        <v>24</v>
      </c>
      <c r="D589">
        <v>606300</v>
      </c>
      <c r="E589" t="s">
        <v>188</v>
      </c>
      <c r="F589">
        <v>606300</v>
      </c>
      <c r="G589" t="s">
        <v>207</v>
      </c>
      <c r="H589" t="s">
        <v>208</v>
      </c>
      <c r="I589" t="s">
        <v>191</v>
      </c>
      <c r="J589" t="s">
        <v>192</v>
      </c>
      <c r="K589" t="s">
        <v>0</v>
      </c>
      <c r="L589" t="s">
        <v>0</v>
      </c>
      <c r="M589">
        <v>9</v>
      </c>
      <c r="N589" s="1">
        <v>42979</v>
      </c>
      <c r="O589">
        <v>1</v>
      </c>
      <c r="P589" t="str">
        <f>"170900000222"</f>
        <v>170900000222</v>
      </c>
      <c r="Q589" t="s">
        <v>169</v>
      </c>
      <c r="R589" t="s">
        <v>27</v>
      </c>
      <c r="S589" t="s">
        <v>170</v>
      </c>
      <c r="T589" t="s">
        <v>171</v>
      </c>
      <c r="U589" t="s">
        <v>28</v>
      </c>
      <c r="V589">
        <v>4</v>
      </c>
      <c r="W589">
        <v>0</v>
      </c>
    </row>
    <row r="590" spans="1:23" x14ac:dyDescent="0.25">
      <c r="A590" t="str">
        <f t="shared" si="16"/>
        <v>LA061</v>
      </c>
      <c r="B590" t="str">
        <f t="shared" si="17"/>
        <v>061</v>
      </c>
      <c r="C590" t="s">
        <v>24</v>
      </c>
      <c r="D590">
        <v>606300</v>
      </c>
      <c r="E590" t="s">
        <v>188</v>
      </c>
      <c r="F590">
        <v>606300</v>
      </c>
      <c r="G590" t="s">
        <v>207</v>
      </c>
      <c r="H590" t="s">
        <v>208</v>
      </c>
      <c r="I590" t="s">
        <v>191</v>
      </c>
      <c r="J590" t="s">
        <v>192</v>
      </c>
      <c r="K590" t="s">
        <v>0</v>
      </c>
      <c r="L590" t="s">
        <v>0</v>
      </c>
      <c r="M590">
        <v>9</v>
      </c>
      <c r="N590" s="1">
        <v>42979</v>
      </c>
      <c r="O590">
        <v>1</v>
      </c>
      <c r="P590" t="str">
        <f>"170900000140"</f>
        <v>170900000140</v>
      </c>
      <c r="Q590" t="s">
        <v>180</v>
      </c>
      <c r="R590" t="s">
        <v>27</v>
      </c>
      <c r="S590" t="s">
        <v>170</v>
      </c>
      <c r="T590" t="s">
        <v>181</v>
      </c>
      <c r="U590" t="s">
        <v>28</v>
      </c>
      <c r="V590">
        <v>4</v>
      </c>
      <c r="W590">
        <v>0</v>
      </c>
    </row>
    <row r="591" spans="1:23" x14ac:dyDescent="0.25">
      <c r="A591" t="str">
        <f t="shared" si="16"/>
        <v>LA061</v>
      </c>
      <c r="B591" t="str">
        <f t="shared" si="17"/>
        <v>061</v>
      </c>
      <c r="C591" t="s">
        <v>24</v>
      </c>
      <c r="D591">
        <v>606300</v>
      </c>
      <c r="E591" t="s">
        <v>188</v>
      </c>
      <c r="F591">
        <v>606300</v>
      </c>
      <c r="G591" t="s">
        <v>207</v>
      </c>
      <c r="H591" t="s">
        <v>208</v>
      </c>
      <c r="I591" t="s">
        <v>191</v>
      </c>
      <c r="J591" t="s">
        <v>192</v>
      </c>
      <c r="K591" t="s">
        <v>0</v>
      </c>
      <c r="L591" t="s">
        <v>0</v>
      </c>
      <c r="M591">
        <v>9</v>
      </c>
      <c r="N591" s="1">
        <v>42979</v>
      </c>
      <c r="O591">
        <v>1</v>
      </c>
      <c r="P591" t="str">
        <f>"170900000223"</f>
        <v>170900000223</v>
      </c>
      <c r="Q591" t="s">
        <v>180</v>
      </c>
      <c r="R591" t="s">
        <v>27</v>
      </c>
      <c r="S591" t="s">
        <v>170</v>
      </c>
      <c r="T591" t="s">
        <v>181</v>
      </c>
      <c r="U591" t="s">
        <v>28</v>
      </c>
      <c r="V591">
        <v>4</v>
      </c>
      <c r="W591">
        <v>0</v>
      </c>
    </row>
    <row r="592" spans="1:23" x14ac:dyDescent="0.25">
      <c r="A592" t="str">
        <f t="shared" si="16"/>
        <v>LA061</v>
      </c>
      <c r="B592" t="str">
        <f t="shared" si="17"/>
        <v>061</v>
      </c>
      <c r="C592" t="s">
        <v>24</v>
      </c>
      <c r="D592">
        <v>606300</v>
      </c>
      <c r="E592" t="s">
        <v>188</v>
      </c>
      <c r="F592">
        <v>606300</v>
      </c>
      <c r="G592" t="s">
        <v>207</v>
      </c>
      <c r="H592" t="s">
        <v>208</v>
      </c>
      <c r="I592" t="s">
        <v>191</v>
      </c>
      <c r="J592" t="s">
        <v>192</v>
      </c>
      <c r="K592" t="s">
        <v>0</v>
      </c>
      <c r="L592" t="s">
        <v>0</v>
      </c>
      <c r="M592">
        <v>9</v>
      </c>
      <c r="N592" s="1">
        <v>43006</v>
      </c>
      <c r="O592">
        <v>1</v>
      </c>
      <c r="P592" t="str">
        <f>"170900002277"</f>
        <v>170900002277</v>
      </c>
      <c r="Q592" t="s">
        <v>172</v>
      </c>
      <c r="R592" t="s">
        <v>29</v>
      </c>
      <c r="S592" t="s">
        <v>173</v>
      </c>
      <c r="T592" t="s">
        <v>174</v>
      </c>
      <c r="U592" t="s">
        <v>28</v>
      </c>
      <c r="V592">
        <v>4</v>
      </c>
      <c r="W592">
        <v>0</v>
      </c>
    </row>
    <row r="593" spans="1:23" x14ac:dyDescent="0.25">
      <c r="A593" t="str">
        <f t="shared" ref="A593:A656" si="18">"LA061"</f>
        <v>LA061</v>
      </c>
      <c r="B593" t="str">
        <f t="shared" ref="B593:B656" si="19">"061"</f>
        <v>061</v>
      </c>
      <c r="C593" t="s">
        <v>24</v>
      </c>
      <c r="D593">
        <v>606300</v>
      </c>
      <c r="E593" t="s">
        <v>188</v>
      </c>
      <c r="F593">
        <v>606300</v>
      </c>
      <c r="G593" t="s">
        <v>207</v>
      </c>
      <c r="H593" t="s">
        <v>208</v>
      </c>
      <c r="I593" t="s">
        <v>191</v>
      </c>
      <c r="J593" t="s">
        <v>192</v>
      </c>
      <c r="K593" t="s">
        <v>0</v>
      </c>
      <c r="L593" t="s">
        <v>0</v>
      </c>
      <c r="M593">
        <v>9</v>
      </c>
      <c r="N593" s="1">
        <v>43008</v>
      </c>
      <c r="O593">
        <v>1</v>
      </c>
      <c r="P593" t="str">
        <f>"170900000486"</f>
        <v>170900000486</v>
      </c>
      <c r="Q593" t="s">
        <v>169</v>
      </c>
      <c r="R593" t="s">
        <v>27</v>
      </c>
      <c r="S593" t="s">
        <v>170</v>
      </c>
      <c r="T593" t="s">
        <v>171</v>
      </c>
      <c r="U593" t="s">
        <v>28</v>
      </c>
      <c r="V593">
        <v>4</v>
      </c>
      <c r="W593">
        <v>0</v>
      </c>
    </row>
    <row r="594" spans="1:23" x14ac:dyDescent="0.25">
      <c r="A594" t="str">
        <f t="shared" si="18"/>
        <v>LA061</v>
      </c>
      <c r="B594" t="str">
        <f t="shared" si="19"/>
        <v>061</v>
      </c>
      <c r="C594" t="s">
        <v>24</v>
      </c>
      <c r="D594">
        <v>606300</v>
      </c>
      <c r="E594" t="s">
        <v>188</v>
      </c>
      <c r="F594">
        <v>606300</v>
      </c>
      <c r="G594" t="s">
        <v>207</v>
      </c>
      <c r="H594" t="s">
        <v>208</v>
      </c>
      <c r="I594" t="s">
        <v>191</v>
      </c>
      <c r="J594" t="s">
        <v>192</v>
      </c>
      <c r="K594" t="s">
        <v>0</v>
      </c>
      <c r="L594" t="s">
        <v>0</v>
      </c>
      <c r="M594">
        <v>9</v>
      </c>
      <c r="N594" s="1">
        <v>43008</v>
      </c>
      <c r="O594">
        <v>1</v>
      </c>
      <c r="P594" t="str">
        <f>"170900000487"</f>
        <v>170900000487</v>
      </c>
      <c r="Q594" t="s">
        <v>180</v>
      </c>
      <c r="R594" t="s">
        <v>27</v>
      </c>
      <c r="S594" t="s">
        <v>170</v>
      </c>
      <c r="T594" t="s">
        <v>181</v>
      </c>
      <c r="U594" t="s">
        <v>28</v>
      </c>
      <c r="V594">
        <v>4</v>
      </c>
      <c r="W594">
        <v>0</v>
      </c>
    </row>
    <row r="595" spans="1:23" x14ac:dyDescent="0.25">
      <c r="A595" t="str">
        <f t="shared" si="18"/>
        <v>LA061</v>
      </c>
      <c r="B595" t="str">
        <f t="shared" si="19"/>
        <v>061</v>
      </c>
      <c r="C595" t="s">
        <v>24</v>
      </c>
      <c r="D595">
        <v>606300</v>
      </c>
      <c r="E595" t="s">
        <v>188</v>
      </c>
      <c r="F595">
        <v>606300</v>
      </c>
      <c r="G595" t="s">
        <v>207</v>
      </c>
      <c r="H595" t="s">
        <v>208</v>
      </c>
      <c r="I595" t="s">
        <v>191</v>
      </c>
      <c r="J595" t="s">
        <v>192</v>
      </c>
      <c r="K595" t="s">
        <v>0</v>
      </c>
      <c r="L595" t="s">
        <v>0</v>
      </c>
      <c r="M595">
        <v>9</v>
      </c>
      <c r="N595" s="1">
        <v>43008</v>
      </c>
      <c r="O595">
        <v>1</v>
      </c>
      <c r="P595" t="str">
        <f>"170900000069"</f>
        <v>170900000069</v>
      </c>
      <c r="Q595" t="s">
        <v>180</v>
      </c>
      <c r="R595" t="s">
        <v>29</v>
      </c>
      <c r="S595" t="s">
        <v>170</v>
      </c>
      <c r="T595" t="s">
        <v>181</v>
      </c>
      <c r="U595" t="s">
        <v>28</v>
      </c>
      <c r="V595">
        <v>4</v>
      </c>
      <c r="W595">
        <v>0</v>
      </c>
    </row>
    <row r="596" spans="1:23" x14ac:dyDescent="0.25">
      <c r="A596" t="str">
        <f t="shared" si="18"/>
        <v>LA061</v>
      </c>
      <c r="B596" t="str">
        <f t="shared" si="19"/>
        <v>061</v>
      </c>
      <c r="C596" t="s">
        <v>24</v>
      </c>
      <c r="D596">
        <v>606300</v>
      </c>
      <c r="E596" t="s">
        <v>188</v>
      </c>
      <c r="F596">
        <v>606300</v>
      </c>
      <c r="G596" t="s">
        <v>207</v>
      </c>
      <c r="H596" t="s">
        <v>208</v>
      </c>
      <c r="I596" t="s">
        <v>191</v>
      </c>
      <c r="J596" t="s">
        <v>192</v>
      </c>
      <c r="K596" t="s">
        <v>0</v>
      </c>
      <c r="L596" t="s">
        <v>0</v>
      </c>
      <c r="M596">
        <v>10</v>
      </c>
      <c r="N596" s="1">
        <v>43009</v>
      </c>
      <c r="O596">
        <v>1</v>
      </c>
      <c r="P596" t="str">
        <f>"171000000224"</f>
        <v>171000000224</v>
      </c>
      <c r="Q596" t="s">
        <v>169</v>
      </c>
      <c r="R596" t="s">
        <v>27</v>
      </c>
      <c r="S596" t="s">
        <v>170</v>
      </c>
      <c r="T596" t="s">
        <v>171</v>
      </c>
      <c r="U596" t="s">
        <v>28</v>
      </c>
      <c r="V596">
        <v>4</v>
      </c>
      <c r="W596">
        <v>0</v>
      </c>
    </row>
    <row r="597" spans="1:23" x14ac:dyDescent="0.25">
      <c r="A597" t="str">
        <f t="shared" si="18"/>
        <v>LA061</v>
      </c>
      <c r="B597" t="str">
        <f t="shared" si="19"/>
        <v>061</v>
      </c>
      <c r="C597" t="s">
        <v>24</v>
      </c>
      <c r="D597">
        <v>606300</v>
      </c>
      <c r="E597" t="s">
        <v>188</v>
      </c>
      <c r="F597">
        <v>606300</v>
      </c>
      <c r="G597" t="s">
        <v>207</v>
      </c>
      <c r="H597" t="s">
        <v>208</v>
      </c>
      <c r="I597" t="s">
        <v>191</v>
      </c>
      <c r="J597" t="s">
        <v>192</v>
      </c>
      <c r="K597" t="s">
        <v>0</v>
      </c>
      <c r="L597" t="s">
        <v>0</v>
      </c>
      <c r="M597">
        <v>10</v>
      </c>
      <c r="N597" s="1">
        <v>43009</v>
      </c>
      <c r="O597">
        <v>1</v>
      </c>
      <c r="P597" t="str">
        <f>"171000000225"</f>
        <v>171000000225</v>
      </c>
      <c r="Q597" t="s">
        <v>180</v>
      </c>
      <c r="R597" t="s">
        <v>27</v>
      </c>
      <c r="S597" t="s">
        <v>170</v>
      </c>
      <c r="T597" t="s">
        <v>181</v>
      </c>
      <c r="U597" t="s">
        <v>28</v>
      </c>
      <c r="V597">
        <v>4</v>
      </c>
      <c r="W597">
        <v>0</v>
      </c>
    </row>
    <row r="598" spans="1:23" x14ac:dyDescent="0.25">
      <c r="A598" t="str">
        <f t="shared" si="18"/>
        <v>LA061</v>
      </c>
      <c r="B598" t="str">
        <f t="shared" si="19"/>
        <v>061</v>
      </c>
      <c r="C598" t="s">
        <v>24</v>
      </c>
      <c r="D598">
        <v>606800</v>
      </c>
      <c r="E598" t="s">
        <v>219</v>
      </c>
      <c r="F598">
        <v>606800</v>
      </c>
      <c r="G598" t="s">
        <v>175</v>
      </c>
      <c r="H598" t="s">
        <v>176</v>
      </c>
      <c r="I598" t="s">
        <v>25</v>
      </c>
      <c r="J598" t="s">
        <v>26</v>
      </c>
      <c r="K598" t="s">
        <v>0</v>
      </c>
      <c r="L598" t="s">
        <v>0</v>
      </c>
      <c r="M598">
        <v>4</v>
      </c>
      <c r="N598" s="1">
        <v>42855</v>
      </c>
      <c r="O598">
        <v>1</v>
      </c>
      <c r="P598" t="str">
        <f>"170400000491"</f>
        <v>170400000491</v>
      </c>
      <c r="Q598" t="s">
        <v>169</v>
      </c>
      <c r="R598" t="s">
        <v>27</v>
      </c>
      <c r="S598" t="s">
        <v>170</v>
      </c>
      <c r="T598" t="s">
        <v>171</v>
      </c>
      <c r="U598" t="s">
        <v>28</v>
      </c>
      <c r="V598">
        <v>4</v>
      </c>
      <c r="W598">
        <v>0</v>
      </c>
    </row>
    <row r="599" spans="1:23" x14ac:dyDescent="0.25">
      <c r="A599" t="str">
        <f t="shared" si="18"/>
        <v>LA061</v>
      </c>
      <c r="B599" t="str">
        <f t="shared" si="19"/>
        <v>061</v>
      </c>
      <c r="C599" t="s">
        <v>24</v>
      </c>
      <c r="D599">
        <v>606800</v>
      </c>
      <c r="E599" t="s">
        <v>219</v>
      </c>
      <c r="F599">
        <v>606800</v>
      </c>
      <c r="G599" t="s">
        <v>175</v>
      </c>
      <c r="H599" t="s">
        <v>176</v>
      </c>
      <c r="I599" t="s">
        <v>25</v>
      </c>
      <c r="J599" t="s">
        <v>26</v>
      </c>
      <c r="K599" t="s">
        <v>0</v>
      </c>
      <c r="L599" t="s">
        <v>0</v>
      </c>
      <c r="M599">
        <v>4</v>
      </c>
      <c r="N599" s="1">
        <v>42855</v>
      </c>
      <c r="O599">
        <v>1</v>
      </c>
      <c r="P599" t="str">
        <f>"170400000367"</f>
        <v>170400000367</v>
      </c>
      <c r="Q599" t="s">
        <v>180</v>
      </c>
      <c r="R599" t="s">
        <v>27</v>
      </c>
      <c r="S599" t="s">
        <v>170</v>
      </c>
      <c r="T599" t="s">
        <v>181</v>
      </c>
      <c r="U599" t="s">
        <v>28</v>
      </c>
      <c r="V599">
        <v>4</v>
      </c>
      <c r="W599">
        <v>0</v>
      </c>
    </row>
    <row r="600" spans="1:23" x14ac:dyDescent="0.25">
      <c r="A600" t="str">
        <f t="shared" si="18"/>
        <v>LA061</v>
      </c>
      <c r="B600" t="str">
        <f t="shared" si="19"/>
        <v>061</v>
      </c>
      <c r="C600" t="s">
        <v>24</v>
      </c>
      <c r="D600">
        <v>606800</v>
      </c>
      <c r="E600" t="s">
        <v>219</v>
      </c>
      <c r="F600">
        <v>606800</v>
      </c>
      <c r="G600" t="s">
        <v>175</v>
      </c>
      <c r="H600" t="s">
        <v>176</v>
      </c>
      <c r="I600" t="s">
        <v>25</v>
      </c>
      <c r="J600" t="s">
        <v>26</v>
      </c>
      <c r="K600" t="s">
        <v>0</v>
      </c>
      <c r="L600" t="s">
        <v>0</v>
      </c>
      <c r="M600">
        <v>5</v>
      </c>
      <c r="N600" s="1">
        <v>42856</v>
      </c>
      <c r="O600">
        <v>1</v>
      </c>
      <c r="P600" t="str">
        <f>"170500000190"</f>
        <v>170500000190</v>
      </c>
      <c r="Q600" t="s">
        <v>169</v>
      </c>
      <c r="R600" t="s">
        <v>27</v>
      </c>
      <c r="S600" t="s">
        <v>170</v>
      </c>
      <c r="T600" t="s">
        <v>171</v>
      </c>
      <c r="U600" t="s">
        <v>28</v>
      </c>
      <c r="V600">
        <v>4</v>
      </c>
      <c r="W600">
        <v>0</v>
      </c>
    </row>
    <row r="601" spans="1:23" x14ac:dyDescent="0.25">
      <c r="A601" t="str">
        <f t="shared" si="18"/>
        <v>LA061</v>
      </c>
      <c r="B601" t="str">
        <f t="shared" si="19"/>
        <v>061</v>
      </c>
      <c r="C601" t="s">
        <v>24</v>
      </c>
      <c r="D601">
        <v>606800</v>
      </c>
      <c r="E601" t="s">
        <v>219</v>
      </c>
      <c r="F601">
        <v>606800</v>
      </c>
      <c r="G601" t="s">
        <v>175</v>
      </c>
      <c r="H601" t="s">
        <v>176</v>
      </c>
      <c r="I601" t="s">
        <v>25</v>
      </c>
      <c r="J601" t="s">
        <v>26</v>
      </c>
      <c r="K601" t="s">
        <v>0</v>
      </c>
      <c r="L601" t="s">
        <v>0</v>
      </c>
      <c r="M601">
        <v>5</v>
      </c>
      <c r="N601" s="1">
        <v>42856</v>
      </c>
      <c r="O601">
        <v>1</v>
      </c>
      <c r="P601" t="str">
        <f>"170500000049"</f>
        <v>170500000049</v>
      </c>
      <c r="Q601" t="s">
        <v>180</v>
      </c>
      <c r="R601" t="s">
        <v>27</v>
      </c>
      <c r="S601" t="s">
        <v>170</v>
      </c>
      <c r="T601" t="s">
        <v>181</v>
      </c>
      <c r="U601" t="s">
        <v>28</v>
      </c>
      <c r="V601">
        <v>4</v>
      </c>
      <c r="W601">
        <v>0</v>
      </c>
    </row>
    <row r="602" spans="1:23" x14ac:dyDescent="0.25">
      <c r="A602" t="str">
        <f t="shared" si="18"/>
        <v>LA061</v>
      </c>
      <c r="B602" t="str">
        <f t="shared" si="19"/>
        <v>061</v>
      </c>
      <c r="C602" t="s">
        <v>24</v>
      </c>
      <c r="D602">
        <v>606800</v>
      </c>
      <c r="E602" t="s">
        <v>219</v>
      </c>
      <c r="F602">
        <v>606800</v>
      </c>
      <c r="G602" t="s">
        <v>175</v>
      </c>
      <c r="H602" t="s">
        <v>176</v>
      </c>
      <c r="I602" t="s">
        <v>25</v>
      </c>
      <c r="J602" t="s">
        <v>26</v>
      </c>
      <c r="K602" t="s">
        <v>0</v>
      </c>
      <c r="L602" t="s">
        <v>0</v>
      </c>
      <c r="M602">
        <v>5</v>
      </c>
      <c r="N602" s="1">
        <v>42866</v>
      </c>
      <c r="O602">
        <v>1</v>
      </c>
      <c r="P602" t="str">
        <f>"170500000435"</f>
        <v>170500000435</v>
      </c>
      <c r="Q602" t="s">
        <v>172</v>
      </c>
      <c r="R602" t="s">
        <v>29</v>
      </c>
      <c r="S602" t="s">
        <v>173</v>
      </c>
      <c r="T602" t="s">
        <v>174</v>
      </c>
      <c r="U602" t="s">
        <v>28</v>
      </c>
      <c r="V602">
        <v>4</v>
      </c>
      <c r="W602">
        <v>0</v>
      </c>
    </row>
    <row r="603" spans="1:23" x14ac:dyDescent="0.25">
      <c r="A603" t="str">
        <f t="shared" si="18"/>
        <v>LA061</v>
      </c>
      <c r="B603" t="str">
        <f t="shared" si="19"/>
        <v>061</v>
      </c>
      <c r="C603" t="s">
        <v>24</v>
      </c>
      <c r="D603">
        <v>606800</v>
      </c>
      <c r="E603" t="s">
        <v>219</v>
      </c>
      <c r="F603">
        <v>606800</v>
      </c>
      <c r="G603" t="s">
        <v>175</v>
      </c>
      <c r="H603" t="s">
        <v>176</v>
      </c>
      <c r="I603" t="s">
        <v>25</v>
      </c>
      <c r="J603" t="s">
        <v>26</v>
      </c>
      <c r="K603" t="s">
        <v>0</v>
      </c>
      <c r="L603" t="s">
        <v>0</v>
      </c>
      <c r="M603">
        <v>5</v>
      </c>
      <c r="N603" s="1">
        <v>42886</v>
      </c>
      <c r="O603">
        <v>1</v>
      </c>
      <c r="P603" t="str">
        <f>"170500000350"</f>
        <v>170500000350</v>
      </c>
      <c r="Q603" t="s">
        <v>180</v>
      </c>
      <c r="R603" t="s">
        <v>27</v>
      </c>
      <c r="S603" t="s">
        <v>170</v>
      </c>
      <c r="T603" t="s">
        <v>181</v>
      </c>
      <c r="U603" t="s">
        <v>28</v>
      </c>
      <c r="V603">
        <v>4</v>
      </c>
      <c r="W603">
        <v>0</v>
      </c>
    </row>
    <row r="604" spans="1:23" x14ac:dyDescent="0.25">
      <c r="A604" t="str">
        <f t="shared" si="18"/>
        <v>LA061</v>
      </c>
      <c r="B604" t="str">
        <f t="shared" si="19"/>
        <v>061</v>
      </c>
      <c r="C604" t="s">
        <v>24</v>
      </c>
      <c r="D604">
        <v>606800</v>
      </c>
      <c r="E604" t="s">
        <v>219</v>
      </c>
      <c r="F604">
        <v>606800</v>
      </c>
      <c r="G604" t="s">
        <v>175</v>
      </c>
      <c r="H604" t="s">
        <v>176</v>
      </c>
      <c r="I604" t="s">
        <v>25</v>
      </c>
      <c r="J604" t="s">
        <v>26</v>
      </c>
      <c r="K604" t="s">
        <v>0</v>
      </c>
      <c r="L604" t="s">
        <v>0</v>
      </c>
      <c r="M604">
        <v>5</v>
      </c>
      <c r="N604" s="1">
        <v>42886</v>
      </c>
      <c r="O604">
        <v>1</v>
      </c>
      <c r="P604" t="str">
        <f>"170500000034"</f>
        <v>170500000034</v>
      </c>
      <c r="Q604" t="s">
        <v>180</v>
      </c>
      <c r="R604" t="s">
        <v>29</v>
      </c>
      <c r="S604" t="s">
        <v>170</v>
      </c>
      <c r="T604" t="s">
        <v>181</v>
      </c>
      <c r="U604" t="s">
        <v>28</v>
      </c>
      <c r="V604">
        <v>4</v>
      </c>
      <c r="W604">
        <v>0</v>
      </c>
    </row>
    <row r="605" spans="1:23" x14ac:dyDescent="0.25">
      <c r="A605" t="str">
        <f t="shared" si="18"/>
        <v>LA061</v>
      </c>
      <c r="B605" t="str">
        <f t="shared" si="19"/>
        <v>061</v>
      </c>
      <c r="C605" t="s">
        <v>24</v>
      </c>
      <c r="D605">
        <v>606800</v>
      </c>
      <c r="E605" t="s">
        <v>219</v>
      </c>
      <c r="F605">
        <v>606800</v>
      </c>
      <c r="G605" t="s">
        <v>175</v>
      </c>
      <c r="H605" t="s">
        <v>176</v>
      </c>
      <c r="I605" t="s">
        <v>25</v>
      </c>
      <c r="J605" t="s">
        <v>26</v>
      </c>
      <c r="K605" t="s">
        <v>0</v>
      </c>
      <c r="L605" t="s">
        <v>0</v>
      </c>
      <c r="M605">
        <v>6</v>
      </c>
      <c r="N605" s="1">
        <v>42887</v>
      </c>
      <c r="O605">
        <v>1</v>
      </c>
      <c r="P605" t="str">
        <f>"170600000060"</f>
        <v>170600000060</v>
      </c>
      <c r="Q605" t="s">
        <v>180</v>
      </c>
      <c r="R605" t="s">
        <v>27</v>
      </c>
      <c r="S605" t="s">
        <v>170</v>
      </c>
      <c r="T605" t="s">
        <v>181</v>
      </c>
      <c r="U605" t="s">
        <v>28</v>
      </c>
      <c r="V605">
        <v>4</v>
      </c>
      <c r="W605">
        <v>0</v>
      </c>
    </row>
    <row r="606" spans="1:23" x14ac:dyDescent="0.25">
      <c r="A606" t="str">
        <f t="shared" si="18"/>
        <v>LA061</v>
      </c>
      <c r="B606" t="str">
        <f t="shared" si="19"/>
        <v>061</v>
      </c>
      <c r="C606" t="s">
        <v>24</v>
      </c>
      <c r="D606">
        <v>606800</v>
      </c>
      <c r="E606" t="s">
        <v>219</v>
      </c>
      <c r="F606">
        <v>606800</v>
      </c>
      <c r="G606" t="s">
        <v>175</v>
      </c>
      <c r="H606" t="s">
        <v>176</v>
      </c>
      <c r="I606" t="s">
        <v>25</v>
      </c>
      <c r="J606" t="s">
        <v>26</v>
      </c>
      <c r="K606" t="s">
        <v>0</v>
      </c>
      <c r="L606" t="s">
        <v>0</v>
      </c>
      <c r="M606">
        <v>6</v>
      </c>
      <c r="N606" s="1">
        <v>42916</v>
      </c>
      <c r="O606">
        <v>1</v>
      </c>
      <c r="P606" t="str">
        <f>"170600000094"</f>
        <v>170600000094</v>
      </c>
      <c r="Q606" t="s">
        <v>169</v>
      </c>
      <c r="R606" t="s">
        <v>29</v>
      </c>
      <c r="S606" t="s">
        <v>170</v>
      </c>
      <c r="T606" t="s">
        <v>171</v>
      </c>
      <c r="U606" t="s">
        <v>28</v>
      </c>
      <c r="V606">
        <v>4</v>
      </c>
      <c r="W606">
        <v>0</v>
      </c>
    </row>
    <row r="607" spans="1:23" x14ac:dyDescent="0.25">
      <c r="A607" t="str">
        <f t="shared" si="18"/>
        <v>LA061</v>
      </c>
      <c r="B607" t="str">
        <f t="shared" si="19"/>
        <v>061</v>
      </c>
      <c r="C607" t="s">
        <v>24</v>
      </c>
      <c r="D607">
        <v>606800</v>
      </c>
      <c r="E607" t="s">
        <v>219</v>
      </c>
      <c r="F607">
        <v>606800</v>
      </c>
      <c r="G607" t="s">
        <v>175</v>
      </c>
      <c r="H607" t="s">
        <v>176</v>
      </c>
      <c r="I607" t="s">
        <v>25</v>
      </c>
      <c r="J607" t="s">
        <v>26</v>
      </c>
      <c r="K607" t="s">
        <v>0</v>
      </c>
      <c r="L607" t="s">
        <v>0</v>
      </c>
      <c r="M607">
        <v>6</v>
      </c>
      <c r="N607" s="1">
        <v>42916</v>
      </c>
      <c r="O607">
        <v>1</v>
      </c>
      <c r="P607" t="str">
        <f>"170600000095"</f>
        <v>170600000095</v>
      </c>
      <c r="Q607" t="s">
        <v>180</v>
      </c>
      <c r="R607" t="s">
        <v>29</v>
      </c>
      <c r="S607" t="s">
        <v>187</v>
      </c>
      <c r="T607" t="s">
        <v>181</v>
      </c>
      <c r="U607" t="s">
        <v>28</v>
      </c>
      <c r="V607">
        <v>4</v>
      </c>
      <c r="W607">
        <v>0</v>
      </c>
    </row>
    <row r="608" spans="1:23" x14ac:dyDescent="0.25">
      <c r="A608" t="str">
        <f t="shared" si="18"/>
        <v>LA061</v>
      </c>
      <c r="B608" t="str">
        <f t="shared" si="19"/>
        <v>061</v>
      </c>
      <c r="C608" t="s">
        <v>24</v>
      </c>
      <c r="D608">
        <v>606800</v>
      </c>
      <c r="E608" t="s">
        <v>219</v>
      </c>
      <c r="F608">
        <v>606800</v>
      </c>
      <c r="G608" t="s">
        <v>175</v>
      </c>
      <c r="H608" t="s">
        <v>176</v>
      </c>
      <c r="I608" t="s">
        <v>25</v>
      </c>
      <c r="J608" t="s">
        <v>26</v>
      </c>
      <c r="K608" t="s">
        <v>0</v>
      </c>
      <c r="L608" t="s">
        <v>0</v>
      </c>
      <c r="M608">
        <v>7</v>
      </c>
      <c r="N608" s="1">
        <v>42917</v>
      </c>
      <c r="O608">
        <v>1</v>
      </c>
      <c r="P608" t="str">
        <f>"170700000023"</f>
        <v>170700000023</v>
      </c>
      <c r="Q608" t="s">
        <v>169</v>
      </c>
      <c r="R608" t="s">
        <v>29</v>
      </c>
      <c r="S608" t="s">
        <v>170</v>
      </c>
      <c r="T608" t="s">
        <v>171</v>
      </c>
      <c r="U608" t="s">
        <v>28</v>
      </c>
      <c r="V608">
        <v>4</v>
      </c>
      <c r="W608">
        <v>0</v>
      </c>
    </row>
    <row r="609" spans="1:23" x14ac:dyDescent="0.25">
      <c r="A609" t="str">
        <f t="shared" si="18"/>
        <v>LA061</v>
      </c>
      <c r="B609" t="str">
        <f t="shared" si="19"/>
        <v>061</v>
      </c>
      <c r="C609" t="s">
        <v>24</v>
      </c>
      <c r="D609">
        <v>606800</v>
      </c>
      <c r="E609" t="s">
        <v>219</v>
      </c>
      <c r="F609">
        <v>606800</v>
      </c>
      <c r="G609" t="s">
        <v>175</v>
      </c>
      <c r="H609" t="s">
        <v>176</v>
      </c>
      <c r="I609" t="s">
        <v>25</v>
      </c>
      <c r="J609" t="s">
        <v>26</v>
      </c>
      <c r="K609" t="s">
        <v>0</v>
      </c>
      <c r="L609" t="s">
        <v>0</v>
      </c>
      <c r="M609">
        <v>7</v>
      </c>
      <c r="N609" s="1">
        <v>42917</v>
      </c>
      <c r="O609">
        <v>1</v>
      </c>
      <c r="P609" t="str">
        <f>"170700000111"</f>
        <v>170700000111</v>
      </c>
      <c r="Q609" t="s">
        <v>180</v>
      </c>
      <c r="R609" t="s">
        <v>29</v>
      </c>
      <c r="S609" t="s">
        <v>187</v>
      </c>
      <c r="T609" t="s">
        <v>181</v>
      </c>
      <c r="U609" t="s">
        <v>28</v>
      </c>
      <c r="V609">
        <v>4</v>
      </c>
      <c r="W609">
        <v>0</v>
      </c>
    </row>
    <row r="610" spans="1:23" x14ac:dyDescent="0.25">
      <c r="A610" t="str">
        <f t="shared" si="18"/>
        <v>LA061</v>
      </c>
      <c r="B610" t="str">
        <f t="shared" si="19"/>
        <v>061</v>
      </c>
      <c r="C610" t="s">
        <v>24</v>
      </c>
      <c r="D610">
        <v>606800</v>
      </c>
      <c r="E610" t="s">
        <v>219</v>
      </c>
      <c r="F610">
        <v>606800</v>
      </c>
      <c r="G610" t="s">
        <v>175</v>
      </c>
      <c r="H610" t="s">
        <v>176</v>
      </c>
      <c r="I610" t="s">
        <v>25</v>
      </c>
      <c r="J610" t="s">
        <v>26</v>
      </c>
      <c r="K610" t="s">
        <v>0</v>
      </c>
      <c r="L610" t="s">
        <v>0</v>
      </c>
      <c r="M610">
        <v>7</v>
      </c>
      <c r="N610" s="1">
        <v>42919</v>
      </c>
      <c r="O610">
        <v>1</v>
      </c>
      <c r="P610" t="str">
        <f>"170700001207"</f>
        <v>170700001207</v>
      </c>
      <c r="Q610" t="s">
        <v>172</v>
      </c>
      <c r="R610" t="s">
        <v>29</v>
      </c>
      <c r="S610" t="s">
        <v>173</v>
      </c>
      <c r="T610" t="s">
        <v>174</v>
      </c>
      <c r="U610" t="s">
        <v>28</v>
      </c>
      <c r="V610">
        <v>4</v>
      </c>
      <c r="W610">
        <v>0</v>
      </c>
    </row>
    <row r="611" spans="1:23" x14ac:dyDescent="0.25">
      <c r="A611" t="str">
        <f t="shared" si="18"/>
        <v>LA061</v>
      </c>
      <c r="B611" t="str">
        <f t="shared" si="19"/>
        <v>061</v>
      </c>
      <c r="C611" t="s">
        <v>24</v>
      </c>
      <c r="D611">
        <v>606800</v>
      </c>
      <c r="E611" t="s">
        <v>219</v>
      </c>
      <c r="F611">
        <v>606800</v>
      </c>
      <c r="G611" t="s">
        <v>175</v>
      </c>
      <c r="H611" t="s">
        <v>176</v>
      </c>
      <c r="I611" t="s">
        <v>25</v>
      </c>
      <c r="J611" t="s">
        <v>26</v>
      </c>
      <c r="K611" t="s">
        <v>0</v>
      </c>
      <c r="L611" t="s">
        <v>0</v>
      </c>
      <c r="M611">
        <v>7</v>
      </c>
      <c r="N611" s="1">
        <v>42947</v>
      </c>
      <c r="O611">
        <v>1</v>
      </c>
      <c r="P611" t="str">
        <f>"170700000172"</f>
        <v>170700000172</v>
      </c>
      <c r="Q611" t="s">
        <v>169</v>
      </c>
      <c r="R611" t="s">
        <v>27</v>
      </c>
      <c r="S611" t="s">
        <v>170</v>
      </c>
      <c r="T611" t="s">
        <v>171</v>
      </c>
      <c r="U611" t="s">
        <v>28</v>
      </c>
      <c r="V611">
        <v>4</v>
      </c>
      <c r="W611">
        <v>0</v>
      </c>
    </row>
    <row r="612" spans="1:23" x14ac:dyDescent="0.25">
      <c r="A612" t="str">
        <f t="shared" si="18"/>
        <v>LA061</v>
      </c>
      <c r="B612" t="str">
        <f t="shared" si="19"/>
        <v>061</v>
      </c>
      <c r="C612" t="s">
        <v>24</v>
      </c>
      <c r="D612">
        <v>606800</v>
      </c>
      <c r="E612" t="s">
        <v>219</v>
      </c>
      <c r="F612">
        <v>606800</v>
      </c>
      <c r="G612" t="s">
        <v>175</v>
      </c>
      <c r="H612" t="s">
        <v>176</v>
      </c>
      <c r="I612" t="s">
        <v>25</v>
      </c>
      <c r="J612" t="s">
        <v>26</v>
      </c>
      <c r="K612" t="s">
        <v>0</v>
      </c>
      <c r="L612" t="s">
        <v>0</v>
      </c>
      <c r="M612">
        <v>7</v>
      </c>
      <c r="N612" s="1">
        <v>42947</v>
      </c>
      <c r="O612">
        <v>1</v>
      </c>
      <c r="P612" t="str">
        <f>"170700000064"</f>
        <v>170700000064</v>
      </c>
      <c r="Q612" t="s">
        <v>180</v>
      </c>
      <c r="R612" t="s">
        <v>27</v>
      </c>
      <c r="S612" t="s">
        <v>170</v>
      </c>
      <c r="T612" t="s">
        <v>181</v>
      </c>
      <c r="U612" t="s">
        <v>28</v>
      </c>
      <c r="V612">
        <v>4</v>
      </c>
      <c r="W612">
        <v>0</v>
      </c>
    </row>
    <row r="613" spans="1:23" x14ac:dyDescent="0.25">
      <c r="A613" t="str">
        <f t="shared" si="18"/>
        <v>LA061</v>
      </c>
      <c r="B613" t="str">
        <f t="shared" si="19"/>
        <v>061</v>
      </c>
      <c r="C613" t="s">
        <v>24</v>
      </c>
      <c r="D613">
        <v>606940</v>
      </c>
      <c r="E613" t="s">
        <v>45</v>
      </c>
      <c r="F613">
        <v>606940</v>
      </c>
      <c r="G613" t="s">
        <v>217</v>
      </c>
      <c r="H613" t="s">
        <v>218</v>
      </c>
      <c r="I613" t="s">
        <v>25</v>
      </c>
      <c r="J613" t="s">
        <v>26</v>
      </c>
      <c r="K613" t="s">
        <v>0</v>
      </c>
      <c r="L613" t="s">
        <v>0</v>
      </c>
      <c r="M613">
        <v>9</v>
      </c>
      <c r="N613" s="1">
        <v>43003</v>
      </c>
      <c r="O613">
        <v>1</v>
      </c>
      <c r="P613" t="str">
        <f>"170900001931"</f>
        <v>170900001931</v>
      </c>
      <c r="Q613" t="s">
        <v>172</v>
      </c>
      <c r="R613" t="s">
        <v>29</v>
      </c>
      <c r="S613" t="s">
        <v>173</v>
      </c>
      <c r="T613" t="s">
        <v>174</v>
      </c>
      <c r="U613" t="s">
        <v>28</v>
      </c>
      <c r="V613">
        <v>4</v>
      </c>
      <c r="W613">
        <v>0</v>
      </c>
    </row>
    <row r="614" spans="1:23" x14ac:dyDescent="0.25">
      <c r="A614" t="str">
        <f t="shared" si="18"/>
        <v>LA061</v>
      </c>
      <c r="B614" t="str">
        <f t="shared" si="19"/>
        <v>061</v>
      </c>
      <c r="C614" t="s">
        <v>24</v>
      </c>
      <c r="D614">
        <v>606940</v>
      </c>
      <c r="E614" t="s">
        <v>45</v>
      </c>
      <c r="F614">
        <v>606940</v>
      </c>
      <c r="G614" t="s">
        <v>217</v>
      </c>
      <c r="H614" t="s">
        <v>218</v>
      </c>
      <c r="I614" t="s">
        <v>25</v>
      </c>
      <c r="J614" t="s">
        <v>26</v>
      </c>
      <c r="K614" t="s">
        <v>0</v>
      </c>
      <c r="L614" t="s">
        <v>0</v>
      </c>
      <c r="M614">
        <v>9</v>
      </c>
      <c r="N614" s="1">
        <v>43005</v>
      </c>
      <c r="O614">
        <v>1</v>
      </c>
      <c r="P614" t="str">
        <f>"170900002195"</f>
        <v>170900002195</v>
      </c>
      <c r="Q614" t="s">
        <v>172</v>
      </c>
      <c r="R614" t="s">
        <v>29</v>
      </c>
      <c r="S614" t="s">
        <v>173</v>
      </c>
      <c r="T614" t="s">
        <v>174</v>
      </c>
      <c r="U614" t="s">
        <v>28</v>
      </c>
      <c r="V614">
        <v>4</v>
      </c>
      <c r="W614">
        <v>0</v>
      </c>
    </row>
    <row r="615" spans="1:23" x14ac:dyDescent="0.25">
      <c r="A615" t="str">
        <f t="shared" si="18"/>
        <v>LA061</v>
      </c>
      <c r="B615" t="str">
        <f t="shared" si="19"/>
        <v>061</v>
      </c>
      <c r="C615" t="s">
        <v>24</v>
      </c>
      <c r="D615">
        <v>606940</v>
      </c>
      <c r="E615" t="s">
        <v>45</v>
      </c>
      <c r="F615">
        <v>606940</v>
      </c>
      <c r="G615" t="s">
        <v>217</v>
      </c>
      <c r="H615" t="s">
        <v>218</v>
      </c>
      <c r="I615" t="s">
        <v>25</v>
      </c>
      <c r="J615" t="s">
        <v>26</v>
      </c>
      <c r="K615" t="s">
        <v>0</v>
      </c>
      <c r="L615" t="s">
        <v>0</v>
      </c>
      <c r="M615">
        <v>10</v>
      </c>
      <c r="N615" s="1">
        <v>43026</v>
      </c>
      <c r="O615">
        <v>1</v>
      </c>
      <c r="P615" t="str">
        <f>"171000002002"</f>
        <v>171000002002</v>
      </c>
      <c r="Q615" t="s">
        <v>172</v>
      </c>
      <c r="R615" t="s">
        <v>29</v>
      </c>
      <c r="S615" t="s">
        <v>173</v>
      </c>
      <c r="T615" t="s">
        <v>174</v>
      </c>
      <c r="U615" t="s">
        <v>28</v>
      </c>
      <c r="V615">
        <v>4</v>
      </c>
      <c r="W615">
        <v>0</v>
      </c>
    </row>
    <row r="616" spans="1:23" x14ac:dyDescent="0.25">
      <c r="A616" t="str">
        <f t="shared" si="18"/>
        <v>LA061</v>
      </c>
      <c r="B616" t="str">
        <f t="shared" si="19"/>
        <v>061</v>
      </c>
      <c r="C616" t="s">
        <v>24</v>
      </c>
      <c r="D616">
        <v>606940</v>
      </c>
      <c r="E616" t="s">
        <v>45</v>
      </c>
      <c r="F616">
        <v>606940</v>
      </c>
      <c r="G616" t="s">
        <v>178</v>
      </c>
      <c r="H616" t="s">
        <v>179</v>
      </c>
      <c r="I616" t="s">
        <v>39</v>
      </c>
      <c r="J616" t="s">
        <v>40</v>
      </c>
      <c r="K616" t="s">
        <v>0</v>
      </c>
      <c r="L616" t="s">
        <v>0</v>
      </c>
      <c r="M616">
        <v>1</v>
      </c>
      <c r="N616" s="1">
        <v>42736</v>
      </c>
      <c r="O616">
        <v>1</v>
      </c>
      <c r="P616" t="str">
        <f>"170100000157"</f>
        <v>170100000157</v>
      </c>
      <c r="Q616" t="s">
        <v>180</v>
      </c>
      <c r="R616" t="s">
        <v>29</v>
      </c>
      <c r="S616" t="s">
        <v>187</v>
      </c>
      <c r="T616" t="s">
        <v>181</v>
      </c>
      <c r="U616" t="s">
        <v>28</v>
      </c>
      <c r="V616">
        <v>4</v>
      </c>
      <c r="W616">
        <v>0</v>
      </c>
    </row>
    <row r="617" spans="1:23" x14ac:dyDescent="0.25">
      <c r="A617" t="str">
        <f t="shared" si="18"/>
        <v>LA061</v>
      </c>
      <c r="B617" t="str">
        <f t="shared" si="19"/>
        <v>061</v>
      </c>
      <c r="C617" t="s">
        <v>24</v>
      </c>
      <c r="D617">
        <v>606940</v>
      </c>
      <c r="E617" t="s">
        <v>45</v>
      </c>
      <c r="F617">
        <v>606940</v>
      </c>
      <c r="G617" t="s">
        <v>178</v>
      </c>
      <c r="H617" t="s">
        <v>179</v>
      </c>
      <c r="I617" t="s">
        <v>39</v>
      </c>
      <c r="J617" t="s">
        <v>40</v>
      </c>
      <c r="K617" t="s">
        <v>0</v>
      </c>
      <c r="L617" t="s">
        <v>0</v>
      </c>
      <c r="M617">
        <v>1</v>
      </c>
      <c r="N617" s="1">
        <v>42766</v>
      </c>
      <c r="O617">
        <v>1</v>
      </c>
      <c r="P617" t="str">
        <f>"170100000086"</f>
        <v>170100000086</v>
      </c>
      <c r="Q617" t="s">
        <v>180</v>
      </c>
      <c r="R617" t="s">
        <v>27</v>
      </c>
      <c r="S617" t="s">
        <v>170</v>
      </c>
      <c r="T617" t="s">
        <v>181</v>
      </c>
      <c r="U617" t="s">
        <v>28</v>
      </c>
      <c r="V617">
        <v>4</v>
      </c>
      <c r="W617">
        <v>0</v>
      </c>
    </row>
    <row r="618" spans="1:23" x14ac:dyDescent="0.25">
      <c r="A618" t="str">
        <f t="shared" si="18"/>
        <v>LA061</v>
      </c>
      <c r="B618" t="str">
        <f t="shared" si="19"/>
        <v>061</v>
      </c>
      <c r="C618" t="s">
        <v>24</v>
      </c>
      <c r="D618">
        <v>606940</v>
      </c>
      <c r="E618" t="s">
        <v>45</v>
      </c>
      <c r="F618">
        <v>606940</v>
      </c>
      <c r="G618" t="s">
        <v>178</v>
      </c>
      <c r="H618" t="s">
        <v>179</v>
      </c>
      <c r="I618" t="s">
        <v>39</v>
      </c>
      <c r="J618" t="s">
        <v>40</v>
      </c>
      <c r="K618" t="s">
        <v>0</v>
      </c>
      <c r="L618" t="s">
        <v>0</v>
      </c>
      <c r="M618">
        <v>2</v>
      </c>
      <c r="N618" s="1">
        <v>42767</v>
      </c>
      <c r="O618">
        <v>1</v>
      </c>
      <c r="P618" t="str">
        <f>"170200000088"</f>
        <v>170200000088</v>
      </c>
      <c r="Q618" t="s">
        <v>180</v>
      </c>
      <c r="R618" t="s">
        <v>27</v>
      </c>
      <c r="S618" t="s">
        <v>170</v>
      </c>
      <c r="T618" t="s">
        <v>181</v>
      </c>
      <c r="U618" t="s">
        <v>28</v>
      </c>
      <c r="V618">
        <v>4</v>
      </c>
      <c r="W618">
        <v>0</v>
      </c>
    </row>
    <row r="619" spans="1:23" x14ac:dyDescent="0.25">
      <c r="A619" t="str">
        <f t="shared" si="18"/>
        <v>LA061</v>
      </c>
      <c r="B619" t="str">
        <f t="shared" si="19"/>
        <v>061</v>
      </c>
      <c r="C619" t="s">
        <v>24</v>
      </c>
      <c r="D619">
        <v>606940</v>
      </c>
      <c r="E619" t="s">
        <v>45</v>
      </c>
      <c r="F619">
        <v>606940</v>
      </c>
      <c r="G619" t="s">
        <v>178</v>
      </c>
      <c r="H619" t="s">
        <v>179</v>
      </c>
      <c r="I619" t="s">
        <v>39</v>
      </c>
      <c r="J619" t="s">
        <v>40</v>
      </c>
      <c r="K619" t="s">
        <v>0</v>
      </c>
      <c r="L619" t="s">
        <v>0</v>
      </c>
      <c r="M619">
        <v>2</v>
      </c>
      <c r="N619" s="1">
        <v>42794</v>
      </c>
      <c r="O619">
        <v>1</v>
      </c>
      <c r="P619" t="str">
        <f>"170200000342"</f>
        <v>170200000342</v>
      </c>
      <c r="Q619" t="s">
        <v>180</v>
      </c>
      <c r="R619" t="s">
        <v>27</v>
      </c>
      <c r="S619" t="s">
        <v>170</v>
      </c>
      <c r="T619" t="s">
        <v>181</v>
      </c>
      <c r="U619" t="s">
        <v>28</v>
      </c>
      <c r="V619">
        <v>4</v>
      </c>
      <c r="W619">
        <v>0</v>
      </c>
    </row>
    <row r="620" spans="1:23" x14ac:dyDescent="0.25">
      <c r="A620" t="str">
        <f t="shared" si="18"/>
        <v>LA061</v>
      </c>
      <c r="B620" t="str">
        <f t="shared" si="19"/>
        <v>061</v>
      </c>
      <c r="C620" t="s">
        <v>24</v>
      </c>
      <c r="D620">
        <v>606940</v>
      </c>
      <c r="E620" t="s">
        <v>45</v>
      </c>
      <c r="F620">
        <v>606940</v>
      </c>
      <c r="G620" t="s">
        <v>178</v>
      </c>
      <c r="H620" t="s">
        <v>179</v>
      </c>
      <c r="I620" t="s">
        <v>39</v>
      </c>
      <c r="J620" t="s">
        <v>40</v>
      </c>
      <c r="K620" t="s">
        <v>0</v>
      </c>
      <c r="L620" t="s">
        <v>0</v>
      </c>
      <c r="M620">
        <v>3</v>
      </c>
      <c r="N620" s="1">
        <v>42795</v>
      </c>
      <c r="O620">
        <v>1</v>
      </c>
      <c r="P620" t="str">
        <f>"170300000026"</f>
        <v>170300000026</v>
      </c>
      <c r="Q620" t="s">
        <v>180</v>
      </c>
      <c r="R620" t="s">
        <v>27</v>
      </c>
      <c r="S620" t="s">
        <v>170</v>
      </c>
      <c r="T620" t="s">
        <v>181</v>
      </c>
      <c r="U620" t="s">
        <v>28</v>
      </c>
      <c r="V620">
        <v>4</v>
      </c>
      <c r="W620">
        <v>0</v>
      </c>
    </row>
    <row r="621" spans="1:23" x14ac:dyDescent="0.25">
      <c r="A621" t="str">
        <f t="shared" si="18"/>
        <v>LA061</v>
      </c>
      <c r="B621" t="str">
        <f t="shared" si="19"/>
        <v>061</v>
      </c>
      <c r="C621" t="s">
        <v>24</v>
      </c>
      <c r="D621">
        <v>606940</v>
      </c>
      <c r="E621" t="s">
        <v>45</v>
      </c>
      <c r="F621">
        <v>606940</v>
      </c>
      <c r="G621" t="s">
        <v>178</v>
      </c>
      <c r="H621" t="s">
        <v>179</v>
      </c>
      <c r="I621" t="s">
        <v>39</v>
      </c>
      <c r="J621" t="s">
        <v>40</v>
      </c>
      <c r="K621" t="s">
        <v>0</v>
      </c>
      <c r="L621" t="s">
        <v>0</v>
      </c>
      <c r="M621">
        <v>3</v>
      </c>
      <c r="N621" s="1">
        <v>42825</v>
      </c>
      <c r="O621">
        <v>1</v>
      </c>
      <c r="P621" t="str">
        <f>"170300000467"</f>
        <v>170300000467</v>
      </c>
      <c r="Q621" t="s">
        <v>180</v>
      </c>
      <c r="R621" t="s">
        <v>27</v>
      </c>
      <c r="S621" t="s">
        <v>170</v>
      </c>
      <c r="T621" t="s">
        <v>181</v>
      </c>
      <c r="U621" t="s">
        <v>28</v>
      </c>
      <c r="V621">
        <v>4</v>
      </c>
      <c r="W621">
        <v>0</v>
      </c>
    </row>
    <row r="622" spans="1:23" x14ac:dyDescent="0.25">
      <c r="A622" t="str">
        <f t="shared" si="18"/>
        <v>LA061</v>
      </c>
      <c r="B622" t="str">
        <f t="shared" si="19"/>
        <v>061</v>
      </c>
      <c r="C622" t="s">
        <v>24</v>
      </c>
      <c r="D622">
        <v>606940</v>
      </c>
      <c r="E622" t="s">
        <v>45</v>
      </c>
      <c r="F622">
        <v>606940</v>
      </c>
      <c r="G622" t="s">
        <v>178</v>
      </c>
      <c r="H622" t="s">
        <v>179</v>
      </c>
      <c r="I622" t="s">
        <v>39</v>
      </c>
      <c r="J622" t="s">
        <v>40</v>
      </c>
      <c r="K622" t="s">
        <v>0</v>
      </c>
      <c r="L622" t="s">
        <v>0</v>
      </c>
      <c r="M622">
        <v>4</v>
      </c>
      <c r="N622" s="1">
        <v>42826</v>
      </c>
      <c r="O622">
        <v>1</v>
      </c>
      <c r="P622" t="str">
        <f>"170400000103"</f>
        <v>170400000103</v>
      </c>
      <c r="Q622" t="s">
        <v>180</v>
      </c>
      <c r="R622" t="s">
        <v>27</v>
      </c>
      <c r="S622" t="s">
        <v>170</v>
      </c>
      <c r="T622" t="s">
        <v>181</v>
      </c>
      <c r="U622" t="s">
        <v>28</v>
      </c>
      <c r="V622">
        <v>4</v>
      </c>
      <c r="W622">
        <v>0</v>
      </c>
    </row>
    <row r="623" spans="1:23" x14ac:dyDescent="0.25">
      <c r="A623" t="str">
        <f t="shared" si="18"/>
        <v>LA061</v>
      </c>
      <c r="B623" t="str">
        <f t="shared" si="19"/>
        <v>061</v>
      </c>
      <c r="C623" t="s">
        <v>24</v>
      </c>
      <c r="D623">
        <v>606940</v>
      </c>
      <c r="E623" t="s">
        <v>45</v>
      </c>
      <c r="F623">
        <v>606940</v>
      </c>
      <c r="G623" t="s">
        <v>178</v>
      </c>
      <c r="H623" t="s">
        <v>179</v>
      </c>
      <c r="I623" t="s">
        <v>39</v>
      </c>
      <c r="J623" t="s">
        <v>40</v>
      </c>
      <c r="K623" t="s">
        <v>0</v>
      </c>
      <c r="L623" t="s">
        <v>0</v>
      </c>
      <c r="M623">
        <v>4</v>
      </c>
      <c r="N623" s="1">
        <v>42855</v>
      </c>
      <c r="O623">
        <v>1</v>
      </c>
      <c r="P623" t="str">
        <f>"170400000367"</f>
        <v>170400000367</v>
      </c>
      <c r="Q623" t="s">
        <v>180</v>
      </c>
      <c r="R623" t="s">
        <v>27</v>
      </c>
      <c r="S623" t="s">
        <v>170</v>
      </c>
      <c r="T623" t="s">
        <v>181</v>
      </c>
      <c r="U623" t="s">
        <v>28</v>
      </c>
      <c r="V623">
        <v>4</v>
      </c>
      <c r="W623">
        <v>0</v>
      </c>
    </row>
    <row r="624" spans="1:23" x14ac:dyDescent="0.25">
      <c r="A624" t="str">
        <f t="shared" si="18"/>
        <v>LA061</v>
      </c>
      <c r="B624" t="str">
        <f t="shared" si="19"/>
        <v>061</v>
      </c>
      <c r="C624" t="s">
        <v>24</v>
      </c>
      <c r="D624">
        <v>606940</v>
      </c>
      <c r="E624" t="s">
        <v>45</v>
      </c>
      <c r="F624">
        <v>606940</v>
      </c>
      <c r="G624" t="s">
        <v>178</v>
      </c>
      <c r="H624" t="s">
        <v>179</v>
      </c>
      <c r="I624" t="s">
        <v>39</v>
      </c>
      <c r="J624" t="s">
        <v>40</v>
      </c>
      <c r="K624" t="s">
        <v>0</v>
      </c>
      <c r="L624" t="s">
        <v>0</v>
      </c>
      <c r="M624">
        <v>5</v>
      </c>
      <c r="N624" s="1">
        <v>42856</v>
      </c>
      <c r="O624">
        <v>1</v>
      </c>
      <c r="P624" t="str">
        <f>"170500000049"</f>
        <v>170500000049</v>
      </c>
      <c r="Q624" t="s">
        <v>180</v>
      </c>
      <c r="R624" t="s">
        <v>27</v>
      </c>
      <c r="S624" t="s">
        <v>170</v>
      </c>
      <c r="T624" t="s">
        <v>181</v>
      </c>
      <c r="U624" t="s">
        <v>28</v>
      </c>
      <c r="V624">
        <v>4</v>
      </c>
      <c r="W624">
        <v>0</v>
      </c>
    </row>
    <row r="625" spans="1:23" x14ac:dyDescent="0.25">
      <c r="A625" t="str">
        <f t="shared" si="18"/>
        <v>LA061</v>
      </c>
      <c r="B625" t="str">
        <f t="shared" si="19"/>
        <v>061</v>
      </c>
      <c r="C625" t="s">
        <v>24</v>
      </c>
      <c r="D625">
        <v>606940</v>
      </c>
      <c r="E625" t="s">
        <v>45</v>
      </c>
      <c r="F625">
        <v>606940</v>
      </c>
      <c r="G625" t="s">
        <v>178</v>
      </c>
      <c r="H625" t="s">
        <v>179</v>
      </c>
      <c r="I625" t="s">
        <v>39</v>
      </c>
      <c r="J625" t="s">
        <v>40</v>
      </c>
      <c r="K625" t="s">
        <v>0</v>
      </c>
      <c r="L625" t="s">
        <v>0</v>
      </c>
      <c r="M625">
        <v>5</v>
      </c>
      <c r="N625" s="1">
        <v>42886</v>
      </c>
      <c r="O625">
        <v>1</v>
      </c>
      <c r="P625" t="str">
        <f>"170500000350"</f>
        <v>170500000350</v>
      </c>
      <c r="Q625" t="s">
        <v>180</v>
      </c>
      <c r="R625" t="s">
        <v>27</v>
      </c>
      <c r="S625" t="s">
        <v>170</v>
      </c>
      <c r="T625" t="s">
        <v>181</v>
      </c>
      <c r="U625" t="s">
        <v>28</v>
      </c>
      <c r="V625">
        <v>4</v>
      </c>
      <c r="W625">
        <v>0</v>
      </c>
    </row>
    <row r="626" spans="1:23" x14ac:dyDescent="0.25">
      <c r="A626" t="str">
        <f t="shared" si="18"/>
        <v>LA061</v>
      </c>
      <c r="B626" t="str">
        <f t="shared" si="19"/>
        <v>061</v>
      </c>
      <c r="C626" t="s">
        <v>24</v>
      </c>
      <c r="D626">
        <v>606940</v>
      </c>
      <c r="E626" t="s">
        <v>45</v>
      </c>
      <c r="F626">
        <v>606940</v>
      </c>
      <c r="G626" t="s">
        <v>178</v>
      </c>
      <c r="H626" t="s">
        <v>179</v>
      </c>
      <c r="I626" t="s">
        <v>39</v>
      </c>
      <c r="J626" t="s">
        <v>40</v>
      </c>
      <c r="K626" t="s">
        <v>0</v>
      </c>
      <c r="L626" t="s">
        <v>0</v>
      </c>
      <c r="M626">
        <v>6</v>
      </c>
      <c r="N626" s="1">
        <v>42887</v>
      </c>
      <c r="O626">
        <v>1</v>
      </c>
      <c r="P626" t="str">
        <f>"170600000060"</f>
        <v>170600000060</v>
      </c>
      <c r="Q626" t="s">
        <v>180</v>
      </c>
      <c r="R626" t="s">
        <v>27</v>
      </c>
      <c r="S626" t="s">
        <v>170</v>
      </c>
      <c r="T626" t="s">
        <v>181</v>
      </c>
      <c r="U626" t="s">
        <v>28</v>
      </c>
      <c r="V626">
        <v>4</v>
      </c>
      <c r="W626">
        <v>0</v>
      </c>
    </row>
    <row r="627" spans="1:23" x14ac:dyDescent="0.25">
      <c r="A627" t="str">
        <f t="shared" si="18"/>
        <v>LA061</v>
      </c>
      <c r="B627" t="str">
        <f t="shared" si="19"/>
        <v>061</v>
      </c>
      <c r="C627" t="s">
        <v>24</v>
      </c>
      <c r="D627">
        <v>606940</v>
      </c>
      <c r="E627" t="s">
        <v>45</v>
      </c>
      <c r="F627">
        <v>606940</v>
      </c>
      <c r="G627" t="s">
        <v>178</v>
      </c>
      <c r="H627" t="s">
        <v>179</v>
      </c>
      <c r="I627" t="s">
        <v>39</v>
      </c>
      <c r="J627" t="s">
        <v>40</v>
      </c>
      <c r="K627" t="s">
        <v>0</v>
      </c>
      <c r="L627" t="s">
        <v>0</v>
      </c>
      <c r="M627">
        <v>6</v>
      </c>
      <c r="N627" s="1">
        <v>42916</v>
      </c>
      <c r="O627">
        <v>1</v>
      </c>
      <c r="P627" t="str">
        <f>"170600000095"</f>
        <v>170600000095</v>
      </c>
      <c r="Q627" t="s">
        <v>180</v>
      </c>
      <c r="R627" t="s">
        <v>29</v>
      </c>
      <c r="S627" t="s">
        <v>187</v>
      </c>
      <c r="T627" t="s">
        <v>181</v>
      </c>
      <c r="U627" t="s">
        <v>28</v>
      </c>
      <c r="V627">
        <v>4</v>
      </c>
      <c r="W627">
        <v>0</v>
      </c>
    </row>
    <row r="628" spans="1:23" x14ac:dyDescent="0.25">
      <c r="A628" t="str">
        <f t="shared" si="18"/>
        <v>LA061</v>
      </c>
      <c r="B628" t="str">
        <f t="shared" si="19"/>
        <v>061</v>
      </c>
      <c r="C628" t="s">
        <v>24</v>
      </c>
      <c r="D628">
        <v>606940</v>
      </c>
      <c r="E628" t="s">
        <v>45</v>
      </c>
      <c r="F628">
        <v>606940</v>
      </c>
      <c r="G628" t="s">
        <v>178</v>
      </c>
      <c r="H628" t="s">
        <v>179</v>
      </c>
      <c r="I628" t="s">
        <v>39</v>
      </c>
      <c r="J628" t="s">
        <v>40</v>
      </c>
      <c r="K628" t="s">
        <v>0</v>
      </c>
      <c r="L628" t="s">
        <v>0</v>
      </c>
      <c r="M628">
        <v>7</v>
      </c>
      <c r="N628" s="1">
        <v>42917</v>
      </c>
      <c r="O628">
        <v>1</v>
      </c>
      <c r="P628" t="str">
        <f>"170700000111"</f>
        <v>170700000111</v>
      </c>
      <c r="Q628" t="s">
        <v>180</v>
      </c>
      <c r="R628" t="s">
        <v>29</v>
      </c>
      <c r="S628" t="s">
        <v>187</v>
      </c>
      <c r="T628" t="s">
        <v>181</v>
      </c>
      <c r="U628" t="s">
        <v>28</v>
      </c>
      <c r="V628">
        <v>4</v>
      </c>
      <c r="W628">
        <v>0</v>
      </c>
    </row>
    <row r="629" spans="1:23" x14ac:dyDescent="0.25">
      <c r="A629" t="str">
        <f t="shared" si="18"/>
        <v>LA061</v>
      </c>
      <c r="B629" t="str">
        <f t="shared" si="19"/>
        <v>061</v>
      </c>
      <c r="C629" t="s">
        <v>24</v>
      </c>
      <c r="D629">
        <v>187000</v>
      </c>
      <c r="E629" t="s">
        <v>76</v>
      </c>
      <c r="F629">
        <v>187000</v>
      </c>
      <c r="G629" t="s">
        <v>158</v>
      </c>
      <c r="H629" t="s">
        <v>159</v>
      </c>
      <c r="I629" t="s">
        <v>25</v>
      </c>
      <c r="J629" t="s">
        <v>26</v>
      </c>
      <c r="K629" t="s">
        <v>0</v>
      </c>
      <c r="L629" t="s">
        <v>0</v>
      </c>
      <c r="M629">
        <v>6</v>
      </c>
      <c r="N629" s="1">
        <v>42916</v>
      </c>
      <c r="O629">
        <v>1</v>
      </c>
      <c r="P629" t="str">
        <f>"170600000963"</f>
        <v>170600000963</v>
      </c>
      <c r="Q629" t="s">
        <v>160</v>
      </c>
      <c r="R629" t="s">
        <v>29</v>
      </c>
      <c r="S629" t="s">
        <v>78</v>
      </c>
      <c r="T629" t="s">
        <v>79</v>
      </c>
      <c r="U629" t="s">
        <v>28</v>
      </c>
      <c r="V629">
        <v>4</v>
      </c>
      <c r="W629">
        <v>0</v>
      </c>
    </row>
    <row r="630" spans="1:23" x14ac:dyDescent="0.25">
      <c r="A630" t="str">
        <f t="shared" si="18"/>
        <v>LA061</v>
      </c>
      <c r="B630" t="str">
        <f t="shared" si="19"/>
        <v>061</v>
      </c>
      <c r="C630" t="s">
        <v>24</v>
      </c>
      <c r="D630">
        <v>187000</v>
      </c>
      <c r="E630" t="s">
        <v>76</v>
      </c>
      <c r="F630">
        <v>187000</v>
      </c>
      <c r="G630" t="s">
        <v>161</v>
      </c>
      <c r="H630" t="s">
        <v>162</v>
      </c>
      <c r="I630" t="s">
        <v>39</v>
      </c>
      <c r="J630" t="s">
        <v>40</v>
      </c>
      <c r="K630" t="s">
        <v>0</v>
      </c>
      <c r="L630" t="s">
        <v>0</v>
      </c>
      <c r="M630">
        <v>2</v>
      </c>
      <c r="N630" s="1">
        <v>42794</v>
      </c>
      <c r="O630">
        <v>1</v>
      </c>
      <c r="P630" t="str">
        <f>"170200000593"</f>
        <v>170200000593</v>
      </c>
      <c r="Q630" t="s">
        <v>163</v>
      </c>
      <c r="R630" t="s">
        <v>29</v>
      </c>
      <c r="S630" t="s">
        <v>78</v>
      </c>
      <c r="T630" t="s">
        <v>79</v>
      </c>
      <c r="U630" t="s">
        <v>28</v>
      </c>
      <c r="V630">
        <v>4</v>
      </c>
      <c r="W630">
        <v>0</v>
      </c>
    </row>
    <row r="631" spans="1:23" x14ac:dyDescent="0.25">
      <c r="A631" t="str">
        <f t="shared" si="18"/>
        <v>LA061</v>
      </c>
      <c r="B631" t="str">
        <f t="shared" si="19"/>
        <v>061</v>
      </c>
      <c r="C631" t="s">
        <v>24</v>
      </c>
      <c r="D631">
        <v>187000</v>
      </c>
      <c r="E631" t="s">
        <v>76</v>
      </c>
      <c r="F631">
        <v>187000</v>
      </c>
      <c r="G631" t="s">
        <v>164</v>
      </c>
      <c r="H631" t="s">
        <v>165</v>
      </c>
      <c r="I631" t="s">
        <v>25</v>
      </c>
      <c r="J631" t="s">
        <v>26</v>
      </c>
      <c r="K631" t="s">
        <v>0</v>
      </c>
      <c r="L631" t="s">
        <v>0</v>
      </c>
      <c r="M631">
        <v>6</v>
      </c>
      <c r="N631" s="1">
        <v>42913</v>
      </c>
      <c r="O631">
        <v>1</v>
      </c>
      <c r="P631" t="str">
        <f>"170600000217"</f>
        <v>170600000217</v>
      </c>
      <c r="Q631" t="s">
        <v>166</v>
      </c>
      <c r="R631" t="s">
        <v>29</v>
      </c>
      <c r="S631" t="s">
        <v>78</v>
      </c>
      <c r="T631" t="s">
        <v>79</v>
      </c>
      <c r="U631" t="s">
        <v>28</v>
      </c>
      <c r="V631">
        <v>4</v>
      </c>
      <c r="W631">
        <v>0</v>
      </c>
    </row>
    <row r="632" spans="1:23" x14ac:dyDescent="0.25">
      <c r="A632" t="str">
        <f t="shared" si="18"/>
        <v>LA061</v>
      </c>
      <c r="B632" t="str">
        <f t="shared" si="19"/>
        <v>061</v>
      </c>
      <c r="C632" t="s">
        <v>24</v>
      </c>
      <c r="D632">
        <v>606104</v>
      </c>
      <c r="E632" t="s">
        <v>220</v>
      </c>
      <c r="F632">
        <v>606104</v>
      </c>
      <c r="G632" t="s">
        <v>183</v>
      </c>
      <c r="H632" t="s">
        <v>184</v>
      </c>
      <c r="I632" t="s">
        <v>30</v>
      </c>
      <c r="J632" t="s">
        <v>31</v>
      </c>
      <c r="K632" t="s">
        <v>0</v>
      </c>
      <c r="L632" t="s">
        <v>0</v>
      </c>
      <c r="M632">
        <v>1</v>
      </c>
      <c r="N632" s="1">
        <v>42736</v>
      </c>
      <c r="O632">
        <v>1</v>
      </c>
      <c r="P632" t="str">
        <f>"170100000157"</f>
        <v>170100000157</v>
      </c>
      <c r="Q632" t="s">
        <v>180</v>
      </c>
      <c r="R632" t="s">
        <v>29</v>
      </c>
      <c r="S632" t="s">
        <v>187</v>
      </c>
      <c r="T632" t="s">
        <v>181</v>
      </c>
      <c r="U632" t="s">
        <v>28</v>
      </c>
      <c r="V632">
        <v>4</v>
      </c>
      <c r="W632">
        <v>0</v>
      </c>
    </row>
    <row r="633" spans="1:23" x14ac:dyDescent="0.25">
      <c r="A633" t="str">
        <f t="shared" si="18"/>
        <v>LA061</v>
      </c>
      <c r="B633" t="str">
        <f t="shared" si="19"/>
        <v>061</v>
      </c>
      <c r="C633" t="s">
        <v>24</v>
      </c>
      <c r="D633">
        <v>606104</v>
      </c>
      <c r="E633" t="s">
        <v>220</v>
      </c>
      <c r="F633">
        <v>606104</v>
      </c>
      <c r="G633" t="s">
        <v>183</v>
      </c>
      <c r="H633" t="s">
        <v>184</v>
      </c>
      <c r="I633" t="s">
        <v>30</v>
      </c>
      <c r="J633" t="s">
        <v>31</v>
      </c>
      <c r="K633" t="s">
        <v>0</v>
      </c>
      <c r="L633" t="s">
        <v>0</v>
      </c>
      <c r="M633">
        <v>1</v>
      </c>
      <c r="N633" s="1">
        <v>42766</v>
      </c>
      <c r="O633">
        <v>1</v>
      </c>
      <c r="P633" t="str">
        <f>"170100000191"</f>
        <v>170100000191</v>
      </c>
      <c r="Q633" t="s">
        <v>180</v>
      </c>
      <c r="R633" t="s">
        <v>27</v>
      </c>
      <c r="S633" t="s">
        <v>170</v>
      </c>
      <c r="T633" t="s">
        <v>181</v>
      </c>
      <c r="U633" t="s">
        <v>28</v>
      </c>
      <c r="V633">
        <v>4</v>
      </c>
      <c r="W633">
        <v>0</v>
      </c>
    </row>
    <row r="634" spans="1:23" x14ac:dyDescent="0.25">
      <c r="A634" t="str">
        <f t="shared" si="18"/>
        <v>LA061</v>
      </c>
      <c r="B634" t="str">
        <f t="shared" si="19"/>
        <v>061</v>
      </c>
      <c r="C634" t="s">
        <v>24</v>
      </c>
      <c r="D634">
        <v>606104</v>
      </c>
      <c r="E634" t="s">
        <v>220</v>
      </c>
      <c r="F634">
        <v>606104</v>
      </c>
      <c r="G634" t="s">
        <v>183</v>
      </c>
      <c r="H634" t="s">
        <v>184</v>
      </c>
      <c r="I634" t="s">
        <v>30</v>
      </c>
      <c r="J634" t="s">
        <v>31</v>
      </c>
      <c r="K634" t="s">
        <v>0</v>
      </c>
      <c r="L634" t="s">
        <v>0</v>
      </c>
      <c r="M634">
        <v>2</v>
      </c>
      <c r="N634" s="1">
        <v>42767</v>
      </c>
      <c r="O634">
        <v>1</v>
      </c>
      <c r="P634" t="str">
        <f>"170200000226"</f>
        <v>170200000226</v>
      </c>
      <c r="Q634" t="s">
        <v>180</v>
      </c>
      <c r="R634" t="s">
        <v>27</v>
      </c>
      <c r="S634" t="s">
        <v>170</v>
      </c>
      <c r="T634" t="s">
        <v>181</v>
      </c>
      <c r="U634" t="s">
        <v>28</v>
      </c>
      <c r="V634">
        <v>4</v>
      </c>
      <c r="W634">
        <v>0</v>
      </c>
    </row>
    <row r="635" spans="1:23" x14ac:dyDescent="0.25">
      <c r="A635" t="str">
        <f t="shared" si="18"/>
        <v>LA061</v>
      </c>
      <c r="B635" t="str">
        <f t="shared" si="19"/>
        <v>061</v>
      </c>
      <c r="C635" t="s">
        <v>24</v>
      </c>
      <c r="D635">
        <v>606104</v>
      </c>
      <c r="E635" t="s">
        <v>220</v>
      </c>
      <c r="F635">
        <v>606104</v>
      </c>
      <c r="G635" t="s">
        <v>183</v>
      </c>
      <c r="H635" t="s">
        <v>184</v>
      </c>
      <c r="I635" t="s">
        <v>30</v>
      </c>
      <c r="J635" t="s">
        <v>31</v>
      </c>
      <c r="K635" t="s">
        <v>0</v>
      </c>
      <c r="L635" t="s">
        <v>0</v>
      </c>
      <c r="M635">
        <v>2</v>
      </c>
      <c r="N635" s="1">
        <v>42794</v>
      </c>
      <c r="O635">
        <v>1</v>
      </c>
      <c r="P635" t="str">
        <f>"170200000527"</f>
        <v>170200000527</v>
      </c>
      <c r="Q635" t="s">
        <v>180</v>
      </c>
      <c r="R635" t="s">
        <v>27</v>
      </c>
      <c r="S635" t="s">
        <v>170</v>
      </c>
      <c r="T635" t="s">
        <v>181</v>
      </c>
      <c r="U635" t="s">
        <v>28</v>
      </c>
      <c r="V635">
        <v>4</v>
      </c>
      <c r="W635">
        <v>0</v>
      </c>
    </row>
    <row r="636" spans="1:23" x14ac:dyDescent="0.25">
      <c r="A636" t="str">
        <f t="shared" si="18"/>
        <v>LA061</v>
      </c>
      <c r="B636" t="str">
        <f t="shared" si="19"/>
        <v>061</v>
      </c>
      <c r="C636" t="s">
        <v>24</v>
      </c>
      <c r="D636">
        <v>606104</v>
      </c>
      <c r="E636" t="s">
        <v>220</v>
      </c>
      <c r="F636">
        <v>606104</v>
      </c>
      <c r="G636" t="s">
        <v>183</v>
      </c>
      <c r="H636" t="s">
        <v>184</v>
      </c>
      <c r="I636" t="s">
        <v>30</v>
      </c>
      <c r="J636" t="s">
        <v>31</v>
      </c>
      <c r="K636" t="s">
        <v>0</v>
      </c>
      <c r="L636" t="s">
        <v>0</v>
      </c>
      <c r="M636">
        <v>3</v>
      </c>
      <c r="N636" s="1">
        <v>42795</v>
      </c>
      <c r="O636">
        <v>1</v>
      </c>
      <c r="P636" t="str">
        <f>"170300000246"</f>
        <v>170300000246</v>
      </c>
      <c r="Q636" t="s">
        <v>180</v>
      </c>
      <c r="R636" t="s">
        <v>27</v>
      </c>
      <c r="S636" t="s">
        <v>170</v>
      </c>
      <c r="T636" t="s">
        <v>181</v>
      </c>
      <c r="U636" t="s">
        <v>28</v>
      </c>
      <c r="V636">
        <v>4</v>
      </c>
      <c r="W636">
        <v>0</v>
      </c>
    </row>
    <row r="637" spans="1:23" x14ac:dyDescent="0.25">
      <c r="A637" t="str">
        <f t="shared" si="18"/>
        <v>LA061</v>
      </c>
      <c r="B637" t="str">
        <f t="shared" si="19"/>
        <v>061</v>
      </c>
      <c r="C637" t="s">
        <v>24</v>
      </c>
      <c r="D637">
        <v>606104</v>
      </c>
      <c r="E637" t="s">
        <v>220</v>
      </c>
      <c r="F637">
        <v>606104</v>
      </c>
      <c r="G637" t="s">
        <v>183</v>
      </c>
      <c r="H637" t="s">
        <v>184</v>
      </c>
      <c r="I637" t="s">
        <v>30</v>
      </c>
      <c r="J637" t="s">
        <v>31</v>
      </c>
      <c r="K637" t="s">
        <v>0</v>
      </c>
      <c r="L637" t="s">
        <v>0</v>
      </c>
      <c r="M637">
        <v>3</v>
      </c>
      <c r="N637" s="1">
        <v>42825</v>
      </c>
      <c r="O637">
        <v>1</v>
      </c>
      <c r="P637" t="str">
        <f>"170300000529"</f>
        <v>170300000529</v>
      </c>
      <c r="Q637" t="s">
        <v>180</v>
      </c>
      <c r="R637" t="s">
        <v>27</v>
      </c>
      <c r="S637" t="s">
        <v>170</v>
      </c>
      <c r="T637" t="s">
        <v>181</v>
      </c>
      <c r="U637" t="s">
        <v>28</v>
      </c>
      <c r="V637">
        <v>4</v>
      </c>
      <c r="W637">
        <v>0</v>
      </c>
    </row>
    <row r="638" spans="1:23" x14ac:dyDescent="0.25">
      <c r="A638" t="str">
        <f t="shared" si="18"/>
        <v>LA061</v>
      </c>
      <c r="B638" t="str">
        <f t="shared" si="19"/>
        <v>061</v>
      </c>
      <c r="C638" t="s">
        <v>24</v>
      </c>
      <c r="D638">
        <v>606104</v>
      </c>
      <c r="E638" t="s">
        <v>220</v>
      </c>
      <c r="F638">
        <v>606104</v>
      </c>
      <c r="G638" t="s">
        <v>183</v>
      </c>
      <c r="H638" t="s">
        <v>184</v>
      </c>
      <c r="I638" t="s">
        <v>30</v>
      </c>
      <c r="J638" t="s">
        <v>31</v>
      </c>
      <c r="K638" t="s">
        <v>0</v>
      </c>
      <c r="L638" t="s">
        <v>0</v>
      </c>
      <c r="M638">
        <v>4</v>
      </c>
      <c r="N638" s="1">
        <v>42826</v>
      </c>
      <c r="O638">
        <v>1</v>
      </c>
      <c r="P638" t="str">
        <f>"170400000224"</f>
        <v>170400000224</v>
      </c>
      <c r="Q638" t="s">
        <v>180</v>
      </c>
      <c r="R638" t="s">
        <v>27</v>
      </c>
      <c r="S638" t="s">
        <v>170</v>
      </c>
      <c r="T638" t="s">
        <v>181</v>
      </c>
      <c r="U638" t="s">
        <v>28</v>
      </c>
      <c r="V638">
        <v>4</v>
      </c>
      <c r="W638">
        <v>0</v>
      </c>
    </row>
    <row r="639" spans="1:23" x14ac:dyDescent="0.25">
      <c r="A639" t="str">
        <f t="shared" si="18"/>
        <v>LA061</v>
      </c>
      <c r="B639" t="str">
        <f t="shared" si="19"/>
        <v>061</v>
      </c>
      <c r="C639" t="s">
        <v>24</v>
      </c>
      <c r="D639">
        <v>606104</v>
      </c>
      <c r="E639" t="s">
        <v>220</v>
      </c>
      <c r="F639">
        <v>606104</v>
      </c>
      <c r="G639" t="s">
        <v>183</v>
      </c>
      <c r="H639" t="s">
        <v>184</v>
      </c>
      <c r="I639" t="s">
        <v>30</v>
      </c>
      <c r="J639" t="s">
        <v>31</v>
      </c>
      <c r="K639" t="s">
        <v>0</v>
      </c>
      <c r="L639" t="s">
        <v>0</v>
      </c>
      <c r="M639">
        <v>4</v>
      </c>
      <c r="N639" s="1">
        <v>42855</v>
      </c>
      <c r="O639">
        <v>1</v>
      </c>
      <c r="P639" t="str">
        <f>"170400000314"</f>
        <v>170400000314</v>
      </c>
      <c r="Q639" t="s">
        <v>180</v>
      </c>
      <c r="R639" t="s">
        <v>27</v>
      </c>
      <c r="S639" t="s">
        <v>170</v>
      </c>
      <c r="T639" t="s">
        <v>181</v>
      </c>
      <c r="U639" t="s">
        <v>28</v>
      </c>
      <c r="V639">
        <v>4</v>
      </c>
      <c r="W639">
        <v>0</v>
      </c>
    </row>
    <row r="640" spans="1:23" x14ac:dyDescent="0.25">
      <c r="A640" t="str">
        <f t="shared" si="18"/>
        <v>LA061</v>
      </c>
      <c r="B640" t="str">
        <f t="shared" si="19"/>
        <v>061</v>
      </c>
      <c r="C640" t="s">
        <v>24</v>
      </c>
      <c r="D640">
        <v>606104</v>
      </c>
      <c r="E640" t="s">
        <v>220</v>
      </c>
      <c r="F640">
        <v>606104</v>
      </c>
      <c r="G640" t="s">
        <v>183</v>
      </c>
      <c r="H640" t="s">
        <v>184</v>
      </c>
      <c r="I640" t="s">
        <v>30</v>
      </c>
      <c r="J640" t="s">
        <v>31</v>
      </c>
      <c r="K640" t="s">
        <v>0</v>
      </c>
      <c r="L640" t="s">
        <v>0</v>
      </c>
      <c r="M640">
        <v>5</v>
      </c>
      <c r="N640" s="1">
        <v>42856</v>
      </c>
      <c r="O640">
        <v>1</v>
      </c>
      <c r="P640" t="str">
        <f>"170500000012"</f>
        <v>170500000012</v>
      </c>
      <c r="Q640" t="s">
        <v>180</v>
      </c>
      <c r="R640" t="s">
        <v>27</v>
      </c>
      <c r="S640" t="s">
        <v>170</v>
      </c>
      <c r="T640" t="s">
        <v>181</v>
      </c>
      <c r="U640" t="s">
        <v>28</v>
      </c>
      <c r="V640">
        <v>4</v>
      </c>
      <c r="W640">
        <v>0</v>
      </c>
    </row>
    <row r="641" spans="1:23" x14ac:dyDescent="0.25">
      <c r="A641" t="str">
        <f t="shared" si="18"/>
        <v>LA061</v>
      </c>
      <c r="B641" t="str">
        <f t="shared" si="19"/>
        <v>061</v>
      </c>
      <c r="C641" t="s">
        <v>24</v>
      </c>
      <c r="D641">
        <v>606104</v>
      </c>
      <c r="E641" t="s">
        <v>220</v>
      </c>
      <c r="F641">
        <v>606104</v>
      </c>
      <c r="G641" t="s">
        <v>183</v>
      </c>
      <c r="H641" t="s">
        <v>184</v>
      </c>
      <c r="I641" t="s">
        <v>30</v>
      </c>
      <c r="J641" t="s">
        <v>31</v>
      </c>
      <c r="K641" t="s">
        <v>0</v>
      </c>
      <c r="L641" t="s">
        <v>0</v>
      </c>
      <c r="M641">
        <v>5</v>
      </c>
      <c r="N641" s="1">
        <v>42886</v>
      </c>
      <c r="O641">
        <v>1</v>
      </c>
      <c r="P641" t="str">
        <f>"170500000321"</f>
        <v>170500000321</v>
      </c>
      <c r="Q641" t="s">
        <v>180</v>
      </c>
      <c r="R641" t="s">
        <v>27</v>
      </c>
      <c r="S641" t="s">
        <v>170</v>
      </c>
      <c r="T641" t="s">
        <v>181</v>
      </c>
      <c r="U641" t="s">
        <v>28</v>
      </c>
      <c r="V641">
        <v>4</v>
      </c>
      <c r="W641">
        <v>0</v>
      </c>
    </row>
    <row r="642" spans="1:23" x14ac:dyDescent="0.25">
      <c r="A642" t="str">
        <f t="shared" si="18"/>
        <v>LA061</v>
      </c>
      <c r="B642" t="str">
        <f t="shared" si="19"/>
        <v>061</v>
      </c>
      <c r="C642" t="s">
        <v>24</v>
      </c>
      <c r="D642">
        <v>606104</v>
      </c>
      <c r="E642" t="s">
        <v>220</v>
      </c>
      <c r="F642">
        <v>606104</v>
      </c>
      <c r="G642" t="s">
        <v>183</v>
      </c>
      <c r="H642" t="s">
        <v>184</v>
      </c>
      <c r="I642" t="s">
        <v>30</v>
      </c>
      <c r="J642" t="s">
        <v>31</v>
      </c>
      <c r="K642" t="s">
        <v>0</v>
      </c>
      <c r="L642" t="s">
        <v>0</v>
      </c>
      <c r="M642">
        <v>6</v>
      </c>
      <c r="N642" s="1">
        <v>42887</v>
      </c>
      <c r="O642">
        <v>1</v>
      </c>
      <c r="P642" t="str">
        <f>"170600000025"</f>
        <v>170600000025</v>
      </c>
      <c r="Q642" t="s">
        <v>180</v>
      </c>
      <c r="R642" t="s">
        <v>27</v>
      </c>
      <c r="S642" t="s">
        <v>170</v>
      </c>
      <c r="T642" t="s">
        <v>181</v>
      </c>
      <c r="U642" t="s">
        <v>28</v>
      </c>
      <c r="V642">
        <v>4</v>
      </c>
      <c r="W642">
        <v>0</v>
      </c>
    </row>
    <row r="643" spans="1:23" x14ac:dyDescent="0.25">
      <c r="A643" t="str">
        <f t="shared" si="18"/>
        <v>LA061</v>
      </c>
      <c r="B643" t="str">
        <f t="shared" si="19"/>
        <v>061</v>
      </c>
      <c r="C643" t="s">
        <v>24</v>
      </c>
      <c r="D643">
        <v>606104</v>
      </c>
      <c r="E643" t="s">
        <v>220</v>
      </c>
      <c r="F643">
        <v>606104</v>
      </c>
      <c r="G643" t="s">
        <v>183</v>
      </c>
      <c r="H643" t="s">
        <v>184</v>
      </c>
      <c r="I643" t="s">
        <v>30</v>
      </c>
      <c r="J643" t="s">
        <v>31</v>
      </c>
      <c r="K643" t="s">
        <v>0</v>
      </c>
      <c r="L643" t="s">
        <v>0</v>
      </c>
      <c r="M643">
        <v>6</v>
      </c>
      <c r="N643" s="1">
        <v>42916</v>
      </c>
      <c r="O643">
        <v>1</v>
      </c>
      <c r="P643" t="str">
        <f>"170600000183"</f>
        <v>170600000183</v>
      </c>
      <c r="Q643" t="s">
        <v>180</v>
      </c>
      <c r="R643" t="s">
        <v>29</v>
      </c>
      <c r="S643" t="s">
        <v>187</v>
      </c>
      <c r="T643" t="s">
        <v>181</v>
      </c>
      <c r="U643" t="s">
        <v>28</v>
      </c>
      <c r="V643">
        <v>4</v>
      </c>
      <c r="W643">
        <v>0</v>
      </c>
    </row>
    <row r="644" spans="1:23" x14ac:dyDescent="0.25">
      <c r="A644" t="str">
        <f t="shared" si="18"/>
        <v>LA061</v>
      </c>
      <c r="B644" t="str">
        <f t="shared" si="19"/>
        <v>061</v>
      </c>
      <c r="C644" t="s">
        <v>24</v>
      </c>
      <c r="D644">
        <v>606104</v>
      </c>
      <c r="E644" t="s">
        <v>220</v>
      </c>
      <c r="F644">
        <v>606104</v>
      </c>
      <c r="G644" t="s">
        <v>183</v>
      </c>
      <c r="H644" t="s">
        <v>184</v>
      </c>
      <c r="I644" t="s">
        <v>30</v>
      </c>
      <c r="J644" t="s">
        <v>31</v>
      </c>
      <c r="K644" t="s">
        <v>0</v>
      </c>
      <c r="L644" t="s">
        <v>0</v>
      </c>
      <c r="M644">
        <v>7</v>
      </c>
      <c r="N644" s="1">
        <v>42917</v>
      </c>
      <c r="O644">
        <v>1</v>
      </c>
      <c r="P644" t="str">
        <f>"170700000178"</f>
        <v>170700000178</v>
      </c>
      <c r="Q644" t="s">
        <v>180</v>
      </c>
      <c r="R644" t="s">
        <v>29</v>
      </c>
      <c r="S644" t="s">
        <v>187</v>
      </c>
      <c r="T644" t="s">
        <v>181</v>
      </c>
      <c r="U644" t="s">
        <v>28</v>
      </c>
      <c r="V644">
        <v>4</v>
      </c>
      <c r="W644">
        <v>0</v>
      </c>
    </row>
    <row r="645" spans="1:23" x14ac:dyDescent="0.25">
      <c r="A645" t="str">
        <f t="shared" si="18"/>
        <v>LA061</v>
      </c>
      <c r="B645" t="str">
        <f t="shared" si="19"/>
        <v>061</v>
      </c>
      <c r="C645" t="s">
        <v>24</v>
      </c>
      <c r="D645">
        <v>606300</v>
      </c>
      <c r="E645" t="s">
        <v>188</v>
      </c>
      <c r="F645">
        <v>606300</v>
      </c>
      <c r="G645" t="s">
        <v>207</v>
      </c>
      <c r="H645" t="s">
        <v>208</v>
      </c>
      <c r="I645" t="s">
        <v>191</v>
      </c>
      <c r="J645" t="s">
        <v>192</v>
      </c>
      <c r="K645" t="s">
        <v>0</v>
      </c>
      <c r="L645" t="s">
        <v>0</v>
      </c>
      <c r="M645">
        <v>10</v>
      </c>
      <c r="N645" s="1">
        <v>43013</v>
      </c>
      <c r="O645">
        <v>1</v>
      </c>
      <c r="P645" t="str">
        <f>"171000000168"</f>
        <v>171000000168</v>
      </c>
      <c r="Q645" t="s">
        <v>172</v>
      </c>
      <c r="R645" t="s">
        <v>29</v>
      </c>
      <c r="S645" t="s">
        <v>173</v>
      </c>
      <c r="T645" t="s">
        <v>174</v>
      </c>
      <c r="U645" t="s">
        <v>28</v>
      </c>
      <c r="V645">
        <v>4</v>
      </c>
      <c r="W645">
        <v>0</v>
      </c>
    </row>
    <row r="646" spans="1:23" x14ac:dyDescent="0.25">
      <c r="A646" t="str">
        <f t="shared" si="18"/>
        <v>LA061</v>
      </c>
      <c r="B646" t="str">
        <f t="shared" si="19"/>
        <v>061</v>
      </c>
      <c r="C646" t="s">
        <v>24</v>
      </c>
      <c r="D646">
        <v>606300</v>
      </c>
      <c r="E646" t="s">
        <v>188</v>
      </c>
      <c r="F646">
        <v>606300</v>
      </c>
      <c r="G646" t="s">
        <v>207</v>
      </c>
      <c r="H646" t="s">
        <v>208</v>
      </c>
      <c r="I646" t="s">
        <v>191</v>
      </c>
      <c r="J646" t="s">
        <v>192</v>
      </c>
      <c r="K646" t="s">
        <v>0</v>
      </c>
      <c r="L646" t="s">
        <v>0</v>
      </c>
      <c r="M646">
        <v>10</v>
      </c>
      <c r="N646" s="1">
        <v>43039</v>
      </c>
      <c r="O646">
        <v>1</v>
      </c>
      <c r="P646" t="str">
        <f>"171000000419"</f>
        <v>171000000419</v>
      </c>
      <c r="Q646" t="s">
        <v>180</v>
      </c>
      <c r="R646" t="s">
        <v>27</v>
      </c>
      <c r="S646" t="s">
        <v>170</v>
      </c>
      <c r="T646" t="s">
        <v>181</v>
      </c>
      <c r="U646" t="s">
        <v>28</v>
      </c>
      <c r="V646">
        <v>4</v>
      </c>
      <c r="W646">
        <v>0</v>
      </c>
    </row>
    <row r="647" spans="1:23" x14ac:dyDescent="0.25">
      <c r="A647" t="str">
        <f t="shared" si="18"/>
        <v>LA061</v>
      </c>
      <c r="B647" t="str">
        <f t="shared" si="19"/>
        <v>061</v>
      </c>
      <c r="C647" t="s">
        <v>24</v>
      </c>
      <c r="D647">
        <v>606300</v>
      </c>
      <c r="E647" t="s">
        <v>188</v>
      </c>
      <c r="F647">
        <v>606300</v>
      </c>
      <c r="G647" t="s">
        <v>207</v>
      </c>
      <c r="H647" t="s">
        <v>208</v>
      </c>
      <c r="I647" t="s">
        <v>191</v>
      </c>
      <c r="J647" t="s">
        <v>192</v>
      </c>
      <c r="K647" t="s">
        <v>0</v>
      </c>
      <c r="L647" t="s">
        <v>0</v>
      </c>
      <c r="M647">
        <v>10</v>
      </c>
      <c r="N647" s="1">
        <v>43039</v>
      </c>
      <c r="O647">
        <v>1</v>
      </c>
      <c r="P647" t="str">
        <f>"171000000073"</f>
        <v>171000000073</v>
      </c>
      <c r="Q647" t="s">
        <v>180</v>
      </c>
      <c r="R647" t="s">
        <v>29</v>
      </c>
      <c r="S647" t="s">
        <v>170</v>
      </c>
      <c r="T647" t="s">
        <v>181</v>
      </c>
      <c r="U647" t="s">
        <v>28</v>
      </c>
      <c r="V647">
        <v>4</v>
      </c>
      <c r="W647">
        <v>0</v>
      </c>
    </row>
    <row r="648" spans="1:23" x14ac:dyDescent="0.25">
      <c r="A648" t="str">
        <f t="shared" si="18"/>
        <v>LA061</v>
      </c>
      <c r="B648" t="str">
        <f t="shared" si="19"/>
        <v>061</v>
      </c>
      <c r="C648" t="s">
        <v>24</v>
      </c>
      <c r="D648">
        <v>606300</v>
      </c>
      <c r="E648" t="s">
        <v>188</v>
      </c>
      <c r="F648">
        <v>606300</v>
      </c>
      <c r="G648" t="s">
        <v>207</v>
      </c>
      <c r="H648" t="s">
        <v>208</v>
      </c>
      <c r="I648" t="s">
        <v>191</v>
      </c>
      <c r="J648" t="s">
        <v>192</v>
      </c>
      <c r="K648">
        <v>2550</v>
      </c>
      <c r="L648" t="s">
        <v>221</v>
      </c>
      <c r="M648">
        <v>1</v>
      </c>
      <c r="N648" s="1">
        <v>42766</v>
      </c>
      <c r="O648">
        <v>1</v>
      </c>
      <c r="P648" t="str">
        <f>"170100000180"</f>
        <v>170100000180</v>
      </c>
      <c r="Q648" t="s">
        <v>180</v>
      </c>
      <c r="R648" t="s">
        <v>29</v>
      </c>
      <c r="S648" t="s">
        <v>170</v>
      </c>
      <c r="T648" t="s">
        <v>181</v>
      </c>
      <c r="U648" t="s">
        <v>28</v>
      </c>
      <c r="V648">
        <v>4</v>
      </c>
      <c r="W648">
        <v>0</v>
      </c>
    </row>
    <row r="649" spans="1:23" x14ac:dyDescent="0.25">
      <c r="A649" t="str">
        <f t="shared" si="18"/>
        <v>LA061</v>
      </c>
      <c r="B649" t="str">
        <f t="shared" si="19"/>
        <v>061</v>
      </c>
      <c r="C649" t="s">
        <v>24</v>
      </c>
      <c r="D649">
        <v>606300</v>
      </c>
      <c r="E649" t="s">
        <v>188</v>
      </c>
      <c r="F649">
        <v>606300</v>
      </c>
      <c r="G649" t="s">
        <v>207</v>
      </c>
      <c r="H649" t="s">
        <v>208</v>
      </c>
      <c r="I649" t="s">
        <v>191</v>
      </c>
      <c r="J649" t="s">
        <v>192</v>
      </c>
      <c r="K649">
        <v>2550</v>
      </c>
      <c r="L649" t="s">
        <v>221</v>
      </c>
      <c r="M649">
        <v>2</v>
      </c>
      <c r="N649" s="1">
        <v>42794</v>
      </c>
      <c r="O649">
        <v>1</v>
      </c>
      <c r="P649" t="str">
        <f>"170200000099"</f>
        <v>170200000099</v>
      </c>
      <c r="Q649" t="s">
        <v>180</v>
      </c>
      <c r="R649" t="s">
        <v>29</v>
      </c>
      <c r="S649" t="s">
        <v>170</v>
      </c>
      <c r="T649" t="s">
        <v>181</v>
      </c>
      <c r="U649" t="s">
        <v>28</v>
      </c>
      <c r="V649">
        <v>4</v>
      </c>
      <c r="W649">
        <v>0</v>
      </c>
    </row>
    <row r="650" spans="1:23" x14ac:dyDescent="0.25">
      <c r="A650" t="str">
        <f t="shared" si="18"/>
        <v>LA061</v>
      </c>
      <c r="B650" t="str">
        <f t="shared" si="19"/>
        <v>061</v>
      </c>
      <c r="C650" t="s">
        <v>24</v>
      </c>
      <c r="D650">
        <v>606300</v>
      </c>
      <c r="E650" t="s">
        <v>188</v>
      </c>
      <c r="F650">
        <v>606300</v>
      </c>
      <c r="G650" t="s">
        <v>207</v>
      </c>
      <c r="H650" t="s">
        <v>208</v>
      </c>
      <c r="I650" t="s">
        <v>191</v>
      </c>
      <c r="J650" t="s">
        <v>192</v>
      </c>
      <c r="K650">
        <v>2550</v>
      </c>
      <c r="L650" t="s">
        <v>221</v>
      </c>
      <c r="M650">
        <v>3</v>
      </c>
      <c r="N650" s="1">
        <v>42825</v>
      </c>
      <c r="O650">
        <v>1</v>
      </c>
      <c r="P650" t="str">
        <f>"170300000098"</f>
        <v>170300000098</v>
      </c>
      <c r="Q650" t="s">
        <v>180</v>
      </c>
      <c r="R650" t="s">
        <v>29</v>
      </c>
      <c r="S650" t="s">
        <v>170</v>
      </c>
      <c r="T650" t="s">
        <v>181</v>
      </c>
      <c r="U650" t="s">
        <v>28</v>
      </c>
      <c r="V650">
        <v>4</v>
      </c>
      <c r="W650">
        <v>0</v>
      </c>
    </row>
    <row r="651" spans="1:23" x14ac:dyDescent="0.25">
      <c r="A651" t="str">
        <f t="shared" si="18"/>
        <v>LA061</v>
      </c>
      <c r="B651" t="str">
        <f t="shared" si="19"/>
        <v>061</v>
      </c>
      <c r="C651" t="s">
        <v>24</v>
      </c>
      <c r="D651">
        <v>606300</v>
      </c>
      <c r="E651" t="s">
        <v>188</v>
      </c>
      <c r="F651">
        <v>606300</v>
      </c>
      <c r="G651" t="s">
        <v>207</v>
      </c>
      <c r="H651" t="s">
        <v>208</v>
      </c>
      <c r="I651" t="s">
        <v>191</v>
      </c>
      <c r="J651" t="s">
        <v>192</v>
      </c>
      <c r="K651">
        <v>2550</v>
      </c>
      <c r="L651" t="s">
        <v>221</v>
      </c>
      <c r="M651">
        <v>10</v>
      </c>
      <c r="N651" s="1">
        <v>43039</v>
      </c>
      <c r="O651">
        <v>1</v>
      </c>
      <c r="P651" t="str">
        <f>"171000000073"</f>
        <v>171000000073</v>
      </c>
      <c r="Q651" t="s">
        <v>180</v>
      </c>
      <c r="R651" t="s">
        <v>29</v>
      </c>
      <c r="S651" t="s">
        <v>170</v>
      </c>
      <c r="T651" t="s">
        <v>181</v>
      </c>
      <c r="U651" t="s">
        <v>28</v>
      </c>
      <c r="V651">
        <v>4</v>
      </c>
      <c r="W651">
        <v>0</v>
      </c>
    </row>
    <row r="652" spans="1:23" x14ac:dyDescent="0.25">
      <c r="A652" t="str">
        <f t="shared" si="18"/>
        <v>LA061</v>
      </c>
      <c r="B652" t="str">
        <f t="shared" si="19"/>
        <v>061</v>
      </c>
      <c r="C652" t="s">
        <v>24</v>
      </c>
      <c r="D652">
        <v>606300</v>
      </c>
      <c r="E652" t="s">
        <v>188</v>
      </c>
      <c r="F652">
        <v>606300</v>
      </c>
      <c r="G652" t="s">
        <v>207</v>
      </c>
      <c r="H652" t="s">
        <v>208</v>
      </c>
      <c r="I652" t="s">
        <v>32</v>
      </c>
      <c r="J652" t="s">
        <v>33</v>
      </c>
      <c r="K652" t="s">
        <v>0</v>
      </c>
      <c r="L652" t="s">
        <v>0</v>
      </c>
      <c r="M652">
        <v>1</v>
      </c>
      <c r="N652" s="1">
        <v>42736</v>
      </c>
      <c r="O652">
        <v>1</v>
      </c>
      <c r="P652" t="str">
        <f>"170100000042"</f>
        <v>170100000042</v>
      </c>
      <c r="Q652" t="s">
        <v>169</v>
      </c>
      <c r="R652" t="s">
        <v>29</v>
      </c>
      <c r="S652" t="s">
        <v>170</v>
      </c>
      <c r="T652" t="s">
        <v>171</v>
      </c>
      <c r="U652" t="s">
        <v>28</v>
      </c>
      <c r="V652">
        <v>4</v>
      </c>
      <c r="W652">
        <v>0</v>
      </c>
    </row>
    <row r="653" spans="1:23" x14ac:dyDescent="0.25">
      <c r="A653" t="str">
        <f t="shared" si="18"/>
        <v>LA061</v>
      </c>
      <c r="B653" t="str">
        <f t="shared" si="19"/>
        <v>061</v>
      </c>
      <c r="C653" t="s">
        <v>24</v>
      </c>
      <c r="D653">
        <v>606300</v>
      </c>
      <c r="E653" t="s">
        <v>188</v>
      </c>
      <c r="F653">
        <v>606300</v>
      </c>
      <c r="G653" t="s">
        <v>207</v>
      </c>
      <c r="H653" t="s">
        <v>208</v>
      </c>
      <c r="I653" t="s">
        <v>32</v>
      </c>
      <c r="J653" t="s">
        <v>33</v>
      </c>
      <c r="K653" t="s">
        <v>0</v>
      </c>
      <c r="L653" t="s">
        <v>0</v>
      </c>
      <c r="M653">
        <v>1</v>
      </c>
      <c r="N653" s="1">
        <v>42736</v>
      </c>
      <c r="O653">
        <v>1</v>
      </c>
      <c r="P653" t="str">
        <f>"170100000157"</f>
        <v>170100000157</v>
      </c>
      <c r="Q653" t="s">
        <v>180</v>
      </c>
      <c r="R653" t="s">
        <v>29</v>
      </c>
      <c r="S653" t="s">
        <v>187</v>
      </c>
      <c r="T653" t="s">
        <v>181</v>
      </c>
      <c r="U653" t="s">
        <v>28</v>
      </c>
      <c r="V653">
        <v>4</v>
      </c>
      <c r="W653">
        <v>0</v>
      </c>
    </row>
    <row r="654" spans="1:23" x14ac:dyDescent="0.25">
      <c r="A654" t="str">
        <f t="shared" si="18"/>
        <v>LA061</v>
      </c>
      <c r="B654" t="str">
        <f t="shared" si="19"/>
        <v>061</v>
      </c>
      <c r="C654" t="s">
        <v>24</v>
      </c>
      <c r="D654">
        <v>606300</v>
      </c>
      <c r="E654" t="s">
        <v>188</v>
      </c>
      <c r="F654">
        <v>606300</v>
      </c>
      <c r="G654" t="s">
        <v>207</v>
      </c>
      <c r="H654" t="s">
        <v>208</v>
      </c>
      <c r="I654" t="s">
        <v>32</v>
      </c>
      <c r="J654" t="s">
        <v>33</v>
      </c>
      <c r="K654" t="s">
        <v>0</v>
      </c>
      <c r="L654" t="s">
        <v>0</v>
      </c>
      <c r="M654">
        <v>1</v>
      </c>
      <c r="N654" s="1">
        <v>42766</v>
      </c>
      <c r="O654">
        <v>1</v>
      </c>
      <c r="P654" t="str">
        <f>"170100000190"</f>
        <v>170100000190</v>
      </c>
      <c r="Q654" t="s">
        <v>169</v>
      </c>
      <c r="R654" t="s">
        <v>27</v>
      </c>
      <c r="S654" t="s">
        <v>170</v>
      </c>
      <c r="T654" t="s">
        <v>171</v>
      </c>
      <c r="U654" t="s">
        <v>28</v>
      </c>
      <c r="V654">
        <v>4</v>
      </c>
      <c r="W654">
        <v>0</v>
      </c>
    </row>
    <row r="655" spans="1:23" x14ac:dyDescent="0.25">
      <c r="A655" t="str">
        <f t="shared" si="18"/>
        <v>LA061</v>
      </c>
      <c r="B655" t="str">
        <f t="shared" si="19"/>
        <v>061</v>
      </c>
      <c r="C655" t="s">
        <v>24</v>
      </c>
      <c r="D655">
        <v>606300</v>
      </c>
      <c r="E655" t="s">
        <v>188</v>
      </c>
      <c r="F655">
        <v>606300</v>
      </c>
      <c r="G655" t="s">
        <v>207</v>
      </c>
      <c r="H655" t="s">
        <v>208</v>
      </c>
      <c r="I655" t="s">
        <v>32</v>
      </c>
      <c r="J655" t="s">
        <v>33</v>
      </c>
      <c r="K655" t="s">
        <v>0</v>
      </c>
      <c r="L655" t="s">
        <v>0</v>
      </c>
      <c r="M655">
        <v>1</v>
      </c>
      <c r="N655" s="1">
        <v>42766</v>
      </c>
      <c r="O655">
        <v>1</v>
      </c>
      <c r="P655" t="str">
        <f>"170100000170"</f>
        <v>170100000170</v>
      </c>
      <c r="Q655" t="s">
        <v>180</v>
      </c>
      <c r="R655" t="s">
        <v>27</v>
      </c>
      <c r="S655" t="s">
        <v>170</v>
      </c>
      <c r="T655" t="s">
        <v>181</v>
      </c>
      <c r="U655" t="s">
        <v>28</v>
      </c>
      <c r="V655">
        <v>4</v>
      </c>
      <c r="W655">
        <v>0</v>
      </c>
    </row>
    <row r="656" spans="1:23" x14ac:dyDescent="0.25">
      <c r="A656" t="str">
        <f t="shared" si="18"/>
        <v>LA061</v>
      </c>
      <c r="B656" t="str">
        <f t="shared" si="19"/>
        <v>061</v>
      </c>
      <c r="C656" t="s">
        <v>24</v>
      </c>
      <c r="D656">
        <v>606300</v>
      </c>
      <c r="E656" t="s">
        <v>188</v>
      </c>
      <c r="F656">
        <v>606300</v>
      </c>
      <c r="G656" t="s">
        <v>207</v>
      </c>
      <c r="H656" t="s">
        <v>208</v>
      </c>
      <c r="I656" t="s">
        <v>32</v>
      </c>
      <c r="J656" t="s">
        <v>33</v>
      </c>
      <c r="K656" t="s">
        <v>0</v>
      </c>
      <c r="L656" t="s">
        <v>0</v>
      </c>
      <c r="M656">
        <v>2</v>
      </c>
      <c r="N656" s="1">
        <v>42767</v>
      </c>
      <c r="O656">
        <v>1</v>
      </c>
      <c r="P656" t="str">
        <f>"170200000225"</f>
        <v>170200000225</v>
      </c>
      <c r="Q656" t="s">
        <v>169</v>
      </c>
      <c r="R656" t="s">
        <v>27</v>
      </c>
      <c r="S656" t="s">
        <v>170</v>
      </c>
      <c r="T656" t="s">
        <v>171</v>
      </c>
      <c r="U656" t="s">
        <v>28</v>
      </c>
      <c r="V656">
        <v>4</v>
      </c>
      <c r="W656">
        <v>0</v>
      </c>
    </row>
    <row r="657" spans="1:23" x14ac:dyDescent="0.25">
      <c r="A657" t="str">
        <f t="shared" ref="A657:A720" si="20">"LA061"</f>
        <v>LA061</v>
      </c>
      <c r="B657" t="str">
        <f t="shared" ref="B657:B720" si="21">"061"</f>
        <v>061</v>
      </c>
      <c r="C657" t="s">
        <v>24</v>
      </c>
      <c r="D657">
        <v>606300</v>
      </c>
      <c r="E657" t="s">
        <v>188</v>
      </c>
      <c r="F657">
        <v>606300</v>
      </c>
      <c r="G657" t="s">
        <v>207</v>
      </c>
      <c r="H657" t="s">
        <v>208</v>
      </c>
      <c r="I657" t="s">
        <v>32</v>
      </c>
      <c r="J657" t="s">
        <v>33</v>
      </c>
      <c r="K657" t="s">
        <v>0</v>
      </c>
      <c r="L657" t="s">
        <v>0</v>
      </c>
      <c r="M657">
        <v>2</v>
      </c>
      <c r="N657" s="1">
        <v>42767</v>
      </c>
      <c r="O657">
        <v>1</v>
      </c>
      <c r="P657" t="str">
        <f>"170200000150"</f>
        <v>170200000150</v>
      </c>
      <c r="Q657" t="s">
        <v>180</v>
      </c>
      <c r="R657" t="s">
        <v>27</v>
      </c>
      <c r="S657" t="s">
        <v>170</v>
      </c>
      <c r="T657" t="s">
        <v>181</v>
      </c>
      <c r="U657" t="s">
        <v>28</v>
      </c>
      <c r="V657">
        <v>4</v>
      </c>
      <c r="W657">
        <v>0</v>
      </c>
    </row>
    <row r="658" spans="1:23" x14ac:dyDescent="0.25">
      <c r="A658" t="str">
        <f t="shared" si="20"/>
        <v>LA061</v>
      </c>
      <c r="B658" t="str">
        <f t="shared" si="21"/>
        <v>061</v>
      </c>
      <c r="C658" t="s">
        <v>24</v>
      </c>
      <c r="D658">
        <v>606300</v>
      </c>
      <c r="E658" t="s">
        <v>188</v>
      </c>
      <c r="F658">
        <v>606300</v>
      </c>
      <c r="G658" t="s">
        <v>207</v>
      </c>
      <c r="H658" t="s">
        <v>208</v>
      </c>
      <c r="I658" t="s">
        <v>32</v>
      </c>
      <c r="J658" t="s">
        <v>33</v>
      </c>
      <c r="K658" t="s">
        <v>0</v>
      </c>
      <c r="L658" t="s">
        <v>0</v>
      </c>
      <c r="M658">
        <v>2</v>
      </c>
      <c r="N658" s="1">
        <v>42776</v>
      </c>
      <c r="O658">
        <v>1</v>
      </c>
      <c r="P658" t="str">
        <f>"170200000349"</f>
        <v>170200000349</v>
      </c>
      <c r="Q658" t="s">
        <v>172</v>
      </c>
      <c r="R658" t="s">
        <v>29</v>
      </c>
      <c r="S658" t="s">
        <v>173</v>
      </c>
      <c r="T658" t="s">
        <v>174</v>
      </c>
      <c r="U658" t="s">
        <v>28</v>
      </c>
      <c r="V658">
        <v>4</v>
      </c>
      <c r="W658">
        <v>0</v>
      </c>
    </row>
    <row r="659" spans="1:23" x14ac:dyDescent="0.25">
      <c r="A659" t="str">
        <f t="shared" si="20"/>
        <v>LA061</v>
      </c>
      <c r="B659" t="str">
        <f t="shared" si="21"/>
        <v>061</v>
      </c>
      <c r="C659" t="s">
        <v>24</v>
      </c>
      <c r="D659">
        <v>606300</v>
      </c>
      <c r="E659" t="s">
        <v>188</v>
      </c>
      <c r="F659">
        <v>606300</v>
      </c>
      <c r="G659" t="s">
        <v>207</v>
      </c>
      <c r="H659" t="s">
        <v>208</v>
      </c>
      <c r="I659" t="s">
        <v>32</v>
      </c>
      <c r="J659" t="s">
        <v>33</v>
      </c>
      <c r="K659" t="s">
        <v>0</v>
      </c>
      <c r="L659" t="s">
        <v>0</v>
      </c>
      <c r="M659">
        <v>2</v>
      </c>
      <c r="N659" s="1">
        <v>42794</v>
      </c>
      <c r="O659">
        <v>1</v>
      </c>
      <c r="P659" t="str">
        <f>"170200000526"</f>
        <v>170200000526</v>
      </c>
      <c r="Q659" t="s">
        <v>169</v>
      </c>
      <c r="R659" t="s">
        <v>27</v>
      </c>
      <c r="S659" t="s">
        <v>170</v>
      </c>
      <c r="T659" t="s">
        <v>171</v>
      </c>
      <c r="U659" t="s">
        <v>28</v>
      </c>
      <c r="V659">
        <v>4</v>
      </c>
      <c r="W659">
        <v>0</v>
      </c>
    </row>
    <row r="660" spans="1:23" x14ac:dyDescent="0.25">
      <c r="A660" t="str">
        <f t="shared" si="20"/>
        <v>LA061</v>
      </c>
      <c r="B660" t="str">
        <f t="shared" si="21"/>
        <v>061</v>
      </c>
      <c r="C660" t="s">
        <v>24</v>
      </c>
      <c r="D660">
        <v>606800</v>
      </c>
      <c r="E660" t="s">
        <v>219</v>
      </c>
      <c r="F660">
        <v>606800</v>
      </c>
      <c r="G660" t="s">
        <v>175</v>
      </c>
      <c r="H660" t="s">
        <v>176</v>
      </c>
      <c r="I660" t="s">
        <v>25</v>
      </c>
      <c r="J660" t="s">
        <v>26</v>
      </c>
      <c r="K660" t="s">
        <v>0</v>
      </c>
      <c r="L660" t="s">
        <v>0</v>
      </c>
      <c r="M660">
        <v>7</v>
      </c>
      <c r="N660" s="1">
        <v>42947</v>
      </c>
      <c r="O660">
        <v>1</v>
      </c>
      <c r="P660" t="str">
        <f>"170700000108"</f>
        <v>170700000108</v>
      </c>
      <c r="Q660" t="s">
        <v>180</v>
      </c>
      <c r="R660" t="s">
        <v>29</v>
      </c>
      <c r="S660" t="s">
        <v>170</v>
      </c>
      <c r="T660" t="s">
        <v>181</v>
      </c>
      <c r="U660" t="s">
        <v>28</v>
      </c>
      <c r="V660">
        <v>4</v>
      </c>
      <c r="W660">
        <v>0</v>
      </c>
    </row>
    <row r="661" spans="1:23" x14ac:dyDescent="0.25">
      <c r="A661" t="str">
        <f t="shared" si="20"/>
        <v>LA061</v>
      </c>
      <c r="B661" t="str">
        <f t="shared" si="21"/>
        <v>061</v>
      </c>
      <c r="C661" t="s">
        <v>24</v>
      </c>
      <c r="D661">
        <v>606800</v>
      </c>
      <c r="E661" t="s">
        <v>219</v>
      </c>
      <c r="F661">
        <v>606800</v>
      </c>
      <c r="G661" t="s">
        <v>175</v>
      </c>
      <c r="H661" t="s">
        <v>176</v>
      </c>
      <c r="I661" t="s">
        <v>25</v>
      </c>
      <c r="J661" t="s">
        <v>26</v>
      </c>
      <c r="K661" t="s">
        <v>0</v>
      </c>
      <c r="L661" t="s">
        <v>0</v>
      </c>
      <c r="M661">
        <v>8</v>
      </c>
      <c r="N661" s="1">
        <v>42948</v>
      </c>
      <c r="O661">
        <v>1</v>
      </c>
      <c r="P661" t="str">
        <f>"170800000172"</f>
        <v>170800000172</v>
      </c>
      <c r="Q661" t="s">
        <v>169</v>
      </c>
      <c r="R661" t="s">
        <v>27</v>
      </c>
      <c r="S661" t="s">
        <v>170</v>
      </c>
      <c r="T661" t="s">
        <v>171</v>
      </c>
      <c r="U661" t="s">
        <v>28</v>
      </c>
      <c r="V661">
        <v>4</v>
      </c>
      <c r="W661">
        <v>0</v>
      </c>
    </row>
    <row r="662" spans="1:23" x14ac:dyDescent="0.25">
      <c r="A662" t="str">
        <f t="shared" si="20"/>
        <v>LA061</v>
      </c>
      <c r="B662" t="str">
        <f t="shared" si="21"/>
        <v>061</v>
      </c>
      <c r="C662" t="s">
        <v>24</v>
      </c>
      <c r="D662">
        <v>606800</v>
      </c>
      <c r="E662" t="s">
        <v>219</v>
      </c>
      <c r="F662">
        <v>606800</v>
      </c>
      <c r="G662" t="s">
        <v>175</v>
      </c>
      <c r="H662" t="s">
        <v>176</v>
      </c>
      <c r="I662" t="s">
        <v>25</v>
      </c>
      <c r="J662" t="s">
        <v>26</v>
      </c>
      <c r="K662" t="s">
        <v>0</v>
      </c>
      <c r="L662" t="s">
        <v>0</v>
      </c>
      <c r="M662">
        <v>8</v>
      </c>
      <c r="N662" s="1">
        <v>42948</v>
      </c>
      <c r="O662">
        <v>1</v>
      </c>
      <c r="P662" t="str">
        <f>"170800000209"</f>
        <v>170800000209</v>
      </c>
      <c r="Q662" t="s">
        <v>172</v>
      </c>
      <c r="R662" t="s">
        <v>29</v>
      </c>
      <c r="S662" t="s">
        <v>173</v>
      </c>
      <c r="T662" t="s">
        <v>174</v>
      </c>
      <c r="U662" t="s">
        <v>28</v>
      </c>
      <c r="V662">
        <v>4</v>
      </c>
      <c r="W662">
        <v>0</v>
      </c>
    </row>
    <row r="663" spans="1:23" x14ac:dyDescent="0.25">
      <c r="A663" t="str">
        <f t="shared" si="20"/>
        <v>LA061</v>
      </c>
      <c r="B663" t="str">
        <f t="shared" si="21"/>
        <v>061</v>
      </c>
      <c r="C663" t="s">
        <v>24</v>
      </c>
      <c r="D663">
        <v>606800</v>
      </c>
      <c r="E663" t="s">
        <v>219</v>
      </c>
      <c r="F663">
        <v>606800</v>
      </c>
      <c r="G663" t="s">
        <v>175</v>
      </c>
      <c r="H663" t="s">
        <v>176</v>
      </c>
      <c r="I663" t="s">
        <v>25</v>
      </c>
      <c r="J663" t="s">
        <v>26</v>
      </c>
      <c r="K663" t="s">
        <v>0</v>
      </c>
      <c r="L663" t="s">
        <v>0</v>
      </c>
      <c r="M663">
        <v>8</v>
      </c>
      <c r="N663" s="1">
        <v>42948</v>
      </c>
      <c r="O663">
        <v>1</v>
      </c>
      <c r="P663" t="str">
        <f>"170800000051"</f>
        <v>170800000051</v>
      </c>
      <c r="Q663" t="s">
        <v>180</v>
      </c>
      <c r="R663" t="s">
        <v>27</v>
      </c>
      <c r="S663" t="s">
        <v>170</v>
      </c>
      <c r="T663" t="s">
        <v>181</v>
      </c>
      <c r="U663" t="s">
        <v>28</v>
      </c>
      <c r="V663">
        <v>4</v>
      </c>
      <c r="W663">
        <v>0</v>
      </c>
    </row>
    <row r="664" spans="1:23" x14ac:dyDescent="0.25">
      <c r="A664" t="str">
        <f t="shared" si="20"/>
        <v>LA061</v>
      </c>
      <c r="B664" t="str">
        <f t="shared" si="21"/>
        <v>061</v>
      </c>
      <c r="C664" t="s">
        <v>24</v>
      </c>
      <c r="D664">
        <v>606800</v>
      </c>
      <c r="E664" t="s">
        <v>219</v>
      </c>
      <c r="F664">
        <v>606800</v>
      </c>
      <c r="G664" t="s">
        <v>175</v>
      </c>
      <c r="H664" t="s">
        <v>176</v>
      </c>
      <c r="I664" t="s">
        <v>25</v>
      </c>
      <c r="J664" t="s">
        <v>26</v>
      </c>
      <c r="K664" t="s">
        <v>0</v>
      </c>
      <c r="L664" t="s">
        <v>0</v>
      </c>
      <c r="M664">
        <v>8</v>
      </c>
      <c r="N664" s="1">
        <v>42956</v>
      </c>
      <c r="O664">
        <v>1</v>
      </c>
      <c r="P664" t="str">
        <f>"170800000382"</f>
        <v>170800000382</v>
      </c>
      <c r="Q664" t="s">
        <v>172</v>
      </c>
      <c r="R664" t="s">
        <v>29</v>
      </c>
      <c r="S664" t="s">
        <v>173</v>
      </c>
      <c r="T664" t="s">
        <v>174</v>
      </c>
      <c r="U664" t="s">
        <v>28</v>
      </c>
      <c r="V664">
        <v>4</v>
      </c>
      <c r="W664">
        <v>0</v>
      </c>
    </row>
    <row r="665" spans="1:23" x14ac:dyDescent="0.25">
      <c r="A665" t="str">
        <f t="shared" si="20"/>
        <v>LA061</v>
      </c>
      <c r="B665" t="str">
        <f t="shared" si="21"/>
        <v>061</v>
      </c>
      <c r="C665" t="s">
        <v>24</v>
      </c>
      <c r="D665">
        <v>606800</v>
      </c>
      <c r="E665" t="s">
        <v>219</v>
      </c>
      <c r="F665">
        <v>606800</v>
      </c>
      <c r="G665" t="s">
        <v>175</v>
      </c>
      <c r="H665" t="s">
        <v>176</v>
      </c>
      <c r="I665" t="s">
        <v>25</v>
      </c>
      <c r="J665" t="s">
        <v>26</v>
      </c>
      <c r="K665" t="s">
        <v>0</v>
      </c>
      <c r="L665" t="s">
        <v>0</v>
      </c>
      <c r="M665">
        <v>8</v>
      </c>
      <c r="N665" s="1">
        <v>42972</v>
      </c>
      <c r="O665">
        <v>1</v>
      </c>
      <c r="P665" t="str">
        <f>"170800002181"</f>
        <v>170800002181</v>
      </c>
      <c r="Q665" t="s">
        <v>172</v>
      </c>
      <c r="R665" t="s">
        <v>29</v>
      </c>
      <c r="S665" t="s">
        <v>173</v>
      </c>
      <c r="T665" t="s">
        <v>174</v>
      </c>
      <c r="U665" t="s">
        <v>28</v>
      </c>
      <c r="V665">
        <v>4</v>
      </c>
      <c r="W665">
        <v>0</v>
      </c>
    </row>
    <row r="666" spans="1:23" x14ac:dyDescent="0.25">
      <c r="A666" t="str">
        <f t="shared" si="20"/>
        <v>LA061</v>
      </c>
      <c r="B666" t="str">
        <f t="shared" si="21"/>
        <v>061</v>
      </c>
      <c r="C666" t="s">
        <v>24</v>
      </c>
      <c r="D666">
        <v>606800</v>
      </c>
      <c r="E666" t="s">
        <v>219</v>
      </c>
      <c r="F666">
        <v>606800</v>
      </c>
      <c r="G666" t="s">
        <v>175</v>
      </c>
      <c r="H666" t="s">
        <v>176</v>
      </c>
      <c r="I666" t="s">
        <v>25</v>
      </c>
      <c r="J666" t="s">
        <v>26</v>
      </c>
      <c r="K666" t="s">
        <v>0</v>
      </c>
      <c r="L666" t="s">
        <v>0</v>
      </c>
      <c r="M666">
        <v>8</v>
      </c>
      <c r="N666" s="1">
        <v>42978</v>
      </c>
      <c r="O666">
        <v>1</v>
      </c>
      <c r="P666" t="str">
        <f>"170800000455"</f>
        <v>170800000455</v>
      </c>
      <c r="Q666" t="s">
        <v>169</v>
      </c>
      <c r="R666" t="s">
        <v>27</v>
      </c>
      <c r="S666" t="s">
        <v>170</v>
      </c>
      <c r="T666" t="s">
        <v>171</v>
      </c>
      <c r="U666" t="s">
        <v>28</v>
      </c>
      <c r="V666">
        <v>4</v>
      </c>
      <c r="W666">
        <v>0</v>
      </c>
    </row>
    <row r="667" spans="1:23" x14ac:dyDescent="0.25">
      <c r="A667" t="str">
        <f t="shared" si="20"/>
        <v>LA061</v>
      </c>
      <c r="B667" t="str">
        <f t="shared" si="21"/>
        <v>061</v>
      </c>
      <c r="C667" t="s">
        <v>24</v>
      </c>
      <c r="D667">
        <v>606800</v>
      </c>
      <c r="E667" t="s">
        <v>219</v>
      </c>
      <c r="F667">
        <v>606800</v>
      </c>
      <c r="G667" t="s">
        <v>175</v>
      </c>
      <c r="H667" t="s">
        <v>176</v>
      </c>
      <c r="I667" t="s">
        <v>25</v>
      </c>
      <c r="J667" t="s">
        <v>26</v>
      </c>
      <c r="K667" t="s">
        <v>0</v>
      </c>
      <c r="L667" t="s">
        <v>0</v>
      </c>
      <c r="M667">
        <v>8</v>
      </c>
      <c r="N667" s="1">
        <v>42978</v>
      </c>
      <c r="O667">
        <v>1</v>
      </c>
      <c r="P667" t="str">
        <f>"170800000290"</f>
        <v>170800000290</v>
      </c>
      <c r="Q667" t="s">
        <v>180</v>
      </c>
      <c r="R667" t="s">
        <v>27</v>
      </c>
      <c r="S667" t="s">
        <v>170</v>
      </c>
      <c r="T667" t="s">
        <v>181</v>
      </c>
      <c r="U667" t="s">
        <v>28</v>
      </c>
      <c r="V667">
        <v>4</v>
      </c>
      <c r="W667">
        <v>0</v>
      </c>
    </row>
    <row r="668" spans="1:23" x14ac:dyDescent="0.25">
      <c r="A668" t="str">
        <f t="shared" si="20"/>
        <v>LA061</v>
      </c>
      <c r="B668" t="str">
        <f t="shared" si="21"/>
        <v>061</v>
      </c>
      <c r="C668" t="s">
        <v>24</v>
      </c>
      <c r="D668">
        <v>606800</v>
      </c>
      <c r="E668" t="s">
        <v>219</v>
      </c>
      <c r="F668">
        <v>606800</v>
      </c>
      <c r="G668" t="s">
        <v>175</v>
      </c>
      <c r="H668" t="s">
        <v>176</v>
      </c>
      <c r="I668" t="s">
        <v>25</v>
      </c>
      <c r="J668" t="s">
        <v>26</v>
      </c>
      <c r="K668" t="s">
        <v>0</v>
      </c>
      <c r="L668" t="s">
        <v>0</v>
      </c>
      <c r="M668">
        <v>9</v>
      </c>
      <c r="N668" s="1">
        <v>42979</v>
      </c>
      <c r="O668">
        <v>1</v>
      </c>
      <c r="P668" t="str">
        <f>"170900000222"</f>
        <v>170900000222</v>
      </c>
      <c r="Q668" t="s">
        <v>169</v>
      </c>
      <c r="R668" t="s">
        <v>27</v>
      </c>
      <c r="S668" t="s">
        <v>170</v>
      </c>
      <c r="T668" t="s">
        <v>171</v>
      </c>
      <c r="U668" t="s">
        <v>28</v>
      </c>
      <c r="V668">
        <v>4</v>
      </c>
      <c r="W668">
        <v>0</v>
      </c>
    </row>
    <row r="669" spans="1:23" x14ac:dyDescent="0.25">
      <c r="A669" t="str">
        <f t="shared" si="20"/>
        <v>LA061</v>
      </c>
      <c r="B669" t="str">
        <f t="shared" si="21"/>
        <v>061</v>
      </c>
      <c r="C669" t="s">
        <v>24</v>
      </c>
      <c r="D669">
        <v>606800</v>
      </c>
      <c r="E669" t="s">
        <v>219</v>
      </c>
      <c r="F669">
        <v>606800</v>
      </c>
      <c r="G669" t="s">
        <v>175</v>
      </c>
      <c r="H669" t="s">
        <v>176</v>
      </c>
      <c r="I669" t="s">
        <v>25</v>
      </c>
      <c r="J669" t="s">
        <v>26</v>
      </c>
      <c r="K669" t="s">
        <v>0</v>
      </c>
      <c r="L669" t="s">
        <v>0</v>
      </c>
      <c r="M669">
        <v>9</v>
      </c>
      <c r="N669" s="1">
        <v>42979</v>
      </c>
      <c r="O669">
        <v>1</v>
      </c>
      <c r="P669" t="str">
        <f>"170900000007"</f>
        <v>170900000007</v>
      </c>
      <c r="Q669" t="s">
        <v>180</v>
      </c>
      <c r="R669" t="s">
        <v>27</v>
      </c>
      <c r="S669" t="s">
        <v>170</v>
      </c>
      <c r="T669" t="s">
        <v>181</v>
      </c>
      <c r="U669" t="s">
        <v>28</v>
      </c>
      <c r="V669">
        <v>4</v>
      </c>
      <c r="W669">
        <v>0</v>
      </c>
    </row>
    <row r="670" spans="1:23" x14ac:dyDescent="0.25">
      <c r="A670" t="str">
        <f t="shared" si="20"/>
        <v>LA061</v>
      </c>
      <c r="B670" t="str">
        <f t="shared" si="21"/>
        <v>061</v>
      </c>
      <c r="C670" t="s">
        <v>24</v>
      </c>
      <c r="D670">
        <v>606800</v>
      </c>
      <c r="E670" t="s">
        <v>219</v>
      </c>
      <c r="F670">
        <v>606800</v>
      </c>
      <c r="G670" t="s">
        <v>175</v>
      </c>
      <c r="H670" t="s">
        <v>176</v>
      </c>
      <c r="I670" t="s">
        <v>25</v>
      </c>
      <c r="J670" t="s">
        <v>26</v>
      </c>
      <c r="K670" t="s">
        <v>0</v>
      </c>
      <c r="L670" t="s">
        <v>0</v>
      </c>
      <c r="M670">
        <v>9</v>
      </c>
      <c r="N670" s="1">
        <v>42982</v>
      </c>
      <c r="O670">
        <v>1</v>
      </c>
      <c r="P670" t="str">
        <f>"170900000464"</f>
        <v>170900000464</v>
      </c>
      <c r="Q670" t="s">
        <v>172</v>
      </c>
      <c r="R670" t="s">
        <v>29</v>
      </c>
      <c r="S670" t="s">
        <v>173</v>
      </c>
      <c r="T670" t="s">
        <v>174</v>
      </c>
      <c r="U670" t="s">
        <v>28</v>
      </c>
      <c r="V670">
        <v>4</v>
      </c>
      <c r="W670">
        <v>0</v>
      </c>
    </row>
    <row r="671" spans="1:23" x14ac:dyDescent="0.25">
      <c r="A671" t="str">
        <f t="shared" si="20"/>
        <v>LA061</v>
      </c>
      <c r="B671" t="str">
        <f t="shared" si="21"/>
        <v>061</v>
      </c>
      <c r="C671" t="s">
        <v>24</v>
      </c>
      <c r="D671">
        <v>606800</v>
      </c>
      <c r="E671" t="s">
        <v>219</v>
      </c>
      <c r="F671">
        <v>606800</v>
      </c>
      <c r="G671" t="s">
        <v>175</v>
      </c>
      <c r="H671" t="s">
        <v>176</v>
      </c>
      <c r="I671" t="s">
        <v>25</v>
      </c>
      <c r="J671" t="s">
        <v>26</v>
      </c>
      <c r="K671" t="s">
        <v>0</v>
      </c>
      <c r="L671" t="s">
        <v>0</v>
      </c>
      <c r="M671">
        <v>9</v>
      </c>
      <c r="N671" s="1">
        <v>42990</v>
      </c>
      <c r="O671">
        <v>1</v>
      </c>
      <c r="P671" t="str">
        <f>"170900000559"</f>
        <v>170900000559</v>
      </c>
      <c r="Q671" t="s">
        <v>172</v>
      </c>
      <c r="R671" t="s">
        <v>29</v>
      </c>
      <c r="S671" t="s">
        <v>173</v>
      </c>
      <c r="T671" t="s">
        <v>174</v>
      </c>
      <c r="U671" t="s">
        <v>28</v>
      </c>
      <c r="V671">
        <v>4</v>
      </c>
      <c r="W671">
        <v>0</v>
      </c>
    </row>
    <row r="672" spans="1:23" x14ac:dyDescent="0.25">
      <c r="A672" t="str">
        <f t="shared" si="20"/>
        <v>LA061</v>
      </c>
      <c r="B672" t="str">
        <f t="shared" si="21"/>
        <v>061</v>
      </c>
      <c r="C672" t="s">
        <v>24</v>
      </c>
      <c r="D672">
        <v>606800</v>
      </c>
      <c r="E672" t="s">
        <v>219</v>
      </c>
      <c r="F672">
        <v>606800</v>
      </c>
      <c r="G672" t="s">
        <v>175</v>
      </c>
      <c r="H672" t="s">
        <v>176</v>
      </c>
      <c r="I672" t="s">
        <v>25</v>
      </c>
      <c r="J672" t="s">
        <v>26</v>
      </c>
      <c r="K672" t="s">
        <v>0</v>
      </c>
      <c r="L672" t="s">
        <v>0</v>
      </c>
      <c r="M672">
        <v>9</v>
      </c>
      <c r="N672" s="1">
        <v>42990</v>
      </c>
      <c r="O672">
        <v>1</v>
      </c>
      <c r="P672" t="str">
        <f>"170900000816"</f>
        <v>170900000816</v>
      </c>
      <c r="Q672" t="s">
        <v>172</v>
      </c>
      <c r="R672" t="s">
        <v>29</v>
      </c>
      <c r="S672" t="s">
        <v>173</v>
      </c>
      <c r="T672" t="s">
        <v>174</v>
      </c>
      <c r="U672" t="s">
        <v>28</v>
      </c>
      <c r="V672">
        <v>4</v>
      </c>
      <c r="W672">
        <v>0</v>
      </c>
    </row>
    <row r="673" spans="1:23" x14ac:dyDescent="0.25">
      <c r="A673" t="str">
        <f t="shared" si="20"/>
        <v>LA061</v>
      </c>
      <c r="B673" t="str">
        <f t="shared" si="21"/>
        <v>061</v>
      </c>
      <c r="C673" t="s">
        <v>24</v>
      </c>
      <c r="D673">
        <v>606800</v>
      </c>
      <c r="E673" t="s">
        <v>219</v>
      </c>
      <c r="F673">
        <v>606800</v>
      </c>
      <c r="G673" t="s">
        <v>175</v>
      </c>
      <c r="H673" t="s">
        <v>176</v>
      </c>
      <c r="I673" t="s">
        <v>25</v>
      </c>
      <c r="J673" t="s">
        <v>26</v>
      </c>
      <c r="K673" t="s">
        <v>0</v>
      </c>
      <c r="L673" t="s">
        <v>0</v>
      </c>
      <c r="M673">
        <v>9</v>
      </c>
      <c r="N673" s="1">
        <v>43008</v>
      </c>
      <c r="O673">
        <v>1</v>
      </c>
      <c r="P673" t="str">
        <f>"170900000350"</f>
        <v>170900000350</v>
      </c>
      <c r="Q673" t="s">
        <v>180</v>
      </c>
      <c r="R673" t="s">
        <v>27</v>
      </c>
      <c r="S673" t="s">
        <v>170</v>
      </c>
      <c r="T673" t="s">
        <v>181</v>
      </c>
      <c r="U673" t="s">
        <v>28</v>
      </c>
      <c r="V673">
        <v>4</v>
      </c>
      <c r="W673">
        <v>0</v>
      </c>
    </row>
    <row r="674" spans="1:23" x14ac:dyDescent="0.25">
      <c r="A674" t="str">
        <f t="shared" si="20"/>
        <v>LA061</v>
      </c>
      <c r="B674" t="str">
        <f t="shared" si="21"/>
        <v>061</v>
      </c>
      <c r="C674" t="s">
        <v>24</v>
      </c>
      <c r="D674">
        <v>606800</v>
      </c>
      <c r="E674" t="s">
        <v>219</v>
      </c>
      <c r="F674">
        <v>606800</v>
      </c>
      <c r="G674" t="s">
        <v>175</v>
      </c>
      <c r="H674" t="s">
        <v>176</v>
      </c>
      <c r="I674" t="s">
        <v>25</v>
      </c>
      <c r="J674" t="s">
        <v>26</v>
      </c>
      <c r="K674" t="s">
        <v>0</v>
      </c>
      <c r="L674" t="s">
        <v>0</v>
      </c>
      <c r="M674">
        <v>10</v>
      </c>
      <c r="N674" s="1">
        <v>43009</v>
      </c>
      <c r="O674">
        <v>1</v>
      </c>
      <c r="P674" t="str">
        <f>"171000000067"</f>
        <v>171000000067</v>
      </c>
      <c r="Q674" t="s">
        <v>180</v>
      </c>
      <c r="R674" t="s">
        <v>27</v>
      </c>
      <c r="S674" t="s">
        <v>170</v>
      </c>
      <c r="T674" t="s">
        <v>181</v>
      </c>
      <c r="U674" t="s">
        <v>28</v>
      </c>
      <c r="V674">
        <v>4</v>
      </c>
      <c r="W674">
        <v>0</v>
      </c>
    </row>
    <row r="675" spans="1:23" x14ac:dyDescent="0.25">
      <c r="A675" t="str">
        <f t="shared" si="20"/>
        <v>LA061</v>
      </c>
      <c r="B675" t="str">
        <f t="shared" si="21"/>
        <v>061</v>
      </c>
      <c r="C675" t="s">
        <v>24</v>
      </c>
      <c r="D675">
        <v>606940</v>
      </c>
      <c r="E675" t="s">
        <v>45</v>
      </c>
      <c r="F675">
        <v>606940</v>
      </c>
      <c r="G675" t="s">
        <v>178</v>
      </c>
      <c r="H675" t="s">
        <v>179</v>
      </c>
      <c r="I675" t="s">
        <v>39</v>
      </c>
      <c r="J675" t="s">
        <v>40</v>
      </c>
      <c r="K675" t="s">
        <v>0</v>
      </c>
      <c r="L675" t="s">
        <v>0</v>
      </c>
      <c r="M675">
        <v>7</v>
      </c>
      <c r="N675" s="1">
        <v>42947</v>
      </c>
      <c r="O675">
        <v>1</v>
      </c>
      <c r="P675" t="str">
        <f>"170700000064"</f>
        <v>170700000064</v>
      </c>
      <c r="Q675" t="s">
        <v>180</v>
      </c>
      <c r="R675" t="s">
        <v>27</v>
      </c>
      <c r="S675" t="s">
        <v>170</v>
      </c>
      <c r="T675" t="s">
        <v>181</v>
      </c>
      <c r="U675" t="s">
        <v>28</v>
      </c>
      <c r="V675">
        <v>4</v>
      </c>
      <c r="W675">
        <v>0</v>
      </c>
    </row>
    <row r="676" spans="1:23" x14ac:dyDescent="0.25">
      <c r="A676" t="str">
        <f t="shared" si="20"/>
        <v>LA061</v>
      </c>
      <c r="B676" t="str">
        <f t="shared" si="21"/>
        <v>061</v>
      </c>
      <c r="C676" t="s">
        <v>24</v>
      </c>
      <c r="D676">
        <v>606940</v>
      </c>
      <c r="E676" t="s">
        <v>45</v>
      </c>
      <c r="F676">
        <v>606940</v>
      </c>
      <c r="G676" t="s">
        <v>178</v>
      </c>
      <c r="H676" t="s">
        <v>179</v>
      </c>
      <c r="I676" t="s">
        <v>39</v>
      </c>
      <c r="J676" t="s">
        <v>40</v>
      </c>
      <c r="K676" t="s">
        <v>0</v>
      </c>
      <c r="L676" t="s">
        <v>0</v>
      </c>
      <c r="M676">
        <v>8</v>
      </c>
      <c r="N676" s="1">
        <v>42948</v>
      </c>
      <c r="O676">
        <v>1</v>
      </c>
      <c r="P676" t="str">
        <f>"170800000051"</f>
        <v>170800000051</v>
      </c>
      <c r="Q676" t="s">
        <v>180</v>
      </c>
      <c r="R676" t="s">
        <v>27</v>
      </c>
      <c r="S676" t="s">
        <v>170</v>
      </c>
      <c r="T676" t="s">
        <v>181</v>
      </c>
      <c r="U676" t="s">
        <v>28</v>
      </c>
      <c r="V676">
        <v>4</v>
      </c>
      <c r="W676">
        <v>0</v>
      </c>
    </row>
    <row r="677" spans="1:23" x14ac:dyDescent="0.25">
      <c r="A677" t="str">
        <f t="shared" si="20"/>
        <v>LA061</v>
      </c>
      <c r="B677" t="str">
        <f t="shared" si="21"/>
        <v>061</v>
      </c>
      <c r="C677" t="s">
        <v>24</v>
      </c>
      <c r="D677">
        <v>606940</v>
      </c>
      <c r="E677" t="s">
        <v>45</v>
      </c>
      <c r="F677">
        <v>606940</v>
      </c>
      <c r="G677" t="s">
        <v>178</v>
      </c>
      <c r="H677" t="s">
        <v>179</v>
      </c>
      <c r="I677" t="s">
        <v>39</v>
      </c>
      <c r="J677" t="s">
        <v>40</v>
      </c>
      <c r="K677" t="s">
        <v>0</v>
      </c>
      <c r="L677" t="s">
        <v>0</v>
      </c>
      <c r="M677">
        <v>8</v>
      </c>
      <c r="N677" s="1">
        <v>42978</v>
      </c>
      <c r="O677">
        <v>1</v>
      </c>
      <c r="P677" t="str">
        <f>"170800000290"</f>
        <v>170800000290</v>
      </c>
      <c r="Q677" t="s">
        <v>180</v>
      </c>
      <c r="R677" t="s">
        <v>27</v>
      </c>
      <c r="S677" t="s">
        <v>170</v>
      </c>
      <c r="T677" t="s">
        <v>181</v>
      </c>
      <c r="U677" t="s">
        <v>28</v>
      </c>
      <c r="V677">
        <v>4</v>
      </c>
      <c r="W677">
        <v>0</v>
      </c>
    </row>
    <row r="678" spans="1:23" x14ac:dyDescent="0.25">
      <c r="A678" t="str">
        <f t="shared" si="20"/>
        <v>LA061</v>
      </c>
      <c r="B678" t="str">
        <f t="shared" si="21"/>
        <v>061</v>
      </c>
      <c r="C678" t="s">
        <v>24</v>
      </c>
      <c r="D678">
        <v>606940</v>
      </c>
      <c r="E678" t="s">
        <v>45</v>
      </c>
      <c r="F678">
        <v>606940</v>
      </c>
      <c r="G678" t="s">
        <v>178</v>
      </c>
      <c r="H678" t="s">
        <v>179</v>
      </c>
      <c r="I678" t="s">
        <v>39</v>
      </c>
      <c r="J678" t="s">
        <v>40</v>
      </c>
      <c r="K678" t="s">
        <v>0</v>
      </c>
      <c r="L678" t="s">
        <v>0</v>
      </c>
      <c r="M678">
        <v>9</v>
      </c>
      <c r="N678" s="1">
        <v>42979</v>
      </c>
      <c r="O678">
        <v>1</v>
      </c>
      <c r="P678" t="str">
        <f>"170900000007"</f>
        <v>170900000007</v>
      </c>
      <c r="Q678" t="s">
        <v>180</v>
      </c>
      <c r="R678" t="s">
        <v>27</v>
      </c>
      <c r="S678" t="s">
        <v>170</v>
      </c>
      <c r="T678" t="s">
        <v>181</v>
      </c>
      <c r="U678" t="s">
        <v>28</v>
      </c>
      <c r="V678">
        <v>4</v>
      </c>
      <c r="W678">
        <v>0</v>
      </c>
    </row>
    <row r="679" spans="1:23" x14ac:dyDescent="0.25">
      <c r="A679" t="str">
        <f t="shared" si="20"/>
        <v>LA061</v>
      </c>
      <c r="B679" t="str">
        <f t="shared" si="21"/>
        <v>061</v>
      </c>
      <c r="C679" t="s">
        <v>24</v>
      </c>
      <c r="D679">
        <v>606940</v>
      </c>
      <c r="E679" t="s">
        <v>45</v>
      </c>
      <c r="F679">
        <v>606940</v>
      </c>
      <c r="G679" t="s">
        <v>178</v>
      </c>
      <c r="H679" t="s">
        <v>179</v>
      </c>
      <c r="I679" t="s">
        <v>39</v>
      </c>
      <c r="J679" t="s">
        <v>40</v>
      </c>
      <c r="K679" t="s">
        <v>0</v>
      </c>
      <c r="L679" t="s">
        <v>0</v>
      </c>
      <c r="M679">
        <v>9</v>
      </c>
      <c r="N679" s="1">
        <v>43008</v>
      </c>
      <c r="O679">
        <v>1</v>
      </c>
      <c r="P679" t="str">
        <f>"170900000350"</f>
        <v>170900000350</v>
      </c>
      <c r="Q679" t="s">
        <v>180</v>
      </c>
      <c r="R679" t="s">
        <v>27</v>
      </c>
      <c r="S679" t="s">
        <v>170</v>
      </c>
      <c r="T679" t="s">
        <v>181</v>
      </c>
      <c r="U679" t="s">
        <v>28</v>
      </c>
      <c r="V679">
        <v>4</v>
      </c>
      <c r="W679">
        <v>0</v>
      </c>
    </row>
    <row r="680" spans="1:23" x14ac:dyDescent="0.25">
      <c r="A680" t="str">
        <f t="shared" si="20"/>
        <v>LA061</v>
      </c>
      <c r="B680" t="str">
        <f t="shared" si="21"/>
        <v>061</v>
      </c>
      <c r="C680" t="s">
        <v>24</v>
      </c>
      <c r="D680">
        <v>606940</v>
      </c>
      <c r="E680" t="s">
        <v>45</v>
      </c>
      <c r="F680">
        <v>606940</v>
      </c>
      <c r="G680" t="s">
        <v>178</v>
      </c>
      <c r="H680" t="s">
        <v>179</v>
      </c>
      <c r="I680" t="s">
        <v>39</v>
      </c>
      <c r="J680" t="s">
        <v>40</v>
      </c>
      <c r="K680" t="s">
        <v>0</v>
      </c>
      <c r="L680" t="s">
        <v>0</v>
      </c>
      <c r="M680">
        <v>10</v>
      </c>
      <c r="N680" s="1">
        <v>43009</v>
      </c>
      <c r="O680">
        <v>1</v>
      </c>
      <c r="P680" t="str">
        <f>"171000000067"</f>
        <v>171000000067</v>
      </c>
      <c r="Q680" t="s">
        <v>180</v>
      </c>
      <c r="R680" t="s">
        <v>27</v>
      </c>
      <c r="S680" t="s">
        <v>170</v>
      </c>
      <c r="T680" t="s">
        <v>181</v>
      </c>
      <c r="U680" t="s">
        <v>28</v>
      </c>
      <c r="V680">
        <v>4</v>
      </c>
      <c r="W680">
        <v>0</v>
      </c>
    </row>
    <row r="681" spans="1:23" x14ac:dyDescent="0.25">
      <c r="A681" t="str">
        <f t="shared" si="20"/>
        <v>LA061</v>
      </c>
      <c r="B681" t="str">
        <f t="shared" si="21"/>
        <v>061</v>
      </c>
      <c r="C681" t="s">
        <v>24</v>
      </c>
      <c r="D681">
        <v>606940</v>
      </c>
      <c r="E681" t="s">
        <v>45</v>
      </c>
      <c r="F681">
        <v>606940</v>
      </c>
      <c r="G681" t="s">
        <v>178</v>
      </c>
      <c r="H681" t="s">
        <v>179</v>
      </c>
      <c r="I681" t="s">
        <v>39</v>
      </c>
      <c r="J681" t="s">
        <v>40</v>
      </c>
      <c r="K681" t="s">
        <v>0</v>
      </c>
      <c r="L681" t="s">
        <v>0</v>
      </c>
      <c r="M681">
        <v>10</v>
      </c>
      <c r="N681" s="1">
        <v>43039</v>
      </c>
      <c r="O681">
        <v>1</v>
      </c>
      <c r="P681" t="str">
        <f>"171000000351"</f>
        <v>171000000351</v>
      </c>
      <c r="Q681" t="s">
        <v>180</v>
      </c>
      <c r="R681" t="s">
        <v>27</v>
      </c>
      <c r="S681" t="s">
        <v>170</v>
      </c>
      <c r="T681" t="s">
        <v>181</v>
      </c>
      <c r="U681" t="s">
        <v>28</v>
      </c>
      <c r="V681">
        <v>4</v>
      </c>
      <c r="W681">
        <v>0</v>
      </c>
    </row>
    <row r="682" spans="1:23" x14ac:dyDescent="0.25">
      <c r="A682" t="str">
        <f t="shared" si="20"/>
        <v>LA061</v>
      </c>
      <c r="B682" t="str">
        <f t="shared" si="21"/>
        <v>061</v>
      </c>
      <c r="C682" t="s">
        <v>24</v>
      </c>
      <c r="D682">
        <v>606940</v>
      </c>
      <c r="E682" t="s">
        <v>45</v>
      </c>
      <c r="F682">
        <v>606940</v>
      </c>
      <c r="G682" t="s">
        <v>222</v>
      </c>
      <c r="H682" t="s">
        <v>223</v>
      </c>
      <c r="I682" t="s">
        <v>39</v>
      </c>
      <c r="J682" t="s">
        <v>40</v>
      </c>
      <c r="K682" t="s">
        <v>0</v>
      </c>
      <c r="L682" t="s">
        <v>0</v>
      </c>
      <c r="M682">
        <v>2</v>
      </c>
      <c r="N682" s="1">
        <v>42794</v>
      </c>
      <c r="O682">
        <v>1</v>
      </c>
      <c r="P682" t="str">
        <f>"170200000526"</f>
        <v>170200000526</v>
      </c>
      <c r="Q682" t="s">
        <v>169</v>
      </c>
      <c r="R682" t="s">
        <v>27</v>
      </c>
      <c r="S682" t="s">
        <v>170</v>
      </c>
      <c r="T682" t="s">
        <v>171</v>
      </c>
      <c r="U682" t="s">
        <v>28</v>
      </c>
      <c r="V682">
        <v>4</v>
      </c>
      <c r="W682">
        <v>0</v>
      </c>
    </row>
    <row r="683" spans="1:23" x14ac:dyDescent="0.25">
      <c r="A683" t="str">
        <f t="shared" si="20"/>
        <v>LA061</v>
      </c>
      <c r="B683" t="str">
        <f t="shared" si="21"/>
        <v>061</v>
      </c>
      <c r="C683" t="s">
        <v>24</v>
      </c>
      <c r="D683">
        <v>606940</v>
      </c>
      <c r="E683" t="s">
        <v>45</v>
      </c>
      <c r="F683">
        <v>606940</v>
      </c>
      <c r="G683" t="s">
        <v>222</v>
      </c>
      <c r="H683" t="s">
        <v>223</v>
      </c>
      <c r="I683" t="s">
        <v>39</v>
      </c>
      <c r="J683" t="s">
        <v>40</v>
      </c>
      <c r="K683" t="s">
        <v>0</v>
      </c>
      <c r="L683" t="s">
        <v>0</v>
      </c>
      <c r="M683">
        <v>3</v>
      </c>
      <c r="N683" s="1">
        <v>42795</v>
      </c>
      <c r="O683">
        <v>1</v>
      </c>
      <c r="P683" t="str">
        <f>"170300000245"</f>
        <v>170300000245</v>
      </c>
      <c r="Q683" t="s">
        <v>169</v>
      </c>
      <c r="R683" t="s">
        <v>27</v>
      </c>
      <c r="S683" t="s">
        <v>170</v>
      </c>
      <c r="T683" t="s">
        <v>171</v>
      </c>
      <c r="U683" t="s">
        <v>28</v>
      </c>
      <c r="V683">
        <v>4</v>
      </c>
      <c r="W683">
        <v>0</v>
      </c>
    </row>
    <row r="684" spans="1:23" x14ac:dyDescent="0.25">
      <c r="A684" t="str">
        <f t="shared" si="20"/>
        <v>LA061</v>
      </c>
      <c r="B684" t="str">
        <f t="shared" si="21"/>
        <v>061</v>
      </c>
      <c r="C684" t="s">
        <v>24</v>
      </c>
      <c r="D684">
        <v>606940</v>
      </c>
      <c r="E684" t="s">
        <v>45</v>
      </c>
      <c r="F684">
        <v>606940</v>
      </c>
      <c r="G684" t="s">
        <v>222</v>
      </c>
      <c r="H684" t="s">
        <v>223</v>
      </c>
      <c r="I684" t="s">
        <v>39</v>
      </c>
      <c r="J684" t="s">
        <v>40</v>
      </c>
      <c r="K684" t="s">
        <v>0</v>
      </c>
      <c r="L684" t="s">
        <v>0</v>
      </c>
      <c r="M684">
        <v>3</v>
      </c>
      <c r="N684" s="1">
        <v>42795</v>
      </c>
      <c r="O684">
        <v>1</v>
      </c>
      <c r="P684" t="str">
        <f>"170300000522"</f>
        <v>170300000522</v>
      </c>
      <c r="Q684" t="s">
        <v>172</v>
      </c>
      <c r="R684" t="s">
        <v>29</v>
      </c>
      <c r="S684" t="s">
        <v>173</v>
      </c>
      <c r="T684" t="s">
        <v>174</v>
      </c>
      <c r="U684" t="s">
        <v>28</v>
      </c>
      <c r="V684">
        <v>4</v>
      </c>
      <c r="W684">
        <v>0</v>
      </c>
    </row>
    <row r="685" spans="1:23" x14ac:dyDescent="0.25">
      <c r="A685" t="str">
        <f t="shared" si="20"/>
        <v>LA061</v>
      </c>
      <c r="B685" t="str">
        <f t="shared" si="21"/>
        <v>061</v>
      </c>
      <c r="C685" t="s">
        <v>24</v>
      </c>
      <c r="D685">
        <v>606940</v>
      </c>
      <c r="E685" t="s">
        <v>45</v>
      </c>
      <c r="F685">
        <v>606940</v>
      </c>
      <c r="G685" t="s">
        <v>222</v>
      </c>
      <c r="H685" t="s">
        <v>223</v>
      </c>
      <c r="I685" t="s">
        <v>34</v>
      </c>
      <c r="J685" t="s">
        <v>35</v>
      </c>
      <c r="K685" t="s">
        <v>0</v>
      </c>
      <c r="L685" t="s">
        <v>0</v>
      </c>
      <c r="M685">
        <v>2</v>
      </c>
      <c r="N685" s="1">
        <v>42794</v>
      </c>
      <c r="O685">
        <v>1</v>
      </c>
      <c r="P685" t="str">
        <f>"170200000526"</f>
        <v>170200000526</v>
      </c>
      <c r="Q685" t="s">
        <v>169</v>
      </c>
      <c r="R685" t="s">
        <v>27</v>
      </c>
      <c r="S685" t="s">
        <v>170</v>
      </c>
      <c r="T685" t="s">
        <v>171</v>
      </c>
      <c r="U685" t="s">
        <v>28</v>
      </c>
      <c r="V685">
        <v>4</v>
      </c>
      <c r="W685">
        <v>0</v>
      </c>
    </row>
    <row r="686" spans="1:23" x14ac:dyDescent="0.25">
      <c r="A686" t="str">
        <f t="shared" si="20"/>
        <v>LA061</v>
      </c>
      <c r="B686" t="str">
        <f t="shared" si="21"/>
        <v>061</v>
      </c>
      <c r="C686" t="s">
        <v>24</v>
      </c>
      <c r="D686">
        <v>606940</v>
      </c>
      <c r="E686" t="s">
        <v>45</v>
      </c>
      <c r="F686">
        <v>606940</v>
      </c>
      <c r="G686" t="s">
        <v>222</v>
      </c>
      <c r="H686" t="s">
        <v>223</v>
      </c>
      <c r="I686" t="s">
        <v>34</v>
      </c>
      <c r="J686" t="s">
        <v>35</v>
      </c>
      <c r="K686" t="s">
        <v>0</v>
      </c>
      <c r="L686" t="s">
        <v>0</v>
      </c>
      <c r="M686">
        <v>3</v>
      </c>
      <c r="N686" s="1">
        <v>42795</v>
      </c>
      <c r="O686">
        <v>1</v>
      </c>
      <c r="P686" t="str">
        <f>"170300000245"</f>
        <v>170300000245</v>
      </c>
      <c r="Q686" t="s">
        <v>169</v>
      </c>
      <c r="R686" t="s">
        <v>27</v>
      </c>
      <c r="S686" t="s">
        <v>170</v>
      </c>
      <c r="T686" t="s">
        <v>171</v>
      </c>
      <c r="U686" t="s">
        <v>28</v>
      </c>
      <c r="V686">
        <v>4</v>
      </c>
      <c r="W686">
        <v>0</v>
      </c>
    </row>
    <row r="687" spans="1:23" x14ac:dyDescent="0.25">
      <c r="A687" t="str">
        <f t="shared" si="20"/>
        <v>LA061</v>
      </c>
      <c r="B687" t="str">
        <f t="shared" si="21"/>
        <v>061</v>
      </c>
      <c r="C687" t="s">
        <v>24</v>
      </c>
      <c r="D687">
        <v>606940</v>
      </c>
      <c r="E687" t="s">
        <v>45</v>
      </c>
      <c r="F687">
        <v>606940</v>
      </c>
      <c r="G687" t="s">
        <v>222</v>
      </c>
      <c r="H687" t="s">
        <v>223</v>
      </c>
      <c r="I687" t="s">
        <v>34</v>
      </c>
      <c r="J687" t="s">
        <v>35</v>
      </c>
      <c r="K687" t="s">
        <v>0</v>
      </c>
      <c r="L687" t="s">
        <v>0</v>
      </c>
      <c r="M687">
        <v>3</v>
      </c>
      <c r="N687" s="1">
        <v>42795</v>
      </c>
      <c r="O687">
        <v>1</v>
      </c>
      <c r="P687" t="str">
        <f>"170300000522"</f>
        <v>170300000522</v>
      </c>
      <c r="Q687" t="s">
        <v>172</v>
      </c>
      <c r="R687" t="s">
        <v>29</v>
      </c>
      <c r="S687" t="s">
        <v>173</v>
      </c>
      <c r="T687" t="s">
        <v>174</v>
      </c>
      <c r="U687" t="s">
        <v>28</v>
      </c>
      <c r="V687">
        <v>4</v>
      </c>
      <c r="W687">
        <v>0</v>
      </c>
    </row>
    <row r="688" spans="1:23" x14ac:dyDescent="0.25">
      <c r="A688" t="str">
        <f t="shared" si="20"/>
        <v>LA061</v>
      </c>
      <c r="B688" t="str">
        <f t="shared" si="21"/>
        <v>061</v>
      </c>
      <c r="C688" t="s">
        <v>24</v>
      </c>
      <c r="D688">
        <v>606940</v>
      </c>
      <c r="E688" t="s">
        <v>45</v>
      </c>
      <c r="F688">
        <v>606940</v>
      </c>
      <c r="G688" t="s">
        <v>207</v>
      </c>
      <c r="H688" t="s">
        <v>208</v>
      </c>
      <c r="I688" t="s">
        <v>32</v>
      </c>
      <c r="J688" t="s">
        <v>33</v>
      </c>
      <c r="K688" t="s">
        <v>0</v>
      </c>
      <c r="L688" t="s">
        <v>0</v>
      </c>
      <c r="M688">
        <v>2</v>
      </c>
      <c r="N688" s="1">
        <v>42794</v>
      </c>
      <c r="O688">
        <v>1</v>
      </c>
      <c r="P688" t="str">
        <f>"170200000649"</f>
        <v>170200000649</v>
      </c>
      <c r="Q688" t="s">
        <v>180</v>
      </c>
      <c r="R688" t="s">
        <v>27</v>
      </c>
      <c r="S688" t="s">
        <v>170</v>
      </c>
      <c r="T688" t="s">
        <v>181</v>
      </c>
      <c r="U688" t="s">
        <v>28</v>
      </c>
      <c r="V688">
        <v>4</v>
      </c>
      <c r="W688">
        <v>0</v>
      </c>
    </row>
    <row r="689" spans="1:23" x14ac:dyDescent="0.25">
      <c r="A689" t="str">
        <f t="shared" si="20"/>
        <v>LA061</v>
      </c>
      <c r="B689" t="str">
        <f t="shared" si="21"/>
        <v>061</v>
      </c>
      <c r="C689" t="s">
        <v>24</v>
      </c>
      <c r="D689">
        <v>606940</v>
      </c>
      <c r="E689" t="s">
        <v>45</v>
      </c>
      <c r="F689">
        <v>606940</v>
      </c>
      <c r="G689" t="s">
        <v>207</v>
      </c>
      <c r="H689" t="s">
        <v>208</v>
      </c>
      <c r="I689" t="s">
        <v>32</v>
      </c>
      <c r="J689" t="s">
        <v>33</v>
      </c>
      <c r="K689" t="s">
        <v>0</v>
      </c>
      <c r="L689" t="s">
        <v>0</v>
      </c>
      <c r="M689">
        <v>3</v>
      </c>
      <c r="N689" s="1">
        <v>42795</v>
      </c>
      <c r="O689">
        <v>1</v>
      </c>
      <c r="P689" t="str">
        <f>"170300000313"</f>
        <v>170300000313</v>
      </c>
      <c r="Q689" t="s">
        <v>180</v>
      </c>
      <c r="R689" t="s">
        <v>27</v>
      </c>
      <c r="S689" t="s">
        <v>170</v>
      </c>
      <c r="T689" t="s">
        <v>181</v>
      </c>
      <c r="U689" t="s">
        <v>28</v>
      </c>
      <c r="V689">
        <v>4</v>
      </c>
      <c r="W689">
        <v>0</v>
      </c>
    </row>
    <row r="690" spans="1:23" x14ac:dyDescent="0.25">
      <c r="A690" t="str">
        <f t="shared" si="20"/>
        <v>LA061</v>
      </c>
      <c r="B690" t="str">
        <f t="shared" si="21"/>
        <v>061</v>
      </c>
      <c r="C690" t="s">
        <v>24</v>
      </c>
      <c r="D690">
        <v>606940</v>
      </c>
      <c r="E690" t="s">
        <v>45</v>
      </c>
      <c r="F690">
        <v>606940</v>
      </c>
      <c r="G690" t="s">
        <v>207</v>
      </c>
      <c r="H690" t="s">
        <v>208</v>
      </c>
      <c r="I690" t="s">
        <v>32</v>
      </c>
      <c r="J690" t="s">
        <v>33</v>
      </c>
      <c r="K690" t="s">
        <v>0</v>
      </c>
      <c r="L690" t="s">
        <v>0</v>
      </c>
      <c r="M690">
        <v>7</v>
      </c>
      <c r="N690" s="1">
        <v>42947</v>
      </c>
      <c r="O690">
        <v>1</v>
      </c>
      <c r="P690" t="str">
        <f>"170700000172"</f>
        <v>170700000172</v>
      </c>
      <c r="Q690" t="s">
        <v>169</v>
      </c>
      <c r="R690" t="s">
        <v>27</v>
      </c>
      <c r="S690" t="s">
        <v>170</v>
      </c>
      <c r="T690" t="s">
        <v>171</v>
      </c>
      <c r="U690" t="s">
        <v>28</v>
      </c>
      <c r="V690">
        <v>4</v>
      </c>
      <c r="W690">
        <v>0</v>
      </c>
    </row>
    <row r="691" spans="1:23" x14ac:dyDescent="0.25">
      <c r="A691" t="str">
        <f t="shared" si="20"/>
        <v>LA061</v>
      </c>
      <c r="B691" t="str">
        <f t="shared" si="21"/>
        <v>061</v>
      </c>
      <c r="C691" t="s">
        <v>24</v>
      </c>
      <c r="D691">
        <v>606104</v>
      </c>
      <c r="E691" t="s">
        <v>220</v>
      </c>
      <c r="F691">
        <v>606104</v>
      </c>
      <c r="G691" t="s">
        <v>183</v>
      </c>
      <c r="H691" t="s">
        <v>184</v>
      </c>
      <c r="I691" t="s">
        <v>30</v>
      </c>
      <c r="J691" t="s">
        <v>31</v>
      </c>
      <c r="K691" t="s">
        <v>0</v>
      </c>
      <c r="L691" t="s">
        <v>0</v>
      </c>
      <c r="M691">
        <v>7</v>
      </c>
      <c r="N691" s="1">
        <v>42947</v>
      </c>
      <c r="O691">
        <v>1</v>
      </c>
      <c r="P691" t="str">
        <f>"170700000064"</f>
        <v>170700000064</v>
      </c>
      <c r="Q691" t="s">
        <v>180</v>
      </c>
      <c r="R691" t="s">
        <v>27</v>
      </c>
      <c r="S691" t="s">
        <v>170</v>
      </c>
      <c r="T691" t="s">
        <v>181</v>
      </c>
      <c r="U691" t="s">
        <v>28</v>
      </c>
      <c r="V691">
        <v>4</v>
      </c>
      <c r="W691">
        <v>0</v>
      </c>
    </row>
    <row r="692" spans="1:23" x14ac:dyDescent="0.25">
      <c r="A692" t="str">
        <f t="shared" si="20"/>
        <v>LA061</v>
      </c>
      <c r="B692" t="str">
        <f t="shared" si="21"/>
        <v>061</v>
      </c>
      <c r="C692" t="s">
        <v>24</v>
      </c>
      <c r="D692">
        <v>606104</v>
      </c>
      <c r="E692" t="s">
        <v>220</v>
      </c>
      <c r="F692">
        <v>606104</v>
      </c>
      <c r="G692" t="s">
        <v>183</v>
      </c>
      <c r="H692" t="s">
        <v>184</v>
      </c>
      <c r="I692" t="s">
        <v>30</v>
      </c>
      <c r="J692" t="s">
        <v>31</v>
      </c>
      <c r="K692" t="s">
        <v>0</v>
      </c>
      <c r="L692" t="s">
        <v>0</v>
      </c>
      <c r="M692">
        <v>8</v>
      </c>
      <c r="N692" s="1">
        <v>42948</v>
      </c>
      <c r="O692">
        <v>1</v>
      </c>
      <c r="P692" t="str">
        <f>"170800000051"</f>
        <v>170800000051</v>
      </c>
      <c r="Q692" t="s">
        <v>180</v>
      </c>
      <c r="R692" t="s">
        <v>27</v>
      </c>
      <c r="S692" t="s">
        <v>170</v>
      </c>
      <c r="T692" t="s">
        <v>181</v>
      </c>
      <c r="U692" t="s">
        <v>28</v>
      </c>
      <c r="V692">
        <v>4</v>
      </c>
      <c r="W692">
        <v>0</v>
      </c>
    </row>
    <row r="693" spans="1:23" x14ac:dyDescent="0.25">
      <c r="A693" t="str">
        <f t="shared" si="20"/>
        <v>LA061</v>
      </c>
      <c r="B693" t="str">
        <f t="shared" si="21"/>
        <v>061</v>
      </c>
      <c r="C693" t="s">
        <v>24</v>
      </c>
      <c r="D693">
        <v>606104</v>
      </c>
      <c r="E693" t="s">
        <v>220</v>
      </c>
      <c r="F693">
        <v>606104</v>
      </c>
      <c r="G693" t="s">
        <v>183</v>
      </c>
      <c r="H693" t="s">
        <v>184</v>
      </c>
      <c r="I693" t="s">
        <v>30</v>
      </c>
      <c r="J693" t="s">
        <v>31</v>
      </c>
      <c r="K693" t="s">
        <v>0</v>
      </c>
      <c r="L693" t="s">
        <v>0</v>
      </c>
      <c r="M693">
        <v>8</v>
      </c>
      <c r="N693" s="1">
        <v>42978</v>
      </c>
      <c r="O693">
        <v>1</v>
      </c>
      <c r="P693" t="str">
        <f>"170800000290"</f>
        <v>170800000290</v>
      </c>
      <c r="Q693" t="s">
        <v>180</v>
      </c>
      <c r="R693" t="s">
        <v>27</v>
      </c>
      <c r="S693" t="s">
        <v>170</v>
      </c>
      <c r="T693" t="s">
        <v>181</v>
      </c>
      <c r="U693" t="s">
        <v>28</v>
      </c>
      <c r="V693">
        <v>4</v>
      </c>
      <c r="W693">
        <v>0</v>
      </c>
    </row>
    <row r="694" spans="1:23" x14ac:dyDescent="0.25">
      <c r="A694" t="str">
        <f t="shared" si="20"/>
        <v>LA061</v>
      </c>
      <c r="B694" t="str">
        <f t="shared" si="21"/>
        <v>061</v>
      </c>
      <c r="C694" t="s">
        <v>24</v>
      </c>
      <c r="D694">
        <v>606104</v>
      </c>
      <c r="E694" t="s">
        <v>220</v>
      </c>
      <c r="F694">
        <v>606104</v>
      </c>
      <c r="G694" t="s">
        <v>183</v>
      </c>
      <c r="H694" t="s">
        <v>184</v>
      </c>
      <c r="I694" t="s">
        <v>30</v>
      </c>
      <c r="J694" t="s">
        <v>31</v>
      </c>
      <c r="K694" t="s">
        <v>0</v>
      </c>
      <c r="L694" t="s">
        <v>0</v>
      </c>
      <c r="M694">
        <v>9</v>
      </c>
      <c r="N694" s="1">
        <v>42979</v>
      </c>
      <c r="O694">
        <v>1</v>
      </c>
      <c r="P694" t="str">
        <f>"170900000007"</f>
        <v>170900000007</v>
      </c>
      <c r="Q694" t="s">
        <v>180</v>
      </c>
      <c r="R694" t="s">
        <v>27</v>
      </c>
      <c r="S694" t="s">
        <v>170</v>
      </c>
      <c r="T694" t="s">
        <v>181</v>
      </c>
      <c r="U694" t="s">
        <v>28</v>
      </c>
      <c r="V694">
        <v>4</v>
      </c>
      <c r="W694">
        <v>0</v>
      </c>
    </row>
    <row r="695" spans="1:23" x14ac:dyDescent="0.25">
      <c r="A695" t="str">
        <f t="shared" si="20"/>
        <v>LA061</v>
      </c>
      <c r="B695" t="str">
        <f t="shared" si="21"/>
        <v>061</v>
      </c>
      <c r="C695" t="s">
        <v>24</v>
      </c>
      <c r="D695">
        <v>606104</v>
      </c>
      <c r="E695" t="s">
        <v>220</v>
      </c>
      <c r="F695">
        <v>606104</v>
      </c>
      <c r="G695" t="s">
        <v>183</v>
      </c>
      <c r="H695" t="s">
        <v>184</v>
      </c>
      <c r="I695" t="s">
        <v>30</v>
      </c>
      <c r="J695" t="s">
        <v>31</v>
      </c>
      <c r="K695" t="s">
        <v>0</v>
      </c>
      <c r="L695" t="s">
        <v>0</v>
      </c>
      <c r="M695">
        <v>9</v>
      </c>
      <c r="N695" s="1">
        <v>43008</v>
      </c>
      <c r="O695">
        <v>1</v>
      </c>
      <c r="P695" t="str">
        <f>"170900000316"</f>
        <v>170900000316</v>
      </c>
      <c r="Q695" t="s">
        <v>180</v>
      </c>
      <c r="R695" t="s">
        <v>27</v>
      </c>
      <c r="S695" t="s">
        <v>170</v>
      </c>
      <c r="T695" t="s">
        <v>181</v>
      </c>
      <c r="U695" t="s">
        <v>28</v>
      </c>
      <c r="V695">
        <v>4</v>
      </c>
      <c r="W695">
        <v>0</v>
      </c>
    </row>
    <row r="696" spans="1:23" x14ac:dyDescent="0.25">
      <c r="A696" t="str">
        <f t="shared" si="20"/>
        <v>LA061</v>
      </c>
      <c r="B696" t="str">
        <f t="shared" si="21"/>
        <v>061</v>
      </c>
      <c r="C696" t="s">
        <v>24</v>
      </c>
      <c r="D696">
        <v>606104</v>
      </c>
      <c r="E696" t="s">
        <v>220</v>
      </c>
      <c r="F696">
        <v>606104</v>
      </c>
      <c r="G696" t="s">
        <v>183</v>
      </c>
      <c r="H696" t="s">
        <v>184</v>
      </c>
      <c r="I696" t="s">
        <v>30</v>
      </c>
      <c r="J696" t="s">
        <v>31</v>
      </c>
      <c r="K696" t="s">
        <v>0</v>
      </c>
      <c r="L696" t="s">
        <v>0</v>
      </c>
      <c r="M696">
        <v>10</v>
      </c>
      <c r="N696" s="1">
        <v>43009</v>
      </c>
      <c r="O696">
        <v>1</v>
      </c>
      <c r="P696" t="str">
        <f>"171000000028"</f>
        <v>171000000028</v>
      </c>
      <c r="Q696" t="s">
        <v>172</v>
      </c>
      <c r="R696" t="s">
        <v>29</v>
      </c>
      <c r="S696" t="s">
        <v>173</v>
      </c>
      <c r="T696" t="s">
        <v>174</v>
      </c>
      <c r="U696" t="s">
        <v>28</v>
      </c>
      <c r="V696">
        <v>4</v>
      </c>
      <c r="W696">
        <v>0</v>
      </c>
    </row>
    <row r="697" spans="1:23" x14ac:dyDescent="0.25">
      <c r="A697" t="str">
        <f t="shared" si="20"/>
        <v>LA061</v>
      </c>
      <c r="B697" t="str">
        <f t="shared" si="21"/>
        <v>061</v>
      </c>
      <c r="C697" t="s">
        <v>24</v>
      </c>
      <c r="D697">
        <v>606104</v>
      </c>
      <c r="E697" t="s">
        <v>220</v>
      </c>
      <c r="F697">
        <v>606104</v>
      </c>
      <c r="G697" t="s">
        <v>183</v>
      </c>
      <c r="H697" t="s">
        <v>184</v>
      </c>
      <c r="I697" t="s">
        <v>30</v>
      </c>
      <c r="J697" t="s">
        <v>31</v>
      </c>
      <c r="K697" t="s">
        <v>0</v>
      </c>
      <c r="L697" t="s">
        <v>0</v>
      </c>
      <c r="M697">
        <v>10</v>
      </c>
      <c r="N697" s="1">
        <v>43009</v>
      </c>
      <c r="O697">
        <v>1</v>
      </c>
      <c r="P697" t="str">
        <f>"171000000010"</f>
        <v>171000000010</v>
      </c>
      <c r="Q697" t="s">
        <v>180</v>
      </c>
      <c r="R697" t="s">
        <v>27</v>
      </c>
      <c r="S697" t="s">
        <v>170</v>
      </c>
      <c r="T697" t="s">
        <v>181</v>
      </c>
      <c r="U697" t="s">
        <v>28</v>
      </c>
      <c r="V697">
        <v>4</v>
      </c>
      <c r="W697">
        <v>0</v>
      </c>
    </row>
    <row r="698" spans="1:23" x14ac:dyDescent="0.25">
      <c r="A698" t="str">
        <f t="shared" si="20"/>
        <v>LA061</v>
      </c>
      <c r="B698" t="str">
        <f t="shared" si="21"/>
        <v>061</v>
      </c>
      <c r="C698" t="s">
        <v>24</v>
      </c>
      <c r="D698">
        <v>606104</v>
      </c>
      <c r="E698" t="s">
        <v>220</v>
      </c>
      <c r="F698">
        <v>606104</v>
      </c>
      <c r="G698" t="s">
        <v>183</v>
      </c>
      <c r="H698" t="s">
        <v>184</v>
      </c>
      <c r="I698" t="s">
        <v>30</v>
      </c>
      <c r="J698" t="s">
        <v>31</v>
      </c>
      <c r="K698" t="s">
        <v>0</v>
      </c>
      <c r="L698" t="s">
        <v>0</v>
      </c>
      <c r="M698">
        <v>10</v>
      </c>
      <c r="N698" s="1">
        <v>43039</v>
      </c>
      <c r="O698">
        <v>1</v>
      </c>
      <c r="P698" t="str">
        <f>"171000000351"</f>
        <v>171000000351</v>
      </c>
      <c r="Q698" t="s">
        <v>180</v>
      </c>
      <c r="R698" t="s">
        <v>27</v>
      </c>
      <c r="S698" t="s">
        <v>170</v>
      </c>
      <c r="T698" t="s">
        <v>181</v>
      </c>
      <c r="U698" t="s">
        <v>28</v>
      </c>
      <c r="V698">
        <v>4</v>
      </c>
      <c r="W698">
        <v>0</v>
      </c>
    </row>
    <row r="699" spans="1:23" x14ac:dyDescent="0.25">
      <c r="A699" t="str">
        <f t="shared" si="20"/>
        <v>LA061</v>
      </c>
      <c r="B699" t="str">
        <f t="shared" si="21"/>
        <v>061</v>
      </c>
      <c r="C699" t="s">
        <v>24</v>
      </c>
      <c r="D699">
        <v>606104</v>
      </c>
      <c r="E699" t="s">
        <v>220</v>
      </c>
      <c r="F699">
        <v>606104</v>
      </c>
      <c r="G699" t="s">
        <v>185</v>
      </c>
      <c r="H699" t="s">
        <v>186</v>
      </c>
      <c r="I699" t="s">
        <v>30</v>
      </c>
      <c r="J699" t="s">
        <v>31</v>
      </c>
      <c r="K699" t="s">
        <v>0</v>
      </c>
      <c r="L699" t="s">
        <v>0</v>
      </c>
      <c r="M699">
        <v>2</v>
      </c>
      <c r="N699" s="1">
        <v>42794</v>
      </c>
      <c r="O699">
        <v>1</v>
      </c>
      <c r="P699" t="str">
        <f>"170200000656"</f>
        <v>170200000656</v>
      </c>
      <c r="Q699" t="s">
        <v>180</v>
      </c>
      <c r="R699" t="s">
        <v>27</v>
      </c>
      <c r="S699" t="s">
        <v>170</v>
      </c>
      <c r="T699" t="s">
        <v>181</v>
      </c>
      <c r="U699" t="s">
        <v>28</v>
      </c>
      <c r="V699">
        <v>4</v>
      </c>
      <c r="W699">
        <v>0</v>
      </c>
    </row>
    <row r="700" spans="1:23" x14ac:dyDescent="0.25">
      <c r="A700" t="str">
        <f t="shared" si="20"/>
        <v>LA061</v>
      </c>
      <c r="B700" t="str">
        <f t="shared" si="21"/>
        <v>061</v>
      </c>
      <c r="C700" t="s">
        <v>24</v>
      </c>
      <c r="D700">
        <v>606104</v>
      </c>
      <c r="E700" t="s">
        <v>220</v>
      </c>
      <c r="F700">
        <v>606104</v>
      </c>
      <c r="G700" t="s">
        <v>185</v>
      </c>
      <c r="H700" t="s">
        <v>186</v>
      </c>
      <c r="I700" t="s">
        <v>30</v>
      </c>
      <c r="J700" t="s">
        <v>31</v>
      </c>
      <c r="K700" t="s">
        <v>0</v>
      </c>
      <c r="L700" t="s">
        <v>0</v>
      </c>
      <c r="M700">
        <v>3</v>
      </c>
      <c r="N700" s="1">
        <v>42795</v>
      </c>
      <c r="O700">
        <v>1</v>
      </c>
      <c r="P700" t="str">
        <f>"170300000337"</f>
        <v>170300000337</v>
      </c>
      <c r="Q700" t="s">
        <v>180</v>
      </c>
      <c r="R700" t="s">
        <v>27</v>
      </c>
      <c r="S700" t="s">
        <v>170</v>
      </c>
      <c r="T700" t="s">
        <v>181</v>
      </c>
      <c r="U700" t="s">
        <v>28</v>
      </c>
      <c r="V700">
        <v>4</v>
      </c>
      <c r="W700">
        <v>0</v>
      </c>
    </row>
    <row r="701" spans="1:23" x14ac:dyDescent="0.25">
      <c r="A701" t="str">
        <f t="shared" si="20"/>
        <v>LA061</v>
      </c>
      <c r="B701" t="str">
        <f t="shared" si="21"/>
        <v>061</v>
      </c>
      <c r="C701" t="s">
        <v>24</v>
      </c>
      <c r="D701">
        <v>606104</v>
      </c>
      <c r="E701" t="s">
        <v>220</v>
      </c>
      <c r="F701">
        <v>606104</v>
      </c>
      <c r="G701" t="s">
        <v>51</v>
      </c>
      <c r="H701" t="s">
        <v>52</v>
      </c>
      <c r="I701" t="s">
        <v>30</v>
      </c>
      <c r="J701" t="s">
        <v>31</v>
      </c>
      <c r="K701" t="s">
        <v>0</v>
      </c>
      <c r="L701" t="s">
        <v>0</v>
      </c>
      <c r="M701">
        <v>1</v>
      </c>
      <c r="N701" s="1">
        <v>42736</v>
      </c>
      <c r="O701">
        <v>1</v>
      </c>
      <c r="P701" t="str">
        <f>"170100000157"</f>
        <v>170100000157</v>
      </c>
      <c r="Q701" t="s">
        <v>180</v>
      </c>
      <c r="R701" t="s">
        <v>29</v>
      </c>
      <c r="S701" t="s">
        <v>187</v>
      </c>
      <c r="T701" t="s">
        <v>181</v>
      </c>
      <c r="U701" t="s">
        <v>28</v>
      </c>
      <c r="V701">
        <v>4</v>
      </c>
      <c r="W701">
        <v>0</v>
      </c>
    </row>
    <row r="702" spans="1:23" x14ac:dyDescent="0.25">
      <c r="A702" t="str">
        <f t="shared" si="20"/>
        <v>LA061</v>
      </c>
      <c r="B702" t="str">
        <f t="shared" si="21"/>
        <v>061</v>
      </c>
      <c r="C702" t="s">
        <v>24</v>
      </c>
      <c r="D702">
        <v>606104</v>
      </c>
      <c r="E702" t="s">
        <v>220</v>
      </c>
      <c r="F702">
        <v>606104</v>
      </c>
      <c r="G702" t="s">
        <v>51</v>
      </c>
      <c r="H702" t="s">
        <v>52</v>
      </c>
      <c r="I702" t="s">
        <v>30</v>
      </c>
      <c r="J702" t="s">
        <v>31</v>
      </c>
      <c r="K702" t="s">
        <v>0</v>
      </c>
      <c r="L702" t="s">
        <v>0</v>
      </c>
      <c r="M702">
        <v>1</v>
      </c>
      <c r="N702" s="1">
        <v>42766</v>
      </c>
      <c r="O702">
        <v>1</v>
      </c>
      <c r="P702" t="str">
        <f>"170100000086"</f>
        <v>170100000086</v>
      </c>
      <c r="Q702" t="s">
        <v>180</v>
      </c>
      <c r="R702" t="s">
        <v>27</v>
      </c>
      <c r="S702" t="s">
        <v>170</v>
      </c>
      <c r="T702" t="s">
        <v>181</v>
      </c>
      <c r="U702" t="s">
        <v>28</v>
      </c>
      <c r="V702">
        <v>4</v>
      </c>
      <c r="W702">
        <v>0</v>
      </c>
    </row>
    <row r="703" spans="1:23" x14ac:dyDescent="0.25">
      <c r="A703" t="str">
        <f t="shared" si="20"/>
        <v>LA061</v>
      </c>
      <c r="B703" t="str">
        <f t="shared" si="21"/>
        <v>061</v>
      </c>
      <c r="C703" t="s">
        <v>24</v>
      </c>
      <c r="D703">
        <v>606104</v>
      </c>
      <c r="E703" t="s">
        <v>220</v>
      </c>
      <c r="F703">
        <v>606104</v>
      </c>
      <c r="G703" t="s">
        <v>51</v>
      </c>
      <c r="H703" t="s">
        <v>52</v>
      </c>
      <c r="I703" t="s">
        <v>30</v>
      </c>
      <c r="J703" t="s">
        <v>31</v>
      </c>
      <c r="K703" t="s">
        <v>0</v>
      </c>
      <c r="L703" t="s">
        <v>0</v>
      </c>
      <c r="M703">
        <v>2</v>
      </c>
      <c r="N703" s="1">
        <v>42767</v>
      </c>
      <c r="O703">
        <v>1</v>
      </c>
      <c r="P703" t="str">
        <f>"170200000088"</f>
        <v>170200000088</v>
      </c>
      <c r="Q703" t="s">
        <v>180</v>
      </c>
      <c r="R703" t="s">
        <v>27</v>
      </c>
      <c r="S703" t="s">
        <v>170</v>
      </c>
      <c r="T703" t="s">
        <v>181</v>
      </c>
      <c r="U703" t="s">
        <v>28</v>
      </c>
      <c r="V703">
        <v>4</v>
      </c>
      <c r="W703">
        <v>0</v>
      </c>
    </row>
    <row r="704" spans="1:23" x14ac:dyDescent="0.25">
      <c r="A704" t="str">
        <f t="shared" si="20"/>
        <v>LA061</v>
      </c>
      <c r="B704" t="str">
        <f t="shared" si="21"/>
        <v>061</v>
      </c>
      <c r="C704" t="s">
        <v>24</v>
      </c>
      <c r="D704">
        <v>606104</v>
      </c>
      <c r="E704" t="s">
        <v>220</v>
      </c>
      <c r="F704">
        <v>606104</v>
      </c>
      <c r="G704" t="s">
        <v>51</v>
      </c>
      <c r="H704" t="s">
        <v>52</v>
      </c>
      <c r="I704" t="s">
        <v>30</v>
      </c>
      <c r="J704" t="s">
        <v>31</v>
      </c>
      <c r="K704" t="s">
        <v>0</v>
      </c>
      <c r="L704" t="s">
        <v>0</v>
      </c>
      <c r="M704">
        <v>2</v>
      </c>
      <c r="N704" s="1">
        <v>42794</v>
      </c>
      <c r="O704">
        <v>1</v>
      </c>
      <c r="P704" t="str">
        <f>"170200000342"</f>
        <v>170200000342</v>
      </c>
      <c r="Q704" t="s">
        <v>180</v>
      </c>
      <c r="R704" t="s">
        <v>27</v>
      </c>
      <c r="S704" t="s">
        <v>170</v>
      </c>
      <c r="T704" t="s">
        <v>181</v>
      </c>
      <c r="U704" t="s">
        <v>28</v>
      </c>
      <c r="V704">
        <v>4</v>
      </c>
      <c r="W704">
        <v>0</v>
      </c>
    </row>
    <row r="705" spans="1:23" x14ac:dyDescent="0.25">
      <c r="A705" t="str">
        <f t="shared" si="20"/>
        <v>LA061</v>
      </c>
      <c r="B705" t="str">
        <f t="shared" si="21"/>
        <v>061</v>
      </c>
      <c r="C705" t="s">
        <v>24</v>
      </c>
      <c r="D705">
        <v>606104</v>
      </c>
      <c r="E705" t="s">
        <v>220</v>
      </c>
      <c r="F705">
        <v>606104</v>
      </c>
      <c r="G705" t="s">
        <v>51</v>
      </c>
      <c r="H705" t="s">
        <v>52</v>
      </c>
      <c r="I705" t="s">
        <v>30</v>
      </c>
      <c r="J705" t="s">
        <v>31</v>
      </c>
      <c r="K705" t="s">
        <v>0</v>
      </c>
      <c r="L705" t="s">
        <v>0</v>
      </c>
      <c r="M705">
        <v>3</v>
      </c>
      <c r="N705" s="1">
        <v>42795</v>
      </c>
      <c r="O705">
        <v>1</v>
      </c>
      <c r="P705" t="str">
        <f>"170300000026"</f>
        <v>170300000026</v>
      </c>
      <c r="Q705" t="s">
        <v>180</v>
      </c>
      <c r="R705" t="s">
        <v>27</v>
      </c>
      <c r="S705" t="s">
        <v>170</v>
      </c>
      <c r="T705" t="s">
        <v>181</v>
      </c>
      <c r="U705" t="s">
        <v>28</v>
      </c>
      <c r="V705">
        <v>4</v>
      </c>
      <c r="W705">
        <v>0</v>
      </c>
    </row>
    <row r="706" spans="1:23" x14ac:dyDescent="0.25">
      <c r="A706" t="str">
        <f t="shared" si="20"/>
        <v>LA061</v>
      </c>
      <c r="B706" t="str">
        <f t="shared" si="21"/>
        <v>061</v>
      </c>
      <c r="C706" t="s">
        <v>24</v>
      </c>
      <c r="D706">
        <v>606104</v>
      </c>
      <c r="E706" t="s">
        <v>220</v>
      </c>
      <c r="F706">
        <v>606104</v>
      </c>
      <c r="G706" t="s">
        <v>51</v>
      </c>
      <c r="H706" t="s">
        <v>52</v>
      </c>
      <c r="I706" t="s">
        <v>30</v>
      </c>
      <c r="J706" t="s">
        <v>31</v>
      </c>
      <c r="K706" t="s">
        <v>0</v>
      </c>
      <c r="L706" t="s">
        <v>0</v>
      </c>
      <c r="M706">
        <v>3</v>
      </c>
      <c r="N706" s="1">
        <v>42821</v>
      </c>
      <c r="O706">
        <v>1</v>
      </c>
      <c r="P706" t="str">
        <f>"170300003031"</f>
        <v>170300003031</v>
      </c>
      <c r="Q706" t="s">
        <v>172</v>
      </c>
      <c r="R706" t="s">
        <v>29</v>
      </c>
      <c r="S706" t="s">
        <v>173</v>
      </c>
      <c r="T706" t="s">
        <v>174</v>
      </c>
      <c r="U706" t="s">
        <v>28</v>
      </c>
      <c r="V706">
        <v>4</v>
      </c>
      <c r="W706">
        <v>0</v>
      </c>
    </row>
    <row r="707" spans="1:23" x14ac:dyDescent="0.25">
      <c r="A707" t="str">
        <f t="shared" si="20"/>
        <v>LA061</v>
      </c>
      <c r="B707" t="str">
        <f t="shared" si="21"/>
        <v>061</v>
      </c>
      <c r="C707" t="s">
        <v>24</v>
      </c>
      <c r="D707">
        <v>606300</v>
      </c>
      <c r="E707" t="s">
        <v>188</v>
      </c>
      <c r="F707">
        <v>606300</v>
      </c>
      <c r="G707" t="s">
        <v>207</v>
      </c>
      <c r="H707" t="s">
        <v>208</v>
      </c>
      <c r="I707" t="s">
        <v>32</v>
      </c>
      <c r="J707" t="s">
        <v>33</v>
      </c>
      <c r="K707" t="s">
        <v>0</v>
      </c>
      <c r="L707" t="s">
        <v>0</v>
      </c>
      <c r="M707">
        <v>2</v>
      </c>
      <c r="N707" s="1">
        <v>42794</v>
      </c>
      <c r="O707">
        <v>1</v>
      </c>
      <c r="P707" t="str">
        <f>"170200000527"</f>
        <v>170200000527</v>
      </c>
      <c r="Q707" t="s">
        <v>180</v>
      </c>
      <c r="R707" t="s">
        <v>27</v>
      </c>
      <c r="S707" t="s">
        <v>170</v>
      </c>
      <c r="T707" t="s">
        <v>181</v>
      </c>
      <c r="U707" t="s">
        <v>28</v>
      </c>
      <c r="V707">
        <v>4</v>
      </c>
      <c r="W707">
        <v>0</v>
      </c>
    </row>
    <row r="708" spans="1:23" x14ac:dyDescent="0.25">
      <c r="A708" t="str">
        <f t="shared" si="20"/>
        <v>LA061</v>
      </c>
      <c r="B708" t="str">
        <f t="shared" si="21"/>
        <v>061</v>
      </c>
      <c r="C708" t="s">
        <v>24</v>
      </c>
      <c r="D708">
        <v>606300</v>
      </c>
      <c r="E708" t="s">
        <v>188</v>
      </c>
      <c r="F708">
        <v>606300</v>
      </c>
      <c r="G708" t="s">
        <v>207</v>
      </c>
      <c r="H708" t="s">
        <v>208</v>
      </c>
      <c r="I708" t="s">
        <v>32</v>
      </c>
      <c r="J708" t="s">
        <v>33</v>
      </c>
      <c r="K708" t="s">
        <v>0</v>
      </c>
      <c r="L708" t="s">
        <v>0</v>
      </c>
      <c r="M708">
        <v>2</v>
      </c>
      <c r="N708" s="1">
        <v>42794</v>
      </c>
      <c r="O708">
        <v>1</v>
      </c>
      <c r="P708" t="str">
        <f>"170200000656"</f>
        <v>170200000656</v>
      </c>
      <c r="Q708" t="s">
        <v>180</v>
      </c>
      <c r="R708" t="s">
        <v>27</v>
      </c>
      <c r="S708" t="s">
        <v>170</v>
      </c>
      <c r="T708" t="s">
        <v>181</v>
      </c>
      <c r="U708" t="s">
        <v>28</v>
      </c>
      <c r="V708">
        <v>4</v>
      </c>
      <c r="W708">
        <v>0</v>
      </c>
    </row>
    <row r="709" spans="1:23" x14ac:dyDescent="0.25">
      <c r="A709" t="str">
        <f t="shared" si="20"/>
        <v>LA061</v>
      </c>
      <c r="B709" t="str">
        <f t="shared" si="21"/>
        <v>061</v>
      </c>
      <c r="C709" t="s">
        <v>24</v>
      </c>
      <c r="D709">
        <v>606300</v>
      </c>
      <c r="E709" t="s">
        <v>188</v>
      </c>
      <c r="F709">
        <v>606300</v>
      </c>
      <c r="G709" t="s">
        <v>207</v>
      </c>
      <c r="H709" t="s">
        <v>208</v>
      </c>
      <c r="I709" t="s">
        <v>32</v>
      </c>
      <c r="J709" t="s">
        <v>33</v>
      </c>
      <c r="K709" t="s">
        <v>0</v>
      </c>
      <c r="L709" t="s">
        <v>0</v>
      </c>
      <c r="M709">
        <v>3</v>
      </c>
      <c r="N709" s="1">
        <v>42795</v>
      </c>
      <c r="O709">
        <v>1</v>
      </c>
      <c r="P709" t="str">
        <f>"170300000245"</f>
        <v>170300000245</v>
      </c>
      <c r="Q709" t="s">
        <v>169</v>
      </c>
      <c r="R709" t="s">
        <v>27</v>
      </c>
      <c r="S709" t="s">
        <v>170</v>
      </c>
      <c r="T709" t="s">
        <v>171</v>
      </c>
      <c r="U709" t="s">
        <v>28</v>
      </c>
      <c r="V709">
        <v>4</v>
      </c>
      <c r="W709">
        <v>0</v>
      </c>
    </row>
    <row r="710" spans="1:23" x14ac:dyDescent="0.25">
      <c r="A710" t="str">
        <f t="shared" si="20"/>
        <v>LA061</v>
      </c>
      <c r="B710" t="str">
        <f t="shared" si="21"/>
        <v>061</v>
      </c>
      <c r="C710" t="s">
        <v>24</v>
      </c>
      <c r="D710">
        <v>606300</v>
      </c>
      <c r="E710" t="s">
        <v>188</v>
      </c>
      <c r="F710">
        <v>606300</v>
      </c>
      <c r="G710" t="s">
        <v>207</v>
      </c>
      <c r="H710" t="s">
        <v>208</v>
      </c>
      <c r="I710" t="s">
        <v>32</v>
      </c>
      <c r="J710" t="s">
        <v>33</v>
      </c>
      <c r="K710" t="s">
        <v>0</v>
      </c>
      <c r="L710" t="s">
        <v>0</v>
      </c>
      <c r="M710">
        <v>3</v>
      </c>
      <c r="N710" s="1">
        <v>42795</v>
      </c>
      <c r="O710">
        <v>1</v>
      </c>
      <c r="P710" t="str">
        <f>"170300000270"</f>
        <v>170300000270</v>
      </c>
      <c r="Q710" t="s">
        <v>172</v>
      </c>
      <c r="R710" t="s">
        <v>29</v>
      </c>
      <c r="S710" t="s">
        <v>173</v>
      </c>
      <c r="T710" t="s">
        <v>174</v>
      </c>
      <c r="U710" t="s">
        <v>28</v>
      </c>
      <c r="V710">
        <v>4</v>
      </c>
      <c r="W710">
        <v>0</v>
      </c>
    </row>
    <row r="711" spans="1:23" x14ac:dyDescent="0.25">
      <c r="A711" t="str">
        <f t="shared" si="20"/>
        <v>LA061</v>
      </c>
      <c r="B711" t="str">
        <f t="shared" si="21"/>
        <v>061</v>
      </c>
      <c r="C711" t="s">
        <v>24</v>
      </c>
      <c r="D711">
        <v>606300</v>
      </c>
      <c r="E711" t="s">
        <v>188</v>
      </c>
      <c r="F711">
        <v>606300</v>
      </c>
      <c r="G711" t="s">
        <v>207</v>
      </c>
      <c r="H711" t="s">
        <v>208</v>
      </c>
      <c r="I711" t="s">
        <v>32</v>
      </c>
      <c r="J711" t="s">
        <v>33</v>
      </c>
      <c r="K711" t="s">
        <v>0</v>
      </c>
      <c r="L711" t="s">
        <v>0</v>
      </c>
      <c r="M711">
        <v>3</v>
      </c>
      <c r="N711" s="1">
        <v>42795</v>
      </c>
      <c r="O711">
        <v>1</v>
      </c>
      <c r="P711" t="str">
        <f>"170300000246"</f>
        <v>170300000246</v>
      </c>
      <c r="Q711" t="s">
        <v>180</v>
      </c>
      <c r="R711" t="s">
        <v>27</v>
      </c>
      <c r="S711" t="s">
        <v>170</v>
      </c>
      <c r="T711" t="s">
        <v>181</v>
      </c>
      <c r="U711" t="s">
        <v>28</v>
      </c>
      <c r="V711">
        <v>4</v>
      </c>
      <c r="W711">
        <v>0</v>
      </c>
    </row>
    <row r="712" spans="1:23" x14ac:dyDescent="0.25">
      <c r="A712" t="str">
        <f t="shared" si="20"/>
        <v>LA061</v>
      </c>
      <c r="B712" t="str">
        <f t="shared" si="21"/>
        <v>061</v>
      </c>
      <c r="C712" t="s">
        <v>24</v>
      </c>
      <c r="D712">
        <v>606300</v>
      </c>
      <c r="E712" t="s">
        <v>188</v>
      </c>
      <c r="F712">
        <v>606300</v>
      </c>
      <c r="G712" t="s">
        <v>207</v>
      </c>
      <c r="H712" t="s">
        <v>208</v>
      </c>
      <c r="I712" t="s">
        <v>32</v>
      </c>
      <c r="J712" t="s">
        <v>33</v>
      </c>
      <c r="K712" t="s">
        <v>0</v>
      </c>
      <c r="L712" t="s">
        <v>0</v>
      </c>
      <c r="M712">
        <v>3</v>
      </c>
      <c r="N712" s="1">
        <v>42795</v>
      </c>
      <c r="O712">
        <v>1</v>
      </c>
      <c r="P712" t="str">
        <f>"170300000337"</f>
        <v>170300000337</v>
      </c>
      <c r="Q712" t="s">
        <v>180</v>
      </c>
      <c r="R712" t="s">
        <v>27</v>
      </c>
      <c r="S712" t="s">
        <v>170</v>
      </c>
      <c r="T712" t="s">
        <v>181</v>
      </c>
      <c r="U712" t="s">
        <v>28</v>
      </c>
      <c r="V712">
        <v>4</v>
      </c>
      <c r="W712">
        <v>0</v>
      </c>
    </row>
    <row r="713" spans="1:23" x14ac:dyDescent="0.25">
      <c r="A713" t="str">
        <f t="shared" si="20"/>
        <v>LA061</v>
      </c>
      <c r="B713" t="str">
        <f t="shared" si="21"/>
        <v>061</v>
      </c>
      <c r="C713" t="s">
        <v>24</v>
      </c>
      <c r="D713">
        <v>606300</v>
      </c>
      <c r="E713" t="s">
        <v>188</v>
      </c>
      <c r="F713">
        <v>606300</v>
      </c>
      <c r="G713" t="s">
        <v>207</v>
      </c>
      <c r="H713" t="s">
        <v>208</v>
      </c>
      <c r="I713" t="s">
        <v>32</v>
      </c>
      <c r="J713" t="s">
        <v>33</v>
      </c>
      <c r="K713" t="s">
        <v>0</v>
      </c>
      <c r="L713" t="s">
        <v>0</v>
      </c>
      <c r="M713">
        <v>3</v>
      </c>
      <c r="N713" s="1">
        <v>42801</v>
      </c>
      <c r="O713">
        <v>1</v>
      </c>
      <c r="P713" t="str">
        <f>"170300001127"</f>
        <v>170300001127</v>
      </c>
      <c r="Q713" t="s">
        <v>172</v>
      </c>
      <c r="R713" t="s">
        <v>29</v>
      </c>
      <c r="S713" t="s">
        <v>173</v>
      </c>
      <c r="T713" t="s">
        <v>174</v>
      </c>
      <c r="U713" t="s">
        <v>28</v>
      </c>
      <c r="V713">
        <v>4</v>
      </c>
      <c r="W713">
        <v>0</v>
      </c>
    </row>
    <row r="714" spans="1:23" x14ac:dyDescent="0.25">
      <c r="A714" t="str">
        <f t="shared" si="20"/>
        <v>LA061</v>
      </c>
      <c r="B714" t="str">
        <f t="shared" si="21"/>
        <v>061</v>
      </c>
      <c r="C714" t="s">
        <v>24</v>
      </c>
      <c r="D714">
        <v>606300</v>
      </c>
      <c r="E714" t="s">
        <v>188</v>
      </c>
      <c r="F714">
        <v>606300</v>
      </c>
      <c r="G714" t="s">
        <v>207</v>
      </c>
      <c r="H714" t="s">
        <v>208</v>
      </c>
      <c r="I714" t="s">
        <v>32</v>
      </c>
      <c r="J714" t="s">
        <v>33</v>
      </c>
      <c r="K714" t="s">
        <v>0</v>
      </c>
      <c r="L714" t="s">
        <v>0</v>
      </c>
      <c r="M714">
        <v>3</v>
      </c>
      <c r="N714" s="1">
        <v>42808</v>
      </c>
      <c r="O714">
        <v>1</v>
      </c>
      <c r="P714" t="str">
        <f>"170300001296"</f>
        <v>170300001296</v>
      </c>
      <c r="Q714" t="s">
        <v>172</v>
      </c>
      <c r="R714" t="s">
        <v>29</v>
      </c>
      <c r="S714" t="s">
        <v>173</v>
      </c>
      <c r="T714" t="s">
        <v>174</v>
      </c>
      <c r="U714" t="s">
        <v>28</v>
      </c>
      <c r="V714">
        <v>4</v>
      </c>
      <c r="W714">
        <v>0</v>
      </c>
    </row>
    <row r="715" spans="1:23" x14ac:dyDescent="0.25">
      <c r="A715" t="str">
        <f t="shared" si="20"/>
        <v>LA061</v>
      </c>
      <c r="B715" t="str">
        <f t="shared" si="21"/>
        <v>061</v>
      </c>
      <c r="C715" t="s">
        <v>24</v>
      </c>
      <c r="D715">
        <v>606300</v>
      </c>
      <c r="E715" t="s">
        <v>188</v>
      </c>
      <c r="F715">
        <v>606300</v>
      </c>
      <c r="G715" t="s">
        <v>207</v>
      </c>
      <c r="H715" t="s">
        <v>208</v>
      </c>
      <c r="I715" t="s">
        <v>32</v>
      </c>
      <c r="J715" t="s">
        <v>33</v>
      </c>
      <c r="K715" t="s">
        <v>0</v>
      </c>
      <c r="L715" t="s">
        <v>0</v>
      </c>
      <c r="M715">
        <v>3</v>
      </c>
      <c r="N715" s="1">
        <v>42821</v>
      </c>
      <c r="O715">
        <v>1</v>
      </c>
      <c r="P715" t="str">
        <f>"170300002540"</f>
        <v>170300002540</v>
      </c>
      <c r="Q715" t="s">
        <v>172</v>
      </c>
      <c r="R715" t="s">
        <v>29</v>
      </c>
      <c r="S715" t="s">
        <v>173</v>
      </c>
      <c r="T715" t="s">
        <v>174</v>
      </c>
      <c r="U715" t="s">
        <v>28</v>
      </c>
      <c r="V715">
        <v>4</v>
      </c>
      <c r="W715">
        <v>0</v>
      </c>
    </row>
    <row r="716" spans="1:23" x14ac:dyDescent="0.25">
      <c r="A716" t="str">
        <f t="shared" si="20"/>
        <v>LA061</v>
      </c>
      <c r="B716" t="str">
        <f t="shared" si="21"/>
        <v>061</v>
      </c>
      <c r="C716" t="s">
        <v>24</v>
      </c>
      <c r="D716">
        <v>606300</v>
      </c>
      <c r="E716" t="s">
        <v>188</v>
      </c>
      <c r="F716">
        <v>606300</v>
      </c>
      <c r="G716" t="s">
        <v>207</v>
      </c>
      <c r="H716" t="s">
        <v>208</v>
      </c>
      <c r="I716" t="s">
        <v>32</v>
      </c>
      <c r="J716" t="s">
        <v>33</v>
      </c>
      <c r="K716" t="s">
        <v>0</v>
      </c>
      <c r="L716" t="s">
        <v>0</v>
      </c>
      <c r="M716">
        <v>3</v>
      </c>
      <c r="N716" s="1">
        <v>42825</v>
      </c>
      <c r="O716">
        <v>1</v>
      </c>
      <c r="P716" t="str">
        <f>"170300000528"</f>
        <v>170300000528</v>
      </c>
      <c r="Q716" t="s">
        <v>169</v>
      </c>
      <c r="R716" t="s">
        <v>27</v>
      </c>
      <c r="S716" t="s">
        <v>170</v>
      </c>
      <c r="T716" t="s">
        <v>171</v>
      </c>
      <c r="U716" t="s">
        <v>28</v>
      </c>
      <c r="V716">
        <v>4</v>
      </c>
      <c r="W716">
        <v>0</v>
      </c>
    </row>
    <row r="717" spans="1:23" x14ac:dyDescent="0.25">
      <c r="A717" t="str">
        <f t="shared" si="20"/>
        <v>LA061</v>
      </c>
      <c r="B717" t="str">
        <f t="shared" si="21"/>
        <v>061</v>
      </c>
      <c r="C717" t="s">
        <v>24</v>
      </c>
      <c r="D717">
        <v>606300</v>
      </c>
      <c r="E717" t="s">
        <v>188</v>
      </c>
      <c r="F717">
        <v>606300</v>
      </c>
      <c r="G717" t="s">
        <v>207</v>
      </c>
      <c r="H717" t="s">
        <v>208</v>
      </c>
      <c r="I717" t="s">
        <v>32</v>
      </c>
      <c r="J717" t="s">
        <v>33</v>
      </c>
      <c r="K717" t="s">
        <v>0</v>
      </c>
      <c r="L717" t="s">
        <v>0</v>
      </c>
      <c r="M717">
        <v>3</v>
      </c>
      <c r="N717" s="1">
        <v>42825</v>
      </c>
      <c r="O717">
        <v>1</v>
      </c>
      <c r="P717" t="str">
        <f>"170300000507"</f>
        <v>170300000507</v>
      </c>
      <c r="Q717" t="s">
        <v>180</v>
      </c>
      <c r="R717" t="s">
        <v>27</v>
      </c>
      <c r="S717" t="s">
        <v>170</v>
      </c>
      <c r="T717" t="s">
        <v>181</v>
      </c>
      <c r="U717" t="s">
        <v>28</v>
      </c>
      <c r="V717">
        <v>4</v>
      </c>
      <c r="W717">
        <v>0</v>
      </c>
    </row>
    <row r="718" spans="1:23" x14ac:dyDescent="0.25">
      <c r="A718" t="str">
        <f t="shared" si="20"/>
        <v>LA061</v>
      </c>
      <c r="B718" t="str">
        <f t="shared" si="21"/>
        <v>061</v>
      </c>
      <c r="C718" t="s">
        <v>24</v>
      </c>
      <c r="D718">
        <v>606300</v>
      </c>
      <c r="E718" t="s">
        <v>188</v>
      </c>
      <c r="F718">
        <v>606300</v>
      </c>
      <c r="G718" t="s">
        <v>207</v>
      </c>
      <c r="H718" t="s">
        <v>208</v>
      </c>
      <c r="I718" t="s">
        <v>32</v>
      </c>
      <c r="J718" t="s">
        <v>33</v>
      </c>
      <c r="K718" t="s">
        <v>0</v>
      </c>
      <c r="L718" t="s">
        <v>0</v>
      </c>
      <c r="M718">
        <v>4</v>
      </c>
      <c r="N718" s="1">
        <v>42826</v>
      </c>
      <c r="O718">
        <v>1</v>
      </c>
      <c r="P718" t="str">
        <f>"170400000223"</f>
        <v>170400000223</v>
      </c>
      <c r="Q718" t="s">
        <v>169</v>
      </c>
      <c r="R718" t="s">
        <v>27</v>
      </c>
      <c r="S718" t="s">
        <v>170</v>
      </c>
      <c r="T718" t="s">
        <v>171</v>
      </c>
      <c r="U718" t="s">
        <v>28</v>
      </c>
      <c r="V718">
        <v>4</v>
      </c>
      <c r="W718">
        <v>0</v>
      </c>
    </row>
    <row r="719" spans="1:23" x14ac:dyDescent="0.25">
      <c r="A719" t="str">
        <f t="shared" si="20"/>
        <v>LA061</v>
      </c>
      <c r="B719" t="str">
        <f t="shared" si="21"/>
        <v>061</v>
      </c>
      <c r="C719" t="s">
        <v>24</v>
      </c>
      <c r="D719">
        <v>606300</v>
      </c>
      <c r="E719" t="s">
        <v>188</v>
      </c>
      <c r="F719">
        <v>606300</v>
      </c>
      <c r="G719" t="s">
        <v>207</v>
      </c>
      <c r="H719" t="s">
        <v>208</v>
      </c>
      <c r="I719" t="s">
        <v>32</v>
      </c>
      <c r="J719" t="s">
        <v>33</v>
      </c>
      <c r="K719" t="s">
        <v>0</v>
      </c>
      <c r="L719" t="s">
        <v>0</v>
      </c>
      <c r="M719">
        <v>4</v>
      </c>
      <c r="N719" s="1">
        <v>42826</v>
      </c>
      <c r="O719">
        <v>1</v>
      </c>
      <c r="P719" t="str">
        <f>"170400000147"</f>
        <v>170400000147</v>
      </c>
      <c r="Q719" t="s">
        <v>180</v>
      </c>
      <c r="R719" t="s">
        <v>27</v>
      </c>
      <c r="S719" t="s">
        <v>170</v>
      </c>
      <c r="T719" t="s">
        <v>181</v>
      </c>
      <c r="U719" t="s">
        <v>28</v>
      </c>
      <c r="V719">
        <v>4</v>
      </c>
      <c r="W719">
        <v>0</v>
      </c>
    </row>
    <row r="720" spans="1:23" x14ac:dyDescent="0.25">
      <c r="A720" t="str">
        <f t="shared" si="20"/>
        <v>LA061</v>
      </c>
      <c r="B720" t="str">
        <f t="shared" si="21"/>
        <v>061</v>
      </c>
      <c r="C720" t="s">
        <v>24</v>
      </c>
      <c r="D720">
        <v>606300</v>
      </c>
      <c r="E720" t="s">
        <v>188</v>
      </c>
      <c r="F720">
        <v>606300</v>
      </c>
      <c r="G720" t="s">
        <v>207</v>
      </c>
      <c r="H720" t="s">
        <v>208</v>
      </c>
      <c r="I720" t="s">
        <v>32</v>
      </c>
      <c r="J720" t="s">
        <v>33</v>
      </c>
      <c r="K720" t="s">
        <v>0</v>
      </c>
      <c r="L720" t="s">
        <v>0</v>
      </c>
      <c r="M720">
        <v>4</v>
      </c>
      <c r="N720" s="1">
        <v>42855</v>
      </c>
      <c r="O720">
        <v>1</v>
      </c>
      <c r="P720" t="str">
        <f>"170400000491"</f>
        <v>170400000491</v>
      </c>
      <c r="Q720" t="s">
        <v>169</v>
      </c>
      <c r="R720" t="s">
        <v>27</v>
      </c>
      <c r="S720" t="s">
        <v>170</v>
      </c>
      <c r="T720" t="s">
        <v>171</v>
      </c>
      <c r="U720" t="s">
        <v>28</v>
      </c>
      <c r="V720">
        <v>4</v>
      </c>
      <c r="W720">
        <v>0</v>
      </c>
    </row>
    <row r="721" spans="1:23" x14ac:dyDescent="0.25">
      <c r="A721" t="str">
        <f t="shared" ref="A721:A784" si="22">"LA061"</f>
        <v>LA061</v>
      </c>
      <c r="B721" t="str">
        <f t="shared" ref="B721:B784" si="23">"061"</f>
        <v>061</v>
      </c>
      <c r="C721" t="s">
        <v>24</v>
      </c>
      <c r="D721">
        <v>606300</v>
      </c>
      <c r="E721" t="s">
        <v>188</v>
      </c>
      <c r="F721">
        <v>606300</v>
      </c>
      <c r="G721" t="s">
        <v>207</v>
      </c>
      <c r="H721" t="s">
        <v>208</v>
      </c>
      <c r="I721" t="s">
        <v>32</v>
      </c>
      <c r="J721" t="s">
        <v>33</v>
      </c>
      <c r="K721" t="s">
        <v>0</v>
      </c>
      <c r="L721" t="s">
        <v>0</v>
      </c>
      <c r="M721">
        <v>4</v>
      </c>
      <c r="N721" s="1">
        <v>42855</v>
      </c>
      <c r="O721">
        <v>1</v>
      </c>
      <c r="P721" t="str">
        <f>"170400000474"</f>
        <v>170400000474</v>
      </c>
      <c r="Q721" t="s">
        <v>180</v>
      </c>
      <c r="R721" t="s">
        <v>27</v>
      </c>
      <c r="S721" t="s">
        <v>170</v>
      </c>
      <c r="T721" t="s">
        <v>181</v>
      </c>
      <c r="U721" t="s">
        <v>28</v>
      </c>
      <c r="V721">
        <v>4</v>
      </c>
      <c r="W721">
        <v>0</v>
      </c>
    </row>
    <row r="722" spans="1:23" x14ac:dyDescent="0.25">
      <c r="A722" t="str">
        <f t="shared" si="22"/>
        <v>LA061</v>
      </c>
      <c r="B722" t="str">
        <f t="shared" si="23"/>
        <v>061</v>
      </c>
      <c r="C722" t="s">
        <v>24</v>
      </c>
      <c r="D722">
        <v>606800</v>
      </c>
      <c r="E722" t="s">
        <v>219</v>
      </c>
      <c r="F722">
        <v>606800</v>
      </c>
      <c r="G722" t="s">
        <v>175</v>
      </c>
      <c r="H722" t="s">
        <v>176</v>
      </c>
      <c r="I722" t="s">
        <v>25</v>
      </c>
      <c r="J722" t="s">
        <v>26</v>
      </c>
      <c r="K722" t="s">
        <v>0</v>
      </c>
      <c r="L722" t="s">
        <v>0</v>
      </c>
      <c r="M722">
        <v>10</v>
      </c>
      <c r="N722" s="1">
        <v>43039</v>
      </c>
      <c r="O722">
        <v>1</v>
      </c>
      <c r="P722" t="str">
        <f>"171000000351"</f>
        <v>171000000351</v>
      </c>
      <c r="Q722" t="s">
        <v>180</v>
      </c>
      <c r="R722" t="s">
        <v>27</v>
      </c>
      <c r="S722" t="s">
        <v>170</v>
      </c>
      <c r="T722" t="s">
        <v>181</v>
      </c>
      <c r="U722" t="s">
        <v>28</v>
      </c>
      <c r="V722">
        <v>4</v>
      </c>
      <c r="W722">
        <v>0</v>
      </c>
    </row>
    <row r="723" spans="1:23" x14ac:dyDescent="0.25">
      <c r="A723" t="str">
        <f t="shared" si="22"/>
        <v>LA061</v>
      </c>
      <c r="B723" t="str">
        <f t="shared" si="23"/>
        <v>061</v>
      </c>
      <c r="C723" t="s">
        <v>24</v>
      </c>
      <c r="D723">
        <v>606800</v>
      </c>
      <c r="E723" t="s">
        <v>219</v>
      </c>
      <c r="F723">
        <v>606800</v>
      </c>
      <c r="G723" t="s">
        <v>175</v>
      </c>
      <c r="H723" t="s">
        <v>176</v>
      </c>
      <c r="I723" t="s">
        <v>34</v>
      </c>
      <c r="J723" t="s">
        <v>35</v>
      </c>
      <c r="K723" t="s">
        <v>0</v>
      </c>
      <c r="L723" t="s">
        <v>0</v>
      </c>
      <c r="M723">
        <v>2</v>
      </c>
      <c r="N723" s="1">
        <v>42794</v>
      </c>
      <c r="O723">
        <v>1</v>
      </c>
      <c r="P723" t="str">
        <f>"170200000054"</f>
        <v>170200000054</v>
      </c>
      <c r="Q723" t="s">
        <v>180</v>
      </c>
      <c r="R723" t="s">
        <v>29</v>
      </c>
      <c r="S723" t="s">
        <v>170</v>
      </c>
      <c r="T723" t="s">
        <v>181</v>
      </c>
      <c r="U723" t="s">
        <v>28</v>
      </c>
      <c r="V723">
        <v>4</v>
      </c>
      <c r="W723">
        <v>0</v>
      </c>
    </row>
    <row r="724" spans="1:23" x14ac:dyDescent="0.25">
      <c r="A724" t="str">
        <f t="shared" si="22"/>
        <v>LA061</v>
      </c>
      <c r="B724" t="str">
        <f t="shared" si="23"/>
        <v>061</v>
      </c>
      <c r="C724" t="s">
        <v>24</v>
      </c>
      <c r="D724">
        <v>606800</v>
      </c>
      <c r="E724" t="s">
        <v>219</v>
      </c>
      <c r="F724">
        <v>606800</v>
      </c>
      <c r="G724" t="s">
        <v>175</v>
      </c>
      <c r="H724" t="s">
        <v>176</v>
      </c>
      <c r="I724" t="s">
        <v>34</v>
      </c>
      <c r="J724" t="s">
        <v>35</v>
      </c>
      <c r="K724" t="s">
        <v>0</v>
      </c>
      <c r="L724" t="s">
        <v>0</v>
      </c>
      <c r="M724">
        <v>3</v>
      </c>
      <c r="N724" s="1">
        <v>42825</v>
      </c>
      <c r="O724">
        <v>1</v>
      </c>
      <c r="P724" t="str">
        <f>"170300000056"</f>
        <v>170300000056</v>
      </c>
      <c r="Q724" t="s">
        <v>180</v>
      </c>
      <c r="R724" t="s">
        <v>29</v>
      </c>
      <c r="S724" t="s">
        <v>170</v>
      </c>
      <c r="T724" t="s">
        <v>181</v>
      </c>
      <c r="U724" t="s">
        <v>28</v>
      </c>
      <c r="V724">
        <v>4</v>
      </c>
      <c r="W724">
        <v>0</v>
      </c>
    </row>
    <row r="725" spans="1:23" x14ac:dyDescent="0.25">
      <c r="A725" t="str">
        <f t="shared" si="22"/>
        <v>LA061</v>
      </c>
      <c r="B725" t="str">
        <f t="shared" si="23"/>
        <v>061</v>
      </c>
      <c r="C725" t="s">
        <v>24</v>
      </c>
      <c r="D725">
        <v>606800</v>
      </c>
      <c r="E725" t="s">
        <v>219</v>
      </c>
      <c r="F725">
        <v>606800</v>
      </c>
      <c r="G725" t="s">
        <v>175</v>
      </c>
      <c r="H725" t="s">
        <v>176</v>
      </c>
      <c r="I725" t="s">
        <v>34</v>
      </c>
      <c r="J725" t="s">
        <v>35</v>
      </c>
      <c r="K725" t="s">
        <v>0</v>
      </c>
      <c r="L725" t="s">
        <v>0</v>
      </c>
      <c r="M725">
        <v>5</v>
      </c>
      <c r="N725" s="1">
        <v>42886</v>
      </c>
      <c r="O725">
        <v>1</v>
      </c>
      <c r="P725" t="str">
        <f>"170500000034"</f>
        <v>170500000034</v>
      </c>
      <c r="Q725" t="s">
        <v>180</v>
      </c>
      <c r="R725" t="s">
        <v>29</v>
      </c>
      <c r="S725" t="s">
        <v>170</v>
      </c>
      <c r="T725" t="s">
        <v>181</v>
      </c>
      <c r="U725" t="s">
        <v>28</v>
      </c>
      <c r="V725">
        <v>4</v>
      </c>
      <c r="W725">
        <v>0</v>
      </c>
    </row>
    <row r="726" spans="1:23" x14ac:dyDescent="0.25">
      <c r="A726" t="str">
        <f t="shared" si="22"/>
        <v>LA061</v>
      </c>
      <c r="B726" t="str">
        <f t="shared" si="23"/>
        <v>061</v>
      </c>
      <c r="C726" t="s">
        <v>24</v>
      </c>
      <c r="D726">
        <v>606800</v>
      </c>
      <c r="E726" t="s">
        <v>219</v>
      </c>
      <c r="F726">
        <v>606800</v>
      </c>
      <c r="G726" t="s">
        <v>175</v>
      </c>
      <c r="H726" t="s">
        <v>176</v>
      </c>
      <c r="I726" t="s">
        <v>34</v>
      </c>
      <c r="J726" t="s">
        <v>35</v>
      </c>
      <c r="K726" t="s">
        <v>0</v>
      </c>
      <c r="L726" t="s">
        <v>0</v>
      </c>
      <c r="M726">
        <v>7</v>
      </c>
      <c r="N726" s="1">
        <v>42947</v>
      </c>
      <c r="O726">
        <v>1</v>
      </c>
      <c r="P726" t="str">
        <f>"170700000108"</f>
        <v>170700000108</v>
      </c>
      <c r="Q726" t="s">
        <v>180</v>
      </c>
      <c r="R726" t="s">
        <v>29</v>
      </c>
      <c r="S726" t="s">
        <v>170</v>
      </c>
      <c r="T726" t="s">
        <v>181</v>
      </c>
      <c r="U726" t="s">
        <v>28</v>
      </c>
      <c r="V726">
        <v>4</v>
      </c>
      <c r="W726">
        <v>0</v>
      </c>
    </row>
    <row r="727" spans="1:23" x14ac:dyDescent="0.25">
      <c r="A727" t="str">
        <f t="shared" si="22"/>
        <v>LA061</v>
      </c>
      <c r="B727" t="str">
        <f t="shared" si="23"/>
        <v>061</v>
      </c>
      <c r="C727" t="s">
        <v>24</v>
      </c>
      <c r="D727">
        <v>606940</v>
      </c>
      <c r="E727" t="s">
        <v>45</v>
      </c>
      <c r="F727">
        <v>606940</v>
      </c>
      <c r="G727" t="s">
        <v>193</v>
      </c>
      <c r="H727" t="s">
        <v>194</v>
      </c>
      <c r="I727" t="s">
        <v>25</v>
      </c>
      <c r="J727" t="s">
        <v>26</v>
      </c>
      <c r="K727" t="s">
        <v>0</v>
      </c>
      <c r="L727" t="s">
        <v>0</v>
      </c>
      <c r="M727">
        <v>1</v>
      </c>
      <c r="N727" s="1">
        <v>42736</v>
      </c>
      <c r="O727">
        <v>1</v>
      </c>
      <c r="P727" t="str">
        <f>"170100000042"</f>
        <v>170100000042</v>
      </c>
      <c r="Q727" t="s">
        <v>169</v>
      </c>
      <c r="R727" t="s">
        <v>29</v>
      </c>
      <c r="S727" t="s">
        <v>170</v>
      </c>
      <c r="T727" t="s">
        <v>171</v>
      </c>
      <c r="U727" t="s">
        <v>28</v>
      </c>
      <c r="V727">
        <v>4</v>
      </c>
      <c r="W727">
        <v>0</v>
      </c>
    </row>
    <row r="728" spans="1:23" x14ac:dyDescent="0.25">
      <c r="A728" t="str">
        <f t="shared" si="22"/>
        <v>LA061</v>
      </c>
      <c r="B728" t="str">
        <f t="shared" si="23"/>
        <v>061</v>
      </c>
      <c r="C728" t="s">
        <v>24</v>
      </c>
      <c r="D728">
        <v>606940</v>
      </c>
      <c r="E728" t="s">
        <v>45</v>
      </c>
      <c r="F728">
        <v>606940</v>
      </c>
      <c r="G728" t="s">
        <v>193</v>
      </c>
      <c r="H728" t="s">
        <v>194</v>
      </c>
      <c r="I728" t="s">
        <v>25</v>
      </c>
      <c r="J728" t="s">
        <v>26</v>
      </c>
      <c r="K728" t="s">
        <v>0</v>
      </c>
      <c r="L728" t="s">
        <v>0</v>
      </c>
      <c r="M728">
        <v>1</v>
      </c>
      <c r="N728" s="1">
        <v>42736</v>
      </c>
      <c r="O728">
        <v>1</v>
      </c>
      <c r="P728" t="str">
        <f>"170100000603"</f>
        <v>170100000603</v>
      </c>
      <c r="Q728" t="s">
        <v>172</v>
      </c>
      <c r="R728" t="s">
        <v>29</v>
      </c>
      <c r="S728" t="s">
        <v>173</v>
      </c>
      <c r="T728" t="s">
        <v>174</v>
      </c>
      <c r="U728" t="s">
        <v>28</v>
      </c>
      <c r="V728">
        <v>4</v>
      </c>
      <c r="W728">
        <v>0</v>
      </c>
    </row>
    <row r="729" spans="1:23" x14ac:dyDescent="0.25">
      <c r="A729" t="str">
        <f t="shared" si="22"/>
        <v>LA061</v>
      </c>
      <c r="B729" t="str">
        <f t="shared" si="23"/>
        <v>061</v>
      </c>
      <c r="C729" t="s">
        <v>24</v>
      </c>
      <c r="D729">
        <v>606940</v>
      </c>
      <c r="E729" t="s">
        <v>45</v>
      </c>
      <c r="F729">
        <v>606940</v>
      </c>
      <c r="G729" t="s">
        <v>193</v>
      </c>
      <c r="H729" t="s">
        <v>194</v>
      </c>
      <c r="I729" t="s">
        <v>25</v>
      </c>
      <c r="J729" t="s">
        <v>26</v>
      </c>
      <c r="K729" t="s">
        <v>0</v>
      </c>
      <c r="L729" t="s">
        <v>0</v>
      </c>
      <c r="M729">
        <v>1</v>
      </c>
      <c r="N729" s="1">
        <v>42736</v>
      </c>
      <c r="O729">
        <v>1</v>
      </c>
      <c r="P729" t="str">
        <f>"170100001468"</f>
        <v>170100001468</v>
      </c>
      <c r="Q729" t="s">
        <v>172</v>
      </c>
      <c r="R729" t="s">
        <v>29</v>
      </c>
      <c r="S729" t="s">
        <v>173</v>
      </c>
      <c r="T729" t="s">
        <v>174</v>
      </c>
      <c r="U729" t="s">
        <v>28</v>
      </c>
      <c r="V729">
        <v>4</v>
      </c>
      <c r="W729">
        <v>0</v>
      </c>
    </row>
    <row r="730" spans="1:23" x14ac:dyDescent="0.25">
      <c r="A730" t="str">
        <f t="shared" si="22"/>
        <v>LA061</v>
      </c>
      <c r="B730" t="str">
        <f t="shared" si="23"/>
        <v>061</v>
      </c>
      <c r="C730" t="s">
        <v>24</v>
      </c>
      <c r="D730">
        <v>606940</v>
      </c>
      <c r="E730" t="s">
        <v>45</v>
      </c>
      <c r="F730">
        <v>606940</v>
      </c>
      <c r="G730" t="s">
        <v>193</v>
      </c>
      <c r="H730" t="s">
        <v>194</v>
      </c>
      <c r="I730" t="s">
        <v>25</v>
      </c>
      <c r="J730" t="s">
        <v>26</v>
      </c>
      <c r="K730" t="s">
        <v>0</v>
      </c>
      <c r="L730" t="s">
        <v>0</v>
      </c>
      <c r="M730">
        <v>1</v>
      </c>
      <c r="N730" s="1">
        <v>42739</v>
      </c>
      <c r="O730">
        <v>1</v>
      </c>
      <c r="P730" t="str">
        <f>"170100001469"</f>
        <v>170100001469</v>
      </c>
      <c r="Q730" t="s">
        <v>172</v>
      </c>
      <c r="R730" t="s">
        <v>29</v>
      </c>
      <c r="S730" t="s">
        <v>173</v>
      </c>
      <c r="T730" t="s">
        <v>174</v>
      </c>
      <c r="U730" t="s">
        <v>28</v>
      </c>
      <c r="V730">
        <v>4</v>
      </c>
      <c r="W730">
        <v>0</v>
      </c>
    </row>
    <row r="731" spans="1:23" x14ac:dyDescent="0.25">
      <c r="A731" t="str">
        <f t="shared" si="22"/>
        <v>LA061</v>
      </c>
      <c r="B731" t="str">
        <f t="shared" si="23"/>
        <v>061</v>
      </c>
      <c r="C731" t="s">
        <v>24</v>
      </c>
      <c r="D731">
        <v>606940</v>
      </c>
      <c r="E731" t="s">
        <v>45</v>
      </c>
      <c r="F731">
        <v>606940</v>
      </c>
      <c r="G731" t="s">
        <v>193</v>
      </c>
      <c r="H731" t="s">
        <v>194</v>
      </c>
      <c r="I731" t="s">
        <v>25</v>
      </c>
      <c r="J731" t="s">
        <v>26</v>
      </c>
      <c r="K731" t="s">
        <v>0</v>
      </c>
      <c r="L731" t="s">
        <v>0</v>
      </c>
      <c r="M731">
        <v>1</v>
      </c>
      <c r="N731" s="1">
        <v>42740</v>
      </c>
      <c r="O731">
        <v>1</v>
      </c>
      <c r="P731" t="str">
        <f>"170100001417"</f>
        <v>170100001417</v>
      </c>
      <c r="Q731" t="s">
        <v>172</v>
      </c>
      <c r="R731" t="s">
        <v>29</v>
      </c>
      <c r="S731" t="s">
        <v>173</v>
      </c>
      <c r="T731" t="s">
        <v>174</v>
      </c>
      <c r="U731" t="s">
        <v>28</v>
      </c>
      <c r="V731">
        <v>4</v>
      </c>
      <c r="W731">
        <v>0</v>
      </c>
    </row>
    <row r="732" spans="1:23" x14ac:dyDescent="0.25">
      <c r="A732" t="str">
        <f t="shared" si="22"/>
        <v>LA061</v>
      </c>
      <c r="B732" t="str">
        <f t="shared" si="23"/>
        <v>061</v>
      </c>
      <c r="C732" t="s">
        <v>24</v>
      </c>
      <c r="D732">
        <v>606940</v>
      </c>
      <c r="E732" t="s">
        <v>45</v>
      </c>
      <c r="F732">
        <v>606940</v>
      </c>
      <c r="G732" t="s">
        <v>193</v>
      </c>
      <c r="H732" t="s">
        <v>194</v>
      </c>
      <c r="I732" t="s">
        <v>25</v>
      </c>
      <c r="J732" t="s">
        <v>26</v>
      </c>
      <c r="K732" t="s">
        <v>0</v>
      </c>
      <c r="L732" t="s">
        <v>0</v>
      </c>
      <c r="M732">
        <v>1</v>
      </c>
      <c r="N732" s="1">
        <v>42747</v>
      </c>
      <c r="O732">
        <v>1</v>
      </c>
      <c r="P732" t="str">
        <f>"170100001421"</f>
        <v>170100001421</v>
      </c>
      <c r="Q732" t="s">
        <v>172</v>
      </c>
      <c r="R732" t="s">
        <v>29</v>
      </c>
      <c r="S732" t="s">
        <v>173</v>
      </c>
      <c r="T732" t="s">
        <v>174</v>
      </c>
      <c r="U732" t="s">
        <v>28</v>
      </c>
      <c r="V732">
        <v>4</v>
      </c>
      <c r="W732">
        <v>0</v>
      </c>
    </row>
    <row r="733" spans="1:23" x14ac:dyDescent="0.25">
      <c r="A733" t="str">
        <f t="shared" si="22"/>
        <v>LA061</v>
      </c>
      <c r="B733" t="str">
        <f t="shared" si="23"/>
        <v>061</v>
      </c>
      <c r="C733" t="s">
        <v>24</v>
      </c>
      <c r="D733">
        <v>606940</v>
      </c>
      <c r="E733" t="s">
        <v>45</v>
      </c>
      <c r="F733">
        <v>606940</v>
      </c>
      <c r="G733" t="s">
        <v>193</v>
      </c>
      <c r="H733" t="s">
        <v>194</v>
      </c>
      <c r="I733" t="s">
        <v>25</v>
      </c>
      <c r="J733" t="s">
        <v>26</v>
      </c>
      <c r="K733" t="s">
        <v>0</v>
      </c>
      <c r="L733" t="s">
        <v>0</v>
      </c>
      <c r="M733">
        <v>1</v>
      </c>
      <c r="N733" s="1">
        <v>42766</v>
      </c>
      <c r="O733">
        <v>1</v>
      </c>
      <c r="P733" t="str">
        <f>"170100000190"</f>
        <v>170100000190</v>
      </c>
      <c r="Q733" t="s">
        <v>169</v>
      </c>
      <c r="R733" t="s">
        <v>27</v>
      </c>
      <c r="S733" t="s">
        <v>170</v>
      </c>
      <c r="T733" t="s">
        <v>171</v>
      </c>
      <c r="U733" t="s">
        <v>28</v>
      </c>
      <c r="V733">
        <v>4</v>
      </c>
      <c r="W733">
        <v>0</v>
      </c>
    </row>
    <row r="734" spans="1:23" x14ac:dyDescent="0.25">
      <c r="A734" t="str">
        <f t="shared" si="22"/>
        <v>LA061</v>
      </c>
      <c r="B734" t="str">
        <f t="shared" si="23"/>
        <v>061</v>
      </c>
      <c r="C734" t="s">
        <v>24</v>
      </c>
      <c r="D734">
        <v>606940</v>
      </c>
      <c r="E734" t="s">
        <v>45</v>
      </c>
      <c r="F734">
        <v>606940</v>
      </c>
      <c r="G734" t="s">
        <v>193</v>
      </c>
      <c r="H734" t="s">
        <v>194</v>
      </c>
      <c r="I734" t="s">
        <v>25</v>
      </c>
      <c r="J734" t="s">
        <v>26</v>
      </c>
      <c r="K734" t="s">
        <v>0</v>
      </c>
      <c r="L734" t="s">
        <v>0</v>
      </c>
      <c r="M734">
        <v>2</v>
      </c>
      <c r="N734" s="1">
        <v>42767</v>
      </c>
      <c r="O734">
        <v>1</v>
      </c>
      <c r="P734" t="str">
        <f>"170200000225"</f>
        <v>170200000225</v>
      </c>
      <c r="Q734" t="s">
        <v>169</v>
      </c>
      <c r="R734" t="s">
        <v>27</v>
      </c>
      <c r="S734" t="s">
        <v>170</v>
      </c>
      <c r="T734" t="s">
        <v>171</v>
      </c>
      <c r="U734" t="s">
        <v>28</v>
      </c>
      <c r="V734">
        <v>4</v>
      </c>
      <c r="W734">
        <v>0</v>
      </c>
    </row>
    <row r="735" spans="1:23" x14ac:dyDescent="0.25">
      <c r="A735" t="str">
        <f t="shared" si="22"/>
        <v>LA061</v>
      </c>
      <c r="B735" t="str">
        <f t="shared" si="23"/>
        <v>061</v>
      </c>
      <c r="C735" t="s">
        <v>24</v>
      </c>
      <c r="D735">
        <v>606940</v>
      </c>
      <c r="E735" t="s">
        <v>45</v>
      </c>
      <c r="F735">
        <v>606940</v>
      </c>
      <c r="G735" t="s">
        <v>193</v>
      </c>
      <c r="H735" t="s">
        <v>194</v>
      </c>
      <c r="I735" t="s">
        <v>25</v>
      </c>
      <c r="J735" t="s">
        <v>26</v>
      </c>
      <c r="K735" t="s">
        <v>0</v>
      </c>
      <c r="L735" t="s">
        <v>0</v>
      </c>
      <c r="M735">
        <v>2</v>
      </c>
      <c r="N735" s="1">
        <v>42775</v>
      </c>
      <c r="O735">
        <v>1</v>
      </c>
      <c r="P735" t="str">
        <f>"170200000598"</f>
        <v>170200000598</v>
      </c>
      <c r="Q735" t="s">
        <v>172</v>
      </c>
      <c r="R735" t="s">
        <v>29</v>
      </c>
      <c r="S735" t="s">
        <v>173</v>
      </c>
      <c r="T735" t="s">
        <v>174</v>
      </c>
      <c r="U735" t="s">
        <v>28</v>
      </c>
      <c r="V735">
        <v>4</v>
      </c>
      <c r="W735">
        <v>0</v>
      </c>
    </row>
    <row r="736" spans="1:23" x14ac:dyDescent="0.25">
      <c r="A736" t="str">
        <f t="shared" si="22"/>
        <v>LA061</v>
      </c>
      <c r="B736" t="str">
        <f t="shared" si="23"/>
        <v>061</v>
      </c>
      <c r="C736" t="s">
        <v>24</v>
      </c>
      <c r="D736">
        <v>606940</v>
      </c>
      <c r="E736" t="s">
        <v>45</v>
      </c>
      <c r="F736">
        <v>606940</v>
      </c>
      <c r="G736" t="s">
        <v>193</v>
      </c>
      <c r="H736" t="s">
        <v>194</v>
      </c>
      <c r="I736" t="s">
        <v>25</v>
      </c>
      <c r="J736" t="s">
        <v>26</v>
      </c>
      <c r="K736" t="s">
        <v>0</v>
      </c>
      <c r="L736" t="s">
        <v>0</v>
      </c>
      <c r="M736">
        <v>2</v>
      </c>
      <c r="N736" s="1">
        <v>42775</v>
      </c>
      <c r="O736">
        <v>1</v>
      </c>
      <c r="P736" t="str">
        <f>"170200001664"</f>
        <v>170200001664</v>
      </c>
      <c r="Q736" t="s">
        <v>172</v>
      </c>
      <c r="R736" t="s">
        <v>29</v>
      </c>
      <c r="S736" t="s">
        <v>173</v>
      </c>
      <c r="T736" t="s">
        <v>174</v>
      </c>
      <c r="U736" t="s">
        <v>28</v>
      </c>
      <c r="V736">
        <v>4</v>
      </c>
      <c r="W736">
        <v>0</v>
      </c>
    </row>
    <row r="737" spans="1:23" x14ac:dyDescent="0.25">
      <c r="A737" t="str">
        <f t="shared" si="22"/>
        <v>LA061</v>
      </c>
      <c r="B737" t="str">
        <f t="shared" si="23"/>
        <v>061</v>
      </c>
      <c r="C737" t="s">
        <v>24</v>
      </c>
      <c r="D737">
        <v>606940</v>
      </c>
      <c r="E737" t="s">
        <v>45</v>
      </c>
      <c r="F737">
        <v>606940</v>
      </c>
      <c r="G737" t="s">
        <v>207</v>
      </c>
      <c r="H737" t="s">
        <v>208</v>
      </c>
      <c r="I737" t="s">
        <v>32</v>
      </c>
      <c r="J737" t="s">
        <v>33</v>
      </c>
      <c r="K737" t="s">
        <v>0</v>
      </c>
      <c r="L737" t="s">
        <v>0</v>
      </c>
      <c r="M737">
        <v>8</v>
      </c>
      <c r="N737" s="1">
        <v>42948</v>
      </c>
      <c r="O737">
        <v>1</v>
      </c>
      <c r="P737" t="str">
        <f>"170800000172"</f>
        <v>170800000172</v>
      </c>
      <c r="Q737" t="s">
        <v>169</v>
      </c>
      <c r="R737" t="s">
        <v>27</v>
      </c>
      <c r="S737" t="s">
        <v>170</v>
      </c>
      <c r="T737" t="s">
        <v>171</v>
      </c>
      <c r="U737" t="s">
        <v>28</v>
      </c>
      <c r="V737">
        <v>4</v>
      </c>
      <c r="W737">
        <v>0</v>
      </c>
    </row>
    <row r="738" spans="1:23" x14ac:dyDescent="0.25">
      <c r="A738" t="str">
        <f t="shared" si="22"/>
        <v>LA061</v>
      </c>
      <c r="B738" t="str">
        <f t="shared" si="23"/>
        <v>061</v>
      </c>
      <c r="C738" t="s">
        <v>24</v>
      </c>
      <c r="D738">
        <v>606940</v>
      </c>
      <c r="E738" t="s">
        <v>45</v>
      </c>
      <c r="F738">
        <v>606940</v>
      </c>
      <c r="G738" t="s">
        <v>207</v>
      </c>
      <c r="H738" t="s">
        <v>208</v>
      </c>
      <c r="I738" t="s">
        <v>32</v>
      </c>
      <c r="J738" t="s">
        <v>33</v>
      </c>
      <c r="K738" t="s">
        <v>0</v>
      </c>
      <c r="L738" t="s">
        <v>0</v>
      </c>
      <c r="M738">
        <v>10</v>
      </c>
      <c r="N738" s="1">
        <v>43039</v>
      </c>
      <c r="O738">
        <v>1</v>
      </c>
      <c r="P738" t="str">
        <f>"171000000438"</f>
        <v>171000000438</v>
      </c>
      <c r="Q738" t="s">
        <v>169</v>
      </c>
      <c r="R738" t="s">
        <v>27</v>
      </c>
      <c r="S738" t="s">
        <v>170</v>
      </c>
      <c r="T738" t="s">
        <v>171</v>
      </c>
      <c r="U738" t="s">
        <v>28</v>
      </c>
      <c r="V738">
        <v>4</v>
      </c>
      <c r="W738">
        <v>0</v>
      </c>
    </row>
    <row r="739" spans="1:23" x14ac:dyDescent="0.25">
      <c r="A739" t="str">
        <f t="shared" si="22"/>
        <v>LA061</v>
      </c>
      <c r="B739" t="str">
        <f t="shared" si="23"/>
        <v>061</v>
      </c>
      <c r="C739" t="s">
        <v>24</v>
      </c>
      <c r="D739">
        <v>606940</v>
      </c>
      <c r="E739" t="s">
        <v>45</v>
      </c>
      <c r="F739">
        <v>606940</v>
      </c>
      <c r="G739" t="s">
        <v>224</v>
      </c>
      <c r="H739" t="s">
        <v>225</v>
      </c>
      <c r="I739" t="s">
        <v>25</v>
      </c>
      <c r="J739" t="s">
        <v>26</v>
      </c>
      <c r="K739" t="s">
        <v>0</v>
      </c>
      <c r="L739" t="s">
        <v>0</v>
      </c>
      <c r="M739">
        <v>1</v>
      </c>
      <c r="N739" s="1">
        <v>42766</v>
      </c>
      <c r="O739">
        <v>1</v>
      </c>
      <c r="P739" t="str">
        <f>"170100000190"</f>
        <v>170100000190</v>
      </c>
      <c r="Q739" t="s">
        <v>169</v>
      </c>
      <c r="R739" t="s">
        <v>27</v>
      </c>
      <c r="S739" t="s">
        <v>170</v>
      </c>
      <c r="T739" t="s">
        <v>171</v>
      </c>
      <c r="U739" t="s">
        <v>28</v>
      </c>
      <c r="V739">
        <v>4</v>
      </c>
      <c r="W739">
        <v>0</v>
      </c>
    </row>
    <row r="740" spans="1:23" x14ac:dyDescent="0.25">
      <c r="A740" t="str">
        <f t="shared" si="22"/>
        <v>LA061</v>
      </c>
      <c r="B740" t="str">
        <f t="shared" si="23"/>
        <v>061</v>
      </c>
      <c r="C740" t="s">
        <v>24</v>
      </c>
      <c r="D740">
        <v>606940</v>
      </c>
      <c r="E740" t="s">
        <v>45</v>
      </c>
      <c r="F740">
        <v>606940</v>
      </c>
      <c r="G740" t="s">
        <v>224</v>
      </c>
      <c r="H740" t="s">
        <v>225</v>
      </c>
      <c r="I740" t="s">
        <v>25</v>
      </c>
      <c r="J740" t="s">
        <v>26</v>
      </c>
      <c r="K740" t="s">
        <v>0</v>
      </c>
      <c r="L740" t="s">
        <v>0</v>
      </c>
      <c r="M740">
        <v>2</v>
      </c>
      <c r="N740" s="1">
        <v>42767</v>
      </c>
      <c r="O740">
        <v>1</v>
      </c>
      <c r="P740" t="str">
        <f>"170200000225"</f>
        <v>170200000225</v>
      </c>
      <c r="Q740" t="s">
        <v>169</v>
      </c>
      <c r="R740" t="s">
        <v>27</v>
      </c>
      <c r="S740" t="s">
        <v>170</v>
      </c>
      <c r="T740" t="s">
        <v>171</v>
      </c>
      <c r="U740" t="s">
        <v>28</v>
      </c>
      <c r="V740">
        <v>4</v>
      </c>
      <c r="W740">
        <v>0</v>
      </c>
    </row>
    <row r="741" spans="1:23" x14ac:dyDescent="0.25">
      <c r="A741" t="str">
        <f t="shared" si="22"/>
        <v>LA061</v>
      </c>
      <c r="B741" t="str">
        <f t="shared" si="23"/>
        <v>061</v>
      </c>
      <c r="C741" t="s">
        <v>24</v>
      </c>
      <c r="D741">
        <v>606940</v>
      </c>
      <c r="E741" t="s">
        <v>45</v>
      </c>
      <c r="F741">
        <v>606940</v>
      </c>
      <c r="G741" t="s">
        <v>224</v>
      </c>
      <c r="H741" t="s">
        <v>225</v>
      </c>
      <c r="I741" t="s">
        <v>25</v>
      </c>
      <c r="J741" t="s">
        <v>26</v>
      </c>
      <c r="K741" t="s">
        <v>0</v>
      </c>
      <c r="L741" t="s">
        <v>0</v>
      </c>
      <c r="M741">
        <v>2</v>
      </c>
      <c r="N741" s="1">
        <v>42794</v>
      </c>
      <c r="O741">
        <v>1</v>
      </c>
      <c r="P741" t="str">
        <f>"170200000526"</f>
        <v>170200000526</v>
      </c>
      <c r="Q741" t="s">
        <v>169</v>
      </c>
      <c r="R741" t="s">
        <v>27</v>
      </c>
      <c r="S741" t="s">
        <v>170</v>
      </c>
      <c r="T741" t="s">
        <v>171</v>
      </c>
      <c r="U741" t="s">
        <v>28</v>
      </c>
      <c r="V741">
        <v>4</v>
      </c>
      <c r="W741">
        <v>0</v>
      </c>
    </row>
    <row r="742" spans="1:23" x14ac:dyDescent="0.25">
      <c r="A742" t="str">
        <f t="shared" si="22"/>
        <v>LA061</v>
      </c>
      <c r="B742" t="str">
        <f t="shared" si="23"/>
        <v>061</v>
      </c>
      <c r="C742" t="s">
        <v>24</v>
      </c>
      <c r="D742">
        <v>606940</v>
      </c>
      <c r="E742" t="s">
        <v>45</v>
      </c>
      <c r="F742">
        <v>606940</v>
      </c>
      <c r="G742" t="s">
        <v>224</v>
      </c>
      <c r="H742" t="s">
        <v>225</v>
      </c>
      <c r="I742" t="s">
        <v>25</v>
      </c>
      <c r="J742" t="s">
        <v>26</v>
      </c>
      <c r="K742" t="s">
        <v>0</v>
      </c>
      <c r="L742" t="s">
        <v>0</v>
      </c>
      <c r="M742">
        <v>3</v>
      </c>
      <c r="N742" s="1">
        <v>42795</v>
      </c>
      <c r="O742">
        <v>1</v>
      </c>
      <c r="P742" t="str">
        <f>"170300000245"</f>
        <v>170300000245</v>
      </c>
      <c r="Q742" t="s">
        <v>169</v>
      </c>
      <c r="R742" t="s">
        <v>27</v>
      </c>
      <c r="S742" t="s">
        <v>170</v>
      </c>
      <c r="T742" t="s">
        <v>171</v>
      </c>
      <c r="U742" t="s">
        <v>28</v>
      </c>
      <c r="V742">
        <v>4</v>
      </c>
      <c r="W742">
        <v>0</v>
      </c>
    </row>
    <row r="743" spans="1:23" x14ac:dyDescent="0.25">
      <c r="A743" t="str">
        <f t="shared" si="22"/>
        <v>LA061</v>
      </c>
      <c r="B743" t="str">
        <f t="shared" si="23"/>
        <v>061</v>
      </c>
      <c r="C743" t="s">
        <v>24</v>
      </c>
      <c r="D743">
        <v>606940</v>
      </c>
      <c r="E743" t="s">
        <v>45</v>
      </c>
      <c r="F743">
        <v>606940</v>
      </c>
      <c r="G743" t="s">
        <v>224</v>
      </c>
      <c r="H743" t="s">
        <v>225</v>
      </c>
      <c r="I743" t="s">
        <v>25</v>
      </c>
      <c r="J743" t="s">
        <v>26</v>
      </c>
      <c r="K743" t="s">
        <v>0</v>
      </c>
      <c r="L743" t="s">
        <v>0</v>
      </c>
      <c r="M743">
        <v>3</v>
      </c>
      <c r="N743" s="1">
        <v>42795</v>
      </c>
      <c r="O743">
        <v>1</v>
      </c>
      <c r="P743" t="str">
        <f>"170300001124"</f>
        <v>170300001124</v>
      </c>
      <c r="Q743" t="s">
        <v>172</v>
      </c>
      <c r="R743" t="s">
        <v>29</v>
      </c>
      <c r="S743" t="s">
        <v>173</v>
      </c>
      <c r="T743" t="s">
        <v>174</v>
      </c>
      <c r="U743" t="s">
        <v>28</v>
      </c>
      <c r="V743">
        <v>4</v>
      </c>
      <c r="W743">
        <v>0</v>
      </c>
    </row>
    <row r="744" spans="1:23" x14ac:dyDescent="0.25">
      <c r="A744" t="str">
        <f t="shared" si="22"/>
        <v>LA061</v>
      </c>
      <c r="B744" t="str">
        <f t="shared" si="23"/>
        <v>061</v>
      </c>
      <c r="C744" t="s">
        <v>24</v>
      </c>
      <c r="D744">
        <v>606940</v>
      </c>
      <c r="E744" t="s">
        <v>45</v>
      </c>
      <c r="F744">
        <v>606940</v>
      </c>
      <c r="G744" t="s">
        <v>224</v>
      </c>
      <c r="H744" t="s">
        <v>225</v>
      </c>
      <c r="I744" t="s">
        <v>25</v>
      </c>
      <c r="J744" t="s">
        <v>26</v>
      </c>
      <c r="K744" t="s">
        <v>0</v>
      </c>
      <c r="L744" t="s">
        <v>0</v>
      </c>
      <c r="M744">
        <v>4</v>
      </c>
      <c r="N744" s="1">
        <v>42855</v>
      </c>
      <c r="O744">
        <v>1</v>
      </c>
      <c r="P744" t="str">
        <f>"170400000491"</f>
        <v>170400000491</v>
      </c>
      <c r="Q744" t="s">
        <v>169</v>
      </c>
      <c r="R744" t="s">
        <v>27</v>
      </c>
      <c r="S744" t="s">
        <v>170</v>
      </c>
      <c r="T744" t="s">
        <v>171</v>
      </c>
      <c r="U744" t="s">
        <v>28</v>
      </c>
      <c r="V744">
        <v>4</v>
      </c>
      <c r="W744">
        <v>0</v>
      </c>
    </row>
    <row r="745" spans="1:23" x14ac:dyDescent="0.25">
      <c r="A745" t="str">
        <f t="shared" si="22"/>
        <v>LA061</v>
      </c>
      <c r="B745" t="str">
        <f t="shared" si="23"/>
        <v>061</v>
      </c>
      <c r="C745" t="s">
        <v>24</v>
      </c>
      <c r="D745">
        <v>606940</v>
      </c>
      <c r="E745" t="s">
        <v>45</v>
      </c>
      <c r="F745">
        <v>606940</v>
      </c>
      <c r="G745" t="s">
        <v>224</v>
      </c>
      <c r="H745" t="s">
        <v>225</v>
      </c>
      <c r="I745" t="s">
        <v>25</v>
      </c>
      <c r="J745" t="s">
        <v>26</v>
      </c>
      <c r="K745" t="s">
        <v>0</v>
      </c>
      <c r="L745" t="s">
        <v>0</v>
      </c>
      <c r="M745">
        <v>5</v>
      </c>
      <c r="N745" s="1">
        <v>42856</v>
      </c>
      <c r="O745">
        <v>1</v>
      </c>
      <c r="P745" t="str">
        <f>"170500000190"</f>
        <v>170500000190</v>
      </c>
      <c r="Q745" t="s">
        <v>169</v>
      </c>
      <c r="R745" t="s">
        <v>27</v>
      </c>
      <c r="S745" t="s">
        <v>170</v>
      </c>
      <c r="T745" t="s">
        <v>171</v>
      </c>
      <c r="U745" t="s">
        <v>28</v>
      </c>
      <c r="V745">
        <v>4</v>
      </c>
      <c r="W745">
        <v>0</v>
      </c>
    </row>
    <row r="746" spans="1:23" x14ac:dyDescent="0.25">
      <c r="A746" t="str">
        <f t="shared" si="22"/>
        <v>LA061</v>
      </c>
      <c r="B746" t="str">
        <f t="shared" si="23"/>
        <v>061</v>
      </c>
      <c r="C746" t="s">
        <v>24</v>
      </c>
      <c r="D746">
        <v>606940</v>
      </c>
      <c r="E746" t="s">
        <v>45</v>
      </c>
      <c r="F746">
        <v>606940</v>
      </c>
      <c r="G746" t="s">
        <v>226</v>
      </c>
      <c r="H746" t="s">
        <v>227</v>
      </c>
      <c r="I746" t="s">
        <v>34</v>
      </c>
      <c r="J746" t="s">
        <v>35</v>
      </c>
      <c r="K746">
        <v>2520</v>
      </c>
      <c r="L746" t="s">
        <v>228</v>
      </c>
      <c r="M746">
        <v>4</v>
      </c>
      <c r="N746" s="1">
        <v>42844</v>
      </c>
      <c r="O746">
        <v>1</v>
      </c>
      <c r="P746" t="str">
        <f>"170400001122"</f>
        <v>170400001122</v>
      </c>
      <c r="Q746" t="s">
        <v>172</v>
      </c>
      <c r="R746" t="s">
        <v>29</v>
      </c>
      <c r="S746" t="s">
        <v>173</v>
      </c>
      <c r="T746" t="s">
        <v>174</v>
      </c>
      <c r="U746" t="s">
        <v>28</v>
      </c>
      <c r="V746">
        <v>4</v>
      </c>
      <c r="W746">
        <v>0</v>
      </c>
    </row>
    <row r="747" spans="1:23" x14ac:dyDescent="0.25">
      <c r="A747" t="str">
        <f t="shared" si="22"/>
        <v>LA061</v>
      </c>
      <c r="B747" t="str">
        <f t="shared" si="23"/>
        <v>061</v>
      </c>
      <c r="C747" t="s">
        <v>24</v>
      </c>
      <c r="D747">
        <v>606940</v>
      </c>
      <c r="E747" t="s">
        <v>45</v>
      </c>
      <c r="F747">
        <v>606940</v>
      </c>
      <c r="G747" t="s">
        <v>226</v>
      </c>
      <c r="H747" t="s">
        <v>227</v>
      </c>
      <c r="I747" t="s">
        <v>34</v>
      </c>
      <c r="J747" t="s">
        <v>35</v>
      </c>
      <c r="K747">
        <v>2520</v>
      </c>
      <c r="L747" t="s">
        <v>228</v>
      </c>
      <c r="M747">
        <v>6</v>
      </c>
      <c r="N747" s="1">
        <v>42916</v>
      </c>
      <c r="O747">
        <v>1</v>
      </c>
      <c r="P747" t="str">
        <f>"170600000094"</f>
        <v>170600000094</v>
      </c>
      <c r="Q747" t="s">
        <v>169</v>
      </c>
      <c r="R747" t="s">
        <v>29</v>
      </c>
      <c r="S747" t="s">
        <v>170</v>
      </c>
      <c r="T747" t="s">
        <v>171</v>
      </c>
      <c r="U747" t="s">
        <v>28</v>
      </c>
      <c r="V747">
        <v>4</v>
      </c>
      <c r="W747">
        <v>0</v>
      </c>
    </row>
    <row r="748" spans="1:23" x14ac:dyDescent="0.25">
      <c r="A748" t="str">
        <f t="shared" si="22"/>
        <v>LA061</v>
      </c>
      <c r="B748" t="str">
        <f t="shared" si="23"/>
        <v>061</v>
      </c>
      <c r="C748" t="s">
        <v>24</v>
      </c>
      <c r="D748">
        <v>606940</v>
      </c>
      <c r="E748" t="s">
        <v>45</v>
      </c>
      <c r="F748">
        <v>606940</v>
      </c>
      <c r="G748" t="s">
        <v>226</v>
      </c>
      <c r="H748" t="s">
        <v>227</v>
      </c>
      <c r="I748" t="s">
        <v>34</v>
      </c>
      <c r="J748" t="s">
        <v>35</v>
      </c>
      <c r="K748">
        <v>2520</v>
      </c>
      <c r="L748" t="s">
        <v>228</v>
      </c>
      <c r="M748">
        <v>7</v>
      </c>
      <c r="N748" s="1">
        <v>42917</v>
      </c>
      <c r="O748">
        <v>1</v>
      </c>
      <c r="P748" t="str">
        <f>"170700000023"</f>
        <v>170700000023</v>
      </c>
      <c r="Q748" t="s">
        <v>169</v>
      </c>
      <c r="R748" t="s">
        <v>29</v>
      </c>
      <c r="S748" t="s">
        <v>170</v>
      </c>
      <c r="T748" t="s">
        <v>171</v>
      </c>
      <c r="U748" t="s">
        <v>28</v>
      </c>
      <c r="V748">
        <v>4</v>
      </c>
      <c r="W748">
        <v>0</v>
      </c>
    </row>
    <row r="749" spans="1:23" x14ac:dyDescent="0.25">
      <c r="A749" t="str">
        <f t="shared" si="22"/>
        <v>LA061</v>
      </c>
      <c r="B749" t="str">
        <f t="shared" si="23"/>
        <v>061</v>
      </c>
      <c r="C749" t="s">
        <v>24</v>
      </c>
      <c r="D749">
        <v>606940</v>
      </c>
      <c r="E749" t="s">
        <v>45</v>
      </c>
      <c r="F749">
        <v>606940</v>
      </c>
      <c r="G749" t="s">
        <v>226</v>
      </c>
      <c r="H749" t="s">
        <v>227</v>
      </c>
      <c r="I749" t="s">
        <v>34</v>
      </c>
      <c r="J749" t="s">
        <v>35</v>
      </c>
      <c r="K749">
        <v>2520</v>
      </c>
      <c r="L749" t="s">
        <v>228</v>
      </c>
      <c r="M749">
        <v>7</v>
      </c>
      <c r="N749" s="1">
        <v>42947</v>
      </c>
      <c r="O749">
        <v>1</v>
      </c>
      <c r="P749" t="str">
        <f>"170700000172"</f>
        <v>170700000172</v>
      </c>
      <c r="Q749" t="s">
        <v>169</v>
      </c>
      <c r="R749" t="s">
        <v>27</v>
      </c>
      <c r="S749" t="s">
        <v>170</v>
      </c>
      <c r="T749" t="s">
        <v>171</v>
      </c>
      <c r="U749" t="s">
        <v>28</v>
      </c>
      <c r="V749">
        <v>4</v>
      </c>
      <c r="W749">
        <v>0</v>
      </c>
    </row>
    <row r="750" spans="1:23" x14ac:dyDescent="0.25">
      <c r="A750" t="str">
        <f t="shared" si="22"/>
        <v>LA061</v>
      </c>
      <c r="B750" t="str">
        <f t="shared" si="23"/>
        <v>061</v>
      </c>
      <c r="C750" t="s">
        <v>24</v>
      </c>
      <c r="D750">
        <v>606940</v>
      </c>
      <c r="E750" t="s">
        <v>45</v>
      </c>
      <c r="F750">
        <v>606940</v>
      </c>
      <c r="G750" t="s">
        <v>226</v>
      </c>
      <c r="H750" t="s">
        <v>227</v>
      </c>
      <c r="I750" t="s">
        <v>34</v>
      </c>
      <c r="J750" t="s">
        <v>35</v>
      </c>
      <c r="K750">
        <v>2520</v>
      </c>
      <c r="L750" t="s">
        <v>228</v>
      </c>
      <c r="M750">
        <v>8</v>
      </c>
      <c r="N750" s="1">
        <v>42948</v>
      </c>
      <c r="O750">
        <v>1</v>
      </c>
      <c r="P750" t="str">
        <f>"170800000172"</f>
        <v>170800000172</v>
      </c>
      <c r="Q750" t="s">
        <v>169</v>
      </c>
      <c r="R750" t="s">
        <v>27</v>
      </c>
      <c r="S750" t="s">
        <v>170</v>
      </c>
      <c r="T750" t="s">
        <v>171</v>
      </c>
      <c r="U750" t="s">
        <v>28</v>
      </c>
      <c r="V750">
        <v>4</v>
      </c>
      <c r="W750">
        <v>0</v>
      </c>
    </row>
    <row r="751" spans="1:23" x14ac:dyDescent="0.25">
      <c r="A751" t="str">
        <f t="shared" si="22"/>
        <v>LA061</v>
      </c>
      <c r="B751" t="str">
        <f t="shared" si="23"/>
        <v>061</v>
      </c>
      <c r="C751" t="s">
        <v>24</v>
      </c>
      <c r="D751">
        <v>606940</v>
      </c>
      <c r="E751" t="s">
        <v>45</v>
      </c>
      <c r="F751">
        <v>606940</v>
      </c>
      <c r="G751" t="s">
        <v>226</v>
      </c>
      <c r="H751" t="s">
        <v>227</v>
      </c>
      <c r="I751" t="s">
        <v>34</v>
      </c>
      <c r="J751" t="s">
        <v>35</v>
      </c>
      <c r="K751">
        <v>2520</v>
      </c>
      <c r="L751" t="s">
        <v>228</v>
      </c>
      <c r="M751">
        <v>8</v>
      </c>
      <c r="N751" s="1">
        <v>42948</v>
      </c>
      <c r="O751">
        <v>1</v>
      </c>
      <c r="P751" t="str">
        <f>"170800000209"</f>
        <v>170800000209</v>
      </c>
      <c r="Q751" t="s">
        <v>172</v>
      </c>
      <c r="R751" t="s">
        <v>29</v>
      </c>
      <c r="S751" t="s">
        <v>173</v>
      </c>
      <c r="T751" t="s">
        <v>174</v>
      </c>
      <c r="U751" t="s">
        <v>28</v>
      </c>
      <c r="V751">
        <v>4</v>
      </c>
      <c r="W751">
        <v>0</v>
      </c>
    </row>
    <row r="752" spans="1:23" x14ac:dyDescent="0.25">
      <c r="A752" t="str">
        <f t="shared" si="22"/>
        <v>LA061</v>
      </c>
      <c r="B752" t="str">
        <f t="shared" si="23"/>
        <v>061</v>
      </c>
      <c r="C752" t="s">
        <v>24</v>
      </c>
      <c r="D752">
        <v>606104</v>
      </c>
      <c r="E752" t="s">
        <v>220</v>
      </c>
      <c r="F752">
        <v>606104</v>
      </c>
      <c r="G752" t="s">
        <v>51</v>
      </c>
      <c r="H752" t="s">
        <v>52</v>
      </c>
      <c r="I752" t="s">
        <v>30</v>
      </c>
      <c r="J752" t="s">
        <v>31</v>
      </c>
      <c r="K752" t="s">
        <v>0</v>
      </c>
      <c r="L752" t="s">
        <v>0</v>
      </c>
      <c r="M752">
        <v>3</v>
      </c>
      <c r="N752" s="1">
        <v>42825</v>
      </c>
      <c r="O752">
        <v>1</v>
      </c>
      <c r="P752" t="str">
        <f>"170300000467"</f>
        <v>170300000467</v>
      </c>
      <c r="Q752" t="s">
        <v>180</v>
      </c>
      <c r="R752" t="s">
        <v>27</v>
      </c>
      <c r="S752" t="s">
        <v>170</v>
      </c>
      <c r="T752" t="s">
        <v>181</v>
      </c>
      <c r="U752" t="s">
        <v>28</v>
      </c>
      <c r="V752">
        <v>4</v>
      </c>
      <c r="W752">
        <v>0</v>
      </c>
    </row>
    <row r="753" spans="1:23" x14ac:dyDescent="0.25">
      <c r="A753" t="str">
        <f t="shared" si="22"/>
        <v>LA061</v>
      </c>
      <c r="B753" t="str">
        <f t="shared" si="23"/>
        <v>061</v>
      </c>
      <c r="C753" t="s">
        <v>24</v>
      </c>
      <c r="D753">
        <v>606104</v>
      </c>
      <c r="E753" t="s">
        <v>220</v>
      </c>
      <c r="F753">
        <v>606104</v>
      </c>
      <c r="G753" t="s">
        <v>51</v>
      </c>
      <c r="H753" t="s">
        <v>52</v>
      </c>
      <c r="I753" t="s">
        <v>30</v>
      </c>
      <c r="J753" t="s">
        <v>31</v>
      </c>
      <c r="K753" t="s">
        <v>0</v>
      </c>
      <c r="L753" t="s">
        <v>0</v>
      </c>
      <c r="M753">
        <v>3</v>
      </c>
      <c r="N753" s="1">
        <v>42825</v>
      </c>
      <c r="O753">
        <v>1</v>
      </c>
      <c r="P753" t="str">
        <f>"170300000642"</f>
        <v>170300000642</v>
      </c>
      <c r="Q753" t="s">
        <v>180</v>
      </c>
      <c r="R753" t="s">
        <v>27</v>
      </c>
      <c r="S753" t="s">
        <v>170</v>
      </c>
      <c r="T753" t="s">
        <v>181</v>
      </c>
      <c r="U753" t="s">
        <v>28</v>
      </c>
      <c r="V753">
        <v>4</v>
      </c>
      <c r="W753">
        <v>0</v>
      </c>
    </row>
    <row r="754" spans="1:23" x14ac:dyDescent="0.25">
      <c r="A754" t="str">
        <f t="shared" si="22"/>
        <v>LA061</v>
      </c>
      <c r="B754" t="str">
        <f t="shared" si="23"/>
        <v>061</v>
      </c>
      <c r="C754" t="s">
        <v>24</v>
      </c>
      <c r="D754">
        <v>606104</v>
      </c>
      <c r="E754" t="s">
        <v>220</v>
      </c>
      <c r="F754">
        <v>606104</v>
      </c>
      <c r="G754" t="s">
        <v>51</v>
      </c>
      <c r="H754" t="s">
        <v>52</v>
      </c>
      <c r="I754" t="s">
        <v>30</v>
      </c>
      <c r="J754" t="s">
        <v>31</v>
      </c>
      <c r="K754" t="s">
        <v>0</v>
      </c>
      <c r="L754" t="s">
        <v>0</v>
      </c>
      <c r="M754">
        <v>4</v>
      </c>
      <c r="N754" s="1">
        <v>42826</v>
      </c>
      <c r="O754">
        <v>1</v>
      </c>
      <c r="P754" t="str">
        <f>"170400000103"</f>
        <v>170400000103</v>
      </c>
      <c r="Q754" t="s">
        <v>180</v>
      </c>
      <c r="R754" t="s">
        <v>27</v>
      </c>
      <c r="S754" t="s">
        <v>170</v>
      </c>
      <c r="T754" t="s">
        <v>181</v>
      </c>
      <c r="U754" t="s">
        <v>28</v>
      </c>
      <c r="V754">
        <v>4</v>
      </c>
      <c r="W754">
        <v>0</v>
      </c>
    </row>
    <row r="755" spans="1:23" x14ac:dyDescent="0.25">
      <c r="A755" t="str">
        <f t="shared" si="22"/>
        <v>LA061</v>
      </c>
      <c r="B755" t="str">
        <f t="shared" si="23"/>
        <v>061</v>
      </c>
      <c r="C755" t="s">
        <v>24</v>
      </c>
      <c r="D755">
        <v>606104</v>
      </c>
      <c r="E755" t="s">
        <v>220</v>
      </c>
      <c r="F755">
        <v>606104</v>
      </c>
      <c r="G755" t="s">
        <v>51</v>
      </c>
      <c r="H755" t="s">
        <v>52</v>
      </c>
      <c r="I755" t="s">
        <v>30</v>
      </c>
      <c r="J755" t="s">
        <v>31</v>
      </c>
      <c r="K755" t="s">
        <v>0</v>
      </c>
      <c r="L755" t="s">
        <v>0</v>
      </c>
      <c r="M755">
        <v>4</v>
      </c>
      <c r="N755" s="1">
        <v>42826</v>
      </c>
      <c r="O755">
        <v>1</v>
      </c>
      <c r="P755" t="str">
        <f>"170400000299"</f>
        <v>170400000299</v>
      </c>
      <c r="Q755" t="s">
        <v>180</v>
      </c>
      <c r="R755" t="s">
        <v>27</v>
      </c>
      <c r="S755" t="s">
        <v>170</v>
      </c>
      <c r="T755" t="s">
        <v>181</v>
      </c>
      <c r="U755" t="s">
        <v>28</v>
      </c>
      <c r="V755">
        <v>4</v>
      </c>
      <c r="W755">
        <v>0</v>
      </c>
    </row>
    <row r="756" spans="1:23" x14ac:dyDescent="0.25">
      <c r="A756" t="str">
        <f t="shared" si="22"/>
        <v>LA061</v>
      </c>
      <c r="B756" t="str">
        <f t="shared" si="23"/>
        <v>061</v>
      </c>
      <c r="C756" t="s">
        <v>24</v>
      </c>
      <c r="D756">
        <v>606104</v>
      </c>
      <c r="E756" t="s">
        <v>220</v>
      </c>
      <c r="F756">
        <v>606104</v>
      </c>
      <c r="G756" t="s">
        <v>51</v>
      </c>
      <c r="H756" t="s">
        <v>52</v>
      </c>
      <c r="I756" t="s">
        <v>30</v>
      </c>
      <c r="J756" t="s">
        <v>31</v>
      </c>
      <c r="K756" t="s">
        <v>0</v>
      </c>
      <c r="L756" t="s">
        <v>0</v>
      </c>
      <c r="M756">
        <v>4</v>
      </c>
      <c r="N756" s="1">
        <v>42855</v>
      </c>
      <c r="O756">
        <v>1</v>
      </c>
      <c r="P756" t="str">
        <f>"170400000367"</f>
        <v>170400000367</v>
      </c>
      <c r="Q756" t="s">
        <v>180</v>
      </c>
      <c r="R756" t="s">
        <v>27</v>
      </c>
      <c r="S756" t="s">
        <v>170</v>
      </c>
      <c r="T756" t="s">
        <v>181</v>
      </c>
      <c r="U756" t="s">
        <v>28</v>
      </c>
      <c r="V756">
        <v>4</v>
      </c>
      <c r="W756">
        <v>0</v>
      </c>
    </row>
    <row r="757" spans="1:23" x14ac:dyDescent="0.25">
      <c r="A757" t="str">
        <f t="shared" si="22"/>
        <v>LA061</v>
      </c>
      <c r="B757" t="str">
        <f t="shared" si="23"/>
        <v>061</v>
      </c>
      <c r="C757" t="s">
        <v>24</v>
      </c>
      <c r="D757">
        <v>606104</v>
      </c>
      <c r="E757" t="s">
        <v>220</v>
      </c>
      <c r="F757">
        <v>606104</v>
      </c>
      <c r="G757" t="s">
        <v>51</v>
      </c>
      <c r="H757" t="s">
        <v>52</v>
      </c>
      <c r="I757" t="s">
        <v>30</v>
      </c>
      <c r="J757" t="s">
        <v>31</v>
      </c>
      <c r="K757" t="s">
        <v>0</v>
      </c>
      <c r="L757" t="s">
        <v>0</v>
      </c>
      <c r="M757">
        <v>5</v>
      </c>
      <c r="N757" s="1">
        <v>42856</v>
      </c>
      <c r="O757">
        <v>1</v>
      </c>
      <c r="P757" t="str">
        <f>"170500000049"</f>
        <v>170500000049</v>
      </c>
      <c r="Q757" t="s">
        <v>180</v>
      </c>
      <c r="R757" t="s">
        <v>27</v>
      </c>
      <c r="S757" t="s">
        <v>170</v>
      </c>
      <c r="T757" t="s">
        <v>181</v>
      </c>
      <c r="U757" t="s">
        <v>28</v>
      </c>
      <c r="V757">
        <v>4</v>
      </c>
      <c r="W757">
        <v>0</v>
      </c>
    </row>
    <row r="758" spans="1:23" x14ac:dyDescent="0.25">
      <c r="A758" t="str">
        <f t="shared" si="22"/>
        <v>LA061</v>
      </c>
      <c r="B758" t="str">
        <f t="shared" si="23"/>
        <v>061</v>
      </c>
      <c r="C758" t="s">
        <v>24</v>
      </c>
      <c r="D758">
        <v>606104</v>
      </c>
      <c r="E758" t="s">
        <v>220</v>
      </c>
      <c r="F758">
        <v>606104</v>
      </c>
      <c r="G758" t="s">
        <v>51</v>
      </c>
      <c r="H758" t="s">
        <v>52</v>
      </c>
      <c r="I758" t="s">
        <v>30</v>
      </c>
      <c r="J758" t="s">
        <v>31</v>
      </c>
      <c r="K758" t="s">
        <v>0</v>
      </c>
      <c r="L758" t="s">
        <v>0</v>
      </c>
      <c r="M758">
        <v>5</v>
      </c>
      <c r="N758" s="1">
        <v>42886</v>
      </c>
      <c r="O758">
        <v>1</v>
      </c>
      <c r="P758" t="str">
        <f>"170500000350"</f>
        <v>170500000350</v>
      </c>
      <c r="Q758" t="s">
        <v>180</v>
      </c>
      <c r="R758" t="s">
        <v>27</v>
      </c>
      <c r="S758" t="s">
        <v>170</v>
      </c>
      <c r="T758" t="s">
        <v>181</v>
      </c>
      <c r="U758" t="s">
        <v>28</v>
      </c>
      <c r="V758">
        <v>4</v>
      </c>
      <c r="W758">
        <v>0</v>
      </c>
    </row>
    <row r="759" spans="1:23" x14ac:dyDescent="0.25">
      <c r="A759" t="str">
        <f t="shared" si="22"/>
        <v>LA061</v>
      </c>
      <c r="B759" t="str">
        <f t="shared" si="23"/>
        <v>061</v>
      </c>
      <c r="C759" t="s">
        <v>24</v>
      </c>
      <c r="D759">
        <v>606104</v>
      </c>
      <c r="E759" t="s">
        <v>220</v>
      </c>
      <c r="F759">
        <v>606104</v>
      </c>
      <c r="G759" t="s">
        <v>51</v>
      </c>
      <c r="H759" t="s">
        <v>52</v>
      </c>
      <c r="I759" t="s">
        <v>30</v>
      </c>
      <c r="J759" t="s">
        <v>31</v>
      </c>
      <c r="K759" t="s">
        <v>0</v>
      </c>
      <c r="L759" t="s">
        <v>0</v>
      </c>
      <c r="M759">
        <v>6</v>
      </c>
      <c r="N759" s="1">
        <v>42887</v>
      </c>
      <c r="O759">
        <v>1</v>
      </c>
      <c r="P759" t="str">
        <f>"170600000060"</f>
        <v>170600000060</v>
      </c>
      <c r="Q759" t="s">
        <v>180</v>
      </c>
      <c r="R759" t="s">
        <v>27</v>
      </c>
      <c r="S759" t="s">
        <v>170</v>
      </c>
      <c r="T759" t="s">
        <v>181</v>
      </c>
      <c r="U759" t="s">
        <v>28</v>
      </c>
      <c r="V759">
        <v>4</v>
      </c>
      <c r="W759">
        <v>0</v>
      </c>
    </row>
    <row r="760" spans="1:23" x14ac:dyDescent="0.25">
      <c r="A760" t="str">
        <f t="shared" si="22"/>
        <v>LA061</v>
      </c>
      <c r="B760" t="str">
        <f t="shared" si="23"/>
        <v>061</v>
      </c>
      <c r="C760" t="s">
        <v>24</v>
      </c>
      <c r="D760">
        <v>606104</v>
      </c>
      <c r="E760" t="s">
        <v>220</v>
      </c>
      <c r="F760">
        <v>606104</v>
      </c>
      <c r="G760" t="s">
        <v>51</v>
      </c>
      <c r="H760" t="s">
        <v>52</v>
      </c>
      <c r="I760" t="s">
        <v>30</v>
      </c>
      <c r="J760" t="s">
        <v>31</v>
      </c>
      <c r="K760" t="s">
        <v>0</v>
      </c>
      <c r="L760" t="s">
        <v>0</v>
      </c>
      <c r="M760">
        <v>6</v>
      </c>
      <c r="N760" s="1">
        <v>42916</v>
      </c>
      <c r="O760">
        <v>1</v>
      </c>
      <c r="P760" t="str">
        <f>"170600000095"</f>
        <v>170600000095</v>
      </c>
      <c r="Q760" t="s">
        <v>180</v>
      </c>
      <c r="R760" t="s">
        <v>29</v>
      </c>
      <c r="S760" t="s">
        <v>187</v>
      </c>
      <c r="T760" t="s">
        <v>181</v>
      </c>
      <c r="U760" t="s">
        <v>28</v>
      </c>
      <c r="V760">
        <v>4</v>
      </c>
      <c r="W760">
        <v>0</v>
      </c>
    </row>
    <row r="761" spans="1:23" x14ac:dyDescent="0.25">
      <c r="A761" t="str">
        <f t="shared" si="22"/>
        <v>LA061</v>
      </c>
      <c r="B761" t="str">
        <f t="shared" si="23"/>
        <v>061</v>
      </c>
      <c r="C761" t="s">
        <v>24</v>
      </c>
      <c r="D761">
        <v>606104</v>
      </c>
      <c r="E761" t="s">
        <v>220</v>
      </c>
      <c r="F761">
        <v>606104</v>
      </c>
      <c r="G761" t="s">
        <v>51</v>
      </c>
      <c r="H761" t="s">
        <v>52</v>
      </c>
      <c r="I761" t="s">
        <v>30</v>
      </c>
      <c r="J761" t="s">
        <v>31</v>
      </c>
      <c r="K761" t="s">
        <v>0</v>
      </c>
      <c r="L761" t="s">
        <v>0</v>
      </c>
      <c r="M761">
        <v>7</v>
      </c>
      <c r="N761" s="1">
        <v>42917</v>
      </c>
      <c r="O761">
        <v>1</v>
      </c>
      <c r="P761" t="str">
        <f>"170700000111"</f>
        <v>170700000111</v>
      </c>
      <c r="Q761" t="s">
        <v>180</v>
      </c>
      <c r="R761" t="s">
        <v>29</v>
      </c>
      <c r="S761" t="s">
        <v>187</v>
      </c>
      <c r="T761" t="s">
        <v>181</v>
      </c>
      <c r="U761" t="s">
        <v>28</v>
      </c>
      <c r="V761">
        <v>4</v>
      </c>
      <c r="W761">
        <v>0</v>
      </c>
    </row>
    <row r="762" spans="1:23" x14ac:dyDescent="0.25">
      <c r="A762" t="str">
        <f t="shared" si="22"/>
        <v>LA061</v>
      </c>
      <c r="B762" t="str">
        <f t="shared" si="23"/>
        <v>061</v>
      </c>
      <c r="C762" t="s">
        <v>24</v>
      </c>
      <c r="D762">
        <v>606104</v>
      </c>
      <c r="E762" t="s">
        <v>220</v>
      </c>
      <c r="F762">
        <v>606104</v>
      </c>
      <c r="G762" t="s">
        <v>51</v>
      </c>
      <c r="H762" t="s">
        <v>52</v>
      </c>
      <c r="I762" t="s">
        <v>30</v>
      </c>
      <c r="J762" t="s">
        <v>31</v>
      </c>
      <c r="K762" t="s">
        <v>0</v>
      </c>
      <c r="L762" t="s">
        <v>0</v>
      </c>
      <c r="M762">
        <v>7</v>
      </c>
      <c r="N762" s="1">
        <v>42947</v>
      </c>
      <c r="O762">
        <v>1</v>
      </c>
      <c r="P762" t="str">
        <f>"170700000064"</f>
        <v>170700000064</v>
      </c>
      <c r="Q762" t="s">
        <v>180</v>
      </c>
      <c r="R762" t="s">
        <v>27</v>
      </c>
      <c r="S762" t="s">
        <v>170</v>
      </c>
      <c r="T762" t="s">
        <v>181</v>
      </c>
      <c r="U762" t="s">
        <v>28</v>
      </c>
      <c r="V762">
        <v>4</v>
      </c>
      <c r="W762">
        <v>0</v>
      </c>
    </row>
    <row r="763" spans="1:23" x14ac:dyDescent="0.25">
      <c r="A763" t="str">
        <f t="shared" si="22"/>
        <v>LA061</v>
      </c>
      <c r="B763" t="str">
        <f t="shared" si="23"/>
        <v>061</v>
      </c>
      <c r="C763" t="s">
        <v>24</v>
      </c>
      <c r="D763">
        <v>606104</v>
      </c>
      <c r="E763" t="s">
        <v>220</v>
      </c>
      <c r="F763">
        <v>606104</v>
      </c>
      <c r="G763" t="s">
        <v>51</v>
      </c>
      <c r="H763" t="s">
        <v>52</v>
      </c>
      <c r="I763" t="s">
        <v>30</v>
      </c>
      <c r="J763" t="s">
        <v>31</v>
      </c>
      <c r="K763" t="s">
        <v>0</v>
      </c>
      <c r="L763" t="s">
        <v>0</v>
      </c>
      <c r="M763">
        <v>8</v>
      </c>
      <c r="N763" s="1">
        <v>42948</v>
      </c>
      <c r="O763">
        <v>1</v>
      </c>
      <c r="P763" t="str">
        <f>"170800000051"</f>
        <v>170800000051</v>
      </c>
      <c r="Q763" t="s">
        <v>180</v>
      </c>
      <c r="R763" t="s">
        <v>27</v>
      </c>
      <c r="S763" t="s">
        <v>170</v>
      </c>
      <c r="T763" t="s">
        <v>181</v>
      </c>
      <c r="U763" t="s">
        <v>28</v>
      </c>
      <c r="V763">
        <v>4</v>
      </c>
      <c r="W763">
        <v>0</v>
      </c>
    </row>
    <row r="764" spans="1:23" x14ac:dyDescent="0.25">
      <c r="A764" t="str">
        <f t="shared" si="22"/>
        <v>LA061</v>
      </c>
      <c r="B764" t="str">
        <f t="shared" si="23"/>
        <v>061</v>
      </c>
      <c r="C764" t="s">
        <v>24</v>
      </c>
      <c r="D764">
        <v>606104</v>
      </c>
      <c r="E764" t="s">
        <v>220</v>
      </c>
      <c r="F764">
        <v>606104</v>
      </c>
      <c r="G764" t="s">
        <v>51</v>
      </c>
      <c r="H764" t="s">
        <v>52</v>
      </c>
      <c r="I764" t="s">
        <v>30</v>
      </c>
      <c r="J764" t="s">
        <v>31</v>
      </c>
      <c r="K764" t="s">
        <v>0</v>
      </c>
      <c r="L764" t="s">
        <v>0</v>
      </c>
      <c r="M764">
        <v>8</v>
      </c>
      <c r="N764" s="1">
        <v>42978</v>
      </c>
      <c r="O764">
        <v>1</v>
      </c>
      <c r="P764" t="str">
        <f>"170800000290"</f>
        <v>170800000290</v>
      </c>
      <c r="Q764" t="s">
        <v>180</v>
      </c>
      <c r="R764" t="s">
        <v>27</v>
      </c>
      <c r="S764" t="s">
        <v>170</v>
      </c>
      <c r="T764" t="s">
        <v>181</v>
      </c>
      <c r="U764" t="s">
        <v>28</v>
      </c>
      <c r="V764">
        <v>4</v>
      </c>
      <c r="W764">
        <v>0</v>
      </c>
    </row>
    <row r="765" spans="1:23" x14ac:dyDescent="0.25">
      <c r="A765" t="str">
        <f t="shared" si="22"/>
        <v>LA061</v>
      </c>
      <c r="B765" t="str">
        <f t="shared" si="23"/>
        <v>061</v>
      </c>
      <c r="C765" t="s">
        <v>24</v>
      </c>
      <c r="D765">
        <v>606104</v>
      </c>
      <c r="E765" t="s">
        <v>220</v>
      </c>
      <c r="F765">
        <v>606104</v>
      </c>
      <c r="G765" t="s">
        <v>51</v>
      </c>
      <c r="H765" t="s">
        <v>52</v>
      </c>
      <c r="I765" t="s">
        <v>30</v>
      </c>
      <c r="J765" t="s">
        <v>31</v>
      </c>
      <c r="K765" t="s">
        <v>0</v>
      </c>
      <c r="L765" t="s">
        <v>0</v>
      </c>
      <c r="M765">
        <v>9</v>
      </c>
      <c r="N765" s="1">
        <v>42979</v>
      </c>
      <c r="O765">
        <v>1</v>
      </c>
      <c r="P765" t="str">
        <f>"170900000007"</f>
        <v>170900000007</v>
      </c>
      <c r="Q765" t="s">
        <v>180</v>
      </c>
      <c r="R765" t="s">
        <v>27</v>
      </c>
      <c r="S765" t="s">
        <v>170</v>
      </c>
      <c r="T765" t="s">
        <v>181</v>
      </c>
      <c r="U765" t="s">
        <v>28</v>
      </c>
      <c r="V765">
        <v>4</v>
      </c>
      <c r="W765">
        <v>0</v>
      </c>
    </row>
    <row r="766" spans="1:23" x14ac:dyDescent="0.25">
      <c r="A766" t="str">
        <f t="shared" si="22"/>
        <v>LA061</v>
      </c>
      <c r="B766" t="str">
        <f t="shared" si="23"/>
        <v>061</v>
      </c>
      <c r="C766" t="s">
        <v>24</v>
      </c>
      <c r="D766">
        <v>606104</v>
      </c>
      <c r="E766" t="s">
        <v>220</v>
      </c>
      <c r="F766">
        <v>606104</v>
      </c>
      <c r="G766" t="s">
        <v>51</v>
      </c>
      <c r="H766" t="s">
        <v>52</v>
      </c>
      <c r="I766" t="s">
        <v>30</v>
      </c>
      <c r="J766" t="s">
        <v>31</v>
      </c>
      <c r="K766" t="s">
        <v>0</v>
      </c>
      <c r="L766" t="s">
        <v>0</v>
      </c>
      <c r="M766">
        <v>9</v>
      </c>
      <c r="N766" s="1">
        <v>43008</v>
      </c>
      <c r="O766">
        <v>1</v>
      </c>
      <c r="P766" t="str">
        <f>"170900000350"</f>
        <v>170900000350</v>
      </c>
      <c r="Q766" t="s">
        <v>180</v>
      </c>
      <c r="R766" t="s">
        <v>27</v>
      </c>
      <c r="S766" t="s">
        <v>170</v>
      </c>
      <c r="T766" t="s">
        <v>181</v>
      </c>
      <c r="U766" t="s">
        <v>28</v>
      </c>
      <c r="V766">
        <v>4</v>
      </c>
      <c r="W766">
        <v>0</v>
      </c>
    </row>
    <row r="767" spans="1:23" x14ac:dyDescent="0.25">
      <c r="A767" t="str">
        <f t="shared" si="22"/>
        <v>LA061</v>
      </c>
      <c r="B767" t="str">
        <f t="shared" si="23"/>
        <v>061</v>
      </c>
      <c r="C767" t="s">
        <v>24</v>
      </c>
      <c r="D767">
        <v>606104</v>
      </c>
      <c r="E767" t="s">
        <v>220</v>
      </c>
      <c r="F767">
        <v>606104</v>
      </c>
      <c r="G767" t="s">
        <v>51</v>
      </c>
      <c r="H767" t="s">
        <v>52</v>
      </c>
      <c r="I767" t="s">
        <v>30</v>
      </c>
      <c r="J767" t="s">
        <v>31</v>
      </c>
      <c r="K767" t="s">
        <v>0</v>
      </c>
      <c r="L767" t="s">
        <v>0</v>
      </c>
      <c r="M767">
        <v>10</v>
      </c>
      <c r="N767" s="1">
        <v>43009</v>
      </c>
      <c r="O767">
        <v>1</v>
      </c>
      <c r="P767" t="str">
        <f>"171000000067"</f>
        <v>171000000067</v>
      </c>
      <c r="Q767" t="s">
        <v>180</v>
      </c>
      <c r="R767" t="s">
        <v>27</v>
      </c>
      <c r="S767" t="s">
        <v>170</v>
      </c>
      <c r="T767" t="s">
        <v>181</v>
      </c>
      <c r="U767" t="s">
        <v>28</v>
      </c>
      <c r="V767">
        <v>4</v>
      </c>
      <c r="W767">
        <v>0</v>
      </c>
    </row>
    <row r="768" spans="1:23" x14ac:dyDescent="0.25">
      <c r="A768" t="str">
        <f t="shared" si="22"/>
        <v>LA061</v>
      </c>
      <c r="B768" t="str">
        <f t="shared" si="23"/>
        <v>061</v>
      </c>
      <c r="C768" t="s">
        <v>24</v>
      </c>
      <c r="D768">
        <v>606300</v>
      </c>
      <c r="E768" t="s">
        <v>188</v>
      </c>
      <c r="F768">
        <v>606300</v>
      </c>
      <c r="G768" t="s">
        <v>207</v>
      </c>
      <c r="H768" t="s">
        <v>208</v>
      </c>
      <c r="I768" t="s">
        <v>32</v>
      </c>
      <c r="J768" t="s">
        <v>33</v>
      </c>
      <c r="K768" t="s">
        <v>0</v>
      </c>
      <c r="L768" t="s">
        <v>0</v>
      </c>
      <c r="M768">
        <v>5</v>
      </c>
      <c r="N768" s="1">
        <v>42856</v>
      </c>
      <c r="O768">
        <v>1</v>
      </c>
      <c r="P768" t="str">
        <f>"170500000190"</f>
        <v>170500000190</v>
      </c>
      <c r="Q768" t="s">
        <v>169</v>
      </c>
      <c r="R768" t="s">
        <v>27</v>
      </c>
      <c r="S768" t="s">
        <v>170</v>
      </c>
      <c r="T768" t="s">
        <v>171</v>
      </c>
      <c r="U768" t="s">
        <v>28</v>
      </c>
      <c r="V768">
        <v>4</v>
      </c>
      <c r="W768">
        <v>0</v>
      </c>
    </row>
    <row r="769" spans="1:23" x14ac:dyDescent="0.25">
      <c r="A769" t="str">
        <f t="shared" si="22"/>
        <v>LA061</v>
      </c>
      <c r="B769" t="str">
        <f t="shared" si="23"/>
        <v>061</v>
      </c>
      <c r="C769" t="s">
        <v>24</v>
      </c>
      <c r="D769">
        <v>606300</v>
      </c>
      <c r="E769" t="s">
        <v>188</v>
      </c>
      <c r="F769">
        <v>606300</v>
      </c>
      <c r="G769" t="s">
        <v>207</v>
      </c>
      <c r="H769" t="s">
        <v>208</v>
      </c>
      <c r="I769" t="s">
        <v>32</v>
      </c>
      <c r="J769" t="s">
        <v>33</v>
      </c>
      <c r="K769" t="s">
        <v>0</v>
      </c>
      <c r="L769" t="s">
        <v>0</v>
      </c>
      <c r="M769">
        <v>5</v>
      </c>
      <c r="N769" s="1">
        <v>42856</v>
      </c>
      <c r="O769">
        <v>1</v>
      </c>
      <c r="P769" t="str">
        <f>"170500000154"</f>
        <v>170500000154</v>
      </c>
      <c r="Q769" t="s">
        <v>180</v>
      </c>
      <c r="R769" t="s">
        <v>27</v>
      </c>
      <c r="S769" t="s">
        <v>170</v>
      </c>
      <c r="T769" t="s">
        <v>181</v>
      </c>
      <c r="U769" t="s">
        <v>28</v>
      </c>
      <c r="V769">
        <v>4</v>
      </c>
      <c r="W769">
        <v>0</v>
      </c>
    </row>
    <row r="770" spans="1:23" x14ac:dyDescent="0.25">
      <c r="A770" t="str">
        <f t="shared" si="22"/>
        <v>LA061</v>
      </c>
      <c r="B770" t="str">
        <f t="shared" si="23"/>
        <v>061</v>
      </c>
      <c r="C770" t="s">
        <v>24</v>
      </c>
      <c r="D770">
        <v>606300</v>
      </c>
      <c r="E770" t="s">
        <v>188</v>
      </c>
      <c r="F770">
        <v>606300</v>
      </c>
      <c r="G770" t="s">
        <v>207</v>
      </c>
      <c r="H770" t="s">
        <v>208</v>
      </c>
      <c r="I770" t="s">
        <v>32</v>
      </c>
      <c r="J770" t="s">
        <v>33</v>
      </c>
      <c r="K770" t="s">
        <v>0</v>
      </c>
      <c r="L770" t="s">
        <v>0</v>
      </c>
      <c r="M770">
        <v>5</v>
      </c>
      <c r="N770" s="1">
        <v>42872</v>
      </c>
      <c r="O770">
        <v>1</v>
      </c>
      <c r="P770" t="str">
        <f>"170500001147"</f>
        <v>170500001147</v>
      </c>
      <c r="Q770" t="s">
        <v>172</v>
      </c>
      <c r="R770" t="s">
        <v>29</v>
      </c>
      <c r="S770" t="s">
        <v>173</v>
      </c>
      <c r="T770" t="s">
        <v>174</v>
      </c>
      <c r="U770" t="s">
        <v>28</v>
      </c>
      <c r="V770">
        <v>4</v>
      </c>
      <c r="W770">
        <v>0</v>
      </c>
    </row>
    <row r="771" spans="1:23" x14ac:dyDescent="0.25">
      <c r="A771" t="str">
        <f t="shared" si="22"/>
        <v>LA061</v>
      </c>
      <c r="B771" t="str">
        <f t="shared" si="23"/>
        <v>061</v>
      </c>
      <c r="C771" t="s">
        <v>24</v>
      </c>
      <c r="D771">
        <v>606300</v>
      </c>
      <c r="E771" t="s">
        <v>188</v>
      </c>
      <c r="F771">
        <v>606300</v>
      </c>
      <c r="G771" t="s">
        <v>207</v>
      </c>
      <c r="H771" t="s">
        <v>208</v>
      </c>
      <c r="I771" t="s">
        <v>32</v>
      </c>
      <c r="J771" t="s">
        <v>33</v>
      </c>
      <c r="K771" t="s">
        <v>0</v>
      </c>
      <c r="L771" t="s">
        <v>0</v>
      </c>
      <c r="M771">
        <v>5</v>
      </c>
      <c r="N771" s="1">
        <v>42886</v>
      </c>
      <c r="O771">
        <v>1</v>
      </c>
      <c r="P771" t="str">
        <f>"170500000511"</f>
        <v>170500000511</v>
      </c>
      <c r="Q771" t="s">
        <v>169</v>
      </c>
      <c r="R771" t="s">
        <v>27</v>
      </c>
      <c r="S771" t="s">
        <v>170</v>
      </c>
      <c r="T771" t="s">
        <v>171</v>
      </c>
      <c r="U771" t="s">
        <v>28</v>
      </c>
      <c r="V771">
        <v>4</v>
      </c>
      <c r="W771">
        <v>0</v>
      </c>
    </row>
    <row r="772" spans="1:23" x14ac:dyDescent="0.25">
      <c r="A772" t="str">
        <f t="shared" si="22"/>
        <v>LA061</v>
      </c>
      <c r="B772" t="str">
        <f t="shared" si="23"/>
        <v>061</v>
      </c>
      <c r="C772" t="s">
        <v>24</v>
      </c>
      <c r="D772">
        <v>606300</v>
      </c>
      <c r="E772" t="s">
        <v>188</v>
      </c>
      <c r="F772">
        <v>606300</v>
      </c>
      <c r="G772" t="s">
        <v>207</v>
      </c>
      <c r="H772" t="s">
        <v>208</v>
      </c>
      <c r="I772" t="s">
        <v>32</v>
      </c>
      <c r="J772" t="s">
        <v>33</v>
      </c>
      <c r="K772" t="s">
        <v>0</v>
      </c>
      <c r="L772" t="s">
        <v>0</v>
      </c>
      <c r="M772">
        <v>5</v>
      </c>
      <c r="N772" s="1">
        <v>42886</v>
      </c>
      <c r="O772">
        <v>1</v>
      </c>
      <c r="P772" t="str">
        <f>"170500000492"</f>
        <v>170500000492</v>
      </c>
      <c r="Q772" t="s">
        <v>180</v>
      </c>
      <c r="R772" t="s">
        <v>27</v>
      </c>
      <c r="S772" t="s">
        <v>170</v>
      </c>
      <c r="T772" t="s">
        <v>181</v>
      </c>
      <c r="U772" t="s">
        <v>28</v>
      </c>
      <c r="V772">
        <v>4</v>
      </c>
      <c r="W772">
        <v>0</v>
      </c>
    </row>
    <row r="773" spans="1:23" x14ac:dyDescent="0.25">
      <c r="A773" t="str">
        <f t="shared" si="22"/>
        <v>LA061</v>
      </c>
      <c r="B773" t="str">
        <f t="shared" si="23"/>
        <v>061</v>
      </c>
      <c r="C773" t="s">
        <v>24</v>
      </c>
      <c r="D773">
        <v>606300</v>
      </c>
      <c r="E773" t="s">
        <v>188</v>
      </c>
      <c r="F773">
        <v>606300</v>
      </c>
      <c r="G773" t="s">
        <v>207</v>
      </c>
      <c r="H773" t="s">
        <v>208</v>
      </c>
      <c r="I773" t="s">
        <v>32</v>
      </c>
      <c r="J773" t="s">
        <v>33</v>
      </c>
      <c r="K773" t="s">
        <v>0</v>
      </c>
      <c r="L773" t="s">
        <v>0</v>
      </c>
      <c r="M773">
        <v>6</v>
      </c>
      <c r="N773" s="1">
        <v>42887</v>
      </c>
      <c r="O773">
        <v>1</v>
      </c>
      <c r="P773" t="str">
        <f>"170600000230"</f>
        <v>170600000230</v>
      </c>
      <c r="Q773" t="s">
        <v>169</v>
      </c>
      <c r="R773" t="s">
        <v>27</v>
      </c>
      <c r="S773" t="s">
        <v>170</v>
      </c>
      <c r="T773" t="s">
        <v>171</v>
      </c>
      <c r="U773" t="s">
        <v>28</v>
      </c>
      <c r="V773">
        <v>4</v>
      </c>
      <c r="W773">
        <v>0</v>
      </c>
    </row>
    <row r="774" spans="1:23" x14ac:dyDescent="0.25">
      <c r="A774" t="str">
        <f t="shared" si="22"/>
        <v>LA061</v>
      </c>
      <c r="B774" t="str">
        <f t="shared" si="23"/>
        <v>061</v>
      </c>
      <c r="C774" t="s">
        <v>24</v>
      </c>
      <c r="D774">
        <v>606300</v>
      </c>
      <c r="E774" t="s">
        <v>188</v>
      </c>
      <c r="F774">
        <v>606300</v>
      </c>
      <c r="G774" t="s">
        <v>207</v>
      </c>
      <c r="H774" t="s">
        <v>208</v>
      </c>
      <c r="I774" t="s">
        <v>32</v>
      </c>
      <c r="J774" t="s">
        <v>33</v>
      </c>
      <c r="K774" t="s">
        <v>0</v>
      </c>
      <c r="L774" t="s">
        <v>0</v>
      </c>
      <c r="M774">
        <v>6</v>
      </c>
      <c r="N774" s="1">
        <v>42887</v>
      </c>
      <c r="O774">
        <v>1</v>
      </c>
      <c r="P774" t="str">
        <f>"170600000344"</f>
        <v>170600000344</v>
      </c>
      <c r="Q774" t="s">
        <v>172</v>
      </c>
      <c r="R774" t="s">
        <v>29</v>
      </c>
      <c r="S774" t="s">
        <v>173</v>
      </c>
      <c r="T774" t="s">
        <v>174</v>
      </c>
      <c r="U774" t="s">
        <v>28</v>
      </c>
      <c r="V774">
        <v>4</v>
      </c>
      <c r="W774">
        <v>0</v>
      </c>
    </row>
    <row r="775" spans="1:23" x14ac:dyDescent="0.25">
      <c r="A775" t="str">
        <f t="shared" si="22"/>
        <v>LA061</v>
      </c>
      <c r="B775" t="str">
        <f t="shared" si="23"/>
        <v>061</v>
      </c>
      <c r="C775" t="s">
        <v>24</v>
      </c>
      <c r="D775">
        <v>606300</v>
      </c>
      <c r="E775" t="s">
        <v>188</v>
      </c>
      <c r="F775">
        <v>606300</v>
      </c>
      <c r="G775" t="s">
        <v>207</v>
      </c>
      <c r="H775" t="s">
        <v>208</v>
      </c>
      <c r="I775" t="s">
        <v>32</v>
      </c>
      <c r="J775" t="s">
        <v>33</v>
      </c>
      <c r="K775" t="s">
        <v>0</v>
      </c>
      <c r="L775" t="s">
        <v>0</v>
      </c>
      <c r="M775">
        <v>6</v>
      </c>
      <c r="N775" s="1">
        <v>42887</v>
      </c>
      <c r="O775">
        <v>1</v>
      </c>
      <c r="P775" t="str">
        <f>"170600000344"</f>
        <v>170600000344</v>
      </c>
      <c r="Q775" t="s">
        <v>172</v>
      </c>
      <c r="R775" t="s">
        <v>29</v>
      </c>
      <c r="S775" t="s">
        <v>173</v>
      </c>
      <c r="T775" t="s">
        <v>174</v>
      </c>
      <c r="U775" t="s">
        <v>28</v>
      </c>
      <c r="V775">
        <v>4</v>
      </c>
      <c r="W775">
        <v>0</v>
      </c>
    </row>
    <row r="776" spans="1:23" x14ac:dyDescent="0.25">
      <c r="A776" t="str">
        <f t="shared" si="22"/>
        <v>LA061</v>
      </c>
      <c r="B776" t="str">
        <f t="shared" si="23"/>
        <v>061</v>
      </c>
      <c r="C776" t="s">
        <v>24</v>
      </c>
      <c r="D776">
        <v>606300</v>
      </c>
      <c r="E776" t="s">
        <v>188</v>
      </c>
      <c r="F776">
        <v>606300</v>
      </c>
      <c r="G776" t="s">
        <v>207</v>
      </c>
      <c r="H776" t="s">
        <v>208</v>
      </c>
      <c r="I776" t="s">
        <v>32</v>
      </c>
      <c r="J776" t="s">
        <v>33</v>
      </c>
      <c r="K776" t="s">
        <v>0</v>
      </c>
      <c r="L776" t="s">
        <v>0</v>
      </c>
      <c r="M776">
        <v>6</v>
      </c>
      <c r="N776" s="1">
        <v>42887</v>
      </c>
      <c r="O776">
        <v>1</v>
      </c>
      <c r="P776" t="str">
        <f>"170600000170"</f>
        <v>170600000170</v>
      </c>
      <c r="Q776" t="s">
        <v>180</v>
      </c>
      <c r="R776" t="s">
        <v>27</v>
      </c>
      <c r="S776" t="s">
        <v>170</v>
      </c>
      <c r="T776" t="s">
        <v>181</v>
      </c>
      <c r="U776" t="s">
        <v>28</v>
      </c>
      <c r="V776">
        <v>4</v>
      </c>
      <c r="W776">
        <v>0</v>
      </c>
    </row>
    <row r="777" spans="1:23" x14ac:dyDescent="0.25">
      <c r="A777" t="str">
        <f t="shared" si="22"/>
        <v>LA061</v>
      </c>
      <c r="B777" t="str">
        <f t="shared" si="23"/>
        <v>061</v>
      </c>
      <c r="C777" t="s">
        <v>24</v>
      </c>
      <c r="D777">
        <v>606300</v>
      </c>
      <c r="E777" t="s">
        <v>188</v>
      </c>
      <c r="F777">
        <v>606300</v>
      </c>
      <c r="G777" t="s">
        <v>207</v>
      </c>
      <c r="H777" t="s">
        <v>208</v>
      </c>
      <c r="I777" t="s">
        <v>32</v>
      </c>
      <c r="J777" t="s">
        <v>33</v>
      </c>
      <c r="K777" t="s">
        <v>0</v>
      </c>
      <c r="L777" t="s">
        <v>0</v>
      </c>
      <c r="M777">
        <v>6</v>
      </c>
      <c r="N777" s="1">
        <v>42900</v>
      </c>
      <c r="O777">
        <v>1</v>
      </c>
      <c r="P777" t="str">
        <f>"170600001421"</f>
        <v>170600001421</v>
      </c>
      <c r="Q777" t="s">
        <v>172</v>
      </c>
      <c r="R777" t="s">
        <v>29</v>
      </c>
      <c r="S777" t="s">
        <v>173</v>
      </c>
      <c r="T777" t="s">
        <v>174</v>
      </c>
      <c r="U777" t="s">
        <v>28</v>
      </c>
      <c r="V777">
        <v>4</v>
      </c>
      <c r="W777">
        <v>0</v>
      </c>
    </row>
    <row r="778" spans="1:23" x14ac:dyDescent="0.25">
      <c r="A778" t="str">
        <f t="shared" si="22"/>
        <v>LA061</v>
      </c>
      <c r="B778" t="str">
        <f t="shared" si="23"/>
        <v>061</v>
      </c>
      <c r="C778" t="s">
        <v>24</v>
      </c>
      <c r="D778">
        <v>606300</v>
      </c>
      <c r="E778" t="s">
        <v>188</v>
      </c>
      <c r="F778">
        <v>606300</v>
      </c>
      <c r="G778" t="s">
        <v>207</v>
      </c>
      <c r="H778" t="s">
        <v>208</v>
      </c>
      <c r="I778" t="s">
        <v>32</v>
      </c>
      <c r="J778" t="s">
        <v>33</v>
      </c>
      <c r="K778" t="s">
        <v>0</v>
      </c>
      <c r="L778" t="s">
        <v>0</v>
      </c>
      <c r="M778">
        <v>6</v>
      </c>
      <c r="N778" s="1">
        <v>42916</v>
      </c>
      <c r="O778">
        <v>1</v>
      </c>
      <c r="P778" t="str">
        <f>"170600000094"</f>
        <v>170600000094</v>
      </c>
      <c r="Q778" t="s">
        <v>169</v>
      </c>
      <c r="R778" t="s">
        <v>29</v>
      </c>
      <c r="S778" t="s">
        <v>170</v>
      </c>
      <c r="T778" t="s">
        <v>171</v>
      </c>
      <c r="U778" t="s">
        <v>28</v>
      </c>
      <c r="V778">
        <v>4</v>
      </c>
      <c r="W778">
        <v>0</v>
      </c>
    </row>
    <row r="779" spans="1:23" x14ac:dyDescent="0.25">
      <c r="A779" t="str">
        <f t="shared" si="22"/>
        <v>LA061</v>
      </c>
      <c r="B779" t="str">
        <f t="shared" si="23"/>
        <v>061</v>
      </c>
      <c r="C779" t="s">
        <v>24</v>
      </c>
      <c r="D779">
        <v>606300</v>
      </c>
      <c r="E779" t="s">
        <v>188</v>
      </c>
      <c r="F779">
        <v>606300</v>
      </c>
      <c r="G779" t="s">
        <v>207</v>
      </c>
      <c r="H779" t="s">
        <v>208</v>
      </c>
      <c r="I779" t="s">
        <v>32</v>
      </c>
      <c r="J779" t="s">
        <v>33</v>
      </c>
      <c r="K779" t="s">
        <v>0</v>
      </c>
      <c r="L779" t="s">
        <v>0</v>
      </c>
      <c r="M779">
        <v>6</v>
      </c>
      <c r="N779" s="1">
        <v>42916</v>
      </c>
      <c r="O779">
        <v>1</v>
      </c>
      <c r="P779" t="str">
        <f>"170600000183"</f>
        <v>170600000183</v>
      </c>
      <c r="Q779" t="s">
        <v>180</v>
      </c>
      <c r="R779" t="s">
        <v>29</v>
      </c>
      <c r="S779" t="s">
        <v>187</v>
      </c>
      <c r="T779" t="s">
        <v>181</v>
      </c>
      <c r="U779" t="s">
        <v>28</v>
      </c>
      <c r="V779">
        <v>4</v>
      </c>
      <c r="W779">
        <v>0</v>
      </c>
    </row>
    <row r="780" spans="1:23" x14ac:dyDescent="0.25">
      <c r="A780" t="str">
        <f t="shared" si="22"/>
        <v>LA061</v>
      </c>
      <c r="B780" t="str">
        <f t="shared" si="23"/>
        <v>061</v>
      </c>
      <c r="C780" t="s">
        <v>24</v>
      </c>
      <c r="D780">
        <v>606300</v>
      </c>
      <c r="E780" t="s">
        <v>188</v>
      </c>
      <c r="F780">
        <v>606300</v>
      </c>
      <c r="G780" t="s">
        <v>207</v>
      </c>
      <c r="H780" t="s">
        <v>208</v>
      </c>
      <c r="I780" t="s">
        <v>32</v>
      </c>
      <c r="J780" t="s">
        <v>33</v>
      </c>
      <c r="K780" t="s">
        <v>0</v>
      </c>
      <c r="L780" t="s">
        <v>0</v>
      </c>
      <c r="M780">
        <v>7</v>
      </c>
      <c r="N780" s="1">
        <v>42917</v>
      </c>
      <c r="O780">
        <v>1</v>
      </c>
      <c r="P780" t="str">
        <f>"170700000023"</f>
        <v>170700000023</v>
      </c>
      <c r="Q780" t="s">
        <v>169</v>
      </c>
      <c r="R780" t="s">
        <v>29</v>
      </c>
      <c r="S780" t="s">
        <v>170</v>
      </c>
      <c r="T780" t="s">
        <v>171</v>
      </c>
      <c r="U780" t="s">
        <v>28</v>
      </c>
      <c r="V780">
        <v>4</v>
      </c>
      <c r="W780">
        <v>0</v>
      </c>
    </row>
    <row r="781" spans="1:23" x14ac:dyDescent="0.25">
      <c r="A781" t="str">
        <f t="shared" si="22"/>
        <v>LA061</v>
      </c>
      <c r="B781" t="str">
        <f t="shared" si="23"/>
        <v>061</v>
      </c>
      <c r="C781" t="s">
        <v>24</v>
      </c>
      <c r="D781">
        <v>606300</v>
      </c>
      <c r="E781" t="s">
        <v>188</v>
      </c>
      <c r="F781">
        <v>606300</v>
      </c>
      <c r="G781" t="s">
        <v>207</v>
      </c>
      <c r="H781" t="s">
        <v>208</v>
      </c>
      <c r="I781" t="s">
        <v>32</v>
      </c>
      <c r="J781" t="s">
        <v>33</v>
      </c>
      <c r="K781" t="s">
        <v>0</v>
      </c>
      <c r="L781" t="s">
        <v>0</v>
      </c>
      <c r="M781">
        <v>7</v>
      </c>
      <c r="N781" s="1">
        <v>42917</v>
      </c>
      <c r="O781">
        <v>1</v>
      </c>
      <c r="P781" t="str">
        <f>"170700000512"</f>
        <v>170700000512</v>
      </c>
      <c r="Q781" t="s">
        <v>172</v>
      </c>
      <c r="R781" t="s">
        <v>29</v>
      </c>
      <c r="S781" t="s">
        <v>173</v>
      </c>
      <c r="T781" t="s">
        <v>174</v>
      </c>
      <c r="U781" t="s">
        <v>28</v>
      </c>
      <c r="V781">
        <v>4</v>
      </c>
      <c r="W781">
        <v>0</v>
      </c>
    </row>
    <row r="782" spans="1:23" x14ac:dyDescent="0.25">
      <c r="A782" t="str">
        <f t="shared" si="22"/>
        <v>LA061</v>
      </c>
      <c r="B782" t="str">
        <f t="shared" si="23"/>
        <v>061</v>
      </c>
      <c r="C782" t="s">
        <v>24</v>
      </c>
      <c r="D782">
        <v>606300</v>
      </c>
      <c r="E782" t="s">
        <v>188</v>
      </c>
      <c r="F782">
        <v>606300</v>
      </c>
      <c r="G782" t="s">
        <v>207</v>
      </c>
      <c r="H782" t="s">
        <v>208</v>
      </c>
      <c r="I782" t="s">
        <v>32</v>
      </c>
      <c r="J782" t="s">
        <v>33</v>
      </c>
      <c r="K782" t="s">
        <v>0</v>
      </c>
      <c r="L782" t="s">
        <v>0</v>
      </c>
      <c r="M782">
        <v>7</v>
      </c>
      <c r="N782" s="1">
        <v>42917</v>
      </c>
      <c r="O782">
        <v>1</v>
      </c>
      <c r="P782" t="str">
        <f>"170700001020"</f>
        <v>170700001020</v>
      </c>
      <c r="Q782" t="s">
        <v>172</v>
      </c>
      <c r="R782" t="s">
        <v>29</v>
      </c>
      <c r="S782" t="s">
        <v>173</v>
      </c>
      <c r="T782" t="s">
        <v>174</v>
      </c>
      <c r="U782" t="s">
        <v>28</v>
      </c>
      <c r="V782">
        <v>4</v>
      </c>
      <c r="W782">
        <v>0</v>
      </c>
    </row>
    <row r="783" spans="1:23" x14ac:dyDescent="0.25">
      <c r="A783" t="str">
        <f t="shared" si="22"/>
        <v>LA061</v>
      </c>
      <c r="B783" t="str">
        <f t="shared" si="23"/>
        <v>061</v>
      </c>
      <c r="C783" t="s">
        <v>24</v>
      </c>
      <c r="D783">
        <v>606940</v>
      </c>
      <c r="E783" t="s">
        <v>45</v>
      </c>
      <c r="F783">
        <v>606940</v>
      </c>
      <c r="G783" t="s">
        <v>193</v>
      </c>
      <c r="H783" t="s">
        <v>194</v>
      </c>
      <c r="I783" t="s">
        <v>25</v>
      </c>
      <c r="J783" t="s">
        <v>26</v>
      </c>
      <c r="K783" t="s">
        <v>0</v>
      </c>
      <c r="L783" t="s">
        <v>0</v>
      </c>
      <c r="M783">
        <v>2</v>
      </c>
      <c r="N783" s="1">
        <v>42776</v>
      </c>
      <c r="O783">
        <v>1</v>
      </c>
      <c r="P783" t="str">
        <f>"170200000349"</f>
        <v>170200000349</v>
      </c>
      <c r="Q783" t="s">
        <v>172</v>
      </c>
      <c r="R783" t="s">
        <v>29</v>
      </c>
      <c r="S783" t="s">
        <v>173</v>
      </c>
      <c r="T783" t="s">
        <v>174</v>
      </c>
      <c r="U783" t="s">
        <v>28</v>
      </c>
      <c r="V783">
        <v>4</v>
      </c>
      <c r="W783">
        <v>0</v>
      </c>
    </row>
    <row r="784" spans="1:23" x14ac:dyDescent="0.25">
      <c r="A784" t="str">
        <f t="shared" si="22"/>
        <v>LA061</v>
      </c>
      <c r="B784" t="str">
        <f t="shared" si="23"/>
        <v>061</v>
      </c>
      <c r="C784" t="s">
        <v>24</v>
      </c>
      <c r="D784">
        <v>606940</v>
      </c>
      <c r="E784" t="s">
        <v>45</v>
      </c>
      <c r="F784">
        <v>606940</v>
      </c>
      <c r="G784" t="s">
        <v>193</v>
      </c>
      <c r="H784" t="s">
        <v>194</v>
      </c>
      <c r="I784" t="s">
        <v>25</v>
      </c>
      <c r="J784" t="s">
        <v>26</v>
      </c>
      <c r="K784" t="s">
        <v>0</v>
      </c>
      <c r="L784" t="s">
        <v>0</v>
      </c>
      <c r="M784">
        <v>2</v>
      </c>
      <c r="N784" s="1">
        <v>42776</v>
      </c>
      <c r="O784">
        <v>1</v>
      </c>
      <c r="P784" t="str">
        <f>"170200000599"</f>
        <v>170200000599</v>
      </c>
      <c r="Q784" t="s">
        <v>172</v>
      </c>
      <c r="R784" t="s">
        <v>29</v>
      </c>
      <c r="S784" t="s">
        <v>173</v>
      </c>
      <c r="T784" t="s">
        <v>174</v>
      </c>
      <c r="U784" t="s">
        <v>28</v>
      </c>
      <c r="V784">
        <v>4</v>
      </c>
      <c r="W784">
        <v>0</v>
      </c>
    </row>
    <row r="785" spans="1:23" x14ac:dyDescent="0.25">
      <c r="A785" t="str">
        <f t="shared" ref="A785:A848" si="24">"LA061"</f>
        <v>LA061</v>
      </c>
      <c r="B785" t="str">
        <f t="shared" ref="B785:B848" si="25">"061"</f>
        <v>061</v>
      </c>
      <c r="C785" t="s">
        <v>24</v>
      </c>
      <c r="D785">
        <v>606940</v>
      </c>
      <c r="E785" t="s">
        <v>45</v>
      </c>
      <c r="F785">
        <v>606940</v>
      </c>
      <c r="G785" t="s">
        <v>193</v>
      </c>
      <c r="H785" t="s">
        <v>194</v>
      </c>
      <c r="I785" t="s">
        <v>25</v>
      </c>
      <c r="J785" t="s">
        <v>26</v>
      </c>
      <c r="K785" t="s">
        <v>0</v>
      </c>
      <c r="L785" t="s">
        <v>0</v>
      </c>
      <c r="M785">
        <v>2</v>
      </c>
      <c r="N785" s="1">
        <v>42780</v>
      </c>
      <c r="O785">
        <v>1</v>
      </c>
      <c r="P785" t="str">
        <f>"170200000601"</f>
        <v>170200000601</v>
      </c>
      <c r="Q785" t="s">
        <v>172</v>
      </c>
      <c r="R785" t="s">
        <v>29</v>
      </c>
      <c r="S785" t="s">
        <v>173</v>
      </c>
      <c r="T785" t="s">
        <v>174</v>
      </c>
      <c r="U785" t="s">
        <v>28</v>
      </c>
      <c r="V785">
        <v>4</v>
      </c>
      <c r="W785">
        <v>0</v>
      </c>
    </row>
    <row r="786" spans="1:23" x14ac:dyDescent="0.25">
      <c r="A786" t="str">
        <f t="shared" si="24"/>
        <v>LA061</v>
      </c>
      <c r="B786" t="str">
        <f t="shared" si="25"/>
        <v>061</v>
      </c>
      <c r="C786" t="s">
        <v>24</v>
      </c>
      <c r="D786">
        <v>606940</v>
      </c>
      <c r="E786" t="s">
        <v>45</v>
      </c>
      <c r="F786">
        <v>606940</v>
      </c>
      <c r="G786" t="s">
        <v>193</v>
      </c>
      <c r="H786" t="s">
        <v>194</v>
      </c>
      <c r="I786" t="s">
        <v>25</v>
      </c>
      <c r="J786" t="s">
        <v>26</v>
      </c>
      <c r="K786" t="s">
        <v>0</v>
      </c>
      <c r="L786" t="s">
        <v>0</v>
      </c>
      <c r="M786">
        <v>2</v>
      </c>
      <c r="N786" s="1">
        <v>42781</v>
      </c>
      <c r="O786">
        <v>1</v>
      </c>
      <c r="P786" t="str">
        <f>"170200001635"</f>
        <v>170200001635</v>
      </c>
      <c r="Q786" t="s">
        <v>172</v>
      </c>
      <c r="R786" t="s">
        <v>29</v>
      </c>
      <c r="S786" t="s">
        <v>173</v>
      </c>
      <c r="T786" t="s">
        <v>174</v>
      </c>
      <c r="U786" t="s">
        <v>28</v>
      </c>
      <c r="V786">
        <v>4</v>
      </c>
      <c r="W786">
        <v>0</v>
      </c>
    </row>
    <row r="787" spans="1:23" x14ac:dyDescent="0.25">
      <c r="A787" t="str">
        <f t="shared" si="24"/>
        <v>LA061</v>
      </c>
      <c r="B787" t="str">
        <f t="shared" si="25"/>
        <v>061</v>
      </c>
      <c r="C787" t="s">
        <v>24</v>
      </c>
      <c r="D787">
        <v>606940</v>
      </c>
      <c r="E787" t="s">
        <v>45</v>
      </c>
      <c r="F787">
        <v>606940</v>
      </c>
      <c r="G787" t="s">
        <v>193</v>
      </c>
      <c r="H787" t="s">
        <v>194</v>
      </c>
      <c r="I787" t="s">
        <v>25</v>
      </c>
      <c r="J787" t="s">
        <v>26</v>
      </c>
      <c r="K787" t="s">
        <v>0</v>
      </c>
      <c r="L787" t="s">
        <v>0</v>
      </c>
      <c r="M787">
        <v>2</v>
      </c>
      <c r="N787" s="1">
        <v>42786</v>
      </c>
      <c r="O787">
        <v>1</v>
      </c>
      <c r="P787" t="str">
        <f>"170200001667"</f>
        <v>170200001667</v>
      </c>
      <c r="Q787" t="s">
        <v>172</v>
      </c>
      <c r="R787" t="s">
        <v>29</v>
      </c>
      <c r="S787" t="s">
        <v>173</v>
      </c>
      <c r="T787" t="s">
        <v>174</v>
      </c>
      <c r="U787" t="s">
        <v>28</v>
      </c>
      <c r="V787">
        <v>4</v>
      </c>
      <c r="W787">
        <v>0</v>
      </c>
    </row>
    <row r="788" spans="1:23" x14ac:dyDescent="0.25">
      <c r="A788" t="str">
        <f t="shared" si="24"/>
        <v>LA061</v>
      </c>
      <c r="B788" t="str">
        <f t="shared" si="25"/>
        <v>061</v>
      </c>
      <c r="C788" t="s">
        <v>24</v>
      </c>
      <c r="D788">
        <v>606940</v>
      </c>
      <c r="E788" t="s">
        <v>45</v>
      </c>
      <c r="F788">
        <v>606940</v>
      </c>
      <c r="G788" t="s">
        <v>193</v>
      </c>
      <c r="H788" t="s">
        <v>194</v>
      </c>
      <c r="I788" t="s">
        <v>25</v>
      </c>
      <c r="J788" t="s">
        <v>26</v>
      </c>
      <c r="K788" t="s">
        <v>0</v>
      </c>
      <c r="L788" t="s">
        <v>0</v>
      </c>
      <c r="M788">
        <v>2</v>
      </c>
      <c r="N788" s="1">
        <v>42789</v>
      </c>
      <c r="O788">
        <v>1</v>
      </c>
      <c r="P788" t="str">
        <f>"170200001641"</f>
        <v>170200001641</v>
      </c>
      <c r="Q788" t="s">
        <v>172</v>
      </c>
      <c r="R788" t="s">
        <v>29</v>
      </c>
      <c r="S788" t="s">
        <v>173</v>
      </c>
      <c r="T788" t="s">
        <v>174</v>
      </c>
      <c r="U788" t="s">
        <v>28</v>
      </c>
      <c r="V788">
        <v>4</v>
      </c>
      <c r="W788">
        <v>0</v>
      </c>
    </row>
    <row r="789" spans="1:23" x14ac:dyDescent="0.25">
      <c r="A789" t="str">
        <f t="shared" si="24"/>
        <v>LA061</v>
      </c>
      <c r="B789" t="str">
        <f t="shared" si="25"/>
        <v>061</v>
      </c>
      <c r="C789" t="s">
        <v>24</v>
      </c>
      <c r="D789">
        <v>606940</v>
      </c>
      <c r="E789" t="s">
        <v>45</v>
      </c>
      <c r="F789">
        <v>606940</v>
      </c>
      <c r="G789" t="s">
        <v>193</v>
      </c>
      <c r="H789" t="s">
        <v>194</v>
      </c>
      <c r="I789" t="s">
        <v>25</v>
      </c>
      <c r="J789" t="s">
        <v>26</v>
      </c>
      <c r="K789" t="s">
        <v>0</v>
      </c>
      <c r="L789" t="s">
        <v>0</v>
      </c>
      <c r="M789">
        <v>2</v>
      </c>
      <c r="N789" s="1">
        <v>42794</v>
      </c>
      <c r="O789">
        <v>1</v>
      </c>
      <c r="P789" t="str">
        <f>"170200000526"</f>
        <v>170200000526</v>
      </c>
      <c r="Q789" t="s">
        <v>169</v>
      </c>
      <c r="R789" t="s">
        <v>27</v>
      </c>
      <c r="S789" t="s">
        <v>170</v>
      </c>
      <c r="T789" t="s">
        <v>171</v>
      </c>
      <c r="U789" t="s">
        <v>28</v>
      </c>
      <c r="V789">
        <v>4</v>
      </c>
      <c r="W789">
        <v>0</v>
      </c>
    </row>
    <row r="790" spans="1:23" x14ac:dyDescent="0.25">
      <c r="A790" t="str">
        <f t="shared" si="24"/>
        <v>LA061</v>
      </c>
      <c r="B790" t="str">
        <f t="shared" si="25"/>
        <v>061</v>
      </c>
      <c r="C790" t="s">
        <v>24</v>
      </c>
      <c r="D790">
        <v>606940</v>
      </c>
      <c r="E790" t="s">
        <v>45</v>
      </c>
      <c r="F790">
        <v>606940</v>
      </c>
      <c r="G790" t="s">
        <v>193</v>
      </c>
      <c r="H790" t="s">
        <v>194</v>
      </c>
      <c r="I790" t="s">
        <v>25</v>
      </c>
      <c r="J790" t="s">
        <v>26</v>
      </c>
      <c r="K790" t="s">
        <v>0</v>
      </c>
      <c r="L790" t="s">
        <v>0</v>
      </c>
      <c r="M790">
        <v>3</v>
      </c>
      <c r="N790" s="1">
        <v>42795</v>
      </c>
      <c r="O790">
        <v>1</v>
      </c>
      <c r="P790" t="str">
        <f>"170300000245"</f>
        <v>170300000245</v>
      </c>
      <c r="Q790" t="s">
        <v>169</v>
      </c>
      <c r="R790" t="s">
        <v>27</v>
      </c>
      <c r="S790" t="s">
        <v>170</v>
      </c>
      <c r="T790" t="s">
        <v>171</v>
      </c>
      <c r="U790" t="s">
        <v>28</v>
      </c>
      <c r="V790">
        <v>4</v>
      </c>
      <c r="W790">
        <v>0</v>
      </c>
    </row>
    <row r="791" spans="1:23" x14ac:dyDescent="0.25">
      <c r="A791" t="str">
        <f t="shared" si="24"/>
        <v>LA061</v>
      </c>
      <c r="B791" t="str">
        <f t="shared" si="25"/>
        <v>061</v>
      </c>
      <c r="C791" t="s">
        <v>24</v>
      </c>
      <c r="D791">
        <v>606940</v>
      </c>
      <c r="E791" t="s">
        <v>45</v>
      </c>
      <c r="F791">
        <v>606940</v>
      </c>
      <c r="G791" t="s">
        <v>193</v>
      </c>
      <c r="H791" t="s">
        <v>194</v>
      </c>
      <c r="I791" t="s">
        <v>25</v>
      </c>
      <c r="J791" t="s">
        <v>26</v>
      </c>
      <c r="K791" t="s">
        <v>0</v>
      </c>
      <c r="L791" t="s">
        <v>0</v>
      </c>
      <c r="M791">
        <v>3</v>
      </c>
      <c r="N791" s="1">
        <v>42795</v>
      </c>
      <c r="O791">
        <v>1</v>
      </c>
      <c r="P791" t="str">
        <f>"170300000998"</f>
        <v>170300000998</v>
      </c>
      <c r="Q791" t="s">
        <v>172</v>
      </c>
      <c r="R791" t="s">
        <v>29</v>
      </c>
      <c r="S791" t="s">
        <v>173</v>
      </c>
      <c r="T791" t="s">
        <v>174</v>
      </c>
      <c r="U791" t="s">
        <v>28</v>
      </c>
      <c r="V791">
        <v>4</v>
      </c>
      <c r="W791">
        <v>0</v>
      </c>
    </row>
    <row r="792" spans="1:23" x14ac:dyDescent="0.25">
      <c r="A792" t="str">
        <f t="shared" si="24"/>
        <v>LA061</v>
      </c>
      <c r="B792" t="str">
        <f t="shared" si="25"/>
        <v>061</v>
      </c>
      <c r="C792" t="s">
        <v>24</v>
      </c>
      <c r="D792">
        <v>606940</v>
      </c>
      <c r="E792" t="s">
        <v>45</v>
      </c>
      <c r="F792">
        <v>606940</v>
      </c>
      <c r="G792" t="s">
        <v>193</v>
      </c>
      <c r="H792" t="s">
        <v>194</v>
      </c>
      <c r="I792" t="s">
        <v>25</v>
      </c>
      <c r="J792" t="s">
        <v>26</v>
      </c>
      <c r="K792" t="s">
        <v>0</v>
      </c>
      <c r="L792" t="s">
        <v>0</v>
      </c>
      <c r="M792">
        <v>3</v>
      </c>
      <c r="N792" s="1">
        <v>42801</v>
      </c>
      <c r="O792">
        <v>1</v>
      </c>
      <c r="P792" t="str">
        <f>"170300000953"</f>
        <v>170300000953</v>
      </c>
      <c r="Q792" t="s">
        <v>172</v>
      </c>
      <c r="R792" t="s">
        <v>29</v>
      </c>
      <c r="S792" t="s">
        <v>173</v>
      </c>
      <c r="T792" t="s">
        <v>174</v>
      </c>
      <c r="U792" t="s">
        <v>28</v>
      </c>
      <c r="V792">
        <v>4</v>
      </c>
      <c r="W792">
        <v>0</v>
      </c>
    </row>
    <row r="793" spans="1:23" x14ac:dyDescent="0.25">
      <c r="A793" t="str">
        <f t="shared" si="24"/>
        <v>LA061</v>
      </c>
      <c r="B793" t="str">
        <f t="shared" si="25"/>
        <v>061</v>
      </c>
      <c r="C793" t="s">
        <v>24</v>
      </c>
      <c r="D793">
        <v>606940</v>
      </c>
      <c r="E793" t="s">
        <v>45</v>
      </c>
      <c r="F793">
        <v>606940</v>
      </c>
      <c r="G793" t="s">
        <v>193</v>
      </c>
      <c r="H793" t="s">
        <v>194</v>
      </c>
      <c r="I793" t="s">
        <v>25</v>
      </c>
      <c r="J793" t="s">
        <v>26</v>
      </c>
      <c r="K793" t="s">
        <v>0</v>
      </c>
      <c r="L793" t="s">
        <v>0</v>
      </c>
      <c r="M793">
        <v>3</v>
      </c>
      <c r="N793" s="1">
        <v>42802</v>
      </c>
      <c r="O793">
        <v>1</v>
      </c>
      <c r="P793" t="str">
        <f>"170300000384"</f>
        <v>170300000384</v>
      </c>
      <c r="Q793" t="s">
        <v>172</v>
      </c>
      <c r="R793" t="s">
        <v>29</v>
      </c>
      <c r="S793" t="s">
        <v>173</v>
      </c>
      <c r="T793" t="s">
        <v>174</v>
      </c>
      <c r="U793" t="s">
        <v>28</v>
      </c>
      <c r="V793">
        <v>4</v>
      </c>
      <c r="W793">
        <v>0</v>
      </c>
    </row>
    <row r="794" spans="1:23" x14ac:dyDescent="0.25">
      <c r="A794" t="str">
        <f t="shared" si="24"/>
        <v>LA061</v>
      </c>
      <c r="B794" t="str">
        <f t="shared" si="25"/>
        <v>061</v>
      </c>
      <c r="C794" t="s">
        <v>24</v>
      </c>
      <c r="D794">
        <v>606940</v>
      </c>
      <c r="E794" t="s">
        <v>45</v>
      </c>
      <c r="F794">
        <v>606940</v>
      </c>
      <c r="G794" t="s">
        <v>193</v>
      </c>
      <c r="H794" t="s">
        <v>194</v>
      </c>
      <c r="I794" t="s">
        <v>25</v>
      </c>
      <c r="J794" t="s">
        <v>26</v>
      </c>
      <c r="K794" t="s">
        <v>0</v>
      </c>
      <c r="L794" t="s">
        <v>0</v>
      </c>
      <c r="M794">
        <v>3</v>
      </c>
      <c r="N794" s="1">
        <v>42802</v>
      </c>
      <c r="O794">
        <v>1</v>
      </c>
      <c r="P794" t="str">
        <f>"170300000954"</f>
        <v>170300000954</v>
      </c>
      <c r="Q794" t="s">
        <v>172</v>
      </c>
      <c r="R794" t="s">
        <v>29</v>
      </c>
      <c r="S794" t="s">
        <v>173</v>
      </c>
      <c r="T794" t="s">
        <v>174</v>
      </c>
      <c r="U794" t="s">
        <v>28</v>
      </c>
      <c r="V794">
        <v>4</v>
      </c>
      <c r="W794">
        <v>0</v>
      </c>
    </row>
    <row r="795" spans="1:23" x14ac:dyDescent="0.25">
      <c r="A795" t="str">
        <f t="shared" si="24"/>
        <v>LA061</v>
      </c>
      <c r="B795" t="str">
        <f t="shared" si="25"/>
        <v>061</v>
      </c>
      <c r="C795" t="s">
        <v>24</v>
      </c>
      <c r="D795">
        <v>606940</v>
      </c>
      <c r="E795" t="s">
        <v>45</v>
      </c>
      <c r="F795">
        <v>606940</v>
      </c>
      <c r="G795" t="s">
        <v>193</v>
      </c>
      <c r="H795" t="s">
        <v>194</v>
      </c>
      <c r="I795" t="s">
        <v>25</v>
      </c>
      <c r="J795" t="s">
        <v>26</v>
      </c>
      <c r="K795" t="s">
        <v>0</v>
      </c>
      <c r="L795" t="s">
        <v>0</v>
      </c>
      <c r="M795">
        <v>3</v>
      </c>
      <c r="N795" s="1">
        <v>42809</v>
      </c>
      <c r="O795">
        <v>1</v>
      </c>
      <c r="P795" t="str">
        <f>"170300000957"</f>
        <v>170300000957</v>
      </c>
      <c r="Q795" t="s">
        <v>172</v>
      </c>
      <c r="R795" t="s">
        <v>29</v>
      </c>
      <c r="S795" t="s">
        <v>173</v>
      </c>
      <c r="T795" t="s">
        <v>174</v>
      </c>
      <c r="U795" t="s">
        <v>28</v>
      </c>
      <c r="V795">
        <v>4</v>
      </c>
      <c r="W795">
        <v>0</v>
      </c>
    </row>
    <row r="796" spans="1:23" x14ac:dyDescent="0.25">
      <c r="A796" t="str">
        <f t="shared" si="24"/>
        <v>LA061</v>
      </c>
      <c r="B796" t="str">
        <f t="shared" si="25"/>
        <v>061</v>
      </c>
      <c r="C796" t="s">
        <v>24</v>
      </c>
      <c r="D796">
        <v>606940</v>
      </c>
      <c r="E796" t="s">
        <v>45</v>
      </c>
      <c r="F796">
        <v>606940</v>
      </c>
      <c r="G796" t="s">
        <v>193</v>
      </c>
      <c r="H796" t="s">
        <v>194</v>
      </c>
      <c r="I796" t="s">
        <v>25</v>
      </c>
      <c r="J796" t="s">
        <v>26</v>
      </c>
      <c r="K796" t="s">
        <v>0</v>
      </c>
      <c r="L796" t="s">
        <v>0</v>
      </c>
      <c r="M796">
        <v>3</v>
      </c>
      <c r="N796" s="1">
        <v>42809</v>
      </c>
      <c r="O796">
        <v>1</v>
      </c>
      <c r="P796" t="str">
        <f>"170300001297"</f>
        <v>170300001297</v>
      </c>
      <c r="Q796" t="s">
        <v>172</v>
      </c>
      <c r="R796" t="s">
        <v>29</v>
      </c>
      <c r="S796" t="s">
        <v>173</v>
      </c>
      <c r="T796" t="s">
        <v>174</v>
      </c>
      <c r="U796" t="s">
        <v>28</v>
      </c>
      <c r="V796">
        <v>4</v>
      </c>
      <c r="W796">
        <v>0</v>
      </c>
    </row>
    <row r="797" spans="1:23" x14ac:dyDescent="0.25">
      <c r="A797" t="str">
        <f t="shared" si="24"/>
        <v>LA061</v>
      </c>
      <c r="B797" t="str">
        <f t="shared" si="25"/>
        <v>061</v>
      </c>
      <c r="C797" t="s">
        <v>24</v>
      </c>
      <c r="D797">
        <v>606940</v>
      </c>
      <c r="E797" t="s">
        <v>45</v>
      </c>
      <c r="F797">
        <v>606940</v>
      </c>
      <c r="G797" t="s">
        <v>193</v>
      </c>
      <c r="H797" t="s">
        <v>194</v>
      </c>
      <c r="I797" t="s">
        <v>25</v>
      </c>
      <c r="J797" t="s">
        <v>26</v>
      </c>
      <c r="K797" t="s">
        <v>0</v>
      </c>
      <c r="L797" t="s">
        <v>0</v>
      </c>
      <c r="M797">
        <v>3</v>
      </c>
      <c r="N797" s="1">
        <v>42818</v>
      </c>
      <c r="O797">
        <v>1</v>
      </c>
      <c r="P797" t="str">
        <f>"170300002414"</f>
        <v>170300002414</v>
      </c>
      <c r="Q797" t="s">
        <v>172</v>
      </c>
      <c r="R797" t="s">
        <v>29</v>
      </c>
      <c r="S797" t="s">
        <v>173</v>
      </c>
      <c r="T797" t="s">
        <v>174</v>
      </c>
      <c r="U797" t="s">
        <v>28</v>
      </c>
      <c r="V797">
        <v>4</v>
      </c>
      <c r="W797">
        <v>0</v>
      </c>
    </row>
    <row r="798" spans="1:23" x14ac:dyDescent="0.25">
      <c r="A798" t="str">
        <f t="shared" si="24"/>
        <v>LA061</v>
      </c>
      <c r="B798" t="str">
        <f t="shared" si="25"/>
        <v>061</v>
      </c>
      <c r="C798" t="s">
        <v>24</v>
      </c>
      <c r="D798">
        <v>606940</v>
      </c>
      <c r="E798" t="s">
        <v>45</v>
      </c>
      <c r="F798">
        <v>606940</v>
      </c>
      <c r="G798" t="s">
        <v>226</v>
      </c>
      <c r="H798" t="s">
        <v>227</v>
      </c>
      <c r="I798" t="s">
        <v>34</v>
      </c>
      <c r="J798" t="s">
        <v>35</v>
      </c>
      <c r="K798">
        <v>2540</v>
      </c>
      <c r="L798" t="s">
        <v>46</v>
      </c>
      <c r="M798">
        <v>1</v>
      </c>
      <c r="N798" s="1">
        <v>42736</v>
      </c>
      <c r="O798">
        <v>1</v>
      </c>
      <c r="P798" t="str">
        <f>"170100000042"</f>
        <v>170100000042</v>
      </c>
      <c r="Q798" t="s">
        <v>169</v>
      </c>
      <c r="R798" t="s">
        <v>29</v>
      </c>
      <c r="S798" t="s">
        <v>170</v>
      </c>
      <c r="T798" t="s">
        <v>171</v>
      </c>
      <c r="U798" t="s">
        <v>28</v>
      </c>
      <c r="V798">
        <v>4</v>
      </c>
      <c r="W798">
        <v>0</v>
      </c>
    </row>
    <row r="799" spans="1:23" x14ac:dyDescent="0.25">
      <c r="A799" t="str">
        <f t="shared" si="24"/>
        <v>LA061</v>
      </c>
      <c r="B799" t="str">
        <f t="shared" si="25"/>
        <v>061</v>
      </c>
      <c r="C799" t="s">
        <v>24</v>
      </c>
      <c r="D799">
        <v>606940</v>
      </c>
      <c r="E799" t="s">
        <v>45</v>
      </c>
      <c r="F799">
        <v>606940</v>
      </c>
      <c r="G799" t="s">
        <v>226</v>
      </c>
      <c r="H799" t="s">
        <v>227</v>
      </c>
      <c r="I799" t="s">
        <v>34</v>
      </c>
      <c r="J799" t="s">
        <v>35</v>
      </c>
      <c r="K799">
        <v>2540</v>
      </c>
      <c r="L799" t="s">
        <v>46</v>
      </c>
      <c r="M799">
        <v>1</v>
      </c>
      <c r="N799" s="1">
        <v>42736</v>
      </c>
      <c r="O799">
        <v>1</v>
      </c>
      <c r="P799" t="str">
        <f>"170100001416"</f>
        <v>170100001416</v>
      </c>
      <c r="Q799" t="s">
        <v>172</v>
      </c>
      <c r="R799" t="s">
        <v>29</v>
      </c>
      <c r="S799" t="s">
        <v>173</v>
      </c>
      <c r="T799" t="s">
        <v>174</v>
      </c>
      <c r="U799" t="s">
        <v>28</v>
      </c>
      <c r="V799">
        <v>4</v>
      </c>
      <c r="W799">
        <v>0</v>
      </c>
    </row>
    <row r="800" spans="1:23" x14ac:dyDescent="0.25">
      <c r="A800" t="str">
        <f t="shared" si="24"/>
        <v>LA061</v>
      </c>
      <c r="B800" t="str">
        <f t="shared" si="25"/>
        <v>061</v>
      </c>
      <c r="C800" t="s">
        <v>24</v>
      </c>
      <c r="D800">
        <v>606940</v>
      </c>
      <c r="E800" t="s">
        <v>45</v>
      </c>
      <c r="F800">
        <v>606940</v>
      </c>
      <c r="G800" t="s">
        <v>226</v>
      </c>
      <c r="H800" t="s">
        <v>227</v>
      </c>
      <c r="I800" t="s">
        <v>34</v>
      </c>
      <c r="J800" t="s">
        <v>35</v>
      </c>
      <c r="K800">
        <v>2540</v>
      </c>
      <c r="L800" t="s">
        <v>46</v>
      </c>
      <c r="M800">
        <v>1</v>
      </c>
      <c r="N800" s="1">
        <v>42744</v>
      </c>
      <c r="O800">
        <v>1</v>
      </c>
      <c r="P800" t="str">
        <f>"170100001419"</f>
        <v>170100001419</v>
      </c>
      <c r="Q800" t="s">
        <v>172</v>
      </c>
      <c r="R800" t="s">
        <v>29</v>
      </c>
      <c r="S800" t="s">
        <v>173</v>
      </c>
      <c r="T800" t="s">
        <v>174</v>
      </c>
      <c r="U800" t="s">
        <v>28</v>
      </c>
      <c r="V800">
        <v>4</v>
      </c>
      <c r="W800">
        <v>0</v>
      </c>
    </row>
    <row r="801" spans="1:23" x14ac:dyDescent="0.25">
      <c r="A801" t="str">
        <f t="shared" si="24"/>
        <v>LA061</v>
      </c>
      <c r="B801" t="str">
        <f t="shared" si="25"/>
        <v>061</v>
      </c>
      <c r="C801" t="s">
        <v>24</v>
      </c>
      <c r="D801">
        <v>606940</v>
      </c>
      <c r="E801" t="s">
        <v>45</v>
      </c>
      <c r="F801">
        <v>606940</v>
      </c>
      <c r="G801" t="s">
        <v>226</v>
      </c>
      <c r="H801" t="s">
        <v>227</v>
      </c>
      <c r="I801" t="s">
        <v>34</v>
      </c>
      <c r="J801" t="s">
        <v>35</v>
      </c>
      <c r="K801">
        <v>2540</v>
      </c>
      <c r="L801" t="s">
        <v>46</v>
      </c>
      <c r="M801">
        <v>1</v>
      </c>
      <c r="N801" s="1">
        <v>42766</v>
      </c>
      <c r="O801">
        <v>1</v>
      </c>
      <c r="P801" t="str">
        <f>"170100000190"</f>
        <v>170100000190</v>
      </c>
      <c r="Q801" t="s">
        <v>169</v>
      </c>
      <c r="R801" t="s">
        <v>27</v>
      </c>
      <c r="S801" t="s">
        <v>170</v>
      </c>
      <c r="T801" t="s">
        <v>171</v>
      </c>
      <c r="U801" t="s">
        <v>28</v>
      </c>
      <c r="V801">
        <v>4</v>
      </c>
      <c r="W801">
        <v>0</v>
      </c>
    </row>
    <row r="802" spans="1:23" x14ac:dyDescent="0.25">
      <c r="A802" t="str">
        <f t="shared" si="24"/>
        <v>LA061</v>
      </c>
      <c r="B802" t="str">
        <f t="shared" si="25"/>
        <v>061</v>
      </c>
      <c r="C802" t="s">
        <v>24</v>
      </c>
      <c r="D802">
        <v>606940</v>
      </c>
      <c r="E802" t="s">
        <v>45</v>
      </c>
      <c r="F802">
        <v>606940</v>
      </c>
      <c r="G802" t="s">
        <v>226</v>
      </c>
      <c r="H802" t="s">
        <v>227</v>
      </c>
      <c r="I802" t="s">
        <v>34</v>
      </c>
      <c r="J802" t="s">
        <v>35</v>
      </c>
      <c r="K802">
        <v>2540</v>
      </c>
      <c r="L802" t="s">
        <v>46</v>
      </c>
      <c r="M802">
        <v>2</v>
      </c>
      <c r="N802" s="1">
        <v>42767</v>
      </c>
      <c r="O802">
        <v>1</v>
      </c>
      <c r="P802" t="str">
        <f>"170200000225"</f>
        <v>170200000225</v>
      </c>
      <c r="Q802" t="s">
        <v>169</v>
      </c>
      <c r="R802" t="s">
        <v>27</v>
      </c>
      <c r="S802" t="s">
        <v>170</v>
      </c>
      <c r="T802" t="s">
        <v>171</v>
      </c>
      <c r="U802" t="s">
        <v>28</v>
      </c>
      <c r="V802">
        <v>4</v>
      </c>
      <c r="W802">
        <v>0</v>
      </c>
    </row>
    <row r="803" spans="1:23" x14ac:dyDescent="0.25">
      <c r="A803" t="str">
        <f t="shared" si="24"/>
        <v>LA061</v>
      </c>
      <c r="B803" t="str">
        <f t="shared" si="25"/>
        <v>061</v>
      </c>
      <c r="C803" t="s">
        <v>24</v>
      </c>
      <c r="D803">
        <v>606940</v>
      </c>
      <c r="E803" t="s">
        <v>45</v>
      </c>
      <c r="F803">
        <v>606940</v>
      </c>
      <c r="G803" t="s">
        <v>226</v>
      </c>
      <c r="H803" t="s">
        <v>227</v>
      </c>
      <c r="I803" t="s">
        <v>34</v>
      </c>
      <c r="J803" t="s">
        <v>35</v>
      </c>
      <c r="K803">
        <v>2540</v>
      </c>
      <c r="L803" t="s">
        <v>46</v>
      </c>
      <c r="M803">
        <v>2</v>
      </c>
      <c r="N803" s="1">
        <v>42780</v>
      </c>
      <c r="O803">
        <v>1</v>
      </c>
      <c r="P803" t="str">
        <f>"170200000601"</f>
        <v>170200000601</v>
      </c>
      <c r="Q803" t="s">
        <v>172</v>
      </c>
      <c r="R803" t="s">
        <v>29</v>
      </c>
      <c r="S803" t="s">
        <v>173</v>
      </c>
      <c r="T803" t="s">
        <v>174</v>
      </c>
      <c r="U803" t="s">
        <v>28</v>
      </c>
      <c r="V803">
        <v>4</v>
      </c>
      <c r="W803">
        <v>0</v>
      </c>
    </row>
    <row r="804" spans="1:23" x14ac:dyDescent="0.25">
      <c r="A804" t="str">
        <f t="shared" si="24"/>
        <v>LA061</v>
      </c>
      <c r="B804" t="str">
        <f t="shared" si="25"/>
        <v>061</v>
      </c>
      <c r="C804" t="s">
        <v>24</v>
      </c>
      <c r="D804">
        <v>606940</v>
      </c>
      <c r="E804" t="s">
        <v>45</v>
      </c>
      <c r="F804">
        <v>606940</v>
      </c>
      <c r="G804" t="s">
        <v>226</v>
      </c>
      <c r="H804" t="s">
        <v>227</v>
      </c>
      <c r="I804" t="s">
        <v>34</v>
      </c>
      <c r="J804" t="s">
        <v>35</v>
      </c>
      <c r="K804">
        <v>2540</v>
      </c>
      <c r="L804" t="s">
        <v>46</v>
      </c>
      <c r="M804">
        <v>2</v>
      </c>
      <c r="N804" s="1">
        <v>42794</v>
      </c>
      <c r="O804">
        <v>1</v>
      </c>
      <c r="P804" t="str">
        <f>"170200000526"</f>
        <v>170200000526</v>
      </c>
      <c r="Q804" t="s">
        <v>169</v>
      </c>
      <c r="R804" t="s">
        <v>27</v>
      </c>
      <c r="S804" t="s">
        <v>170</v>
      </c>
      <c r="T804" t="s">
        <v>171</v>
      </c>
      <c r="U804" t="s">
        <v>28</v>
      </c>
      <c r="V804">
        <v>4</v>
      </c>
      <c r="W804">
        <v>0</v>
      </c>
    </row>
    <row r="805" spans="1:23" x14ac:dyDescent="0.25">
      <c r="A805" t="str">
        <f t="shared" si="24"/>
        <v>LA061</v>
      </c>
      <c r="B805" t="str">
        <f t="shared" si="25"/>
        <v>061</v>
      </c>
      <c r="C805" t="s">
        <v>24</v>
      </c>
      <c r="D805">
        <v>606940</v>
      </c>
      <c r="E805" t="s">
        <v>45</v>
      </c>
      <c r="F805">
        <v>606940</v>
      </c>
      <c r="G805" t="s">
        <v>226</v>
      </c>
      <c r="H805" t="s">
        <v>227</v>
      </c>
      <c r="I805" t="s">
        <v>34</v>
      </c>
      <c r="J805" t="s">
        <v>35</v>
      </c>
      <c r="K805">
        <v>2540</v>
      </c>
      <c r="L805" t="s">
        <v>46</v>
      </c>
      <c r="M805">
        <v>3</v>
      </c>
      <c r="N805" s="1">
        <v>42795</v>
      </c>
      <c r="O805">
        <v>1</v>
      </c>
      <c r="P805" t="str">
        <f>"170300000245"</f>
        <v>170300000245</v>
      </c>
      <c r="Q805" t="s">
        <v>169</v>
      </c>
      <c r="R805" t="s">
        <v>27</v>
      </c>
      <c r="S805" t="s">
        <v>170</v>
      </c>
      <c r="T805" t="s">
        <v>171</v>
      </c>
      <c r="U805" t="s">
        <v>28</v>
      </c>
      <c r="V805">
        <v>4</v>
      </c>
      <c r="W805">
        <v>0</v>
      </c>
    </row>
    <row r="806" spans="1:23" x14ac:dyDescent="0.25">
      <c r="A806" t="str">
        <f t="shared" si="24"/>
        <v>LA061</v>
      </c>
      <c r="B806" t="str">
        <f t="shared" si="25"/>
        <v>061</v>
      </c>
      <c r="C806" t="s">
        <v>24</v>
      </c>
      <c r="D806">
        <v>606940</v>
      </c>
      <c r="E806" t="s">
        <v>45</v>
      </c>
      <c r="F806">
        <v>606940</v>
      </c>
      <c r="G806" t="s">
        <v>226</v>
      </c>
      <c r="H806" t="s">
        <v>227</v>
      </c>
      <c r="I806" t="s">
        <v>34</v>
      </c>
      <c r="J806" t="s">
        <v>35</v>
      </c>
      <c r="K806">
        <v>2540</v>
      </c>
      <c r="L806" t="s">
        <v>46</v>
      </c>
      <c r="M806">
        <v>3</v>
      </c>
      <c r="N806" s="1">
        <v>42795</v>
      </c>
      <c r="O806">
        <v>1</v>
      </c>
      <c r="P806" t="str">
        <f>"170300000998"</f>
        <v>170300000998</v>
      </c>
      <c r="Q806" t="s">
        <v>172</v>
      </c>
      <c r="R806" t="s">
        <v>29</v>
      </c>
      <c r="S806" t="s">
        <v>173</v>
      </c>
      <c r="T806" t="s">
        <v>174</v>
      </c>
      <c r="U806" t="s">
        <v>28</v>
      </c>
      <c r="V806">
        <v>4</v>
      </c>
      <c r="W806">
        <v>0</v>
      </c>
    </row>
    <row r="807" spans="1:23" x14ac:dyDescent="0.25">
      <c r="A807" t="str">
        <f t="shared" si="24"/>
        <v>LA061</v>
      </c>
      <c r="B807" t="str">
        <f t="shared" si="25"/>
        <v>061</v>
      </c>
      <c r="C807" t="s">
        <v>24</v>
      </c>
      <c r="D807">
        <v>606940</v>
      </c>
      <c r="E807" t="s">
        <v>45</v>
      </c>
      <c r="F807">
        <v>606940</v>
      </c>
      <c r="G807" t="s">
        <v>226</v>
      </c>
      <c r="H807" t="s">
        <v>227</v>
      </c>
      <c r="I807" t="s">
        <v>34</v>
      </c>
      <c r="J807" t="s">
        <v>35</v>
      </c>
      <c r="K807">
        <v>2540</v>
      </c>
      <c r="L807" t="s">
        <v>46</v>
      </c>
      <c r="M807">
        <v>3</v>
      </c>
      <c r="N807" s="1">
        <v>42801</v>
      </c>
      <c r="O807">
        <v>1</v>
      </c>
      <c r="P807" t="str">
        <f>"170300001001"</f>
        <v>170300001001</v>
      </c>
      <c r="Q807" t="s">
        <v>172</v>
      </c>
      <c r="R807" t="s">
        <v>29</v>
      </c>
      <c r="S807" t="s">
        <v>173</v>
      </c>
      <c r="T807" t="s">
        <v>174</v>
      </c>
      <c r="U807" t="s">
        <v>28</v>
      </c>
      <c r="V807">
        <v>4</v>
      </c>
      <c r="W807">
        <v>0</v>
      </c>
    </row>
    <row r="808" spans="1:23" x14ac:dyDescent="0.25">
      <c r="A808" t="str">
        <f t="shared" si="24"/>
        <v>LA061</v>
      </c>
      <c r="B808" t="str">
        <f t="shared" si="25"/>
        <v>061</v>
      </c>
      <c r="C808" t="s">
        <v>24</v>
      </c>
      <c r="D808">
        <v>606940</v>
      </c>
      <c r="E808" t="s">
        <v>45</v>
      </c>
      <c r="F808">
        <v>606940</v>
      </c>
      <c r="G808" t="s">
        <v>226</v>
      </c>
      <c r="H808" t="s">
        <v>227</v>
      </c>
      <c r="I808" t="s">
        <v>34</v>
      </c>
      <c r="J808" t="s">
        <v>35</v>
      </c>
      <c r="K808">
        <v>2540</v>
      </c>
      <c r="L808" t="s">
        <v>46</v>
      </c>
      <c r="M808">
        <v>3</v>
      </c>
      <c r="N808" s="1">
        <v>42810</v>
      </c>
      <c r="O808">
        <v>1</v>
      </c>
      <c r="P808" t="str">
        <f>"170300001131"</f>
        <v>170300001131</v>
      </c>
      <c r="Q808" t="s">
        <v>172</v>
      </c>
      <c r="R808" t="s">
        <v>29</v>
      </c>
      <c r="S808" t="s">
        <v>173</v>
      </c>
      <c r="T808" t="s">
        <v>174</v>
      </c>
      <c r="U808" t="s">
        <v>28</v>
      </c>
      <c r="V808">
        <v>4</v>
      </c>
      <c r="W808">
        <v>0</v>
      </c>
    </row>
    <row r="809" spans="1:23" x14ac:dyDescent="0.25">
      <c r="A809" t="str">
        <f t="shared" si="24"/>
        <v>LA061</v>
      </c>
      <c r="B809" t="str">
        <f t="shared" si="25"/>
        <v>061</v>
      </c>
      <c r="C809" t="s">
        <v>24</v>
      </c>
      <c r="D809">
        <v>606940</v>
      </c>
      <c r="E809" t="s">
        <v>45</v>
      </c>
      <c r="F809">
        <v>606940</v>
      </c>
      <c r="G809" t="s">
        <v>226</v>
      </c>
      <c r="H809" t="s">
        <v>227</v>
      </c>
      <c r="I809" t="s">
        <v>34</v>
      </c>
      <c r="J809" t="s">
        <v>35</v>
      </c>
      <c r="K809">
        <v>2540</v>
      </c>
      <c r="L809" t="s">
        <v>46</v>
      </c>
      <c r="M809">
        <v>3</v>
      </c>
      <c r="N809" s="1">
        <v>42825</v>
      </c>
      <c r="O809">
        <v>1</v>
      </c>
      <c r="P809" t="str">
        <f>"170300000528"</f>
        <v>170300000528</v>
      </c>
      <c r="Q809" t="s">
        <v>169</v>
      </c>
      <c r="R809" t="s">
        <v>27</v>
      </c>
      <c r="S809" t="s">
        <v>170</v>
      </c>
      <c r="T809" t="s">
        <v>171</v>
      </c>
      <c r="U809" t="s">
        <v>28</v>
      </c>
      <c r="V809">
        <v>4</v>
      </c>
      <c r="W809">
        <v>0</v>
      </c>
    </row>
    <row r="810" spans="1:23" x14ac:dyDescent="0.25">
      <c r="A810" t="str">
        <f t="shared" si="24"/>
        <v>LA061</v>
      </c>
      <c r="B810" t="str">
        <f t="shared" si="25"/>
        <v>061</v>
      </c>
      <c r="C810" t="s">
        <v>24</v>
      </c>
      <c r="D810">
        <v>606940</v>
      </c>
      <c r="E810" t="s">
        <v>45</v>
      </c>
      <c r="F810">
        <v>606940</v>
      </c>
      <c r="G810" t="s">
        <v>226</v>
      </c>
      <c r="H810" t="s">
        <v>227</v>
      </c>
      <c r="I810" t="s">
        <v>34</v>
      </c>
      <c r="J810" t="s">
        <v>35</v>
      </c>
      <c r="K810">
        <v>2540</v>
      </c>
      <c r="L810" t="s">
        <v>46</v>
      </c>
      <c r="M810">
        <v>4</v>
      </c>
      <c r="N810" s="1">
        <v>42826</v>
      </c>
      <c r="O810">
        <v>1</v>
      </c>
      <c r="P810" t="str">
        <f>"170400000223"</f>
        <v>170400000223</v>
      </c>
      <c r="Q810" t="s">
        <v>169</v>
      </c>
      <c r="R810" t="s">
        <v>27</v>
      </c>
      <c r="S810" t="s">
        <v>170</v>
      </c>
      <c r="T810" t="s">
        <v>171</v>
      </c>
      <c r="U810" t="s">
        <v>28</v>
      </c>
      <c r="V810">
        <v>4</v>
      </c>
      <c r="W810">
        <v>0</v>
      </c>
    </row>
    <row r="811" spans="1:23" x14ac:dyDescent="0.25">
      <c r="A811" t="str">
        <f t="shared" si="24"/>
        <v>LA061</v>
      </c>
      <c r="B811" t="str">
        <f t="shared" si="25"/>
        <v>061</v>
      </c>
      <c r="C811" t="s">
        <v>24</v>
      </c>
      <c r="D811">
        <v>606940</v>
      </c>
      <c r="E811" t="s">
        <v>45</v>
      </c>
      <c r="F811">
        <v>606940</v>
      </c>
      <c r="G811" t="s">
        <v>226</v>
      </c>
      <c r="H811" t="s">
        <v>227</v>
      </c>
      <c r="I811" t="s">
        <v>34</v>
      </c>
      <c r="J811" t="s">
        <v>35</v>
      </c>
      <c r="K811">
        <v>2540</v>
      </c>
      <c r="L811" t="s">
        <v>46</v>
      </c>
      <c r="M811">
        <v>4</v>
      </c>
      <c r="N811" s="1">
        <v>42836</v>
      </c>
      <c r="O811">
        <v>1</v>
      </c>
      <c r="P811" t="str">
        <f>"170400000983"</f>
        <v>170400000983</v>
      </c>
      <c r="Q811" t="s">
        <v>172</v>
      </c>
      <c r="R811" t="s">
        <v>29</v>
      </c>
      <c r="S811" t="s">
        <v>173</v>
      </c>
      <c r="T811" t="s">
        <v>174</v>
      </c>
      <c r="U811" t="s">
        <v>28</v>
      </c>
      <c r="V811">
        <v>4</v>
      </c>
      <c r="W811">
        <v>0</v>
      </c>
    </row>
    <row r="812" spans="1:23" x14ac:dyDescent="0.25">
      <c r="A812" t="str">
        <f t="shared" si="24"/>
        <v>LA061</v>
      </c>
      <c r="B812" t="str">
        <f t="shared" si="25"/>
        <v>061</v>
      </c>
      <c r="C812" t="s">
        <v>24</v>
      </c>
      <c r="D812">
        <v>606940</v>
      </c>
      <c r="E812" t="s">
        <v>45</v>
      </c>
      <c r="F812">
        <v>606940</v>
      </c>
      <c r="G812" t="s">
        <v>226</v>
      </c>
      <c r="H812" t="s">
        <v>227</v>
      </c>
      <c r="I812" t="s">
        <v>34</v>
      </c>
      <c r="J812" t="s">
        <v>35</v>
      </c>
      <c r="K812">
        <v>2540</v>
      </c>
      <c r="L812" t="s">
        <v>46</v>
      </c>
      <c r="M812">
        <v>5</v>
      </c>
      <c r="N812" s="1">
        <v>42865</v>
      </c>
      <c r="O812">
        <v>1</v>
      </c>
      <c r="P812" t="str">
        <f>"170500001146"</f>
        <v>170500001146</v>
      </c>
      <c r="Q812" t="s">
        <v>172</v>
      </c>
      <c r="R812" t="s">
        <v>29</v>
      </c>
      <c r="S812" t="s">
        <v>173</v>
      </c>
      <c r="T812" t="s">
        <v>174</v>
      </c>
      <c r="U812" t="s">
        <v>28</v>
      </c>
      <c r="V812">
        <v>4</v>
      </c>
      <c r="W812">
        <v>0</v>
      </c>
    </row>
    <row r="813" spans="1:23" x14ac:dyDescent="0.25">
      <c r="A813" t="str">
        <f t="shared" si="24"/>
        <v>LA061</v>
      </c>
      <c r="B813" t="str">
        <f t="shared" si="25"/>
        <v>061</v>
      </c>
      <c r="C813" t="s">
        <v>24</v>
      </c>
      <c r="D813">
        <v>606104</v>
      </c>
      <c r="E813" t="s">
        <v>220</v>
      </c>
      <c r="F813">
        <v>606104</v>
      </c>
      <c r="G813" t="s">
        <v>51</v>
      </c>
      <c r="H813" t="s">
        <v>52</v>
      </c>
      <c r="I813" t="s">
        <v>30</v>
      </c>
      <c r="J813" t="s">
        <v>31</v>
      </c>
      <c r="K813" t="s">
        <v>0</v>
      </c>
      <c r="L813" t="s">
        <v>0</v>
      </c>
      <c r="M813">
        <v>10</v>
      </c>
      <c r="N813" s="1">
        <v>43039</v>
      </c>
      <c r="O813">
        <v>1</v>
      </c>
      <c r="P813" t="str">
        <f>"171000000351"</f>
        <v>171000000351</v>
      </c>
      <c r="Q813" t="s">
        <v>180</v>
      </c>
      <c r="R813" t="s">
        <v>27</v>
      </c>
      <c r="S813" t="s">
        <v>170</v>
      </c>
      <c r="T813" t="s">
        <v>181</v>
      </c>
      <c r="U813" t="s">
        <v>28</v>
      </c>
      <c r="V813">
        <v>4</v>
      </c>
      <c r="W813">
        <v>0</v>
      </c>
    </row>
    <row r="814" spans="1:23" x14ac:dyDescent="0.25">
      <c r="A814" t="str">
        <f t="shared" si="24"/>
        <v>LA061</v>
      </c>
      <c r="B814" t="str">
        <f t="shared" si="25"/>
        <v>061</v>
      </c>
      <c r="C814" t="s">
        <v>24</v>
      </c>
      <c r="D814">
        <v>606104</v>
      </c>
      <c r="E814" t="s">
        <v>220</v>
      </c>
      <c r="F814">
        <v>606104</v>
      </c>
      <c r="G814" t="s">
        <v>229</v>
      </c>
      <c r="H814" t="s">
        <v>230</v>
      </c>
      <c r="I814" t="s">
        <v>30</v>
      </c>
      <c r="J814" t="s">
        <v>31</v>
      </c>
      <c r="K814" t="s">
        <v>0</v>
      </c>
      <c r="L814" t="s">
        <v>0</v>
      </c>
      <c r="M814">
        <v>3</v>
      </c>
      <c r="N814" s="1">
        <v>42821</v>
      </c>
      <c r="O814">
        <v>1</v>
      </c>
      <c r="P814" t="str">
        <f>"170300002415"</f>
        <v>170300002415</v>
      </c>
      <c r="Q814" t="s">
        <v>172</v>
      </c>
      <c r="R814" t="s">
        <v>29</v>
      </c>
      <c r="S814" t="s">
        <v>173</v>
      </c>
      <c r="T814" t="s">
        <v>174</v>
      </c>
      <c r="U814" t="s">
        <v>28</v>
      </c>
      <c r="V814">
        <v>4</v>
      </c>
      <c r="W814">
        <v>0</v>
      </c>
    </row>
    <row r="815" spans="1:23" x14ac:dyDescent="0.25">
      <c r="A815" t="str">
        <f t="shared" si="24"/>
        <v>LA061</v>
      </c>
      <c r="B815" t="str">
        <f t="shared" si="25"/>
        <v>061</v>
      </c>
      <c r="C815" t="s">
        <v>24</v>
      </c>
      <c r="D815">
        <v>606104</v>
      </c>
      <c r="E815" t="s">
        <v>220</v>
      </c>
      <c r="F815">
        <v>606104</v>
      </c>
      <c r="G815" t="s">
        <v>229</v>
      </c>
      <c r="H815" t="s">
        <v>230</v>
      </c>
      <c r="I815" t="s">
        <v>30</v>
      </c>
      <c r="J815" t="s">
        <v>31</v>
      </c>
      <c r="K815" t="s">
        <v>0</v>
      </c>
      <c r="L815" t="s">
        <v>0</v>
      </c>
      <c r="M815">
        <v>3</v>
      </c>
      <c r="N815" s="1">
        <v>42821</v>
      </c>
      <c r="O815">
        <v>1</v>
      </c>
      <c r="P815" t="str">
        <f>"170300003031"</f>
        <v>170300003031</v>
      </c>
      <c r="Q815" t="s">
        <v>172</v>
      </c>
      <c r="R815" t="s">
        <v>29</v>
      </c>
      <c r="S815" t="s">
        <v>173</v>
      </c>
      <c r="T815" t="s">
        <v>174</v>
      </c>
      <c r="U815" t="s">
        <v>28</v>
      </c>
      <c r="V815">
        <v>4</v>
      </c>
      <c r="W815">
        <v>0</v>
      </c>
    </row>
    <row r="816" spans="1:23" x14ac:dyDescent="0.25">
      <c r="A816" t="str">
        <f t="shared" si="24"/>
        <v>LA061</v>
      </c>
      <c r="B816" t="str">
        <f t="shared" si="25"/>
        <v>061</v>
      </c>
      <c r="C816" t="s">
        <v>24</v>
      </c>
      <c r="D816">
        <v>606104</v>
      </c>
      <c r="E816" t="s">
        <v>220</v>
      </c>
      <c r="F816">
        <v>606104</v>
      </c>
      <c r="G816" t="s">
        <v>229</v>
      </c>
      <c r="H816" t="s">
        <v>230</v>
      </c>
      <c r="I816" t="s">
        <v>30</v>
      </c>
      <c r="J816" t="s">
        <v>31</v>
      </c>
      <c r="K816" t="s">
        <v>0</v>
      </c>
      <c r="L816" t="s">
        <v>0</v>
      </c>
      <c r="M816">
        <v>3</v>
      </c>
      <c r="N816" s="1">
        <v>42825</v>
      </c>
      <c r="O816">
        <v>1</v>
      </c>
      <c r="P816" t="str">
        <f>"170300000528"</f>
        <v>170300000528</v>
      </c>
      <c r="Q816" t="s">
        <v>169</v>
      </c>
      <c r="R816" t="s">
        <v>27</v>
      </c>
      <c r="S816" t="s">
        <v>170</v>
      </c>
      <c r="T816" t="s">
        <v>171</v>
      </c>
      <c r="U816" t="s">
        <v>28</v>
      </c>
      <c r="V816">
        <v>4</v>
      </c>
      <c r="W816">
        <v>0</v>
      </c>
    </row>
    <row r="817" spans="1:23" x14ac:dyDescent="0.25">
      <c r="A817" t="str">
        <f t="shared" si="24"/>
        <v>LA061</v>
      </c>
      <c r="B817" t="str">
        <f t="shared" si="25"/>
        <v>061</v>
      </c>
      <c r="C817" t="s">
        <v>24</v>
      </c>
      <c r="D817">
        <v>606104</v>
      </c>
      <c r="E817" t="s">
        <v>220</v>
      </c>
      <c r="F817">
        <v>606104</v>
      </c>
      <c r="G817" t="s">
        <v>229</v>
      </c>
      <c r="H817" t="s">
        <v>230</v>
      </c>
      <c r="I817" t="s">
        <v>30</v>
      </c>
      <c r="J817" t="s">
        <v>31</v>
      </c>
      <c r="K817" t="s">
        <v>0</v>
      </c>
      <c r="L817" t="s">
        <v>0</v>
      </c>
      <c r="M817">
        <v>3</v>
      </c>
      <c r="N817" s="1">
        <v>42825</v>
      </c>
      <c r="O817">
        <v>1</v>
      </c>
      <c r="P817" t="str">
        <f>"170300000642"</f>
        <v>170300000642</v>
      </c>
      <c r="Q817" t="s">
        <v>180</v>
      </c>
      <c r="R817" t="s">
        <v>27</v>
      </c>
      <c r="S817" t="s">
        <v>170</v>
      </c>
      <c r="T817" t="s">
        <v>181</v>
      </c>
      <c r="U817" t="s">
        <v>28</v>
      </c>
      <c r="V817">
        <v>4</v>
      </c>
      <c r="W817">
        <v>0</v>
      </c>
    </row>
    <row r="818" spans="1:23" x14ac:dyDescent="0.25">
      <c r="A818" t="str">
        <f t="shared" si="24"/>
        <v>LA061</v>
      </c>
      <c r="B818" t="str">
        <f t="shared" si="25"/>
        <v>061</v>
      </c>
      <c r="C818" t="s">
        <v>24</v>
      </c>
      <c r="D818">
        <v>606104</v>
      </c>
      <c r="E818" t="s">
        <v>220</v>
      </c>
      <c r="F818">
        <v>606104</v>
      </c>
      <c r="G818" t="s">
        <v>229</v>
      </c>
      <c r="H818" t="s">
        <v>230</v>
      </c>
      <c r="I818" t="s">
        <v>30</v>
      </c>
      <c r="J818" t="s">
        <v>31</v>
      </c>
      <c r="K818" t="s">
        <v>0</v>
      </c>
      <c r="L818" t="s">
        <v>0</v>
      </c>
      <c r="M818">
        <v>4</v>
      </c>
      <c r="N818" s="1">
        <v>42826</v>
      </c>
      <c r="O818">
        <v>1</v>
      </c>
      <c r="P818" t="str">
        <f>"170400000223"</f>
        <v>170400000223</v>
      </c>
      <c r="Q818" t="s">
        <v>169</v>
      </c>
      <c r="R818" t="s">
        <v>27</v>
      </c>
      <c r="S818" t="s">
        <v>170</v>
      </c>
      <c r="T818" t="s">
        <v>171</v>
      </c>
      <c r="U818" t="s">
        <v>28</v>
      </c>
      <c r="V818">
        <v>4</v>
      </c>
      <c r="W818">
        <v>0</v>
      </c>
    </row>
    <row r="819" spans="1:23" x14ac:dyDescent="0.25">
      <c r="A819" t="str">
        <f t="shared" si="24"/>
        <v>LA061</v>
      </c>
      <c r="B819" t="str">
        <f t="shared" si="25"/>
        <v>061</v>
      </c>
      <c r="C819" t="s">
        <v>24</v>
      </c>
      <c r="D819">
        <v>606104</v>
      </c>
      <c r="E819" t="s">
        <v>220</v>
      </c>
      <c r="F819">
        <v>606104</v>
      </c>
      <c r="G819" t="s">
        <v>229</v>
      </c>
      <c r="H819" t="s">
        <v>230</v>
      </c>
      <c r="I819" t="s">
        <v>30</v>
      </c>
      <c r="J819" t="s">
        <v>31</v>
      </c>
      <c r="K819" t="s">
        <v>0</v>
      </c>
      <c r="L819" t="s">
        <v>0</v>
      </c>
      <c r="M819">
        <v>4</v>
      </c>
      <c r="N819" s="1">
        <v>42826</v>
      </c>
      <c r="O819">
        <v>1</v>
      </c>
      <c r="P819" t="str">
        <f>"170400000299"</f>
        <v>170400000299</v>
      </c>
      <c r="Q819" t="s">
        <v>180</v>
      </c>
      <c r="R819" t="s">
        <v>27</v>
      </c>
      <c r="S819" t="s">
        <v>170</v>
      </c>
      <c r="T819" t="s">
        <v>181</v>
      </c>
      <c r="U819" t="s">
        <v>28</v>
      </c>
      <c r="V819">
        <v>4</v>
      </c>
      <c r="W819">
        <v>0</v>
      </c>
    </row>
    <row r="820" spans="1:23" x14ac:dyDescent="0.25">
      <c r="A820" t="str">
        <f t="shared" si="24"/>
        <v>LA061</v>
      </c>
      <c r="B820" t="str">
        <f t="shared" si="25"/>
        <v>061</v>
      </c>
      <c r="C820" t="s">
        <v>24</v>
      </c>
      <c r="D820">
        <v>606120</v>
      </c>
      <c r="E820" t="s">
        <v>177</v>
      </c>
      <c r="F820">
        <v>606120</v>
      </c>
      <c r="G820" t="s">
        <v>178</v>
      </c>
      <c r="H820" t="s">
        <v>179</v>
      </c>
      <c r="I820" t="s">
        <v>39</v>
      </c>
      <c r="J820" t="s">
        <v>40</v>
      </c>
      <c r="K820" t="s">
        <v>0</v>
      </c>
      <c r="L820" t="s">
        <v>0</v>
      </c>
      <c r="M820">
        <v>1</v>
      </c>
      <c r="N820" s="1">
        <v>42736</v>
      </c>
      <c r="O820">
        <v>1</v>
      </c>
      <c r="P820" t="str">
        <f>"170100000042"</f>
        <v>170100000042</v>
      </c>
      <c r="Q820" t="s">
        <v>169</v>
      </c>
      <c r="R820" t="s">
        <v>29</v>
      </c>
      <c r="S820" t="s">
        <v>170</v>
      </c>
      <c r="T820" t="s">
        <v>171</v>
      </c>
      <c r="U820" t="s">
        <v>28</v>
      </c>
      <c r="V820">
        <v>4</v>
      </c>
      <c r="W820">
        <v>0</v>
      </c>
    </row>
    <row r="821" spans="1:23" x14ac:dyDescent="0.25">
      <c r="A821" t="str">
        <f t="shared" si="24"/>
        <v>LA061</v>
      </c>
      <c r="B821" t="str">
        <f t="shared" si="25"/>
        <v>061</v>
      </c>
      <c r="C821" t="s">
        <v>24</v>
      </c>
      <c r="D821">
        <v>606120</v>
      </c>
      <c r="E821" t="s">
        <v>177</v>
      </c>
      <c r="F821">
        <v>606120</v>
      </c>
      <c r="G821" t="s">
        <v>178</v>
      </c>
      <c r="H821" t="s">
        <v>179</v>
      </c>
      <c r="I821" t="s">
        <v>39</v>
      </c>
      <c r="J821" t="s">
        <v>40</v>
      </c>
      <c r="K821" t="s">
        <v>0</v>
      </c>
      <c r="L821" t="s">
        <v>0</v>
      </c>
      <c r="M821">
        <v>1</v>
      </c>
      <c r="N821" s="1">
        <v>42744</v>
      </c>
      <c r="O821">
        <v>1</v>
      </c>
      <c r="P821" t="str">
        <f>"170100001111"</f>
        <v>170100001111</v>
      </c>
      <c r="Q821" t="s">
        <v>172</v>
      </c>
      <c r="R821" t="s">
        <v>29</v>
      </c>
      <c r="S821" t="s">
        <v>173</v>
      </c>
      <c r="T821" t="s">
        <v>174</v>
      </c>
      <c r="U821" t="s">
        <v>28</v>
      </c>
      <c r="V821">
        <v>4</v>
      </c>
      <c r="W821">
        <v>0</v>
      </c>
    </row>
    <row r="822" spans="1:23" x14ac:dyDescent="0.25">
      <c r="A822" t="str">
        <f t="shared" si="24"/>
        <v>LA061</v>
      </c>
      <c r="B822" t="str">
        <f t="shared" si="25"/>
        <v>061</v>
      </c>
      <c r="C822" t="s">
        <v>24</v>
      </c>
      <c r="D822">
        <v>606120</v>
      </c>
      <c r="E822" t="s">
        <v>177</v>
      </c>
      <c r="F822">
        <v>606120</v>
      </c>
      <c r="G822" t="s">
        <v>178</v>
      </c>
      <c r="H822" t="s">
        <v>179</v>
      </c>
      <c r="I822" t="s">
        <v>39</v>
      </c>
      <c r="J822" t="s">
        <v>40</v>
      </c>
      <c r="K822" t="s">
        <v>0</v>
      </c>
      <c r="L822" t="s">
        <v>0</v>
      </c>
      <c r="M822">
        <v>1</v>
      </c>
      <c r="N822" s="1">
        <v>42766</v>
      </c>
      <c r="O822">
        <v>1</v>
      </c>
      <c r="P822" t="str">
        <f>"170100000190"</f>
        <v>170100000190</v>
      </c>
      <c r="Q822" t="s">
        <v>169</v>
      </c>
      <c r="R822" t="s">
        <v>27</v>
      </c>
      <c r="S822" t="s">
        <v>170</v>
      </c>
      <c r="T822" t="s">
        <v>171</v>
      </c>
      <c r="U822" t="s">
        <v>28</v>
      </c>
      <c r="V822">
        <v>4</v>
      </c>
      <c r="W822">
        <v>0</v>
      </c>
    </row>
    <row r="823" spans="1:23" x14ac:dyDescent="0.25">
      <c r="A823" t="str">
        <f t="shared" si="24"/>
        <v>LA061</v>
      </c>
      <c r="B823" t="str">
        <f t="shared" si="25"/>
        <v>061</v>
      </c>
      <c r="C823" t="s">
        <v>24</v>
      </c>
      <c r="D823">
        <v>606120</v>
      </c>
      <c r="E823" t="s">
        <v>177</v>
      </c>
      <c r="F823">
        <v>606120</v>
      </c>
      <c r="G823" t="s">
        <v>178</v>
      </c>
      <c r="H823" t="s">
        <v>179</v>
      </c>
      <c r="I823" t="s">
        <v>39</v>
      </c>
      <c r="J823" t="s">
        <v>40</v>
      </c>
      <c r="K823" t="s">
        <v>0</v>
      </c>
      <c r="L823" t="s">
        <v>0</v>
      </c>
      <c r="M823">
        <v>2</v>
      </c>
      <c r="N823" s="1">
        <v>42767</v>
      </c>
      <c r="O823">
        <v>1</v>
      </c>
      <c r="P823" t="str">
        <f>"170200000225"</f>
        <v>170200000225</v>
      </c>
      <c r="Q823" t="s">
        <v>169</v>
      </c>
      <c r="R823" t="s">
        <v>27</v>
      </c>
      <c r="S823" t="s">
        <v>170</v>
      </c>
      <c r="T823" t="s">
        <v>171</v>
      </c>
      <c r="U823" t="s">
        <v>28</v>
      </c>
      <c r="V823">
        <v>4</v>
      </c>
      <c r="W823">
        <v>0</v>
      </c>
    </row>
    <row r="824" spans="1:23" x14ac:dyDescent="0.25">
      <c r="A824" t="str">
        <f t="shared" si="24"/>
        <v>LA061</v>
      </c>
      <c r="B824" t="str">
        <f t="shared" si="25"/>
        <v>061</v>
      </c>
      <c r="C824" t="s">
        <v>24</v>
      </c>
      <c r="D824">
        <v>606120</v>
      </c>
      <c r="E824" t="s">
        <v>177</v>
      </c>
      <c r="F824">
        <v>606120</v>
      </c>
      <c r="G824" t="s">
        <v>178</v>
      </c>
      <c r="H824" t="s">
        <v>179</v>
      </c>
      <c r="I824" t="s">
        <v>39</v>
      </c>
      <c r="J824" t="s">
        <v>40</v>
      </c>
      <c r="K824" t="s">
        <v>0</v>
      </c>
      <c r="L824" t="s">
        <v>0</v>
      </c>
      <c r="M824">
        <v>2</v>
      </c>
      <c r="N824" s="1">
        <v>42775</v>
      </c>
      <c r="O824">
        <v>1</v>
      </c>
      <c r="P824" t="str">
        <f>"170200000598"</f>
        <v>170200000598</v>
      </c>
      <c r="Q824" t="s">
        <v>172</v>
      </c>
      <c r="R824" t="s">
        <v>29</v>
      </c>
      <c r="S824" t="s">
        <v>173</v>
      </c>
      <c r="T824" t="s">
        <v>174</v>
      </c>
      <c r="U824" t="s">
        <v>28</v>
      </c>
      <c r="V824">
        <v>4</v>
      </c>
      <c r="W824">
        <v>0</v>
      </c>
    </row>
    <row r="825" spans="1:23" x14ac:dyDescent="0.25">
      <c r="A825" t="str">
        <f t="shared" si="24"/>
        <v>LA061</v>
      </c>
      <c r="B825" t="str">
        <f t="shared" si="25"/>
        <v>061</v>
      </c>
      <c r="C825" t="s">
        <v>24</v>
      </c>
      <c r="D825">
        <v>606120</v>
      </c>
      <c r="E825" t="s">
        <v>177</v>
      </c>
      <c r="F825">
        <v>606120</v>
      </c>
      <c r="G825" t="s">
        <v>178</v>
      </c>
      <c r="H825" t="s">
        <v>179</v>
      </c>
      <c r="I825" t="s">
        <v>39</v>
      </c>
      <c r="J825" t="s">
        <v>40</v>
      </c>
      <c r="K825" t="s">
        <v>0</v>
      </c>
      <c r="L825" t="s">
        <v>0</v>
      </c>
      <c r="M825">
        <v>2</v>
      </c>
      <c r="N825" s="1">
        <v>42780</v>
      </c>
      <c r="O825">
        <v>1</v>
      </c>
      <c r="P825" t="str">
        <f>"170200001634"</f>
        <v>170200001634</v>
      </c>
      <c r="Q825" t="s">
        <v>172</v>
      </c>
      <c r="R825" t="s">
        <v>29</v>
      </c>
      <c r="S825" t="s">
        <v>173</v>
      </c>
      <c r="T825" t="s">
        <v>174</v>
      </c>
      <c r="U825" t="s">
        <v>28</v>
      </c>
      <c r="V825">
        <v>4</v>
      </c>
      <c r="W825">
        <v>0</v>
      </c>
    </row>
    <row r="826" spans="1:23" x14ac:dyDescent="0.25">
      <c r="A826" t="str">
        <f t="shared" si="24"/>
        <v>LA061</v>
      </c>
      <c r="B826" t="str">
        <f t="shared" si="25"/>
        <v>061</v>
      </c>
      <c r="C826" t="s">
        <v>24</v>
      </c>
      <c r="D826">
        <v>606120</v>
      </c>
      <c r="E826" t="s">
        <v>177</v>
      </c>
      <c r="F826">
        <v>606120</v>
      </c>
      <c r="G826" t="s">
        <v>178</v>
      </c>
      <c r="H826" t="s">
        <v>179</v>
      </c>
      <c r="I826" t="s">
        <v>39</v>
      </c>
      <c r="J826" t="s">
        <v>40</v>
      </c>
      <c r="K826" t="s">
        <v>0</v>
      </c>
      <c r="L826" t="s">
        <v>0</v>
      </c>
      <c r="M826">
        <v>2</v>
      </c>
      <c r="N826" s="1">
        <v>42794</v>
      </c>
      <c r="O826">
        <v>1</v>
      </c>
      <c r="P826" t="str">
        <f>"170200000526"</f>
        <v>170200000526</v>
      </c>
      <c r="Q826" t="s">
        <v>169</v>
      </c>
      <c r="R826" t="s">
        <v>27</v>
      </c>
      <c r="S826" t="s">
        <v>170</v>
      </c>
      <c r="T826" t="s">
        <v>171</v>
      </c>
      <c r="U826" t="s">
        <v>28</v>
      </c>
      <c r="V826">
        <v>4</v>
      </c>
      <c r="W826">
        <v>0</v>
      </c>
    </row>
    <row r="827" spans="1:23" x14ac:dyDescent="0.25">
      <c r="A827" t="str">
        <f t="shared" si="24"/>
        <v>LA061</v>
      </c>
      <c r="B827" t="str">
        <f t="shared" si="25"/>
        <v>061</v>
      </c>
      <c r="C827" t="s">
        <v>24</v>
      </c>
      <c r="D827">
        <v>606120</v>
      </c>
      <c r="E827" t="s">
        <v>177</v>
      </c>
      <c r="F827">
        <v>606120</v>
      </c>
      <c r="G827" t="s">
        <v>178</v>
      </c>
      <c r="H827" t="s">
        <v>179</v>
      </c>
      <c r="I827" t="s">
        <v>39</v>
      </c>
      <c r="J827" t="s">
        <v>40</v>
      </c>
      <c r="K827" t="s">
        <v>0</v>
      </c>
      <c r="L827" t="s">
        <v>0</v>
      </c>
      <c r="M827">
        <v>3</v>
      </c>
      <c r="N827" s="1">
        <v>42795</v>
      </c>
      <c r="O827">
        <v>1</v>
      </c>
      <c r="P827" t="str">
        <f>"170300000245"</f>
        <v>170300000245</v>
      </c>
      <c r="Q827" t="s">
        <v>169</v>
      </c>
      <c r="R827" t="s">
        <v>27</v>
      </c>
      <c r="S827" t="s">
        <v>170</v>
      </c>
      <c r="T827" t="s">
        <v>171</v>
      </c>
      <c r="U827" t="s">
        <v>28</v>
      </c>
      <c r="V827">
        <v>4</v>
      </c>
      <c r="W827">
        <v>0</v>
      </c>
    </row>
    <row r="828" spans="1:23" x14ac:dyDescent="0.25">
      <c r="A828" t="str">
        <f t="shared" si="24"/>
        <v>LA061</v>
      </c>
      <c r="B828" t="str">
        <f t="shared" si="25"/>
        <v>061</v>
      </c>
      <c r="C828" t="s">
        <v>24</v>
      </c>
      <c r="D828">
        <v>606120</v>
      </c>
      <c r="E828" t="s">
        <v>177</v>
      </c>
      <c r="F828">
        <v>606120</v>
      </c>
      <c r="G828" t="s">
        <v>178</v>
      </c>
      <c r="H828" t="s">
        <v>179</v>
      </c>
      <c r="I828" t="s">
        <v>39</v>
      </c>
      <c r="J828" t="s">
        <v>40</v>
      </c>
      <c r="K828" t="s">
        <v>0</v>
      </c>
      <c r="L828" t="s">
        <v>0</v>
      </c>
      <c r="M828">
        <v>3</v>
      </c>
      <c r="N828" s="1">
        <v>42803</v>
      </c>
      <c r="O828">
        <v>1</v>
      </c>
      <c r="P828" t="str">
        <f>"170300000523"</f>
        <v>170300000523</v>
      </c>
      <c r="Q828" t="s">
        <v>172</v>
      </c>
      <c r="R828" t="s">
        <v>29</v>
      </c>
      <c r="S828" t="s">
        <v>173</v>
      </c>
      <c r="T828" t="s">
        <v>174</v>
      </c>
      <c r="U828" t="s">
        <v>28</v>
      </c>
      <c r="V828">
        <v>4</v>
      </c>
      <c r="W828">
        <v>0</v>
      </c>
    </row>
    <row r="829" spans="1:23" x14ac:dyDescent="0.25">
      <c r="A829" t="str">
        <f t="shared" si="24"/>
        <v>LA061</v>
      </c>
      <c r="B829" t="str">
        <f t="shared" si="25"/>
        <v>061</v>
      </c>
      <c r="C829" t="s">
        <v>24</v>
      </c>
      <c r="D829">
        <v>606300</v>
      </c>
      <c r="E829" t="s">
        <v>188</v>
      </c>
      <c r="F829">
        <v>606300</v>
      </c>
      <c r="G829" t="s">
        <v>207</v>
      </c>
      <c r="H829" t="s">
        <v>208</v>
      </c>
      <c r="I829" t="s">
        <v>32</v>
      </c>
      <c r="J829" t="s">
        <v>33</v>
      </c>
      <c r="K829" t="s">
        <v>0</v>
      </c>
      <c r="L829" t="s">
        <v>0</v>
      </c>
      <c r="M829">
        <v>7</v>
      </c>
      <c r="N829" s="1">
        <v>42917</v>
      </c>
      <c r="O829">
        <v>1</v>
      </c>
      <c r="P829" t="str">
        <f>"170700000178"</f>
        <v>170700000178</v>
      </c>
      <c r="Q829" t="s">
        <v>180</v>
      </c>
      <c r="R829" t="s">
        <v>29</v>
      </c>
      <c r="S829" t="s">
        <v>187</v>
      </c>
      <c r="T829" t="s">
        <v>181</v>
      </c>
      <c r="U829" t="s">
        <v>28</v>
      </c>
      <c r="V829">
        <v>4</v>
      </c>
      <c r="W829">
        <v>0</v>
      </c>
    </row>
    <row r="830" spans="1:23" x14ac:dyDescent="0.25">
      <c r="A830" t="str">
        <f t="shared" si="24"/>
        <v>LA061</v>
      </c>
      <c r="B830" t="str">
        <f t="shared" si="25"/>
        <v>061</v>
      </c>
      <c r="C830" t="s">
        <v>24</v>
      </c>
      <c r="D830">
        <v>606300</v>
      </c>
      <c r="E830" t="s">
        <v>188</v>
      </c>
      <c r="F830">
        <v>606300</v>
      </c>
      <c r="G830" t="s">
        <v>207</v>
      </c>
      <c r="H830" t="s">
        <v>208</v>
      </c>
      <c r="I830" t="s">
        <v>32</v>
      </c>
      <c r="J830" t="s">
        <v>33</v>
      </c>
      <c r="K830" t="s">
        <v>0</v>
      </c>
      <c r="L830" t="s">
        <v>0</v>
      </c>
      <c r="M830">
        <v>7</v>
      </c>
      <c r="N830" s="1">
        <v>42933</v>
      </c>
      <c r="O830">
        <v>1</v>
      </c>
      <c r="P830" t="str">
        <f>"170700001024"</f>
        <v>170700001024</v>
      </c>
      <c r="Q830" t="s">
        <v>172</v>
      </c>
      <c r="R830" t="s">
        <v>29</v>
      </c>
      <c r="S830" t="s">
        <v>173</v>
      </c>
      <c r="T830" t="s">
        <v>174</v>
      </c>
      <c r="U830" t="s">
        <v>28</v>
      </c>
      <c r="V830">
        <v>4</v>
      </c>
      <c r="W830">
        <v>0</v>
      </c>
    </row>
    <row r="831" spans="1:23" x14ac:dyDescent="0.25">
      <c r="A831" t="str">
        <f t="shared" si="24"/>
        <v>LA061</v>
      </c>
      <c r="B831" t="str">
        <f t="shared" si="25"/>
        <v>061</v>
      </c>
      <c r="C831" t="s">
        <v>24</v>
      </c>
      <c r="D831">
        <v>606300</v>
      </c>
      <c r="E831" t="s">
        <v>188</v>
      </c>
      <c r="F831">
        <v>606300</v>
      </c>
      <c r="G831" t="s">
        <v>207</v>
      </c>
      <c r="H831" t="s">
        <v>208</v>
      </c>
      <c r="I831" t="s">
        <v>32</v>
      </c>
      <c r="J831" t="s">
        <v>33</v>
      </c>
      <c r="K831" t="s">
        <v>0</v>
      </c>
      <c r="L831" t="s">
        <v>0</v>
      </c>
      <c r="M831">
        <v>7</v>
      </c>
      <c r="N831" s="1">
        <v>42947</v>
      </c>
      <c r="O831">
        <v>1</v>
      </c>
      <c r="P831" t="str">
        <f>"170700000172"</f>
        <v>170700000172</v>
      </c>
      <c r="Q831" t="s">
        <v>169</v>
      </c>
      <c r="R831" t="s">
        <v>27</v>
      </c>
      <c r="S831" t="s">
        <v>170</v>
      </c>
      <c r="T831" t="s">
        <v>171</v>
      </c>
      <c r="U831" t="s">
        <v>28</v>
      </c>
      <c r="V831">
        <v>4</v>
      </c>
      <c r="W831">
        <v>0</v>
      </c>
    </row>
    <row r="832" spans="1:23" x14ac:dyDescent="0.25">
      <c r="A832" t="str">
        <f t="shared" si="24"/>
        <v>LA061</v>
      </c>
      <c r="B832" t="str">
        <f t="shared" si="25"/>
        <v>061</v>
      </c>
      <c r="C832" t="s">
        <v>24</v>
      </c>
      <c r="D832">
        <v>606300</v>
      </c>
      <c r="E832" t="s">
        <v>188</v>
      </c>
      <c r="F832">
        <v>606300</v>
      </c>
      <c r="G832" t="s">
        <v>207</v>
      </c>
      <c r="H832" t="s">
        <v>208</v>
      </c>
      <c r="I832" t="s">
        <v>32</v>
      </c>
      <c r="J832" t="s">
        <v>33</v>
      </c>
      <c r="K832" t="s">
        <v>0</v>
      </c>
      <c r="L832" t="s">
        <v>0</v>
      </c>
      <c r="M832">
        <v>7</v>
      </c>
      <c r="N832" s="1">
        <v>42947</v>
      </c>
      <c r="O832">
        <v>1</v>
      </c>
      <c r="P832" t="str">
        <f>"170700000152"</f>
        <v>170700000152</v>
      </c>
      <c r="Q832" t="s">
        <v>180</v>
      </c>
      <c r="R832" t="s">
        <v>27</v>
      </c>
      <c r="S832" t="s">
        <v>170</v>
      </c>
      <c r="T832" t="s">
        <v>181</v>
      </c>
      <c r="U832" t="s">
        <v>28</v>
      </c>
      <c r="V832">
        <v>4</v>
      </c>
      <c r="W832">
        <v>0</v>
      </c>
    </row>
    <row r="833" spans="1:23" x14ac:dyDescent="0.25">
      <c r="A833" t="str">
        <f t="shared" si="24"/>
        <v>LA061</v>
      </c>
      <c r="B833" t="str">
        <f t="shared" si="25"/>
        <v>061</v>
      </c>
      <c r="C833" t="s">
        <v>24</v>
      </c>
      <c r="D833">
        <v>606300</v>
      </c>
      <c r="E833" t="s">
        <v>188</v>
      </c>
      <c r="F833">
        <v>606300</v>
      </c>
      <c r="G833" t="s">
        <v>207</v>
      </c>
      <c r="H833" t="s">
        <v>208</v>
      </c>
      <c r="I833" t="s">
        <v>32</v>
      </c>
      <c r="J833" t="s">
        <v>33</v>
      </c>
      <c r="K833" t="s">
        <v>0</v>
      </c>
      <c r="L833" t="s">
        <v>0</v>
      </c>
      <c r="M833">
        <v>8</v>
      </c>
      <c r="N833" s="1">
        <v>42948</v>
      </c>
      <c r="O833">
        <v>1</v>
      </c>
      <c r="P833" t="str">
        <f>"170800000172"</f>
        <v>170800000172</v>
      </c>
      <c r="Q833" t="s">
        <v>169</v>
      </c>
      <c r="R833" t="s">
        <v>27</v>
      </c>
      <c r="S833" t="s">
        <v>170</v>
      </c>
      <c r="T833" t="s">
        <v>171</v>
      </c>
      <c r="U833" t="s">
        <v>28</v>
      </c>
      <c r="V833">
        <v>4</v>
      </c>
      <c r="W833">
        <v>0</v>
      </c>
    </row>
    <row r="834" spans="1:23" x14ac:dyDescent="0.25">
      <c r="A834" t="str">
        <f t="shared" si="24"/>
        <v>LA061</v>
      </c>
      <c r="B834" t="str">
        <f t="shared" si="25"/>
        <v>061</v>
      </c>
      <c r="C834" t="s">
        <v>24</v>
      </c>
      <c r="D834">
        <v>606300</v>
      </c>
      <c r="E834" t="s">
        <v>188</v>
      </c>
      <c r="F834">
        <v>606300</v>
      </c>
      <c r="G834" t="s">
        <v>207</v>
      </c>
      <c r="H834" t="s">
        <v>208</v>
      </c>
      <c r="I834" t="s">
        <v>32</v>
      </c>
      <c r="J834" t="s">
        <v>33</v>
      </c>
      <c r="K834" t="s">
        <v>0</v>
      </c>
      <c r="L834" t="s">
        <v>0</v>
      </c>
      <c r="M834">
        <v>8</v>
      </c>
      <c r="N834" s="1">
        <v>42948</v>
      </c>
      <c r="O834">
        <v>1</v>
      </c>
      <c r="P834" t="str">
        <f>"170800000136"</f>
        <v>170800000136</v>
      </c>
      <c r="Q834" t="s">
        <v>180</v>
      </c>
      <c r="R834" t="s">
        <v>27</v>
      </c>
      <c r="S834" t="s">
        <v>170</v>
      </c>
      <c r="T834" t="s">
        <v>181</v>
      </c>
      <c r="U834" t="s">
        <v>28</v>
      </c>
      <c r="V834">
        <v>4</v>
      </c>
      <c r="W834">
        <v>0</v>
      </c>
    </row>
    <row r="835" spans="1:23" x14ac:dyDescent="0.25">
      <c r="A835" t="str">
        <f t="shared" si="24"/>
        <v>LA061</v>
      </c>
      <c r="B835" t="str">
        <f t="shared" si="25"/>
        <v>061</v>
      </c>
      <c r="C835" t="s">
        <v>24</v>
      </c>
      <c r="D835">
        <v>606300</v>
      </c>
      <c r="E835" t="s">
        <v>188</v>
      </c>
      <c r="F835">
        <v>606300</v>
      </c>
      <c r="G835" t="s">
        <v>207</v>
      </c>
      <c r="H835" t="s">
        <v>208</v>
      </c>
      <c r="I835" t="s">
        <v>32</v>
      </c>
      <c r="J835" t="s">
        <v>33</v>
      </c>
      <c r="K835" t="s">
        <v>0</v>
      </c>
      <c r="L835" t="s">
        <v>0</v>
      </c>
      <c r="M835">
        <v>8</v>
      </c>
      <c r="N835" s="1">
        <v>42951</v>
      </c>
      <c r="O835">
        <v>1</v>
      </c>
      <c r="P835" t="str">
        <f>"170800000223"</f>
        <v>170800000223</v>
      </c>
      <c r="Q835" t="s">
        <v>172</v>
      </c>
      <c r="R835" t="s">
        <v>29</v>
      </c>
      <c r="S835" t="s">
        <v>173</v>
      </c>
      <c r="T835" t="s">
        <v>174</v>
      </c>
      <c r="U835" t="s">
        <v>28</v>
      </c>
      <c r="V835">
        <v>4</v>
      </c>
      <c r="W835">
        <v>0</v>
      </c>
    </row>
    <row r="836" spans="1:23" x14ac:dyDescent="0.25">
      <c r="A836" t="str">
        <f t="shared" si="24"/>
        <v>LA061</v>
      </c>
      <c r="B836" t="str">
        <f t="shared" si="25"/>
        <v>061</v>
      </c>
      <c r="C836" t="s">
        <v>24</v>
      </c>
      <c r="D836">
        <v>606300</v>
      </c>
      <c r="E836" t="s">
        <v>188</v>
      </c>
      <c r="F836">
        <v>606300</v>
      </c>
      <c r="G836" t="s">
        <v>207</v>
      </c>
      <c r="H836" t="s">
        <v>208</v>
      </c>
      <c r="I836" t="s">
        <v>32</v>
      </c>
      <c r="J836" t="s">
        <v>33</v>
      </c>
      <c r="K836" t="s">
        <v>0</v>
      </c>
      <c r="L836" t="s">
        <v>0</v>
      </c>
      <c r="M836">
        <v>8</v>
      </c>
      <c r="N836" s="1">
        <v>42978</v>
      </c>
      <c r="O836">
        <v>1</v>
      </c>
      <c r="P836" t="str">
        <f>"170800000432"</f>
        <v>170800000432</v>
      </c>
      <c r="Q836" t="s">
        <v>180</v>
      </c>
      <c r="R836" t="s">
        <v>27</v>
      </c>
      <c r="S836" t="s">
        <v>170</v>
      </c>
      <c r="T836" t="s">
        <v>181</v>
      </c>
      <c r="U836" t="s">
        <v>28</v>
      </c>
      <c r="V836">
        <v>4</v>
      </c>
      <c r="W836">
        <v>0</v>
      </c>
    </row>
    <row r="837" spans="1:23" x14ac:dyDescent="0.25">
      <c r="A837" t="str">
        <f t="shared" si="24"/>
        <v>LA061</v>
      </c>
      <c r="B837" t="str">
        <f t="shared" si="25"/>
        <v>061</v>
      </c>
      <c r="C837" t="s">
        <v>24</v>
      </c>
      <c r="D837">
        <v>606300</v>
      </c>
      <c r="E837" t="s">
        <v>188</v>
      </c>
      <c r="F837">
        <v>606300</v>
      </c>
      <c r="G837" t="s">
        <v>207</v>
      </c>
      <c r="H837" t="s">
        <v>208</v>
      </c>
      <c r="I837" t="s">
        <v>32</v>
      </c>
      <c r="J837" t="s">
        <v>33</v>
      </c>
      <c r="K837" t="s">
        <v>0</v>
      </c>
      <c r="L837" t="s">
        <v>0</v>
      </c>
      <c r="M837">
        <v>9</v>
      </c>
      <c r="N837" s="1">
        <v>42979</v>
      </c>
      <c r="O837">
        <v>1</v>
      </c>
      <c r="P837" t="str">
        <f>"170900000140"</f>
        <v>170900000140</v>
      </c>
      <c r="Q837" t="s">
        <v>180</v>
      </c>
      <c r="R837" t="s">
        <v>27</v>
      </c>
      <c r="S837" t="s">
        <v>170</v>
      </c>
      <c r="T837" t="s">
        <v>181</v>
      </c>
      <c r="U837" t="s">
        <v>28</v>
      </c>
      <c r="V837">
        <v>4</v>
      </c>
      <c r="W837">
        <v>0</v>
      </c>
    </row>
    <row r="838" spans="1:23" x14ac:dyDescent="0.25">
      <c r="A838" t="str">
        <f t="shared" si="24"/>
        <v>LA061</v>
      </c>
      <c r="B838" t="str">
        <f t="shared" si="25"/>
        <v>061</v>
      </c>
      <c r="C838" t="s">
        <v>24</v>
      </c>
      <c r="D838">
        <v>606300</v>
      </c>
      <c r="E838" t="s">
        <v>188</v>
      </c>
      <c r="F838">
        <v>606300</v>
      </c>
      <c r="G838" t="s">
        <v>207</v>
      </c>
      <c r="H838" t="s">
        <v>208</v>
      </c>
      <c r="I838" t="s">
        <v>32</v>
      </c>
      <c r="J838" t="s">
        <v>33</v>
      </c>
      <c r="K838" t="s">
        <v>0</v>
      </c>
      <c r="L838" t="s">
        <v>0</v>
      </c>
      <c r="M838">
        <v>9</v>
      </c>
      <c r="N838" s="1">
        <v>43008</v>
      </c>
      <c r="O838">
        <v>1</v>
      </c>
      <c r="P838" t="str">
        <f>"170900000487"</f>
        <v>170900000487</v>
      </c>
      <c r="Q838" t="s">
        <v>180</v>
      </c>
      <c r="R838" t="s">
        <v>27</v>
      </c>
      <c r="S838" t="s">
        <v>170</v>
      </c>
      <c r="T838" t="s">
        <v>181</v>
      </c>
      <c r="U838" t="s">
        <v>28</v>
      </c>
      <c r="V838">
        <v>4</v>
      </c>
      <c r="W838">
        <v>0</v>
      </c>
    </row>
    <row r="839" spans="1:23" x14ac:dyDescent="0.25">
      <c r="A839" t="str">
        <f t="shared" si="24"/>
        <v>LA061</v>
      </c>
      <c r="B839" t="str">
        <f t="shared" si="25"/>
        <v>061</v>
      </c>
      <c r="C839" t="s">
        <v>24</v>
      </c>
      <c r="D839">
        <v>606300</v>
      </c>
      <c r="E839" t="s">
        <v>188</v>
      </c>
      <c r="F839">
        <v>606300</v>
      </c>
      <c r="G839" t="s">
        <v>207</v>
      </c>
      <c r="H839" t="s">
        <v>208</v>
      </c>
      <c r="I839" t="s">
        <v>32</v>
      </c>
      <c r="J839" t="s">
        <v>33</v>
      </c>
      <c r="K839" t="s">
        <v>0</v>
      </c>
      <c r="L839" t="s">
        <v>0</v>
      </c>
      <c r="M839">
        <v>10</v>
      </c>
      <c r="N839" s="1">
        <v>43009</v>
      </c>
      <c r="O839">
        <v>1</v>
      </c>
      <c r="P839" t="str">
        <f>"171000000225"</f>
        <v>171000000225</v>
      </c>
      <c r="Q839" t="s">
        <v>180</v>
      </c>
      <c r="R839" t="s">
        <v>27</v>
      </c>
      <c r="S839" t="s">
        <v>170</v>
      </c>
      <c r="T839" t="s">
        <v>181</v>
      </c>
      <c r="U839" t="s">
        <v>28</v>
      </c>
      <c r="V839">
        <v>4</v>
      </c>
      <c r="W839">
        <v>0</v>
      </c>
    </row>
    <row r="840" spans="1:23" x14ac:dyDescent="0.25">
      <c r="A840" t="str">
        <f t="shared" si="24"/>
        <v>LA061</v>
      </c>
      <c r="B840" t="str">
        <f t="shared" si="25"/>
        <v>061</v>
      </c>
      <c r="C840" t="s">
        <v>24</v>
      </c>
      <c r="D840">
        <v>606300</v>
      </c>
      <c r="E840" t="s">
        <v>188</v>
      </c>
      <c r="F840">
        <v>606300</v>
      </c>
      <c r="G840" t="s">
        <v>207</v>
      </c>
      <c r="H840" t="s">
        <v>208</v>
      </c>
      <c r="I840" t="s">
        <v>32</v>
      </c>
      <c r="J840" t="s">
        <v>33</v>
      </c>
      <c r="K840" t="s">
        <v>0</v>
      </c>
      <c r="L840" t="s">
        <v>0</v>
      </c>
      <c r="M840">
        <v>10</v>
      </c>
      <c r="N840" s="1">
        <v>43039</v>
      </c>
      <c r="O840">
        <v>1</v>
      </c>
      <c r="P840" t="str">
        <f>"171000000438"</f>
        <v>171000000438</v>
      </c>
      <c r="Q840" t="s">
        <v>169</v>
      </c>
      <c r="R840" t="s">
        <v>27</v>
      </c>
      <c r="S840" t="s">
        <v>170</v>
      </c>
      <c r="T840" t="s">
        <v>171</v>
      </c>
      <c r="U840" t="s">
        <v>28</v>
      </c>
      <c r="V840">
        <v>4</v>
      </c>
      <c r="W840">
        <v>0</v>
      </c>
    </row>
    <row r="841" spans="1:23" x14ac:dyDescent="0.25">
      <c r="A841" t="str">
        <f t="shared" si="24"/>
        <v>LA061</v>
      </c>
      <c r="B841" t="str">
        <f t="shared" si="25"/>
        <v>061</v>
      </c>
      <c r="C841" t="s">
        <v>24</v>
      </c>
      <c r="D841">
        <v>606300</v>
      </c>
      <c r="E841" t="s">
        <v>188</v>
      </c>
      <c r="F841">
        <v>606300</v>
      </c>
      <c r="G841" t="s">
        <v>207</v>
      </c>
      <c r="H841" t="s">
        <v>208</v>
      </c>
      <c r="I841" t="s">
        <v>32</v>
      </c>
      <c r="J841" t="s">
        <v>33</v>
      </c>
      <c r="K841" t="s">
        <v>0</v>
      </c>
      <c r="L841" t="s">
        <v>0</v>
      </c>
      <c r="M841">
        <v>10</v>
      </c>
      <c r="N841" s="1">
        <v>43039</v>
      </c>
      <c r="O841">
        <v>1</v>
      </c>
      <c r="P841" t="str">
        <f>"171000000419"</f>
        <v>171000000419</v>
      </c>
      <c r="Q841" t="s">
        <v>180</v>
      </c>
      <c r="R841" t="s">
        <v>27</v>
      </c>
      <c r="S841" t="s">
        <v>170</v>
      </c>
      <c r="T841" t="s">
        <v>181</v>
      </c>
      <c r="U841" t="s">
        <v>28</v>
      </c>
      <c r="V841">
        <v>4</v>
      </c>
      <c r="W841">
        <v>0</v>
      </c>
    </row>
    <row r="842" spans="1:23" x14ac:dyDescent="0.25">
      <c r="A842" t="str">
        <f t="shared" si="24"/>
        <v>LA061</v>
      </c>
      <c r="B842" t="str">
        <f t="shared" si="25"/>
        <v>061</v>
      </c>
      <c r="C842" t="s">
        <v>24</v>
      </c>
      <c r="D842">
        <v>606300</v>
      </c>
      <c r="E842" t="s">
        <v>188</v>
      </c>
      <c r="F842">
        <v>606300</v>
      </c>
      <c r="G842" t="s">
        <v>189</v>
      </c>
      <c r="H842" t="s">
        <v>190</v>
      </c>
      <c r="I842" t="s">
        <v>191</v>
      </c>
      <c r="J842" t="s">
        <v>192</v>
      </c>
      <c r="K842" t="s">
        <v>0</v>
      </c>
      <c r="L842" t="s">
        <v>0</v>
      </c>
      <c r="M842">
        <v>1</v>
      </c>
      <c r="N842" s="1">
        <v>42736</v>
      </c>
      <c r="O842">
        <v>1</v>
      </c>
      <c r="P842" t="str">
        <f>"170100000157"</f>
        <v>170100000157</v>
      </c>
      <c r="Q842" t="s">
        <v>180</v>
      </c>
      <c r="R842" t="s">
        <v>29</v>
      </c>
      <c r="S842" t="s">
        <v>187</v>
      </c>
      <c r="T842" t="s">
        <v>181</v>
      </c>
      <c r="U842" t="s">
        <v>28</v>
      </c>
      <c r="V842">
        <v>4</v>
      </c>
      <c r="W842">
        <v>0</v>
      </c>
    </row>
    <row r="843" spans="1:23" x14ac:dyDescent="0.25">
      <c r="A843" t="str">
        <f t="shared" si="24"/>
        <v>LA061</v>
      </c>
      <c r="B843" t="str">
        <f t="shared" si="25"/>
        <v>061</v>
      </c>
      <c r="C843" t="s">
        <v>24</v>
      </c>
      <c r="D843">
        <v>606300</v>
      </c>
      <c r="E843" t="s">
        <v>188</v>
      </c>
      <c r="F843">
        <v>606300</v>
      </c>
      <c r="G843" t="s">
        <v>189</v>
      </c>
      <c r="H843" t="s">
        <v>190</v>
      </c>
      <c r="I843" t="s">
        <v>191</v>
      </c>
      <c r="J843" t="s">
        <v>192</v>
      </c>
      <c r="K843" t="s">
        <v>0</v>
      </c>
      <c r="L843" t="s">
        <v>0</v>
      </c>
      <c r="M843">
        <v>1</v>
      </c>
      <c r="N843" s="1">
        <v>42766</v>
      </c>
      <c r="O843">
        <v>1</v>
      </c>
      <c r="P843" t="str">
        <f>"170100000170"</f>
        <v>170100000170</v>
      </c>
      <c r="Q843" t="s">
        <v>180</v>
      </c>
      <c r="R843" t="s">
        <v>27</v>
      </c>
      <c r="S843" t="s">
        <v>170</v>
      </c>
      <c r="T843" t="s">
        <v>181</v>
      </c>
      <c r="U843" t="s">
        <v>28</v>
      </c>
      <c r="V843">
        <v>4</v>
      </c>
      <c r="W843">
        <v>0</v>
      </c>
    </row>
    <row r="844" spans="1:23" x14ac:dyDescent="0.25">
      <c r="A844" t="str">
        <f t="shared" si="24"/>
        <v>LA061</v>
      </c>
      <c r="B844" t="str">
        <f t="shared" si="25"/>
        <v>061</v>
      </c>
      <c r="C844" t="s">
        <v>24</v>
      </c>
      <c r="D844">
        <v>606940</v>
      </c>
      <c r="E844" t="s">
        <v>45</v>
      </c>
      <c r="F844">
        <v>606940</v>
      </c>
      <c r="G844" t="s">
        <v>193</v>
      </c>
      <c r="H844" t="s">
        <v>194</v>
      </c>
      <c r="I844" t="s">
        <v>25</v>
      </c>
      <c r="J844" t="s">
        <v>26</v>
      </c>
      <c r="K844" t="s">
        <v>0</v>
      </c>
      <c r="L844" t="s">
        <v>0</v>
      </c>
      <c r="M844">
        <v>3</v>
      </c>
      <c r="N844" s="1">
        <v>42821</v>
      </c>
      <c r="O844">
        <v>1</v>
      </c>
      <c r="P844" t="str">
        <f>"170300002415"</f>
        <v>170300002415</v>
      </c>
      <c r="Q844" t="s">
        <v>172</v>
      </c>
      <c r="R844" t="s">
        <v>29</v>
      </c>
      <c r="S844" t="s">
        <v>173</v>
      </c>
      <c r="T844" t="s">
        <v>174</v>
      </c>
      <c r="U844" t="s">
        <v>28</v>
      </c>
      <c r="V844">
        <v>4</v>
      </c>
      <c r="W844">
        <v>0</v>
      </c>
    </row>
    <row r="845" spans="1:23" x14ac:dyDescent="0.25">
      <c r="A845" t="str">
        <f t="shared" si="24"/>
        <v>LA061</v>
      </c>
      <c r="B845" t="str">
        <f t="shared" si="25"/>
        <v>061</v>
      </c>
      <c r="C845" t="s">
        <v>24</v>
      </c>
      <c r="D845">
        <v>606940</v>
      </c>
      <c r="E845" t="s">
        <v>45</v>
      </c>
      <c r="F845">
        <v>606940</v>
      </c>
      <c r="G845" t="s">
        <v>193</v>
      </c>
      <c r="H845" t="s">
        <v>194</v>
      </c>
      <c r="I845" t="s">
        <v>25</v>
      </c>
      <c r="J845" t="s">
        <v>26</v>
      </c>
      <c r="K845" t="s">
        <v>0</v>
      </c>
      <c r="L845" t="s">
        <v>0</v>
      </c>
      <c r="M845">
        <v>3</v>
      </c>
      <c r="N845" s="1">
        <v>42825</v>
      </c>
      <c r="O845">
        <v>1</v>
      </c>
      <c r="P845" t="str">
        <f>"170300000528"</f>
        <v>170300000528</v>
      </c>
      <c r="Q845" t="s">
        <v>169</v>
      </c>
      <c r="R845" t="s">
        <v>27</v>
      </c>
      <c r="S845" t="s">
        <v>170</v>
      </c>
      <c r="T845" t="s">
        <v>171</v>
      </c>
      <c r="U845" t="s">
        <v>28</v>
      </c>
      <c r="V845">
        <v>4</v>
      </c>
      <c r="W845">
        <v>0</v>
      </c>
    </row>
    <row r="846" spans="1:23" x14ac:dyDescent="0.25">
      <c r="A846" t="str">
        <f t="shared" si="24"/>
        <v>LA061</v>
      </c>
      <c r="B846" t="str">
        <f t="shared" si="25"/>
        <v>061</v>
      </c>
      <c r="C846" t="s">
        <v>24</v>
      </c>
      <c r="D846">
        <v>606940</v>
      </c>
      <c r="E846" t="s">
        <v>45</v>
      </c>
      <c r="F846">
        <v>606940</v>
      </c>
      <c r="G846" t="s">
        <v>193</v>
      </c>
      <c r="H846" t="s">
        <v>194</v>
      </c>
      <c r="I846" t="s">
        <v>25</v>
      </c>
      <c r="J846" t="s">
        <v>26</v>
      </c>
      <c r="K846" t="s">
        <v>0</v>
      </c>
      <c r="L846" t="s">
        <v>0</v>
      </c>
      <c r="M846">
        <v>4</v>
      </c>
      <c r="N846" s="1">
        <v>42826</v>
      </c>
      <c r="O846">
        <v>1</v>
      </c>
      <c r="P846" t="str">
        <f>"170400000223"</f>
        <v>170400000223</v>
      </c>
      <c r="Q846" t="s">
        <v>169</v>
      </c>
      <c r="R846" t="s">
        <v>27</v>
      </c>
      <c r="S846" t="s">
        <v>170</v>
      </c>
      <c r="T846" t="s">
        <v>171</v>
      </c>
      <c r="U846" t="s">
        <v>28</v>
      </c>
      <c r="V846">
        <v>4</v>
      </c>
      <c r="W846">
        <v>0</v>
      </c>
    </row>
    <row r="847" spans="1:23" x14ac:dyDescent="0.25">
      <c r="A847" t="str">
        <f t="shared" si="24"/>
        <v>LA061</v>
      </c>
      <c r="B847" t="str">
        <f t="shared" si="25"/>
        <v>061</v>
      </c>
      <c r="C847" t="s">
        <v>24</v>
      </c>
      <c r="D847">
        <v>606940</v>
      </c>
      <c r="E847" t="s">
        <v>45</v>
      </c>
      <c r="F847">
        <v>606940</v>
      </c>
      <c r="G847" t="s">
        <v>193</v>
      </c>
      <c r="H847" t="s">
        <v>194</v>
      </c>
      <c r="I847" t="s">
        <v>25</v>
      </c>
      <c r="J847" t="s">
        <v>26</v>
      </c>
      <c r="K847" t="s">
        <v>0</v>
      </c>
      <c r="L847" t="s">
        <v>0</v>
      </c>
      <c r="M847">
        <v>4</v>
      </c>
      <c r="N847" s="1">
        <v>42826</v>
      </c>
      <c r="O847">
        <v>1</v>
      </c>
      <c r="P847" t="str">
        <f>"170400000383"</f>
        <v>170400000383</v>
      </c>
      <c r="Q847" t="s">
        <v>172</v>
      </c>
      <c r="R847" t="s">
        <v>29</v>
      </c>
      <c r="S847" t="s">
        <v>173</v>
      </c>
      <c r="T847" t="s">
        <v>174</v>
      </c>
      <c r="U847" t="s">
        <v>28</v>
      </c>
      <c r="V847">
        <v>4</v>
      </c>
      <c r="W847">
        <v>0</v>
      </c>
    </row>
    <row r="848" spans="1:23" x14ac:dyDescent="0.25">
      <c r="A848" t="str">
        <f t="shared" si="24"/>
        <v>LA061</v>
      </c>
      <c r="B848" t="str">
        <f t="shared" si="25"/>
        <v>061</v>
      </c>
      <c r="C848" t="s">
        <v>24</v>
      </c>
      <c r="D848">
        <v>606940</v>
      </c>
      <c r="E848" t="s">
        <v>45</v>
      </c>
      <c r="F848">
        <v>606940</v>
      </c>
      <c r="G848" t="s">
        <v>193</v>
      </c>
      <c r="H848" t="s">
        <v>194</v>
      </c>
      <c r="I848" t="s">
        <v>25</v>
      </c>
      <c r="J848" t="s">
        <v>26</v>
      </c>
      <c r="K848" t="s">
        <v>0</v>
      </c>
      <c r="L848" t="s">
        <v>0</v>
      </c>
      <c r="M848">
        <v>4</v>
      </c>
      <c r="N848" s="1">
        <v>42829</v>
      </c>
      <c r="O848">
        <v>1</v>
      </c>
      <c r="P848" t="str">
        <f>"170400001158"</f>
        <v>170400001158</v>
      </c>
      <c r="Q848" t="s">
        <v>172</v>
      </c>
      <c r="R848" t="s">
        <v>29</v>
      </c>
      <c r="S848" t="s">
        <v>173</v>
      </c>
      <c r="T848" t="s">
        <v>174</v>
      </c>
      <c r="U848" t="s">
        <v>28</v>
      </c>
      <c r="V848">
        <v>4</v>
      </c>
      <c r="W848">
        <v>0</v>
      </c>
    </row>
    <row r="849" spans="1:23" x14ac:dyDescent="0.25">
      <c r="A849" t="str">
        <f t="shared" ref="A849:A912" si="26">"LA061"</f>
        <v>LA061</v>
      </c>
      <c r="B849" t="str">
        <f t="shared" ref="B849:B912" si="27">"061"</f>
        <v>061</v>
      </c>
      <c r="C849" t="s">
        <v>24</v>
      </c>
      <c r="D849">
        <v>606940</v>
      </c>
      <c r="E849" t="s">
        <v>45</v>
      </c>
      <c r="F849">
        <v>606940</v>
      </c>
      <c r="G849" t="s">
        <v>193</v>
      </c>
      <c r="H849" t="s">
        <v>194</v>
      </c>
      <c r="I849" t="s">
        <v>25</v>
      </c>
      <c r="J849" t="s">
        <v>26</v>
      </c>
      <c r="K849" t="s">
        <v>0</v>
      </c>
      <c r="L849" t="s">
        <v>0</v>
      </c>
      <c r="M849">
        <v>4</v>
      </c>
      <c r="N849" s="1">
        <v>42836</v>
      </c>
      <c r="O849">
        <v>1</v>
      </c>
      <c r="P849" t="str">
        <f>"170400000387"</f>
        <v>170400000387</v>
      </c>
      <c r="Q849" t="s">
        <v>172</v>
      </c>
      <c r="R849" t="s">
        <v>29</v>
      </c>
      <c r="S849" t="s">
        <v>173</v>
      </c>
      <c r="T849" t="s">
        <v>174</v>
      </c>
      <c r="U849" t="s">
        <v>28</v>
      </c>
      <c r="V849">
        <v>4</v>
      </c>
      <c r="W849">
        <v>0</v>
      </c>
    </row>
    <row r="850" spans="1:23" x14ac:dyDescent="0.25">
      <c r="A850" t="str">
        <f t="shared" si="26"/>
        <v>LA061</v>
      </c>
      <c r="B850" t="str">
        <f t="shared" si="27"/>
        <v>061</v>
      </c>
      <c r="C850" t="s">
        <v>24</v>
      </c>
      <c r="D850">
        <v>606940</v>
      </c>
      <c r="E850" t="s">
        <v>45</v>
      </c>
      <c r="F850">
        <v>606940</v>
      </c>
      <c r="G850" t="s">
        <v>193</v>
      </c>
      <c r="H850" t="s">
        <v>194</v>
      </c>
      <c r="I850" t="s">
        <v>25</v>
      </c>
      <c r="J850" t="s">
        <v>26</v>
      </c>
      <c r="K850" t="s">
        <v>0</v>
      </c>
      <c r="L850" t="s">
        <v>0</v>
      </c>
      <c r="M850">
        <v>4</v>
      </c>
      <c r="N850" s="1">
        <v>42836</v>
      </c>
      <c r="O850">
        <v>1</v>
      </c>
      <c r="P850" t="str">
        <f>"170400000541"</f>
        <v>170400000541</v>
      </c>
      <c r="Q850" t="s">
        <v>172</v>
      </c>
      <c r="R850" t="s">
        <v>29</v>
      </c>
      <c r="S850" t="s">
        <v>173</v>
      </c>
      <c r="T850" t="s">
        <v>174</v>
      </c>
      <c r="U850" t="s">
        <v>28</v>
      </c>
      <c r="V850">
        <v>4</v>
      </c>
      <c r="W850">
        <v>0</v>
      </c>
    </row>
    <row r="851" spans="1:23" x14ac:dyDescent="0.25">
      <c r="A851" t="str">
        <f t="shared" si="26"/>
        <v>LA061</v>
      </c>
      <c r="B851" t="str">
        <f t="shared" si="27"/>
        <v>061</v>
      </c>
      <c r="C851" t="s">
        <v>24</v>
      </c>
      <c r="D851">
        <v>606940</v>
      </c>
      <c r="E851" t="s">
        <v>45</v>
      </c>
      <c r="F851">
        <v>606940</v>
      </c>
      <c r="G851" t="s">
        <v>193</v>
      </c>
      <c r="H851" t="s">
        <v>194</v>
      </c>
      <c r="I851" t="s">
        <v>25</v>
      </c>
      <c r="J851" t="s">
        <v>26</v>
      </c>
      <c r="K851" t="s">
        <v>0</v>
      </c>
      <c r="L851" t="s">
        <v>0</v>
      </c>
      <c r="M851">
        <v>4</v>
      </c>
      <c r="N851" s="1">
        <v>42838</v>
      </c>
      <c r="O851">
        <v>1</v>
      </c>
      <c r="P851" t="str">
        <f>"170400000985"</f>
        <v>170400000985</v>
      </c>
      <c r="Q851" t="s">
        <v>172</v>
      </c>
      <c r="R851" t="s">
        <v>29</v>
      </c>
      <c r="S851" t="s">
        <v>173</v>
      </c>
      <c r="T851" t="s">
        <v>174</v>
      </c>
      <c r="U851" t="s">
        <v>28</v>
      </c>
      <c r="V851">
        <v>4</v>
      </c>
      <c r="W851">
        <v>0</v>
      </c>
    </row>
    <row r="852" spans="1:23" x14ac:dyDescent="0.25">
      <c r="A852" t="str">
        <f t="shared" si="26"/>
        <v>LA061</v>
      </c>
      <c r="B852" t="str">
        <f t="shared" si="27"/>
        <v>061</v>
      </c>
      <c r="C852" t="s">
        <v>24</v>
      </c>
      <c r="D852">
        <v>606940</v>
      </c>
      <c r="E852" t="s">
        <v>45</v>
      </c>
      <c r="F852">
        <v>606940</v>
      </c>
      <c r="G852" t="s">
        <v>193</v>
      </c>
      <c r="H852" t="s">
        <v>194</v>
      </c>
      <c r="I852" t="s">
        <v>25</v>
      </c>
      <c r="J852" t="s">
        <v>26</v>
      </c>
      <c r="K852" t="s">
        <v>0</v>
      </c>
      <c r="L852" t="s">
        <v>0</v>
      </c>
      <c r="M852">
        <v>4</v>
      </c>
      <c r="N852" s="1">
        <v>42839</v>
      </c>
      <c r="O852">
        <v>1</v>
      </c>
      <c r="P852" t="str">
        <f>"170400000986"</f>
        <v>170400000986</v>
      </c>
      <c r="Q852" t="s">
        <v>172</v>
      </c>
      <c r="R852" t="s">
        <v>29</v>
      </c>
      <c r="S852" t="s">
        <v>173</v>
      </c>
      <c r="T852" t="s">
        <v>174</v>
      </c>
      <c r="U852" t="s">
        <v>28</v>
      </c>
      <c r="V852">
        <v>4</v>
      </c>
      <c r="W852">
        <v>0</v>
      </c>
    </row>
    <row r="853" spans="1:23" x14ac:dyDescent="0.25">
      <c r="A853" t="str">
        <f t="shared" si="26"/>
        <v>LA061</v>
      </c>
      <c r="B853" t="str">
        <f t="shared" si="27"/>
        <v>061</v>
      </c>
      <c r="C853" t="s">
        <v>24</v>
      </c>
      <c r="D853">
        <v>606940</v>
      </c>
      <c r="E853" t="s">
        <v>45</v>
      </c>
      <c r="F853">
        <v>606940</v>
      </c>
      <c r="G853" t="s">
        <v>193</v>
      </c>
      <c r="H853" t="s">
        <v>194</v>
      </c>
      <c r="I853" t="s">
        <v>25</v>
      </c>
      <c r="J853" t="s">
        <v>26</v>
      </c>
      <c r="K853" t="s">
        <v>0</v>
      </c>
      <c r="L853" t="s">
        <v>0</v>
      </c>
      <c r="M853">
        <v>4</v>
      </c>
      <c r="N853" s="1">
        <v>42839</v>
      </c>
      <c r="O853">
        <v>1</v>
      </c>
      <c r="P853" t="str">
        <f>"170400001121"</f>
        <v>170400001121</v>
      </c>
      <c r="Q853" t="s">
        <v>172</v>
      </c>
      <c r="R853" t="s">
        <v>29</v>
      </c>
      <c r="S853" t="s">
        <v>173</v>
      </c>
      <c r="T853" t="s">
        <v>174</v>
      </c>
      <c r="U853" t="s">
        <v>28</v>
      </c>
      <c r="V853">
        <v>4</v>
      </c>
      <c r="W853">
        <v>0</v>
      </c>
    </row>
    <row r="854" spans="1:23" x14ac:dyDescent="0.25">
      <c r="A854" t="str">
        <f t="shared" si="26"/>
        <v>LA061</v>
      </c>
      <c r="B854" t="str">
        <f t="shared" si="27"/>
        <v>061</v>
      </c>
      <c r="C854" t="s">
        <v>24</v>
      </c>
      <c r="D854">
        <v>606940</v>
      </c>
      <c r="E854" t="s">
        <v>45</v>
      </c>
      <c r="F854">
        <v>606940</v>
      </c>
      <c r="G854" t="s">
        <v>193</v>
      </c>
      <c r="H854" t="s">
        <v>194</v>
      </c>
      <c r="I854" t="s">
        <v>25</v>
      </c>
      <c r="J854" t="s">
        <v>26</v>
      </c>
      <c r="K854" t="s">
        <v>0</v>
      </c>
      <c r="L854" t="s">
        <v>0</v>
      </c>
      <c r="M854">
        <v>4</v>
      </c>
      <c r="N854" s="1">
        <v>42853</v>
      </c>
      <c r="O854">
        <v>1</v>
      </c>
      <c r="P854" t="str">
        <f>"170400002097"</f>
        <v>170400002097</v>
      </c>
      <c r="Q854" t="s">
        <v>172</v>
      </c>
      <c r="R854" t="s">
        <v>29</v>
      </c>
      <c r="S854" t="s">
        <v>173</v>
      </c>
      <c r="T854" t="s">
        <v>174</v>
      </c>
      <c r="U854" t="s">
        <v>28</v>
      </c>
      <c r="V854">
        <v>4</v>
      </c>
      <c r="W854">
        <v>0</v>
      </c>
    </row>
    <row r="855" spans="1:23" x14ac:dyDescent="0.25">
      <c r="A855" t="str">
        <f t="shared" si="26"/>
        <v>LA061</v>
      </c>
      <c r="B855" t="str">
        <f t="shared" si="27"/>
        <v>061</v>
      </c>
      <c r="C855" t="s">
        <v>24</v>
      </c>
      <c r="D855">
        <v>606940</v>
      </c>
      <c r="E855" t="s">
        <v>45</v>
      </c>
      <c r="F855">
        <v>606940</v>
      </c>
      <c r="G855" t="s">
        <v>193</v>
      </c>
      <c r="H855" t="s">
        <v>194</v>
      </c>
      <c r="I855" t="s">
        <v>25</v>
      </c>
      <c r="J855" t="s">
        <v>26</v>
      </c>
      <c r="K855" t="s">
        <v>0</v>
      </c>
      <c r="L855" t="s">
        <v>0</v>
      </c>
      <c r="M855">
        <v>4</v>
      </c>
      <c r="N855" s="1">
        <v>42855</v>
      </c>
      <c r="O855">
        <v>1</v>
      </c>
      <c r="P855" t="str">
        <f>"170400000491"</f>
        <v>170400000491</v>
      </c>
      <c r="Q855" t="s">
        <v>169</v>
      </c>
      <c r="R855" t="s">
        <v>27</v>
      </c>
      <c r="S855" t="s">
        <v>170</v>
      </c>
      <c r="T855" t="s">
        <v>171</v>
      </c>
      <c r="U855" t="s">
        <v>28</v>
      </c>
      <c r="V855">
        <v>4</v>
      </c>
      <c r="W855">
        <v>0</v>
      </c>
    </row>
    <row r="856" spans="1:23" x14ac:dyDescent="0.25">
      <c r="A856" t="str">
        <f t="shared" si="26"/>
        <v>LA061</v>
      </c>
      <c r="B856" t="str">
        <f t="shared" si="27"/>
        <v>061</v>
      </c>
      <c r="C856" t="s">
        <v>24</v>
      </c>
      <c r="D856">
        <v>606940</v>
      </c>
      <c r="E856" t="s">
        <v>45</v>
      </c>
      <c r="F856">
        <v>606940</v>
      </c>
      <c r="G856" t="s">
        <v>193</v>
      </c>
      <c r="H856" t="s">
        <v>194</v>
      </c>
      <c r="I856" t="s">
        <v>25</v>
      </c>
      <c r="J856" t="s">
        <v>26</v>
      </c>
      <c r="K856" t="s">
        <v>0</v>
      </c>
      <c r="L856" t="s">
        <v>0</v>
      </c>
      <c r="M856">
        <v>5</v>
      </c>
      <c r="N856" s="1">
        <v>42856</v>
      </c>
      <c r="O856">
        <v>1</v>
      </c>
      <c r="P856" t="str">
        <f>"170500000190"</f>
        <v>170500000190</v>
      </c>
      <c r="Q856" t="s">
        <v>169</v>
      </c>
      <c r="R856" t="s">
        <v>27</v>
      </c>
      <c r="S856" t="s">
        <v>170</v>
      </c>
      <c r="T856" t="s">
        <v>171</v>
      </c>
      <c r="U856" t="s">
        <v>28</v>
      </c>
      <c r="V856">
        <v>4</v>
      </c>
      <c r="W856">
        <v>0</v>
      </c>
    </row>
    <row r="857" spans="1:23" x14ac:dyDescent="0.25">
      <c r="A857" t="str">
        <f t="shared" si="26"/>
        <v>LA061</v>
      </c>
      <c r="B857" t="str">
        <f t="shared" si="27"/>
        <v>061</v>
      </c>
      <c r="C857" t="s">
        <v>24</v>
      </c>
      <c r="D857">
        <v>606940</v>
      </c>
      <c r="E857" t="s">
        <v>45</v>
      </c>
      <c r="F857">
        <v>606940</v>
      </c>
      <c r="G857" t="s">
        <v>193</v>
      </c>
      <c r="H857" t="s">
        <v>194</v>
      </c>
      <c r="I857" t="s">
        <v>25</v>
      </c>
      <c r="J857" t="s">
        <v>26</v>
      </c>
      <c r="K857" t="s">
        <v>0</v>
      </c>
      <c r="L857" t="s">
        <v>0</v>
      </c>
      <c r="M857">
        <v>5</v>
      </c>
      <c r="N857" s="1">
        <v>42856</v>
      </c>
      <c r="O857">
        <v>1</v>
      </c>
      <c r="P857" t="str">
        <f>"170500000982"</f>
        <v>170500000982</v>
      </c>
      <c r="Q857" t="s">
        <v>172</v>
      </c>
      <c r="R857" t="s">
        <v>29</v>
      </c>
      <c r="S857" t="s">
        <v>173</v>
      </c>
      <c r="T857" t="s">
        <v>174</v>
      </c>
      <c r="U857" t="s">
        <v>28</v>
      </c>
      <c r="V857">
        <v>4</v>
      </c>
      <c r="W857">
        <v>0</v>
      </c>
    </row>
    <row r="858" spans="1:23" x14ac:dyDescent="0.25">
      <c r="A858" t="str">
        <f t="shared" si="26"/>
        <v>LA061</v>
      </c>
      <c r="B858" t="str">
        <f t="shared" si="27"/>
        <v>061</v>
      </c>
      <c r="C858" t="s">
        <v>24</v>
      </c>
      <c r="D858">
        <v>606940</v>
      </c>
      <c r="E858" t="s">
        <v>45</v>
      </c>
      <c r="F858">
        <v>606940</v>
      </c>
      <c r="G858" t="s">
        <v>193</v>
      </c>
      <c r="H858" t="s">
        <v>194</v>
      </c>
      <c r="I858" t="s">
        <v>25</v>
      </c>
      <c r="J858" t="s">
        <v>26</v>
      </c>
      <c r="K858" t="s">
        <v>0</v>
      </c>
      <c r="L858" t="s">
        <v>0</v>
      </c>
      <c r="M858">
        <v>5</v>
      </c>
      <c r="N858" s="1">
        <v>42860</v>
      </c>
      <c r="O858">
        <v>1</v>
      </c>
      <c r="P858" t="str">
        <f>"170500000432"</f>
        <v>170500000432</v>
      </c>
      <c r="Q858" t="s">
        <v>172</v>
      </c>
      <c r="R858" t="s">
        <v>29</v>
      </c>
      <c r="S858" t="s">
        <v>173</v>
      </c>
      <c r="T858" t="s">
        <v>174</v>
      </c>
      <c r="U858" t="s">
        <v>28</v>
      </c>
      <c r="V858">
        <v>4</v>
      </c>
      <c r="W858">
        <v>0</v>
      </c>
    </row>
    <row r="859" spans="1:23" x14ac:dyDescent="0.25">
      <c r="A859" t="str">
        <f t="shared" si="26"/>
        <v>LA061</v>
      </c>
      <c r="B859" t="str">
        <f t="shared" si="27"/>
        <v>061</v>
      </c>
      <c r="C859" t="s">
        <v>24</v>
      </c>
      <c r="D859">
        <v>606940</v>
      </c>
      <c r="E859" t="s">
        <v>45</v>
      </c>
      <c r="F859">
        <v>606940</v>
      </c>
      <c r="G859" t="s">
        <v>226</v>
      </c>
      <c r="H859" t="s">
        <v>227</v>
      </c>
      <c r="I859" t="s">
        <v>34</v>
      </c>
      <c r="J859" t="s">
        <v>35</v>
      </c>
      <c r="K859">
        <v>2540</v>
      </c>
      <c r="L859" t="s">
        <v>46</v>
      </c>
      <c r="M859">
        <v>5</v>
      </c>
      <c r="N859" s="1">
        <v>42886</v>
      </c>
      <c r="O859">
        <v>1</v>
      </c>
      <c r="P859" t="str">
        <f>"170500000350"</f>
        <v>170500000350</v>
      </c>
      <c r="Q859" t="s">
        <v>180</v>
      </c>
      <c r="R859" t="s">
        <v>27</v>
      </c>
      <c r="S859" t="s">
        <v>170</v>
      </c>
      <c r="T859" t="s">
        <v>181</v>
      </c>
      <c r="U859" t="s">
        <v>28</v>
      </c>
      <c r="V859">
        <v>4</v>
      </c>
      <c r="W859">
        <v>0</v>
      </c>
    </row>
    <row r="860" spans="1:23" x14ac:dyDescent="0.25">
      <c r="A860" t="str">
        <f t="shared" si="26"/>
        <v>LA061</v>
      </c>
      <c r="B860" t="str">
        <f t="shared" si="27"/>
        <v>061</v>
      </c>
      <c r="C860" t="s">
        <v>24</v>
      </c>
      <c r="D860">
        <v>606940</v>
      </c>
      <c r="E860" t="s">
        <v>45</v>
      </c>
      <c r="F860">
        <v>606940</v>
      </c>
      <c r="G860" t="s">
        <v>226</v>
      </c>
      <c r="H860" t="s">
        <v>227</v>
      </c>
      <c r="I860" t="s">
        <v>34</v>
      </c>
      <c r="J860" t="s">
        <v>35</v>
      </c>
      <c r="K860">
        <v>2540</v>
      </c>
      <c r="L860" t="s">
        <v>46</v>
      </c>
      <c r="M860">
        <v>6</v>
      </c>
      <c r="N860" s="1">
        <v>42887</v>
      </c>
      <c r="O860">
        <v>1</v>
      </c>
      <c r="P860" t="str">
        <f>"170600000060"</f>
        <v>170600000060</v>
      </c>
      <c r="Q860" t="s">
        <v>180</v>
      </c>
      <c r="R860" t="s">
        <v>27</v>
      </c>
      <c r="S860" t="s">
        <v>170</v>
      </c>
      <c r="T860" t="s">
        <v>181</v>
      </c>
      <c r="U860" t="s">
        <v>28</v>
      </c>
      <c r="V860">
        <v>4</v>
      </c>
      <c r="W860">
        <v>0</v>
      </c>
    </row>
    <row r="861" spans="1:23" x14ac:dyDescent="0.25">
      <c r="A861" t="str">
        <f t="shared" si="26"/>
        <v>LA061</v>
      </c>
      <c r="B861" t="str">
        <f t="shared" si="27"/>
        <v>061</v>
      </c>
      <c r="C861" t="s">
        <v>24</v>
      </c>
      <c r="D861">
        <v>606940</v>
      </c>
      <c r="E861" t="s">
        <v>45</v>
      </c>
      <c r="F861">
        <v>606940</v>
      </c>
      <c r="G861" t="s">
        <v>226</v>
      </c>
      <c r="H861" t="s">
        <v>227</v>
      </c>
      <c r="I861" t="s">
        <v>34</v>
      </c>
      <c r="J861" t="s">
        <v>35</v>
      </c>
      <c r="K861">
        <v>2540</v>
      </c>
      <c r="L861" t="s">
        <v>46</v>
      </c>
      <c r="M861">
        <v>6</v>
      </c>
      <c r="N861" s="1">
        <v>42888</v>
      </c>
      <c r="O861">
        <v>1</v>
      </c>
      <c r="P861" t="str">
        <f>"170600000687"</f>
        <v>170600000687</v>
      </c>
      <c r="Q861" t="s">
        <v>172</v>
      </c>
      <c r="R861" t="s">
        <v>29</v>
      </c>
      <c r="S861" t="s">
        <v>173</v>
      </c>
      <c r="T861" t="s">
        <v>174</v>
      </c>
      <c r="U861" t="s">
        <v>28</v>
      </c>
      <c r="V861">
        <v>4</v>
      </c>
      <c r="W861">
        <v>0</v>
      </c>
    </row>
    <row r="862" spans="1:23" x14ac:dyDescent="0.25">
      <c r="A862" t="str">
        <f t="shared" si="26"/>
        <v>LA061</v>
      </c>
      <c r="B862" t="str">
        <f t="shared" si="27"/>
        <v>061</v>
      </c>
      <c r="C862" t="s">
        <v>24</v>
      </c>
      <c r="D862">
        <v>606940</v>
      </c>
      <c r="E862" t="s">
        <v>45</v>
      </c>
      <c r="F862">
        <v>606940</v>
      </c>
      <c r="G862" t="s">
        <v>226</v>
      </c>
      <c r="H862" t="s">
        <v>227</v>
      </c>
      <c r="I862" t="s">
        <v>34</v>
      </c>
      <c r="J862" t="s">
        <v>35</v>
      </c>
      <c r="K862">
        <v>2540</v>
      </c>
      <c r="L862" t="s">
        <v>46</v>
      </c>
      <c r="M862">
        <v>6</v>
      </c>
      <c r="N862" s="1">
        <v>42916</v>
      </c>
      <c r="O862">
        <v>1</v>
      </c>
      <c r="P862" t="str">
        <f>"170600000095"</f>
        <v>170600000095</v>
      </c>
      <c r="Q862" t="s">
        <v>180</v>
      </c>
      <c r="R862" t="s">
        <v>29</v>
      </c>
      <c r="S862" t="s">
        <v>187</v>
      </c>
      <c r="T862" t="s">
        <v>181</v>
      </c>
      <c r="U862" t="s">
        <v>28</v>
      </c>
      <c r="V862">
        <v>4</v>
      </c>
      <c r="W862">
        <v>0</v>
      </c>
    </row>
    <row r="863" spans="1:23" x14ac:dyDescent="0.25">
      <c r="A863" t="str">
        <f t="shared" si="26"/>
        <v>LA061</v>
      </c>
      <c r="B863" t="str">
        <f t="shared" si="27"/>
        <v>061</v>
      </c>
      <c r="C863" t="s">
        <v>24</v>
      </c>
      <c r="D863">
        <v>606940</v>
      </c>
      <c r="E863" t="s">
        <v>45</v>
      </c>
      <c r="F863">
        <v>606940</v>
      </c>
      <c r="G863" t="s">
        <v>226</v>
      </c>
      <c r="H863" t="s">
        <v>227</v>
      </c>
      <c r="I863" t="s">
        <v>34</v>
      </c>
      <c r="J863" t="s">
        <v>35</v>
      </c>
      <c r="K863">
        <v>2540</v>
      </c>
      <c r="L863" t="s">
        <v>46</v>
      </c>
      <c r="M863">
        <v>7</v>
      </c>
      <c r="N863" s="1">
        <v>42917</v>
      </c>
      <c r="O863">
        <v>1</v>
      </c>
      <c r="P863" t="str">
        <f>"170700000111"</f>
        <v>170700000111</v>
      </c>
      <c r="Q863" t="s">
        <v>180</v>
      </c>
      <c r="R863" t="s">
        <v>29</v>
      </c>
      <c r="S863" t="s">
        <v>187</v>
      </c>
      <c r="T863" t="s">
        <v>181</v>
      </c>
      <c r="U863" t="s">
        <v>28</v>
      </c>
      <c r="V863">
        <v>4</v>
      </c>
      <c r="W863">
        <v>0</v>
      </c>
    </row>
    <row r="864" spans="1:23" x14ac:dyDescent="0.25">
      <c r="A864" t="str">
        <f t="shared" si="26"/>
        <v>LA061</v>
      </c>
      <c r="B864" t="str">
        <f t="shared" si="27"/>
        <v>061</v>
      </c>
      <c r="C864" t="s">
        <v>24</v>
      </c>
      <c r="D864">
        <v>606940</v>
      </c>
      <c r="E864" t="s">
        <v>45</v>
      </c>
      <c r="F864">
        <v>606940</v>
      </c>
      <c r="G864" t="s">
        <v>226</v>
      </c>
      <c r="H864" t="s">
        <v>227</v>
      </c>
      <c r="I864" t="s">
        <v>34</v>
      </c>
      <c r="J864" t="s">
        <v>35</v>
      </c>
      <c r="K864">
        <v>2540</v>
      </c>
      <c r="L864" t="s">
        <v>46</v>
      </c>
      <c r="M864">
        <v>7</v>
      </c>
      <c r="N864" s="1">
        <v>42947</v>
      </c>
      <c r="O864">
        <v>1</v>
      </c>
      <c r="P864" t="str">
        <f>"170700000064"</f>
        <v>170700000064</v>
      </c>
      <c r="Q864" t="s">
        <v>180</v>
      </c>
      <c r="R864" t="s">
        <v>27</v>
      </c>
      <c r="S864" t="s">
        <v>170</v>
      </c>
      <c r="T864" t="s">
        <v>181</v>
      </c>
      <c r="U864" t="s">
        <v>28</v>
      </c>
      <c r="V864">
        <v>4</v>
      </c>
      <c r="W864">
        <v>0</v>
      </c>
    </row>
    <row r="865" spans="1:23" x14ac:dyDescent="0.25">
      <c r="A865" t="str">
        <f t="shared" si="26"/>
        <v>LA061</v>
      </c>
      <c r="B865" t="str">
        <f t="shared" si="27"/>
        <v>061</v>
      </c>
      <c r="C865" t="s">
        <v>24</v>
      </c>
      <c r="D865">
        <v>606940</v>
      </c>
      <c r="E865" t="s">
        <v>45</v>
      </c>
      <c r="F865">
        <v>606940</v>
      </c>
      <c r="G865" t="s">
        <v>226</v>
      </c>
      <c r="H865" t="s">
        <v>227</v>
      </c>
      <c r="I865" t="s">
        <v>34</v>
      </c>
      <c r="J865" t="s">
        <v>35</v>
      </c>
      <c r="K865">
        <v>2540</v>
      </c>
      <c r="L865" t="s">
        <v>46</v>
      </c>
      <c r="M865">
        <v>8</v>
      </c>
      <c r="N865" s="1">
        <v>42948</v>
      </c>
      <c r="O865">
        <v>1</v>
      </c>
      <c r="P865" t="str">
        <f>"170800000051"</f>
        <v>170800000051</v>
      </c>
      <c r="Q865" t="s">
        <v>180</v>
      </c>
      <c r="R865" t="s">
        <v>27</v>
      </c>
      <c r="S865" t="s">
        <v>170</v>
      </c>
      <c r="T865" t="s">
        <v>181</v>
      </c>
      <c r="U865" t="s">
        <v>28</v>
      </c>
      <c r="V865">
        <v>4</v>
      </c>
      <c r="W865">
        <v>0</v>
      </c>
    </row>
    <row r="866" spans="1:23" x14ac:dyDescent="0.25">
      <c r="A866" t="str">
        <f t="shared" si="26"/>
        <v>LA061</v>
      </c>
      <c r="B866" t="str">
        <f t="shared" si="27"/>
        <v>061</v>
      </c>
      <c r="C866" t="s">
        <v>24</v>
      </c>
      <c r="D866">
        <v>606940</v>
      </c>
      <c r="E866" t="s">
        <v>45</v>
      </c>
      <c r="F866">
        <v>606940</v>
      </c>
      <c r="G866" t="s">
        <v>226</v>
      </c>
      <c r="H866" t="s">
        <v>227</v>
      </c>
      <c r="I866" t="s">
        <v>34</v>
      </c>
      <c r="J866" t="s">
        <v>35</v>
      </c>
      <c r="K866">
        <v>2540</v>
      </c>
      <c r="L866" t="s">
        <v>46</v>
      </c>
      <c r="M866">
        <v>8</v>
      </c>
      <c r="N866" s="1">
        <v>42978</v>
      </c>
      <c r="O866">
        <v>1</v>
      </c>
      <c r="P866" t="str">
        <f>"170800000290"</f>
        <v>170800000290</v>
      </c>
      <c r="Q866" t="s">
        <v>180</v>
      </c>
      <c r="R866" t="s">
        <v>27</v>
      </c>
      <c r="S866" t="s">
        <v>170</v>
      </c>
      <c r="T866" t="s">
        <v>181</v>
      </c>
      <c r="U866" t="s">
        <v>28</v>
      </c>
      <c r="V866">
        <v>4</v>
      </c>
      <c r="W866">
        <v>0</v>
      </c>
    </row>
    <row r="867" spans="1:23" x14ac:dyDescent="0.25">
      <c r="A867" t="str">
        <f t="shared" si="26"/>
        <v>LA061</v>
      </c>
      <c r="B867" t="str">
        <f t="shared" si="27"/>
        <v>061</v>
      </c>
      <c r="C867" t="s">
        <v>24</v>
      </c>
      <c r="D867">
        <v>606940</v>
      </c>
      <c r="E867" t="s">
        <v>45</v>
      </c>
      <c r="F867">
        <v>606940</v>
      </c>
      <c r="G867" t="s">
        <v>226</v>
      </c>
      <c r="H867" t="s">
        <v>227</v>
      </c>
      <c r="I867" t="s">
        <v>34</v>
      </c>
      <c r="J867" t="s">
        <v>35</v>
      </c>
      <c r="K867">
        <v>2540</v>
      </c>
      <c r="L867" t="s">
        <v>46</v>
      </c>
      <c r="M867">
        <v>9</v>
      </c>
      <c r="N867" s="1">
        <v>42979</v>
      </c>
      <c r="O867">
        <v>1</v>
      </c>
      <c r="P867" t="str">
        <f>"170900000007"</f>
        <v>170900000007</v>
      </c>
      <c r="Q867" t="s">
        <v>180</v>
      </c>
      <c r="R867" t="s">
        <v>27</v>
      </c>
      <c r="S867" t="s">
        <v>170</v>
      </c>
      <c r="T867" t="s">
        <v>181</v>
      </c>
      <c r="U867" t="s">
        <v>28</v>
      </c>
      <c r="V867">
        <v>4</v>
      </c>
      <c r="W867">
        <v>0</v>
      </c>
    </row>
    <row r="868" spans="1:23" x14ac:dyDescent="0.25">
      <c r="A868" t="str">
        <f t="shared" si="26"/>
        <v>LA061</v>
      </c>
      <c r="B868" t="str">
        <f t="shared" si="27"/>
        <v>061</v>
      </c>
      <c r="C868" t="s">
        <v>24</v>
      </c>
      <c r="D868">
        <v>606940</v>
      </c>
      <c r="E868" t="s">
        <v>45</v>
      </c>
      <c r="F868">
        <v>606940</v>
      </c>
      <c r="G868" t="s">
        <v>226</v>
      </c>
      <c r="H868" t="s">
        <v>227</v>
      </c>
      <c r="I868" t="s">
        <v>34</v>
      </c>
      <c r="J868" t="s">
        <v>35</v>
      </c>
      <c r="K868">
        <v>2540</v>
      </c>
      <c r="L868" t="s">
        <v>46</v>
      </c>
      <c r="M868">
        <v>9</v>
      </c>
      <c r="N868" s="1">
        <v>43008</v>
      </c>
      <c r="O868">
        <v>1</v>
      </c>
      <c r="P868" t="str">
        <f>"170900000350"</f>
        <v>170900000350</v>
      </c>
      <c r="Q868" t="s">
        <v>180</v>
      </c>
      <c r="R868" t="s">
        <v>27</v>
      </c>
      <c r="S868" t="s">
        <v>170</v>
      </c>
      <c r="T868" t="s">
        <v>181</v>
      </c>
      <c r="U868" t="s">
        <v>28</v>
      </c>
      <c r="V868">
        <v>4</v>
      </c>
      <c r="W868">
        <v>0</v>
      </c>
    </row>
    <row r="869" spans="1:23" x14ac:dyDescent="0.25">
      <c r="A869" t="str">
        <f t="shared" si="26"/>
        <v>LA061</v>
      </c>
      <c r="B869" t="str">
        <f t="shared" si="27"/>
        <v>061</v>
      </c>
      <c r="C869" t="s">
        <v>24</v>
      </c>
      <c r="D869">
        <v>606940</v>
      </c>
      <c r="E869" t="s">
        <v>45</v>
      </c>
      <c r="F869">
        <v>606940</v>
      </c>
      <c r="G869" t="s">
        <v>226</v>
      </c>
      <c r="H869" t="s">
        <v>227</v>
      </c>
      <c r="I869" t="s">
        <v>34</v>
      </c>
      <c r="J869" t="s">
        <v>35</v>
      </c>
      <c r="K869">
        <v>2540</v>
      </c>
      <c r="L869" t="s">
        <v>46</v>
      </c>
      <c r="M869">
        <v>10</v>
      </c>
      <c r="N869" s="1">
        <v>43009</v>
      </c>
      <c r="O869">
        <v>1</v>
      </c>
      <c r="P869" t="str">
        <f>"171000000067"</f>
        <v>171000000067</v>
      </c>
      <c r="Q869" t="s">
        <v>180</v>
      </c>
      <c r="R869" t="s">
        <v>27</v>
      </c>
      <c r="S869" t="s">
        <v>170</v>
      </c>
      <c r="T869" t="s">
        <v>181</v>
      </c>
      <c r="U869" t="s">
        <v>28</v>
      </c>
      <c r="V869">
        <v>4</v>
      </c>
      <c r="W869">
        <v>0</v>
      </c>
    </row>
    <row r="870" spans="1:23" x14ac:dyDescent="0.25">
      <c r="A870" t="str">
        <f t="shared" si="26"/>
        <v>LA061</v>
      </c>
      <c r="B870" t="str">
        <f t="shared" si="27"/>
        <v>061</v>
      </c>
      <c r="C870" t="s">
        <v>24</v>
      </c>
      <c r="D870">
        <v>606940</v>
      </c>
      <c r="E870" t="s">
        <v>45</v>
      </c>
      <c r="F870">
        <v>606940</v>
      </c>
      <c r="G870" t="s">
        <v>226</v>
      </c>
      <c r="H870" t="s">
        <v>227</v>
      </c>
      <c r="I870" t="s">
        <v>34</v>
      </c>
      <c r="J870" t="s">
        <v>35</v>
      </c>
      <c r="K870">
        <v>2540</v>
      </c>
      <c r="L870" t="s">
        <v>46</v>
      </c>
      <c r="M870">
        <v>10</v>
      </c>
      <c r="N870" s="1">
        <v>43039</v>
      </c>
      <c r="O870">
        <v>1</v>
      </c>
      <c r="P870" t="str">
        <f>"171000000351"</f>
        <v>171000000351</v>
      </c>
      <c r="Q870" t="s">
        <v>180</v>
      </c>
      <c r="R870" t="s">
        <v>27</v>
      </c>
      <c r="S870" t="s">
        <v>170</v>
      </c>
      <c r="T870" t="s">
        <v>181</v>
      </c>
      <c r="U870" t="s">
        <v>28</v>
      </c>
      <c r="V870">
        <v>4</v>
      </c>
      <c r="W870">
        <v>0</v>
      </c>
    </row>
    <row r="871" spans="1:23" x14ac:dyDescent="0.25">
      <c r="A871" t="str">
        <f t="shared" si="26"/>
        <v>LA061</v>
      </c>
      <c r="B871" t="str">
        <f t="shared" si="27"/>
        <v>061</v>
      </c>
      <c r="C871" t="s">
        <v>24</v>
      </c>
      <c r="D871">
        <v>606940</v>
      </c>
      <c r="E871" t="s">
        <v>45</v>
      </c>
      <c r="F871">
        <v>606940</v>
      </c>
      <c r="G871" t="s">
        <v>189</v>
      </c>
      <c r="H871" t="s">
        <v>190</v>
      </c>
      <c r="I871" t="s">
        <v>34</v>
      </c>
      <c r="J871" t="s">
        <v>35</v>
      </c>
      <c r="K871">
        <v>2530</v>
      </c>
      <c r="L871" t="s">
        <v>231</v>
      </c>
      <c r="M871">
        <v>1</v>
      </c>
      <c r="N871" s="1">
        <v>42736</v>
      </c>
      <c r="O871">
        <v>1</v>
      </c>
      <c r="P871" t="str">
        <f>"170100000042"</f>
        <v>170100000042</v>
      </c>
      <c r="Q871" t="s">
        <v>169</v>
      </c>
      <c r="R871" t="s">
        <v>29</v>
      </c>
      <c r="S871" t="s">
        <v>170</v>
      </c>
      <c r="T871" t="s">
        <v>171</v>
      </c>
      <c r="U871" t="s">
        <v>28</v>
      </c>
      <c r="V871">
        <v>4</v>
      </c>
      <c r="W871">
        <v>0</v>
      </c>
    </row>
    <row r="872" spans="1:23" x14ac:dyDescent="0.25">
      <c r="A872" t="str">
        <f t="shared" si="26"/>
        <v>LA061</v>
      </c>
      <c r="B872" t="str">
        <f t="shared" si="27"/>
        <v>061</v>
      </c>
      <c r="C872" t="s">
        <v>24</v>
      </c>
      <c r="D872">
        <v>606940</v>
      </c>
      <c r="E872" t="s">
        <v>45</v>
      </c>
      <c r="F872">
        <v>606940</v>
      </c>
      <c r="G872" t="s">
        <v>189</v>
      </c>
      <c r="H872" t="s">
        <v>190</v>
      </c>
      <c r="I872" t="s">
        <v>34</v>
      </c>
      <c r="J872" t="s">
        <v>35</v>
      </c>
      <c r="K872">
        <v>2530</v>
      </c>
      <c r="L872" t="s">
        <v>231</v>
      </c>
      <c r="M872">
        <v>1</v>
      </c>
      <c r="N872" s="1">
        <v>42736</v>
      </c>
      <c r="O872">
        <v>1</v>
      </c>
      <c r="P872" t="str">
        <f>"170100000061"</f>
        <v>170100000061</v>
      </c>
      <c r="Q872" t="s">
        <v>169</v>
      </c>
      <c r="R872" t="s">
        <v>29</v>
      </c>
      <c r="S872" t="s">
        <v>170</v>
      </c>
      <c r="T872" t="s">
        <v>171</v>
      </c>
      <c r="U872" t="s">
        <v>28</v>
      </c>
      <c r="V872">
        <v>4</v>
      </c>
      <c r="W872">
        <v>0</v>
      </c>
    </row>
    <row r="873" spans="1:23" x14ac:dyDescent="0.25">
      <c r="A873" t="str">
        <f t="shared" si="26"/>
        <v>LA061</v>
      </c>
      <c r="B873" t="str">
        <f t="shared" si="27"/>
        <v>061</v>
      </c>
      <c r="C873" t="s">
        <v>24</v>
      </c>
      <c r="D873">
        <v>606940</v>
      </c>
      <c r="E873" t="s">
        <v>45</v>
      </c>
      <c r="F873">
        <v>606940</v>
      </c>
      <c r="G873" t="s">
        <v>189</v>
      </c>
      <c r="H873" t="s">
        <v>190</v>
      </c>
      <c r="I873" t="s">
        <v>34</v>
      </c>
      <c r="J873" t="s">
        <v>35</v>
      </c>
      <c r="K873">
        <v>2540</v>
      </c>
      <c r="L873" t="s">
        <v>46</v>
      </c>
      <c r="M873">
        <v>1</v>
      </c>
      <c r="N873" s="1">
        <v>42736</v>
      </c>
      <c r="O873">
        <v>1</v>
      </c>
      <c r="P873" t="str">
        <f>"170100001416"</f>
        <v>170100001416</v>
      </c>
      <c r="Q873" t="s">
        <v>172</v>
      </c>
      <c r="R873" t="s">
        <v>29</v>
      </c>
      <c r="S873" t="s">
        <v>173</v>
      </c>
      <c r="T873" t="s">
        <v>174</v>
      </c>
      <c r="U873" t="s">
        <v>28</v>
      </c>
      <c r="V873">
        <v>4</v>
      </c>
      <c r="W873">
        <v>0</v>
      </c>
    </row>
    <row r="874" spans="1:23" x14ac:dyDescent="0.25">
      <c r="A874" t="str">
        <f t="shared" si="26"/>
        <v>LA061</v>
      </c>
      <c r="B874" t="str">
        <f t="shared" si="27"/>
        <v>061</v>
      </c>
      <c r="C874" t="s">
        <v>24</v>
      </c>
      <c r="D874">
        <v>606120</v>
      </c>
      <c r="E874" t="s">
        <v>177</v>
      </c>
      <c r="F874">
        <v>606120</v>
      </c>
      <c r="G874" t="s">
        <v>178</v>
      </c>
      <c r="H874" t="s">
        <v>179</v>
      </c>
      <c r="I874" t="s">
        <v>39</v>
      </c>
      <c r="J874" t="s">
        <v>40</v>
      </c>
      <c r="K874" t="s">
        <v>0</v>
      </c>
      <c r="L874" t="s">
        <v>0</v>
      </c>
      <c r="M874">
        <v>3</v>
      </c>
      <c r="N874" s="1">
        <v>42825</v>
      </c>
      <c r="O874">
        <v>1</v>
      </c>
      <c r="P874" t="str">
        <f>"170300000528"</f>
        <v>170300000528</v>
      </c>
      <c r="Q874" t="s">
        <v>169</v>
      </c>
      <c r="R874" t="s">
        <v>27</v>
      </c>
      <c r="S874" t="s">
        <v>170</v>
      </c>
      <c r="T874" t="s">
        <v>171</v>
      </c>
      <c r="U874" t="s">
        <v>28</v>
      </c>
      <c r="V874">
        <v>4</v>
      </c>
      <c r="W874">
        <v>0</v>
      </c>
    </row>
    <row r="875" spans="1:23" x14ac:dyDescent="0.25">
      <c r="A875" t="str">
        <f t="shared" si="26"/>
        <v>LA061</v>
      </c>
      <c r="B875" t="str">
        <f t="shared" si="27"/>
        <v>061</v>
      </c>
      <c r="C875" t="s">
        <v>24</v>
      </c>
      <c r="D875">
        <v>606120</v>
      </c>
      <c r="E875" t="s">
        <v>177</v>
      </c>
      <c r="F875">
        <v>606120</v>
      </c>
      <c r="G875" t="s">
        <v>178</v>
      </c>
      <c r="H875" t="s">
        <v>179</v>
      </c>
      <c r="I875" t="s">
        <v>39</v>
      </c>
      <c r="J875" t="s">
        <v>40</v>
      </c>
      <c r="K875" t="s">
        <v>0</v>
      </c>
      <c r="L875" t="s">
        <v>0</v>
      </c>
      <c r="M875">
        <v>4</v>
      </c>
      <c r="N875" s="1">
        <v>42826</v>
      </c>
      <c r="O875">
        <v>1</v>
      </c>
      <c r="P875" t="str">
        <f>"170400000223"</f>
        <v>170400000223</v>
      </c>
      <c r="Q875" t="s">
        <v>169</v>
      </c>
      <c r="R875" t="s">
        <v>27</v>
      </c>
      <c r="S875" t="s">
        <v>170</v>
      </c>
      <c r="T875" t="s">
        <v>171</v>
      </c>
      <c r="U875" t="s">
        <v>28</v>
      </c>
      <c r="V875">
        <v>4</v>
      </c>
      <c r="W875">
        <v>0</v>
      </c>
    </row>
    <row r="876" spans="1:23" x14ac:dyDescent="0.25">
      <c r="A876" t="str">
        <f t="shared" si="26"/>
        <v>LA061</v>
      </c>
      <c r="B876" t="str">
        <f t="shared" si="27"/>
        <v>061</v>
      </c>
      <c r="C876" t="s">
        <v>24</v>
      </c>
      <c r="D876">
        <v>606120</v>
      </c>
      <c r="E876" t="s">
        <v>177</v>
      </c>
      <c r="F876">
        <v>606120</v>
      </c>
      <c r="G876" t="s">
        <v>178</v>
      </c>
      <c r="H876" t="s">
        <v>179</v>
      </c>
      <c r="I876" t="s">
        <v>39</v>
      </c>
      <c r="J876" t="s">
        <v>40</v>
      </c>
      <c r="K876" t="s">
        <v>0</v>
      </c>
      <c r="L876" t="s">
        <v>0</v>
      </c>
      <c r="M876">
        <v>4</v>
      </c>
      <c r="N876" s="1">
        <v>42836</v>
      </c>
      <c r="O876">
        <v>1</v>
      </c>
      <c r="P876" t="str">
        <f>"170400000541"</f>
        <v>170400000541</v>
      </c>
      <c r="Q876" t="s">
        <v>172</v>
      </c>
      <c r="R876" t="s">
        <v>29</v>
      </c>
      <c r="S876" t="s">
        <v>173</v>
      </c>
      <c r="T876" t="s">
        <v>174</v>
      </c>
      <c r="U876" t="s">
        <v>28</v>
      </c>
      <c r="V876">
        <v>4</v>
      </c>
      <c r="W876">
        <v>0</v>
      </c>
    </row>
    <row r="877" spans="1:23" x14ac:dyDescent="0.25">
      <c r="A877" t="str">
        <f t="shared" si="26"/>
        <v>LA061</v>
      </c>
      <c r="B877" t="str">
        <f t="shared" si="27"/>
        <v>061</v>
      </c>
      <c r="C877" t="s">
        <v>24</v>
      </c>
      <c r="D877">
        <v>606120</v>
      </c>
      <c r="E877" t="s">
        <v>177</v>
      </c>
      <c r="F877">
        <v>606120</v>
      </c>
      <c r="G877" t="s">
        <v>178</v>
      </c>
      <c r="H877" t="s">
        <v>179</v>
      </c>
      <c r="I877" t="s">
        <v>39</v>
      </c>
      <c r="J877" t="s">
        <v>40</v>
      </c>
      <c r="K877" t="s">
        <v>0</v>
      </c>
      <c r="L877" t="s">
        <v>0</v>
      </c>
      <c r="M877">
        <v>4</v>
      </c>
      <c r="N877" s="1">
        <v>42855</v>
      </c>
      <c r="O877">
        <v>1</v>
      </c>
      <c r="P877" t="str">
        <f>"170400000491"</f>
        <v>170400000491</v>
      </c>
      <c r="Q877" t="s">
        <v>169</v>
      </c>
      <c r="R877" t="s">
        <v>27</v>
      </c>
      <c r="S877" t="s">
        <v>170</v>
      </c>
      <c r="T877" t="s">
        <v>171</v>
      </c>
      <c r="U877" t="s">
        <v>28</v>
      </c>
      <c r="V877">
        <v>4</v>
      </c>
      <c r="W877">
        <v>0</v>
      </c>
    </row>
    <row r="878" spans="1:23" x14ac:dyDescent="0.25">
      <c r="A878" t="str">
        <f t="shared" si="26"/>
        <v>LA061</v>
      </c>
      <c r="B878" t="str">
        <f t="shared" si="27"/>
        <v>061</v>
      </c>
      <c r="C878" t="s">
        <v>24</v>
      </c>
      <c r="D878">
        <v>606120</v>
      </c>
      <c r="E878" t="s">
        <v>177</v>
      </c>
      <c r="F878">
        <v>606120</v>
      </c>
      <c r="G878" t="s">
        <v>178</v>
      </c>
      <c r="H878" t="s">
        <v>179</v>
      </c>
      <c r="I878" t="s">
        <v>39</v>
      </c>
      <c r="J878" t="s">
        <v>40</v>
      </c>
      <c r="K878" t="s">
        <v>0</v>
      </c>
      <c r="L878" t="s">
        <v>0</v>
      </c>
      <c r="M878">
        <v>5</v>
      </c>
      <c r="N878" s="1">
        <v>42856</v>
      </c>
      <c r="O878">
        <v>1</v>
      </c>
      <c r="P878" t="str">
        <f>"170500000190"</f>
        <v>170500000190</v>
      </c>
      <c r="Q878" t="s">
        <v>169</v>
      </c>
      <c r="R878" t="s">
        <v>27</v>
      </c>
      <c r="S878" t="s">
        <v>170</v>
      </c>
      <c r="T878" t="s">
        <v>171</v>
      </c>
      <c r="U878" t="s">
        <v>28</v>
      </c>
      <c r="V878">
        <v>4</v>
      </c>
      <c r="W878">
        <v>0</v>
      </c>
    </row>
    <row r="879" spans="1:23" x14ac:dyDescent="0.25">
      <c r="A879" t="str">
        <f t="shared" si="26"/>
        <v>LA061</v>
      </c>
      <c r="B879" t="str">
        <f t="shared" si="27"/>
        <v>061</v>
      </c>
      <c r="C879" t="s">
        <v>24</v>
      </c>
      <c r="D879">
        <v>606120</v>
      </c>
      <c r="E879" t="s">
        <v>177</v>
      </c>
      <c r="F879">
        <v>606120</v>
      </c>
      <c r="G879" t="s">
        <v>178</v>
      </c>
      <c r="H879" t="s">
        <v>179</v>
      </c>
      <c r="I879" t="s">
        <v>39</v>
      </c>
      <c r="J879" t="s">
        <v>40</v>
      </c>
      <c r="K879" t="s">
        <v>0</v>
      </c>
      <c r="L879" t="s">
        <v>0</v>
      </c>
      <c r="M879">
        <v>5</v>
      </c>
      <c r="N879" s="1">
        <v>42865</v>
      </c>
      <c r="O879">
        <v>1</v>
      </c>
      <c r="P879" t="str">
        <f>"170500000434"</f>
        <v>170500000434</v>
      </c>
      <c r="Q879" t="s">
        <v>172</v>
      </c>
      <c r="R879" t="s">
        <v>29</v>
      </c>
      <c r="S879" t="s">
        <v>173</v>
      </c>
      <c r="T879" t="s">
        <v>174</v>
      </c>
      <c r="U879" t="s">
        <v>28</v>
      </c>
      <c r="V879">
        <v>4</v>
      </c>
      <c r="W879">
        <v>0</v>
      </c>
    </row>
    <row r="880" spans="1:23" x14ac:dyDescent="0.25">
      <c r="A880" t="str">
        <f t="shared" si="26"/>
        <v>LA061</v>
      </c>
      <c r="B880" t="str">
        <f t="shared" si="27"/>
        <v>061</v>
      </c>
      <c r="C880" t="s">
        <v>24</v>
      </c>
      <c r="D880">
        <v>606120</v>
      </c>
      <c r="E880" t="s">
        <v>177</v>
      </c>
      <c r="F880">
        <v>606120</v>
      </c>
      <c r="G880" t="s">
        <v>178</v>
      </c>
      <c r="H880" t="s">
        <v>179</v>
      </c>
      <c r="I880" t="s">
        <v>39</v>
      </c>
      <c r="J880" t="s">
        <v>40</v>
      </c>
      <c r="K880" t="s">
        <v>0</v>
      </c>
      <c r="L880" t="s">
        <v>0</v>
      </c>
      <c r="M880">
        <v>5</v>
      </c>
      <c r="N880" s="1">
        <v>42886</v>
      </c>
      <c r="O880">
        <v>1</v>
      </c>
      <c r="P880" t="str">
        <f>"170500000511"</f>
        <v>170500000511</v>
      </c>
      <c r="Q880" t="s">
        <v>169</v>
      </c>
      <c r="R880" t="s">
        <v>27</v>
      </c>
      <c r="S880" t="s">
        <v>170</v>
      </c>
      <c r="T880" t="s">
        <v>171</v>
      </c>
      <c r="U880" t="s">
        <v>28</v>
      </c>
      <c r="V880">
        <v>4</v>
      </c>
      <c r="W880">
        <v>0</v>
      </c>
    </row>
    <row r="881" spans="1:23" x14ac:dyDescent="0.25">
      <c r="A881" t="str">
        <f t="shared" si="26"/>
        <v>LA061</v>
      </c>
      <c r="B881" t="str">
        <f t="shared" si="27"/>
        <v>061</v>
      </c>
      <c r="C881" t="s">
        <v>24</v>
      </c>
      <c r="D881">
        <v>606120</v>
      </c>
      <c r="E881" t="s">
        <v>177</v>
      </c>
      <c r="F881">
        <v>606120</v>
      </c>
      <c r="G881" t="s">
        <v>178</v>
      </c>
      <c r="H881" t="s">
        <v>179</v>
      </c>
      <c r="I881" t="s">
        <v>39</v>
      </c>
      <c r="J881" t="s">
        <v>40</v>
      </c>
      <c r="K881" t="s">
        <v>0</v>
      </c>
      <c r="L881" t="s">
        <v>0</v>
      </c>
      <c r="M881">
        <v>6</v>
      </c>
      <c r="N881" s="1">
        <v>42887</v>
      </c>
      <c r="O881">
        <v>1</v>
      </c>
      <c r="P881" t="str">
        <f>"170600000230"</f>
        <v>170600000230</v>
      </c>
      <c r="Q881" t="s">
        <v>169</v>
      </c>
      <c r="R881" t="s">
        <v>27</v>
      </c>
      <c r="S881" t="s">
        <v>170</v>
      </c>
      <c r="T881" t="s">
        <v>171</v>
      </c>
      <c r="U881" t="s">
        <v>28</v>
      </c>
      <c r="V881">
        <v>4</v>
      </c>
      <c r="W881">
        <v>0</v>
      </c>
    </row>
    <row r="882" spans="1:23" x14ac:dyDescent="0.25">
      <c r="A882" t="str">
        <f t="shared" si="26"/>
        <v>LA061</v>
      </c>
      <c r="B882" t="str">
        <f t="shared" si="27"/>
        <v>061</v>
      </c>
      <c r="C882" t="s">
        <v>24</v>
      </c>
      <c r="D882">
        <v>606120</v>
      </c>
      <c r="E882" t="s">
        <v>177</v>
      </c>
      <c r="F882">
        <v>606120</v>
      </c>
      <c r="G882" t="s">
        <v>178</v>
      </c>
      <c r="H882" t="s">
        <v>179</v>
      </c>
      <c r="I882" t="s">
        <v>39</v>
      </c>
      <c r="J882" t="s">
        <v>40</v>
      </c>
      <c r="K882" t="s">
        <v>0</v>
      </c>
      <c r="L882" t="s">
        <v>0</v>
      </c>
      <c r="M882">
        <v>6</v>
      </c>
      <c r="N882" s="1">
        <v>42895</v>
      </c>
      <c r="O882">
        <v>1</v>
      </c>
      <c r="P882" t="str">
        <f>"170600000314"</f>
        <v>170600000314</v>
      </c>
      <c r="Q882" t="s">
        <v>172</v>
      </c>
      <c r="R882" t="s">
        <v>29</v>
      </c>
      <c r="S882" t="s">
        <v>173</v>
      </c>
      <c r="T882" t="s">
        <v>174</v>
      </c>
      <c r="U882" t="s">
        <v>28</v>
      </c>
      <c r="V882">
        <v>4</v>
      </c>
      <c r="W882">
        <v>0</v>
      </c>
    </row>
    <row r="883" spans="1:23" x14ac:dyDescent="0.25">
      <c r="A883" t="str">
        <f t="shared" si="26"/>
        <v>LA061</v>
      </c>
      <c r="B883" t="str">
        <f t="shared" si="27"/>
        <v>061</v>
      </c>
      <c r="C883" t="s">
        <v>24</v>
      </c>
      <c r="D883">
        <v>606120</v>
      </c>
      <c r="E883" t="s">
        <v>177</v>
      </c>
      <c r="F883">
        <v>606120</v>
      </c>
      <c r="G883" t="s">
        <v>178</v>
      </c>
      <c r="H883" t="s">
        <v>179</v>
      </c>
      <c r="I883" t="s">
        <v>39</v>
      </c>
      <c r="J883" t="s">
        <v>40</v>
      </c>
      <c r="K883" t="s">
        <v>0</v>
      </c>
      <c r="L883" t="s">
        <v>0</v>
      </c>
      <c r="M883">
        <v>6</v>
      </c>
      <c r="N883" s="1">
        <v>42916</v>
      </c>
      <c r="O883">
        <v>1</v>
      </c>
      <c r="P883" t="str">
        <f>"170600000094"</f>
        <v>170600000094</v>
      </c>
      <c r="Q883" t="s">
        <v>169</v>
      </c>
      <c r="R883" t="s">
        <v>29</v>
      </c>
      <c r="S883" t="s">
        <v>170</v>
      </c>
      <c r="T883" t="s">
        <v>171</v>
      </c>
      <c r="U883" t="s">
        <v>28</v>
      </c>
      <c r="V883">
        <v>4</v>
      </c>
      <c r="W883">
        <v>0</v>
      </c>
    </row>
    <row r="884" spans="1:23" x14ac:dyDescent="0.25">
      <c r="A884" t="str">
        <f t="shared" si="26"/>
        <v>LA061</v>
      </c>
      <c r="B884" t="str">
        <f t="shared" si="27"/>
        <v>061</v>
      </c>
      <c r="C884" t="s">
        <v>24</v>
      </c>
      <c r="D884">
        <v>606120</v>
      </c>
      <c r="E884" t="s">
        <v>177</v>
      </c>
      <c r="F884">
        <v>606120</v>
      </c>
      <c r="G884" t="s">
        <v>178</v>
      </c>
      <c r="H884" t="s">
        <v>179</v>
      </c>
      <c r="I884" t="s">
        <v>39</v>
      </c>
      <c r="J884" t="s">
        <v>40</v>
      </c>
      <c r="K884" t="s">
        <v>0</v>
      </c>
      <c r="L884" t="s">
        <v>0</v>
      </c>
      <c r="M884">
        <v>7</v>
      </c>
      <c r="N884" s="1">
        <v>42917</v>
      </c>
      <c r="O884">
        <v>1</v>
      </c>
      <c r="P884" t="str">
        <f>"170700000023"</f>
        <v>170700000023</v>
      </c>
      <c r="Q884" t="s">
        <v>169</v>
      </c>
      <c r="R884" t="s">
        <v>29</v>
      </c>
      <c r="S884" t="s">
        <v>170</v>
      </c>
      <c r="T884" t="s">
        <v>171</v>
      </c>
      <c r="U884" t="s">
        <v>28</v>
      </c>
      <c r="V884">
        <v>4</v>
      </c>
      <c r="W884">
        <v>0</v>
      </c>
    </row>
    <row r="885" spans="1:23" x14ac:dyDescent="0.25">
      <c r="A885" t="str">
        <f t="shared" si="26"/>
        <v>LA061</v>
      </c>
      <c r="B885" t="str">
        <f t="shared" si="27"/>
        <v>061</v>
      </c>
      <c r="C885" t="s">
        <v>24</v>
      </c>
      <c r="D885">
        <v>606120</v>
      </c>
      <c r="E885" t="s">
        <v>177</v>
      </c>
      <c r="F885">
        <v>606120</v>
      </c>
      <c r="G885" t="s">
        <v>178</v>
      </c>
      <c r="H885" t="s">
        <v>179</v>
      </c>
      <c r="I885" t="s">
        <v>39</v>
      </c>
      <c r="J885" t="s">
        <v>40</v>
      </c>
      <c r="K885" t="s">
        <v>0</v>
      </c>
      <c r="L885" t="s">
        <v>0</v>
      </c>
      <c r="M885">
        <v>7</v>
      </c>
      <c r="N885" s="1">
        <v>42927</v>
      </c>
      <c r="O885">
        <v>1</v>
      </c>
      <c r="P885" t="str">
        <f>"170700001211"</f>
        <v>170700001211</v>
      </c>
      <c r="Q885" t="s">
        <v>172</v>
      </c>
      <c r="R885" t="s">
        <v>29</v>
      </c>
      <c r="S885" t="s">
        <v>173</v>
      </c>
      <c r="T885" t="s">
        <v>174</v>
      </c>
      <c r="U885" t="s">
        <v>28</v>
      </c>
      <c r="V885">
        <v>4</v>
      </c>
      <c r="W885">
        <v>0</v>
      </c>
    </row>
    <row r="886" spans="1:23" x14ac:dyDescent="0.25">
      <c r="A886" t="str">
        <f t="shared" si="26"/>
        <v>LA061</v>
      </c>
      <c r="B886" t="str">
        <f t="shared" si="27"/>
        <v>061</v>
      </c>
      <c r="C886" t="s">
        <v>24</v>
      </c>
      <c r="D886">
        <v>606120</v>
      </c>
      <c r="E886" t="s">
        <v>177</v>
      </c>
      <c r="F886">
        <v>606120</v>
      </c>
      <c r="G886" t="s">
        <v>178</v>
      </c>
      <c r="H886" t="s">
        <v>179</v>
      </c>
      <c r="I886" t="s">
        <v>39</v>
      </c>
      <c r="J886" t="s">
        <v>40</v>
      </c>
      <c r="K886" t="s">
        <v>0</v>
      </c>
      <c r="L886" t="s">
        <v>0</v>
      </c>
      <c r="M886">
        <v>7</v>
      </c>
      <c r="N886" s="1">
        <v>42947</v>
      </c>
      <c r="O886">
        <v>1</v>
      </c>
      <c r="P886" t="str">
        <f>"170700000172"</f>
        <v>170700000172</v>
      </c>
      <c r="Q886" t="s">
        <v>169</v>
      </c>
      <c r="R886" t="s">
        <v>27</v>
      </c>
      <c r="S886" t="s">
        <v>170</v>
      </c>
      <c r="T886" t="s">
        <v>171</v>
      </c>
      <c r="U886" t="s">
        <v>28</v>
      </c>
      <c r="V886">
        <v>4</v>
      </c>
      <c r="W886">
        <v>0</v>
      </c>
    </row>
    <row r="887" spans="1:23" x14ac:dyDescent="0.25">
      <c r="A887" t="str">
        <f t="shared" si="26"/>
        <v>LA061</v>
      </c>
      <c r="B887" t="str">
        <f t="shared" si="27"/>
        <v>061</v>
      </c>
      <c r="C887" t="s">
        <v>24</v>
      </c>
      <c r="D887">
        <v>606120</v>
      </c>
      <c r="E887" t="s">
        <v>177</v>
      </c>
      <c r="F887">
        <v>606120</v>
      </c>
      <c r="G887" t="s">
        <v>178</v>
      </c>
      <c r="H887" t="s">
        <v>179</v>
      </c>
      <c r="I887" t="s">
        <v>39</v>
      </c>
      <c r="J887" t="s">
        <v>40</v>
      </c>
      <c r="K887" t="s">
        <v>0</v>
      </c>
      <c r="L887" t="s">
        <v>0</v>
      </c>
      <c r="M887">
        <v>8</v>
      </c>
      <c r="N887" s="1">
        <v>42948</v>
      </c>
      <c r="O887">
        <v>1</v>
      </c>
      <c r="P887" t="str">
        <f>"170800000172"</f>
        <v>170800000172</v>
      </c>
      <c r="Q887" t="s">
        <v>169</v>
      </c>
      <c r="R887" t="s">
        <v>27</v>
      </c>
      <c r="S887" t="s">
        <v>170</v>
      </c>
      <c r="T887" t="s">
        <v>171</v>
      </c>
      <c r="U887" t="s">
        <v>28</v>
      </c>
      <c r="V887">
        <v>4</v>
      </c>
      <c r="W887">
        <v>0</v>
      </c>
    </row>
    <row r="888" spans="1:23" x14ac:dyDescent="0.25">
      <c r="A888" t="str">
        <f t="shared" si="26"/>
        <v>LA061</v>
      </c>
      <c r="B888" t="str">
        <f t="shared" si="27"/>
        <v>061</v>
      </c>
      <c r="C888" t="s">
        <v>24</v>
      </c>
      <c r="D888">
        <v>606120</v>
      </c>
      <c r="E888" t="s">
        <v>177</v>
      </c>
      <c r="F888">
        <v>606120</v>
      </c>
      <c r="G888" t="s">
        <v>178</v>
      </c>
      <c r="H888" t="s">
        <v>179</v>
      </c>
      <c r="I888" t="s">
        <v>39</v>
      </c>
      <c r="J888" t="s">
        <v>40</v>
      </c>
      <c r="K888" t="s">
        <v>0</v>
      </c>
      <c r="L888" t="s">
        <v>0</v>
      </c>
      <c r="M888">
        <v>8</v>
      </c>
      <c r="N888" s="1">
        <v>42978</v>
      </c>
      <c r="O888">
        <v>1</v>
      </c>
      <c r="P888" t="str">
        <f>"170800000455"</f>
        <v>170800000455</v>
      </c>
      <c r="Q888" t="s">
        <v>169</v>
      </c>
      <c r="R888" t="s">
        <v>27</v>
      </c>
      <c r="S888" t="s">
        <v>170</v>
      </c>
      <c r="T888" t="s">
        <v>171</v>
      </c>
      <c r="U888" t="s">
        <v>28</v>
      </c>
      <c r="V888">
        <v>4</v>
      </c>
      <c r="W888">
        <v>0</v>
      </c>
    </row>
    <row r="889" spans="1:23" x14ac:dyDescent="0.25">
      <c r="A889" t="str">
        <f t="shared" si="26"/>
        <v>LA061</v>
      </c>
      <c r="B889" t="str">
        <f t="shared" si="27"/>
        <v>061</v>
      </c>
      <c r="C889" t="s">
        <v>24</v>
      </c>
      <c r="D889">
        <v>606120</v>
      </c>
      <c r="E889" t="s">
        <v>177</v>
      </c>
      <c r="F889">
        <v>606120</v>
      </c>
      <c r="G889" t="s">
        <v>178</v>
      </c>
      <c r="H889" t="s">
        <v>179</v>
      </c>
      <c r="I889" t="s">
        <v>39</v>
      </c>
      <c r="J889" t="s">
        <v>40</v>
      </c>
      <c r="K889" t="s">
        <v>0</v>
      </c>
      <c r="L889" t="s">
        <v>0</v>
      </c>
      <c r="M889">
        <v>8</v>
      </c>
      <c r="N889" s="1">
        <v>42978</v>
      </c>
      <c r="O889">
        <v>1</v>
      </c>
      <c r="P889" t="str">
        <f>"170800000561"</f>
        <v>170800000561</v>
      </c>
      <c r="Q889" t="s">
        <v>180</v>
      </c>
      <c r="R889" t="s">
        <v>27</v>
      </c>
      <c r="S889" t="s">
        <v>170</v>
      </c>
      <c r="T889" t="s">
        <v>181</v>
      </c>
      <c r="U889" t="s">
        <v>28</v>
      </c>
      <c r="V889">
        <v>4</v>
      </c>
      <c r="W889">
        <v>0</v>
      </c>
    </row>
    <row r="890" spans="1:23" x14ac:dyDescent="0.25">
      <c r="A890" t="str">
        <f t="shared" si="26"/>
        <v>LA061</v>
      </c>
      <c r="B890" t="str">
        <f t="shared" si="27"/>
        <v>061</v>
      </c>
      <c r="C890" t="s">
        <v>24</v>
      </c>
      <c r="D890">
        <v>606300</v>
      </c>
      <c r="E890" t="s">
        <v>188</v>
      </c>
      <c r="F890">
        <v>606300</v>
      </c>
      <c r="G890" t="s">
        <v>189</v>
      </c>
      <c r="H890" t="s">
        <v>190</v>
      </c>
      <c r="I890" t="s">
        <v>191</v>
      </c>
      <c r="J890" t="s">
        <v>192</v>
      </c>
      <c r="K890" t="s">
        <v>0</v>
      </c>
      <c r="L890" t="s">
        <v>0</v>
      </c>
      <c r="M890">
        <v>1</v>
      </c>
      <c r="N890" s="1">
        <v>42766</v>
      </c>
      <c r="O890">
        <v>1</v>
      </c>
      <c r="P890" t="str">
        <f>"170100000130"</f>
        <v>170100000130</v>
      </c>
      <c r="Q890" t="s">
        <v>180</v>
      </c>
      <c r="R890" t="s">
        <v>29</v>
      </c>
      <c r="S890" t="s">
        <v>170</v>
      </c>
      <c r="T890" t="s">
        <v>181</v>
      </c>
      <c r="U890" t="s">
        <v>28</v>
      </c>
      <c r="V890">
        <v>4</v>
      </c>
      <c r="W890">
        <v>0</v>
      </c>
    </row>
    <row r="891" spans="1:23" x14ac:dyDescent="0.25">
      <c r="A891" t="str">
        <f t="shared" si="26"/>
        <v>LA061</v>
      </c>
      <c r="B891" t="str">
        <f t="shared" si="27"/>
        <v>061</v>
      </c>
      <c r="C891" t="s">
        <v>24</v>
      </c>
      <c r="D891">
        <v>606300</v>
      </c>
      <c r="E891" t="s">
        <v>188</v>
      </c>
      <c r="F891">
        <v>606300</v>
      </c>
      <c r="G891" t="s">
        <v>189</v>
      </c>
      <c r="H891" t="s">
        <v>190</v>
      </c>
      <c r="I891" t="s">
        <v>191</v>
      </c>
      <c r="J891" t="s">
        <v>192</v>
      </c>
      <c r="K891" t="s">
        <v>0</v>
      </c>
      <c r="L891" t="s">
        <v>0</v>
      </c>
      <c r="M891">
        <v>1</v>
      </c>
      <c r="N891" s="1">
        <v>42766</v>
      </c>
      <c r="O891">
        <v>1</v>
      </c>
      <c r="P891" t="str">
        <f>"170100000156"</f>
        <v>170100000156</v>
      </c>
      <c r="Q891" t="s">
        <v>180</v>
      </c>
      <c r="R891" t="s">
        <v>29</v>
      </c>
      <c r="S891" t="s">
        <v>170</v>
      </c>
      <c r="T891" t="s">
        <v>181</v>
      </c>
      <c r="U891" t="s">
        <v>28</v>
      </c>
      <c r="V891">
        <v>4</v>
      </c>
      <c r="W891">
        <v>0</v>
      </c>
    </row>
    <row r="892" spans="1:23" x14ac:dyDescent="0.25">
      <c r="A892" t="str">
        <f t="shared" si="26"/>
        <v>LA061</v>
      </c>
      <c r="B892" t="str">
        <f t="shared" si="27"/>
        <v>061</v>
      </c>
      <c r="C892" t="s">
        <v>24</v>
      </c>
      <c r="D892">
        <v>606300</v>
      </c>
      <c r="E892" t="s">
        <v>188</v>
      </c>
      <c r="F892">
        <v>606300</v>
      </c>
      <c r="G892" t="s">
        <v>189</v>
      </c>
      <c r="H892" t="s">
        <v>190</v>
      </c>
      <c r="I892" t="s">
        <v>191</v>
      </c>
      <c r="J892" t="s">
        <v>192</v>
      </c>
      <c r="K892" t="s">
        <v>0</v>
      </c>
      <c r="L892" t="s">
        <v>0</v>
      </c>
      <c r="M892">
        <v>2</v>
      </c>
      <c r="N892" s="1">
        <v>42767</v>
      </c>
      <c r="O892">
        <v>1</v>
      </c>
      <c r="P892" t="str">
        <f>"170200000150"</f>
        <v>170200000150</v>
      </c>
      <c r="Q892" t="s">
        <v>180</v>
      </c>
      <c r="R892" t="s">
        <v>27</v>
      </c>
      <c r="S892" t="s">
        <v>170</v>
      </c>
      <c r="T892" t="s">
        <v>181</v>
      </c>
      <c r="U892" t="s">
        <v>28</v>
      </c>
      <c r="V892">
        <v>4</v>
      </c>
      <c r="W892">
        <v>0</v>
      </c>
    </row>
    <row r="893" spans="1:23" x14ac:dyDescent="0.25">
      <c r="A893" t="str">
        <f t="shared" si="26"/>
        <v>LA061</v>
      </c>
      <c r="B893" t="str">
        <f t="shared" si="27"/>
        <v>061</v>
      </c>
      <c r="C893" t="s">
        <v>24</v>
      </c>
      <c r="D893">
        <v>606300</v>
      </c>
      <c r="E893" t="s">
        <v>188</v>
      </c>
      <c r="F893">
        <v>606300</v>
      </c>
      <c r="G893" t="s">
        <v>189</v>
      </c>
      <c r="H893" t="s">
        <v>190</v>
      </c>
      <c r="I893" t="s">
        <v>191</v>
      </c>
      <c r="J893" t="s">
        <v>192</v>
      </c>
      <c r="K893" t="s">
        <v>0</v>
      </c>
      <c r="L893" t="s">
        <v>0</v>
      </c>
      <c r="M893">
        <v>2</v>
      </c>
      <c r="N893" s="1">
        <v>42775</v>
      </c>
      <c r="O893">
        <v>1</v>
      </c>
      <c r="P893" t="str">
        <f>"170200002122"</f>
        <v>170200002122</v>
      </c>
      <c r="Q893" t="s">
        <v>172</v>
      </c>
      <c r="R893" t="s">
        <v>29</v>
      </c>
      <c r="S893" t="s">
        <v>173</v>
      </c>
      <c r="T893" t="s">
        <v>174</v>
      </c>
      <c r="U893" t="s">
        <v>28</v>
      </c>
      <c r="V893">
        <v>4</v>
      </c>
      <c r="W893">
        <v>0</v>
      </c>
    </row>
    <row r="894" spans="1:23" x14ac:dyDescent="0.25">
      <c r="A894" t="str">
        <f t="shared" si="26"/>
        <v>LA061</v>
      </c>
      <c r="B894" t="str">
        <f t="shared" si="27"/>
        <v>061</v>
      </c>
      <c r="C894" t="s">
        <v>24</v>
      </c>
      <c r="D894">
        <v>606300</v>
      </c>
      <c r="E894" t="s">
        <v>188</v>
      </c>
      <c r="F894">
        <v>606300</v>
      </c>
      <c r="G894" t="s">
        <v>189</v>
      </c>
      <c r="H894" t="s">
        <v>190</v>
      </c>
      <c r="I894" t="s">
        <v>191</v>
      </c>
      <c r="J894" t="s">
        <v>192</v>
      </c>
      <c r="K894" t="s">
        <v>0</v>
      </c>
      <c r="L894" t="s">
        <v>0</v>
      </c>
      <c r="M894">
        <v>2</v>
      </c>
      <c r="N894" s="1">
        <v>42794</v>
      </c>
      <c r="O894">
        <v>1</v>
      </c>
      <c r="P894" t="str">
        <f>"170200000527"</f>
        <v>170200000527</v>
      </c>
      <c r="Q894" t="s">
        <v>180</v>
      </c>
      <c r="R894" t="s">
        <v>27</v>
      </c>
      <c r="S894" t="s">
        <v>170</v>
      </c>
      <c r="T894" t="s">
        <v>181</v>
      </c>
      <c r="U894" t="s">
        <v>28</v>
      </c>
      <c r="V894">
        <v>4</v>
      </c>
      <c r="W894">
        <v>0</v>
      </c>
    </row>
    <row r="895" spans="1:23" x14ac:dyDescent="0.25">
      <c r="A895" t="str">
        <f t="shared" si="26"/>
        <v>LA061</v>
      </c>
      <c r="B895" t="str">
        <f t="shared" si="27"/>
        <v>061</v>
      </c>
      <c r="C895" t="s">
        <v>24</v>
      </c>
      <c r="D895">
        <v>606300</v>
      </c>
      <c r="E895" t="s">
        <v>188</v>
      </c>
      <c r="F895">
        <v>606300</v>
      </c>
      <c r="G895" t="s">
        <v>189</v>
      </c>
      <c r="H895" t="s">
        <v>190</v>
      </c>
      <c r="I895" t="s">
        <v>191</v>
      </c>
      <c r="J895" t="s">
        <v>192</v>
      </c>
      <c r="K895" t="s">
        <v>0</v>
      </c>
      <c r="L895" t="s">
        <v>0</v>
      </c>
      <c r="M895">
        <v>2</v>
      </c>
      <c r="N895" s="1">
        <v>42794</v>
      </c>
      <c r="O895">
        <v>1</v>
      </c>
      <c r="P895" t="str">
        <f>"170200000074"</f>
        <v>170200000074</v>
      </c>
      <c r="Q895" t="s">
        <v>180</v>
      </c>
      <c r="R895" t="s">
        <v>29</v>
      </c>
      <c r="S895" t="s">
        <v>170</v>
      </c>
      <c r="T895" t="s">
        <v>181</v>
      </c>
      <c r="U895" t="s">
        <v>28</v>
      </c>
      <c r="V895">
        <v>4</v>
      </c>
      <c r="W895">
        <v>0</v>
      </c>
    </row>
    <row r="896" spans="1:23" x14ac:dyDescent="0.25">
      <c r="A896" t="str">
        <f t="shared" si="26"/>
        <v>LA061</v>
      </c>
      <c r="B896" t="str">
        <f t="shared" si="27"/>
        <v>061</v>
      </c>
      <c r="C896" t="s">
        <v>24</v>
      </c>
      <c r="D896">
        <v>606300</v>
      </c>
      <c r="E896" t="s">
        <v>188</v>
      </c>
      <c r="F896">
        <v>606300</v>
      </c>
      <c r="G896" t="s">
        <v>189</v>
      </c>
      <c r="H896" t="s">
        <v>190</v>
      </c>
      <c r="I896" t="s">
        <v>191</v>
      </c>
      <c r="J896" t="s">
        <v>192</v>
      </c>
      <c r="K896" t="s">
        <v>0</v>
      </c>
      <c r="L896" t="s">
        <v>0</v>
      </c>
      <c r="M896">
        <v>2</v>
      </c>
      <c r="N896" s="1">
        <v>42794</v>
      </c>
      <c r="O896">
        <v>1</v>
      </c>
      <c r="P896" t="str">
        <f>"170200000099"</f>
        <v>170200000099</v>
      </c>
      <c r="Q896" t="s">
        <v>180</v>
      </c>
      <c r="R896" t="s">
        <v>29</v>
      </c>
      <c r="S896" t="s">
        <v>170</v>
      </c>
      <c r="T896" t="s">
        <v>181</v>
      </c>
      <c r="U896" t="s">
        <v>28</v>
      </c>
      <c r="V896">
        <v>4</v>
      </c>
      <c r="W896">
        <v>0</v>
      </c>
    </row>
    <row r="897" spans="1:23" x14ac:dyDescent="0.25">
      <c r="A897" t="str">
        <f t="shared" si="26"/>
        <v>LA061</v>
      </c>
      <c r="B897" t="str">
        <f t="shared" si="27"/>
        <v>061</v>
      </c>
      <c r="C897" t="s">
        <v>24</v>
      </c>
      <c r="D897">
        <v>606300</v>
      </c>
      <c r="E897" t="s">
        <v>188</v>
      </c>
      <c r="F897">
        <v>606300</v>
      </c>
      <c r="G897" t="s">
        <v>189</v>
      </c>
      <c r="H897" t="s">
        <v>190</v>
      </c>
      <c r="I897" t="s">
        <v>191</v>
      </c>
      <c r="J897" t="s">
        <v>192</v>
      </c>
      <c r="K897" t="s">
        <v>0</v>
      </c>
      <c r="L897" t="s">
        <v>0</v>
      </c>
      <c r="M897">
        <v>2</v>
      </c>
      <c r="N897" s="1">
        <v>42794</v>
      </c>
      <c r="O897">
        <v>1</v>
      </c>
      <c r="P897" t="str">
        <f>"170200000113"</f>
        <v>170200000113</v>
      </c>
      <c r="Q897" t="s">
        <v>180</v>
      </c>
      <c r="R897" t="s">
        <v>29</v>
      </c>
      <c r="S897" t="s">
        <v>170</v>
      </c>
      <c r="T897" t="s">
        <v>181</v>
      </c>
      <c r="U897" t="s">
        <v>28</v>
      </c>
      <c r="V897">
        <v>4</v>
      </c>
      <c r="W897">
        <v>0</v>
      </c>
    </row>
    <row r="898" spans="1:23" x14ac:dyDescent="0.25">
      <c r="A898" t="str">
        <f t="shared" si="26"/>
        <v>LA061</v>
      </c>
      <c r="B898" t="str">
        <f t="shared" si="27"/>
        <v>061</v>
      </c>
      <c r="C898" t="s">
        <v>24</v>
      </c>
      <c r="D898">
        <v>606300</v>
      </c>
      <c r="E898" t="s">
        <v>188</v>
      </c>
      <c r="F898">
        <v>606300</v>
      </c>
      <c r="G898" t="s">
        <v>189</v>
      </c>
      <c r="H898" t="s">
        <v>190</v>
      </c>
      <c r="I898" t="s">
        <v>191</v>
      </c>
      <c r="J898" t="s">
        <v>192</v>
      </c>
      <c r="K898" t="s">
        <v>0</v>
      </c>
      <c r="L898" t="s">
        <v>0</v>
      </c>
      <c r="M898">
        <v>3</v>
      </c>
      <c r="N898" s="1">
        <v>42795</v>
      </c>
      <c r="O898">
        <v>1</v>
      </c>
      <c r="P898" t="str">
        <f>"170300000246"</f>
        <v>170300000246</v>
      </c>
      <c r="Q898" t="s">
        <v>180</v>
      </c>
      <c r="R898" t="s">
        <v>27</v>
      </c>
      <c r="S898" t="s">
        <v>170</v>
      </c>
      <c r="T898" t="s">
        <v>181</v>
      </c>
      <c r="U898" t="s">
        <v>28</v>
      </c>
      <c r="V898">
        <v>4</v>
      </c>
      <c r="W898">
        <v>0</v>
      </c>
    </row>
    <row r="899" spans="1:23" x14ac:dyDescent="0.25">
      <c r="A899" t="str">
        <f t="shared" si="26"/>
        <v>LA061</v>
      </c>
      <c r="B899" t="str">
        <f t="shared" si="27"/>
        <v>061</v>
      </c>
      <c r="C899" t="s">
        <v>24</v>
      </c>
      <c r="D899">
        <v>606300</v>
      </c>
      <c r="E899" t="s">
        <v>188</v>
      </c>
      <c r="F899">
        <v>606300</v>
      </c>
      <c r="G899" t="s">
        <v>189</v>
      </c>
      <c r="H899" t="s">
        <v>190</v>
      </c>
      <c r="I899" t="s">
        <v>191</v>
      </c>
      <c r="J899" t="s">
        <v>192</v>
      </c>
      <c r="K899" t="s">
        <v>0</v>
      </c>
      <c r="L899" t="s">
        <v>0</v>
      </c>
      <c r="M899">
        <v>3</v>
      </c>
      <c r="N899" s="1">
        <v>42825</v>
      </c>
      <c r="O899">
        <v>1</v>
      </c>
      <c r="P899" t="str">
        <f>"170300000507"</f>
        <v>170300000507</v>
      </c>
      <c r="Q899" t="s">
        <v>180</v>
      </c>
      <c r="R899" t="s">
        <v>27</v>
      </c>
      <c r="S899" t="s">
        <v>170</v>
      </c>
      <c r="T899" t="s">
        <v>181</v>
      </c>
      <c r="U899" t="s">
        <v>28</v>
      </c>
      <c r="V899">
        <v>4</v>
      </c>
      <c r="W899">
        <v>0</v>
      </c>
    </row>
    <row r="900" spans="1:23" x14ac:dyDescent="0.25">
      <c r="A900" t="str">
        <f t="shared" si="26"/>
        <v>LA061</v>
      </c>
      <c r="B900" t="str">
        <f t="shared" si="27"/>
        <v>061</v>
      </c>
      <c r="C900" t="s">
        <v>24</v>
      </c>
      <c r="D900">
        <v>606300</v>
      </c>
      <c r="E900" t="s">
        <v>188</v>
      </c>
      <c r="F900">
        <v>606300</v>
      </c>
      <c r="G900" t="s">
        <v>189</v>
      </c>
      <c r="H900" t="s">
        <v>190</v>
      </c>
      <c r="I900" t="s">
        <v>191</v>
      </c>
      <c r="J900" t="s">
        <v>192</v>
      </c>
      <c r="K900" t="s">
        <v>0</v>
      </c>
      <c r="L900" t="s">
        <v>0</v>
      </c>
      <c r="M900">
        <v>3</v>
      </c>
      <c r="N900" s="1">
        <v>42825</v>
      </c>
      <c r="O900">
        <v>1</v>
      </c>
      <c r="P900" t="str">
        <f>"170300000068"</f>
        <v>170300000068</v>
      </c>
      <c r="Q900" t="s">
        <v>180</v>
      </c>
      <c r="R900" t="s">
        <v>29</v>
      </c>
      <c r="S900" t="s">
        <v>170</v>
      </c>
      <c r="T900" t="s">
        <v>181</v>
      </c>
      <c r="U900" t="s">
        <v>28</v>
      </c>
      <c r="V900">
        <v>4</v>
      </c>
      <c r="W900">
        <v>0</v>
      </c>
    </row>
    <row r="901" spans="1:23" x14ac:dyDescent="0.25">
      <c r="A901" t="str">
        <f t="shared" si="26"/>
        <v>LA061</v>
      </c>
      <c r="B901" t="str">
        <f t="shared" si="27"/>
        <v>061</v>
      </c>
      <c r="C901" t="s">
        <v>24</v>
      </c>
      <c r="D901">
        <v>606300</v>
      </c>
      <c r="E901" t="s">
        <v>188</v>
      </c>
      <c r="F901">
        <v>606300</v>
      </c>
      <c r="G901" t="s">
        <v>189</v>
      </c>
      <c r="H901" t="s">
        <v>190</v>
      </c>
      <c r="I901" t="s">
        <v>191</v>
      </c>
      <c r="J901" t="s">
        <v>192</v>
      </c>
      <c r="K901" t="s">
        <v>0</v>
      </c>
      <c r="L901" t="s">
        <v>0</v>
      </c>
      <c r="M901">
        <v>3</v>
      </c>
      <c r="N901" s="1">
        <v>42825</v>
      </c>
      <c r="O901">
        <v>1</v>
      </c>
      <c r="P901" t="str">
        <f>"170300000098"</f>
        <v>170300000098</v>
      </c>
      <c r="Q901" t="s">
        <v>180</v>
      </c>
      <c r="R901" t="s">
        <v>29</v>
      </c>
      <c r="S901" t="s">
        <v>170</v>
      </c>
      <c r="T901" t="s">
        <v>181</v>
      </c>
      <c r="U901" t="s">
        <v>28</v>
      </c>
      <c r="V901">
        <v>4</v>
      </c>
      <c r="W901">
        <v>0</v>
      </c>
    </row>
    <row r="902" spans="1:23" x14ac:dyDescent="0.25">
      <c r="A902" t="str">
        <f t="shared" si="26"/>
        <v>LA061</v>
      </c>
      <c r="B902" t="str">
        <f t="shared" si="27"/>
        <v>061</v>
      </c>
      <c r="C902" t="s">
        <v>24</v>
      </c>
      <c r="D902">
        <v>606300</v>
      </c>
      <c r="E902" t="s">
        <v>188</v>
      </c>
      <c r="F902">
        <v>606300</v>
      </c>
      <c r="G902" t="s">
        <v>189</v>
      </c>
      <c r="H902" t="s">
        <v>190</v>
      </c>
      <c r="I902" t="s">
        <v>191</v>
      </c>
      <c r="J902" t="s">
        <v>192</v>
      </c>
      <c r="K902" t="s">
        <v>0</v>
      </c>
      <c r="L902" t="s">
        <v>0</v>
      </c>
      <c r="M902">
        <v>4</v>
      </c>
      <c r="N902" s="1">
        <v>42826</v>
      </c>
      <c r="O902">
        <v>1</v>
      </c>
      <c r="P902" t="str">
        <f>"170400000147"</f>
        <v>170400000147</v>
      </c>
      <c r="Q902" t="s">
        <v>180</v>
      </c>
      <c r="R902" t="s">
        <v>27</v>
      </c>
      <c r="S902" t="s">
        <v>170</v>
      </c>
      <c r="T902" t="s">
        <v>181</v>
      </c>
      <c r="U902" t="s">
        <v>28</v>
      </c>
      <c r="V902">
        <v>4</v>
      </c>
      <c r="W902">
        <v>0</v>
      </c>
    </row>
    <row r="903" spans="1:23" x14ac:dyDescent="0.25">
      <c r="A903" t="str">
        <f t="shared" si="26"/>
        <v>LA061</v>
      </c>
      <c r="B903" t="str">
        <f t="shared" si="27"/>
        <v>061</v>
      </c>
      <c r="C903" t="s">
        <v>24</v>
      </c>
      <c r="D903">
        <v>606300</v>
      </c>
      <c r="E903" t="s">
        <v>188</v>
      </c>
      <c r="F903">
        <v>606300</v>
      </c>
      <c r="G903" t="s">
        <v>189</v>
      </c>
      <c r="H903" t="s">
        <v>190</v>
      </c>
      <c r="I903" t="s">
        <v>191</v>
      </c>
      <c r="J903" t="s">
        <v>192</v>
      </c>
      <c r="K903" t="s">
        <v>0</v>
      </c>
      <c r="L903" t="s">
        <v>0</v>
      </c>
      <c r="M903">
        <v>4</v>
      </c>
      <c r="N903" s="1">
        <v>42855</v>
      </c>
      <c r="O903">
        <v>1</v>
      </c>
      <c r="P903" t="str">
        <f>"170400000474"</f>
        <v>170400000474</v>
      </c>
      <c r="Q903" t="s">
        <v>180</v>
      </c>
      <c r="R903" t="s">
        <v>27</v>
      </c>
      <c r="S903" t="s">
        <v>170</v>
      </c>
      <c r="T903" t="s">
        <v>181</v>
      </c>
      <c r="U903" t="s">
        <v>28</v>
      </c>
      <c r="V903">
        <v>4</v>
      </c>
      <c r="W903">
        <v>0</v>
      </c>
    </row>
    <row r="904" spans="1:23" x14ac:dyDescent="0.25">
      <c r="A904" t="str">
        <f t="shared" si="26"/>
        <v>LA061</v>
      </c>
      <c r="B904" t="str">
        <f t="shared" si="27"/>
        <v>061</v>
      </c>
      <c r="C904" t="s">
        <v>24</v>
      </c>
      <c r="D904">
        <v>606300</v>
      </c>
      <c r="E904" t="s">
        <v>188</v>
      </c>
      <c r="F904">
        <v>606300</v>
      </c>
      <c r="G904" t="s">
        <v>189</v>
      </c>
      <c r="H904" t="s">
        <v>190</v>
      </c>
      <c r="I904" t="s">
        <v>191</v>
      </c>
      <c r="J904" t="s">
        <v>192</v>
      </c>
      <c r="K904" t="s">
        <v>0</v>
      </c>
      <c r="L904" t="s">
        <v>0</v>
      </c>
      <c r="M904">
        <v>4</v>
      </c>
      <c r="N904" s="1">
        <v>42855</v>
      </c>
      <c r="O904">
        <v>1</v>
      </c>
      <c r="P904" t="str">
        <f>"170400000054"</f>
        <v>170400000054</v>
      </c>
      <c r="Q904" t="s">
        <v>180</v>
      </c>
      <c r="R904" t="s">
        <v>29</v>
      </c>
      <c r="S904" t="s">
        <v>170</v>
      </c>
      <c r="T904" t="s">
        <v>181</v>
      </c>
      <c r="U904" t="s">
        <v>28</v>
      </c>
      <c r="V904">
        <v>4</v>
      </c>
      <c r="W904">
        <v>0</v>
      </c>
    </row>
    <row r="905" spans="1:23" x14ac:dyDescent="0.25">
      <c r="A905" t="str">
        <f t="shared" si="26"/>
        <v>LA061</v>
      </c>
      <c r="B905" t="str">
        <f t="shared" si="27"/>
        <v>061</v>
      </c>
      <c r="C905" t="s">
        <v>24</v>
      </c>
      <c r="D905">
        <v>606940</v>
      </c>
      <c r="E905" t="s">
        <v>45</v>
      </c>
      <c r="F905">
        <v>606940</v>
      </c>
      <c r="G905" t="s">
        <v>193</v>
      </c>
      <c r="H905" t="s">
        <v>194</v>
      </c>
      <c r="I905" t="s">
        <v>25</v>
      </c>
      <c r="J905" t="s">
        <v>26</v>
      </c>
      <c r="K905" t="s">
        <v>0</v>
      </c>
      <c r="L905" t="s">
        <v>0</v>
      </c>
      <c r="M905">
        <v>5</v>
      </c>
      <c r="N905" s="1">
        <v>42860</v>
      </c>
      <c r="O905">
        <v>1</v>
      </c>
      <c r="P905" t="str">
        <f>"170500001041"</f>
        <v>170500001041</v>
      </c>
      <c r="Q905" t="s">
        <v>172</v>
      </c>
      <c r="R905" t="s">
        <v>29</v>
      </c>
      <c r="S905" t="s">
        <v>173</v>
      </c>
      <c r="T905" t="s">
        <v>174</v>
      </c>
      <c r="U905" t="s">
        <v>28</v>
      </c>
      <c r="V905">
        <v>4</v>
      </c>
      <c r="W905">
        <v>0</v>
      </c>
    </row>
    <row r="906" spans="1:23" x14ac:dyDescent="0.25">
      <c r="A906" t="str">
        <f t="shared" si="26"/>
        <v>LA061</v>
      </c>
      <c r="B906" t="str">
        <f t="shared" si="27"/>
        <v>061</v>
      </c>
      <c r="C906" t="s">
        <v>24</v>
      </c>
      <c r="D906">
        <v>606940</v>
      </c>
      <c r="E906" t="s">
        <v>45</v>
      </c>
      <c r="F906">
        <v>606940</v>
      </c>
      <c r="G906" t="s">
        <v>193</v>
      </c>
      <c r="H906" t="s">
        <v>194</v>
      </c>
      <c r="I906" t="s">
        <v>25</v>
      </c>
      <c r="J906" t="s">
        <v>26</v>
      </c>
      <c r="K906" t="s">
        <v>0</v>
      </c>
      <c r="L906" t="s">
        <v>0</v>
      </c>
      <c r="M906">
        <v>5</v>
      </c>
      <c r="N906" s="1">
        <v>42864</v>
      </c>
      <c r="O906">
        <v>1</v>
      </c>
      <c r="P906" t="str">
        <f>"170500000986"</f>
        <v>170500000986</v>
      </c>
      <c r="Q906" t="s">
        <v>172</v>
      </c>
      <c r="R906" t="s">
        <v>29</v>
      </c>
      <c r="S906" t="s">
        <v>173</v>
      </c>
      <c r="T906" t="s">
        <v>174</v>
      </c>
      <c r="U906" t="s">
        <v>28</v>
      </c>
      <c r="V906">
        <v>4</v>
      </c>
      <c r="W906">
        <v>0</v>
      </c>
    </row>
    <row r="907" spans="1:23" x14ac:dyDescent="0.25">
      <c r="A907" t="str">
        <f t="shared" si="26"/>
        <v>LA061</v>
      </c>
      <c r="B907" t="str">
        <f t="shared" si="27"/>
        <v>061</v>
      </c>
      <c r="C907" t="s">
        <v>24</v>
      </c>
      <c r="D907">
        <v>606940</v>
      </c>
      <c r="E907" t="s">
        <v>45</v>
      </c>
      <c r="F907">
        <v>606940</v>
      </c>
      <c r="G907" t="s">
        <v>193</v>
      </c>
      <c r="H907" t="s">
        <v>194</v>
      </c>
      <c r="I907" t="s">
        <v>25</v>
      </c>
      <c r="J907" t="s">
        <v>26</v>
      </c>
      <c r="K907" t="s">
        <v>0</v>
      </c>
      <c r="L907" t="s">
        <v>0</v>
      </c>
      <c r="M907">
        <v>5</v>
      </c>
      <c r="N907" s="1">
        <v>42865</v>
      </c>
      <c r="O907">
        <v>1</v>
      </c>
      <c r="P907" t="str">
        <f>"170500000434"</f>
        <v>170500000434</v>
      </c>
      <c r="Q907" t="s">
        <v>172</v>
      </c>
      <c r="R907" t="s">
        <v>29</v>
      </c>
      <c r="S907" t="s">
        <v>173</v>
      </c>
      <c r="T907" t="s">
        <v>174</v>
      </c>
      <c r="U907" t="s">
        <v>28</v>
      </c>
      <c r="V907">
        <v>4</v>
      </c>
      <c r="W907">
        <v>0</v>
      </c>
    </row>
    <row r="908" spans="1:23" x14ac:dyDescent="0.25">
      <c r="A908" t="str">
        <f t="shared" si="26"/>
        <v>LA061</v>
      </c>
      <c r="B908" t="str">
        <f t="shared" si="27"/>
        <v>061</v>
      </c>
      <c r="C908" t="s">
        <v>24</v>
      </c>
      <c r="D908">
        <v>606940</v>
      </c>
      <c r="E908" t="s">
        <v>45</v>
      </c>
      <c r="F908">
        <v>606940</v>
      </c>
      <c r="G908" t="s">
        <v>193</v>
      </c>
      <c r="H908" t="s">
        <v>194</v>
      </c>
      <c r="I908" t="s">
        <v>25</v>
      </c>
      <c r="J908" t="s">
        <v>26</v>
      </c>
      <c r="K908" t="s">
        <v>0</v>
      </c>
      <c r="L908" t="s">
        <v>0</v>
      </c>
      <c r="M908">
        <v>5</v>
      </c>
      <c r="N908" s="1">
        <v>42866</v>
      </c>
      <c r="O908">
        <v>1</v>
      </c>
      <c r="P908" t="str">
        <f>"170500000435"</f>
        <v>170500000435</v>
      </c>
      <c r="Q908" t="s">
        <v>172</v>
      </c>
      <c r="R908" t="s">
        <v>29</v>
      </c>
      <c r="S908" t="s">
        <v>173</v>
      </c>
      <c r="T908" t="s">
        <v>174</v>
      </c>
      <c r="U908" t="s">
        <v>28</v>
      </c>
      <c r="V908">
        <v>4</v>
      </c>
      <c r="W908">
        <v>0</v>
      </c>
    </row>
    <row r="909" spans="1:23" x14ac:dyDescent="0.25">
      <c r="A909" t="str">
        <f t="shared" si="26"/>
        <v>LA061</v>
      </c>
      <c r="B909" t="str">
        <f t="shared" si="27"/>
        <v>061</v>
      </c>
      <c r="C909" t="s">
        <v>24</v>
      </c>
      <c r="D909">
        <v>606940</v>
      </c>
      <c r="E909" t="s">
        <v>45</v>
      </c>
      <c r="F909">
        <v>606940</v>
      </c>
      <c r="G909" t="s">
        <v>193</v>
      </c>
      <c r="H909" t="s">
        <v>194</v>
      </c>
      <c r="I909" t="s">
        <v>25</v>
      </c>
      <c r="J909" t="s">
        <v>26</v>
      </c>
      <c r="K909" t="s">
        <v>0</v>
      </c>
      <c r="L909" t="s">
        <v>0</v>
      </c>
      <c r="M909">
        <v>5</v>
      </c>
      <c r="N909" s="1">
        <v>42866</v>
      </c>
      <c r="O909">
        <v>1</v>
      </c>
      <c r="P909" t="str">
        <f>"170500001358"</f>
        <v>170500001358</v>
      </c>
      <c r="Q909" t="s">
        <v>172</v>
      </c>
      <c r="R909" t="s">
        <v>29</v>
      </c>
      <c r="S909" t="s">
        <v>173</v>
      </c>
      <c r="T909" t="s">
        <v>174</v>
      </c>
      <c r="U909" t="s">
        <v>28</v>
      </c>
      <c r="V909">
        <v>4</v>
      </c>
      <c r="W909">
        <v>0</v>
      </c>
    </row>
    <row r="910" spans="1:23" x14ac:dyDescent="0.25">
      <c r="A910" t="str">
        <f t="shared" si="26"/>
        <v>LA061</v>
      </c>
      <c r="B910" t="str">
        <f t="shared" si="27"/>
        <v>061</v>
      </c>
      <c r="C910" t="s">
        <v>24</v>
      </c>
      <c r="D910">
        <v>606940</v>
      </c>
      <c r="E910" t="s">
        <v>45</v>
      </c>
      <c r="F910">
        <v>606940</v>
      </c>
      <c r="G910" t="s">
        <v>193</v>
      </c>
      <c r="H910" t="s">
        <v>194</v>
      </c>
      <c r="I910" t="s">
        <v>25</v>
      </c>
      <c r="J910" t="s">
        <v>26</v>
      </c>
      <c r="K910" t="s">
        <v>0</v>
      </c>
      <c r="L910" t="s">
        <v>0</v>
      </c>
      <c r="M910">
        <v>5</v>
      </c>
      <c r="N910" s="1">
        <v>42867</v>
      </c>
      <c r="O910">
        <v>1</v>
      </c>
      <c r="P910" t="str">
        <f>"170500000989"</f>
        <v>170500000989</v>
      </c>
      <c r="Q910" t="s">
        <v>172</v>
      </c>
      <c r="R910" t="s">
        <v>29</v>
      </c>
      <c r="S910" t="s">
        <v>173</v>
      </c>
      <c r="T910" t="s">
        <v>174</v>
      </c>
      <c r="U910" t="s">
        <v>28</v>
      </c>
      <c r="V910">
        <v>4</v>
      </c>
      <c r="W910">
        <v>0</v>
      </c>
    </row>
    <row r="911" spans="1:23" x14ac:dyDescent="0.25">
      <c r="A911" t="str">
        <f t="shared" si="26"/>
        <v>LA061</v>
      </c>
      <c r="B911" t="str">
        <f t="shared" si="27"/>
        <v>061</v>
      </c>
      <c r="C911" t="s">
        <v>24</v>
      </c>
      <c r="D911">
        <v>606940</v>
      </c>
      <c r="E911" t="s">
        <v>45</v>
      </c>
      <c r="F911">
        <v>606940</v>
      </c>
      <c r="G911" t="s">
        <v>193</v>
      </c>
      <c r="H911" t="s">
        <v>194</v>
      </c>
      <c r="I911" t="s">
        <v>25</v>
      </c>
      <c r="J911" t="s">
        <v>26</v>
      </c>
      <c r="K911" t="s">
        <v>0</v>
      </c>
      <c r="L911" t="s">
        <v>0</v>
      </c>
      <c r="M911">
        <v>5</v>
      </c>
      <c r="N911" s="1">
        <v>42872</v>
      </c>
      <c r="O911">
        <v>1</v>
      </c>
      <c r="P911" t="str">
        <f>"170500002297"</f>
        <v>170500002297</v>
      </c>
      <c r="Q911" t="s">
        <v>172</v>
      </c>
      <c r="R911" t="s">
        <v>29</v>
      </c>
      <c r="S911" t="s">
        <v>173</v>
      </c>
      <c r="T911" t="s">
        <v>174</v>
      </c>
      <c r="U911" t="s">
        <v>28</v>
      </c>
      <c r="V911">
        <v>4</v>
      </c>
      <c r="W911">
        <v>0</v>
      </c>
    </row>
    <row r="912" spans="1:23" x14ac:dyDescent="0.25">
      <c r="A912" t="str">
        <f t="shared" si="26"/>
        <v>LA061</v>
      </c>
      <c r="B912" t="str">
        <f t="shared" si="27"/>
        <v>061</v>
      </c>
      <c r="C912" t="s">
        <v>24</v>
      </c>
      <c r="D912">
        <v>606940</v>
      </c>
      <c r="E912" t="s">
        <v>45</v>
      </c>
      <c r="F912">
        <v>606940</v>
      </c>
      <c r="G912" t="s">
        <v>193</v>
      </c>
      <c r="H912" t="s">
        <v>194</v>
      </c>
      <c r="I912" t="s">
        <v>25</v>
      </c>
      <c r="J912" t="s">
        <v>26</v>
      </c>
      <c r="K912" t="s">
        <v>0</v>
      </c>
      <c r="L912" t="s">
        <v>0</v>
      </c>
      <c r="M912">
        <v>5</v>
      </c>
      <c r="N912" s="1">
        <v>42878</v>
      </c>
      <c r="O912">
        <v>1</v>
      </c>
      <c r="P912" t="str">
        <f>"170500002298"</f>
        <v>170500002298</v>
      </c>
      <c r="Q912" t="s">
        <v>172</v>
      </c>
      <c r="R912" t="s">
        <v>29</v>
      </c>
      <c r="S912" t="s">
        <v>173</v>
      </c>
      <c r="T912" t="s">
        <v>174</v>
      </c>
      <c r="U912" t="s">
        <v>28</v>
      </c>
      <c r="V912">
        <v>4</v>
      </c>
      <c r="W912">
        <v>0</v>
      </c>
    </row>
    <row r="913" spans="1:23" x14ac:dyDescent="0.25">
      <c r="A913" t="str">
        <f t="shared" ref="A913:A976" si="28">"LA061"</f>
        <v>LA061</v>
      </c>
      <c r="B913" t="str">
        <f t="shared" ref="B913:B976" si="29">"061"</f>
        <v>061</v>
      </c>
      <c r="C913" t="s">
        <v>24</v>
      </c>
      <c r="D913">
        <v>606940</v>
      </c>
      <c r="E913" t="s">
        <v>45</v>
      </c>
      <c r="F913">
        <v>606940</v>
      </c>
      <c r="G913" t="s">
        <v>193</v>
      </c>
      <c r="H913" t="s">
        <v>194</v>
      </c>
      <c r="I913" t="s">
        <v>25</v>
      </c>
      <c r="J913" t="s">
        <v>26</v>
      </c>
      <c r="K913" t="s">
        <v>0</v>
      </c>
      <c r="L913" t="s">
        <v>0</v>
      </c>
      <c r="M913">
        <v>5</v>
      </c>
      <c r="N913" s="1">
        <v>42886</v>
      </c>
      <c r="O913">
        <v>1</v>
      </c>
      <c r="P913" t="str">
        <f>"170500000511"</f>
        <v>170500000511</v>
      </c>
      <c r="Q913" t="s">
        <v>169</v>
      </c>
      <c r="R913" t="s">
        <v>27</v>
      </c>
      <c r="S913" t="s">
        <v>170</v>
      </c>
      <c r="T913" t="s">
        <v>171</v>
      </c>
      <c r="U913" t="s">
        <v>28</v>
      </c>
      <c r="V913">
        <v>4</v>
      </c>
      <c r="W913">
        <v>0</v>
      </c>
    </row>
    <row r="914" spans="1:23" x14ac:dyDescent="0.25">
      <c r="A914" t="str">
        <f t="shared" si="28"/>
        <v>LA061</v>
      </c>
      <c r="B914" t="str">
        <f t="shared" si="29"/>
        <v>061</v>
      </c>
      <c r="C914" t="s">
        <v>24</v>
      </c>
      <c r="D914">
        <v>606940</v>
      </c>
      <c r="E914" t="s">
        <v>45</v>
      </c>
      <c r="F914">
        <v>606940</v>
      </c>
      <c r="G914" t="s">
        <v>193</v>
      </c>
      <c r="H914" t="s">
        <v>194</v>
      </c>
      <c r="I914" t="s">
        <v>25</v>
      </c>
      <c r="J914" t="s">
        <v>26</v>
      </c>
      <c r="K914" t="s">
        <v>0</v>
      </c>
      <c r="L914" t="s">
        <v>0</v>
      </c>
      <c r="M914">
        <v>5</v>
      </c>
      <c r="N914" s="1">
        <v>42886</v>
      </c>
      <c r="O914">
        <v>1</v>
      </c>
      <c r="P914" t="str">
        <f>"170500002924"</f>
        <v>170500002924</v>
      </c>
      <c r="Q914" t="s">
        <v>172</v>
      </c>
      <c r="R914" t="s">
        <v>29</v>
      </c>
      <c r="S914" t="s">
        <v>173</v>
      </c>
      <c r="T914" t="s">
        <v>174</v>
      </c>
      <c r="U914" t="s">
        <v>28</v>
      </c>
      <c r="V914">
        <v>4</v>
      </c>
      <c r="W914">
        <v>0</v>
      </c>
    </row>
    <row r="915" spans="1:23" x14ac:dyDescent="0.25">
      <c r="A915" t="str">
        <f t="shared" si="28"/>
        <v>LA061</v>
      </c>
      <c r="B915" t="str">
        <f t="shared" si="29"/>
        <v>061</v>
      </c>
      <c r="C915" t="s">
        <v>24</v>
      </c>
      <c r="D915">
        <v>606940</v>
      </c>
      <c r="E915" t="s">
        <v>45</v>
      </c>
      <c r="F915">
        <v>606940</v>
      </c>
      <c r="G915" t="s">
        <v>193</v>
      </c>
      <c r="H915" t="s">
        <v>194</v>
      </c>
      <c r="I915" t="s">
        <v>25</v>
      </c>
      <c r="J915" t="s">
        <v>26</v>
      </c>
      <c r="K915" t="s">
        <v>0</v>
      </c>
      <c r="L915" t="s">
        <v>0</v>
      </c>
      <c r="M915">
        <v>6</v>
      </c>
      <c r="N915" s="1">
        <v>42887</v>
      </c>
      <c r="O915">
        <v>1</v>
      </c>
      <c r="P915" t="str">
        <f>"170600000230"</f>
        <v>170600000230</v>
      </c>
      <c r="Q915" t="s">
        <v>169</v>
      </c>
      <c r="R915" t="s">
        <v>27</v>
      </c>
      <c r="S915" t="s">
        <v>170</v>
      </c>
      <c r="T915" t="s">
        <v>171</v>
      </c>
      <c r="U915" t="s">
        <v>28</v>
      </c>
      <c r="V915">
        <v>4</v>
      </c>
      <c r="W915">
        <v>0</v>
      </c>
    </row>
    <row r="916" spans="1:23" x14ac:dyDescent="0.25">
      <c r="A916" t="str">
        <f t="shared" si="28"/>
        <v>LA061</v>
      </c>
      <c r="B916" t="str">
        <f t="shared" si="29"/>
        <v>061</v>
      </c>
      <c r="C916" t="s">
        <v>24</v>
      </c>
      <c r="D916">
        <v>606940</v>
      </c>
      <c r="E916" t="s">
        <v>45</v>
      </c>
      <c r="F916">
        <v>606940</v>
      </c>
      <c r="G916" t="s">
        <v>193</v>
      </c>
      <c r="H916" t="s">
        <v>194</v>
      </c>
      <c r="I916" t="s">
        <v>25</v>
      </c>
      <c r="J916" t="s">
        <v>26</v>
      </c>
      <c r="K916" t="s">
        <v>0</v>
      </c>
      <c r="L916" t="s">
        <v>0</v>
      </c>
      <c r="M916">
        <v>6</v>
      </c>
      <c r="N916" s="1">
        <v>42892</v>
      </c>
      <c r="O916">
        <v>1</v>
      </c>
      <c r="P916" t="str">
        <f>"170600000172"</f>
        <v>170600000172</v>
      </c>
      <c r="Q916" t="s">
        <v>172</v>
      </c>
      <c r="R916" t="s">
        <v>29</v>
      </c>
      <c r="S916" t="s">
        <v>173</v>
      </c>
      <c r="T916" t="s">
        <v>174</v>
      </c>
      <c r="U916" t="s">
        <v>28</v>
      </c>
      <c r="V916">
        <v>4</v>
      </c>
      <c r="W916">
        <v>0</v>
      </c>
    </row>
    <row r="917" spans="1:23" x14ac:dyDescent="0.25">
      <c r="A917" t="str">
        <f t="shared" si="28"/>
        <v>LA061</v>
      </c>
      <c r="B917" t="str">
        <f t="shared" si="29"/>
        <v>061</v>
      </c>
      <c r="C917" t="s">
        <v>24</v>
      </c>
      <c r="D917">
        <v>606940</v>
      </c>
      <c r="E917" t="s">
        <v>45</v>
      </c>
      <c r="F917">
        <v>606940</v>
      </c>
      <c r="G917" t="s">
        <v>193</v>
      </c>
      <c r="H917" t="s">
        <v>194</v>
      </c>
      <c r="I917" t="s">
        <v>25</v>
      </c>
      <c r="J917" t="s">
        <v>26</v>
      </c>
      <c r="K917" t="s">
        <v>0</v>
      </c>
      <c r="L917" t="s">
        <v>0</v>
      </c>
      <c r="M917">
        <v>6</v>
      </c>
      <c r="N917" s="1">
        <v>42894</v>
      </c>
      <c r="O917">
        <v>1</v>
      </c>
      <c r="P917" t="str">
        <f>"170600000241"</f>
        <v>170600000241</v>
      </c>
      <c r="Q917" t="s">
        <v>172</v>
      </c>
      <c r="R917" t="s">
        <v>29</v>
      </c>
      <c r="S917" t="s">
        <v>173</v>
      </c>
      <c r="T917" t="s">
        <v>174</v>
      </c>
      <c r="U917" t="s">
        <v>28</v>
      </c>
      <c r="V917">
        <v>4</v>
      </c>
      <c r="W917">
        <v>0</v>
      </c>
    </row>
    <row r="918" spans="1:23" x14ac:dyDescent="0.25">
      <c r="A918" t="str">
        <f t="shared" si="28"/>
        <v>LA061</v>
      </c>
      <c r="B918" t="str">
        <f t="shared" si="29"/>
        <v>061</v>
      </c>
      <c r="C918" t="s">
        <v>24</v>
      </c>
      <c r="D918">
        <v>606940</v>
      </c>
      <c r="E918" t="s">
        <v>45</v>
      </c>
      <c r="F918">
        <v>606940</v>
      </c>
      <c r="G918" t="s">
        <v>193</v>
      </c>
      <c r="H918" t="s">
        <v>194</v>
      </c>
      <c r="I918" t="s">
        <v>25</v>
      </c>
      <c r="J918" t="s">
        <v>26</v>
      </c>
      <c r="K918" t="s">
        <v>0</v>
      </c>
      <c r="L918" t="s">
        <v>0</v>
      </c>
      <c r="M918">
        <v>6</v>
      </c>
      <c r="N918" s="1">
        <v>42900</v>
      </c>
      <c r="O918">
        <v>1</v>
      </c>
      <c r="P918" t="str">
        <f>"170600001421"</f>
        <v>170600001421</v>
      </c>
      <c r="Q918" t="s">
        <v>172</v>
      </c>
      <c r="R918" t="s">
        <v>29</v>
      </c>
      <c r="S918" t="s">
        <v>173</v>
      </c>
      <c r="T918" t="s">
        <v>174</v>
      </c>
      <c r="U918" t="s">
        <v>28</v>
      </c>
      <c r="V918">
        <v>4</v>
      </c>
      <c r="W918">
        <v>0</v>
      </c>
    </row>
    <row r="919" spans="1:23" x14ac:dyDescent="0.25">
      <c r="A919" t="str">
        <f t="shared" si="28"/>
        <v>LA061</v>
      </c>
      <c r="B919" t="str">
        <f t="shared" si="29"/>
        <v>061</v>
      </c>
      <c r="C919" t="s">
        <v>24</v>
      </c>
      <c r="D919">
        <v>606940</v>
      </c>
      <c r="E919" t="s">
        <v>45</v>
      </c>
      <c r="F919">
        <v>606940</v>
      </c>
      <c r="G919" t="s">
        <v>193</v>
      </c>
      <c r="H919" t="s">
        <v>194</v>
      </c>
      <c r="I919" t="s">
        <v>25</v>
      </c>
      <c r="J919" t="s">
        <v>26</v>
      </c>
      <c r="K919" t="s">
        <v>0</v>
      </c>
      <c r="L919" t="s">
        <v>0</v>
      </c>
      <c r="M919">
        <v>6</v>
      </c>
      <c r="N919" s="1">
        <v>42905</v>
      </c>
      <c r="O919">
        <v>1</v>
      </c>
      <c r="P919" t="str">
        <f>"170600001424"</f>
        <v>170600001424</v>
      </c>
      <c r="Q919" t="s">
        <v>172</v>
      </c>
      <c r="R919" t="s">
        <v>29</v>
      </c>
      <c r="S919" t="s">
        <v>173</v>
      </c>
      <c r="T919" t="s">
        <v>174</v>
      </c>
      <c r="U919" t="s">
        <v>28</v>
      </c>
      <c r="V919">
        <v>4</v>
      </c>
      <c r="W919">
        <v>0</v>
      </c>
    </row>
    <row r="920" spans="1:23" x14ac:dyDescent="0.25">
      <c r="A920" t="str">
        <f t="shared" si="28"/>
        <v>LA061</v>
      </c>
      <c r="B920" t="str">
        <f t="shared" si="29"/>
        <v>061</v>
      </c>
      <c r="C920" t="s">
        <v>24</v>
      </c>
      <c r="D920">
        <v>606940</v>
      </c>
      <c r="E920" t="s">
        <v>45</v>
      </c>
      <c r="F920">
        <v>606940</v>
      </c>
      <c r="G920" t="s">
        <v>189</v>
      </c>
      <c r="H920" t="s">
        <v>190</v>
      </c>
      <c r="I920" t="s">
        <v>34</v>
      </c>
      <c r="J920" t="s">
        <v>35</v>
      </c>
      <c r="K920">
        <v>2540</v>
      </c>
      <c r="L920" t="s">
        <v>46</v>
      </c>
      <c r="M920">
        <v>1</v>
      </c>
      <c r="N920" s="1">
        <v>42736</v>
      </c>
      <c r="O920">
        <v>1</v>
      </c>
      <c r="P920" t="str">
        <f>"170100000070"</f>
        <v>170100000070</v>
      </c>
      <c r="Q920" t="s">
        <v>180</v>
      </c>
      <c r="R920" t="s">
        <v>29</v>
      </c>
      <c r="S920" t="s">
        <v>170</v>
      </c>
      <c r="T920" t="s">
        <v>181</v>
      </c>
      <c r="U920" t="s">
        <v>28</v>
      </c>
      <c r="V920">
        <v>4</v>
      </c>
      <c r="W920">
        <v>0</v>
      </c>
    </row>
    <row r="921" spans="1:23" x14ac:dyDescent="0.25">
      <c r="A921" t="str">
        <f t="shared" si="28"/>
        <v>LA061</v>
      </c>
      <c r="B921" t="str">
        <f t="shared" si="29"/>
        <v>061</v>
      </c>
      <c r="C921" t="s">
        <v>24</v>
      </c>
      <c r="D921">
        <v>606940</v>
      </c>
      <c r="E921" t="s">
        <v>45</v>
      </c>
      <c r="F921">
        <v>606940</v>
      </c>
      <c r="G921" t="s">
        <v>189</v>
      </c>
      <c r="H921" t="s">
        <v>190</v>
      </c>
      <c r="I921" t="s">
        <v>34</v>
      </c>
      <c r="J921" t="s">
        <v>35</v>
      </c>
      <c r="K921">
        <v>2540</v>
      </c>
      <c r="L921" t="s">
        <v>46</v>
      </c>
      <c r="M921">
        <v>10</v>
      </c>
      <c r="N921" s="1">
        <v>43017</v>
      </c>
      <c r="O921">
        <v>1</v>
      </c>
      <c r="P921" t="str">
        <f>"171000001077"</f>
        <v>171000001077</v>
      </c>
      <c r="Q921" t="s">
        <v>172</v>
      </c>
      <c r="R921" t="s">
        <v>29</v>
      </c>
      <c r="S921" t="s">
        <v>173</v>
      </c>
      <c r="T921" t="s">
        <v>174</v>
      </c>
      <c r="U921" t="s">
        <v>28</v>
      </c>
      <c r="V921">
        <v>4</v>
      </c>
      <c r="W921">
        <v>0</v>
      </c>
    </row>
    <row r="922" spans="1:23" x14ac:dyDescent="0.25">
      <c r="A922" t="str">
        <f t="shared" si="28"/>
        <v>LA061</v>
      </c>
      <c r="B922" t="str">
        <f t="shared" si="29"/>
        <v>061</v>
      </c>
      <c r="C922" t="s">
        <v>24</v>
      </c>
      <c r="D922">
        <v>606940</v>
      </c>
      <c r="E922" t="s">
        <v>45</v>
      </c>
      <c r="F922">
        <v>606940</v>
      </c>
      <c r="G922" t="s">
        <v>189</v>
      </c>
      <c r="H922" t="s">
        <v>190</v>
      </c>
      <c r="I922" t="s">
        <v>34</v>
      </c>
      <c r="J922" t="s">
        <v>35</v>
      </c>
      <c r="K922">
        <v>2540</v>
      </c>
      <c r="L922" t="s">
        <v>46</v>
      </c>
      <c r="M922">
        <v>10</v>
      </c>
      <c r="N922" s="1">
        <v>43017</v>
      </c>
      <c r="O922">
        <v>1</v>
      </c>
      <c r="P922" t="str">
        <f>"171000002953"</f>
        <v>171000002953</v>
      </c>
      <c r="Q922" t="s">
        <v>172</v>
      </c>
      <c r="R922" t="s">
        <v>29</v>
      </c>
      <c r="S922" t="s">
        <v>173</v>
      </c>
      <c r="T922" t="s">
        <v>174</v>
      </c>
      <c r="U922" t="s">
        <v>28</v>
      </c>
      <c r="V922">
        <v>4</v>
      </c>
      <c r="W922">
        <v>0</v>
      </c>
    </row>
    <row r="923" spans="1:23" x14ac:dyDescent="0.25">
      <c r="A923" t="str">
        <f t="shared" si="28"/>
        <v>LA061</v>
      </c>
      <c r="B923" t="str">
        <f t="shared" si="29"/>
        <v>061</v>
      </c>
      <c r="C923" t="s">
        <v>24</v>
      </c>
      <c r="D923">
        <v>606940</v>
      </c>
      <c r="E923" t="s">
        <v>45</v>
      </c>
      <c r="F923">
        <v>606940</v>
      </c>
      <c r="G923" t="s">
        <v>205</v>
      </c>
      <c r="H923" t="s">
        <v>206</v>
      </c>
      <c r="I923" t="s">
        <v>25</v>
      </c>
      <c r="J923" t="s">
        <v>26</v>
      </c>
      <c r="K923" t="s">
        <v>0</v>
      </c>
      <c r="L923" t="s">
        <v>0</v>
      </c>
      <c r="M923">
        <v>4</v>
      </c>
      <c r="N923" s="1">
        <v>42850</v>
      </c>
      <c r="O923">
        <v>1</v>
      </c>
      <c r="P923" t="str">
        <f>"170400002094"</f>
        <v>170400002094</v>
      </c>
      <c r="Q923" t="s">
        <v>172</v>
      </c>
      <c r="R923" t="s">
        <v>29</v>
      </c>
      <c r="S923" t="s">
        <v>173</v>
      </c>
      <c r="T923" t="s">
        <v>174</v>
      </c>
      <c r="U923" t="s">
        <v>28</v>
      </c>
      <c r="V923">
        <v>4</v>
      </c>
      <c r="W923">
        <v>0</v>
      </c>
    </row>
    <row r="924" spans="1:23" x14ac:dyDescent="0.25">
      <c r="A924" t="str">
        <f t="shared" si="28"/>
        <v>LA061</v>
      </c>
      <c r="B924" t="str">
        <f t="shared" si="29"/>
        <v>061</v>
      </c>
      <c r="C924" t="s">
        <v>24</v>
      </c>
      <c r="D924">
        <v>606940</v>
      </c>
      <c r="E924" t="s">
        <v>45</v>
      </c>
      <c r="F924">
        <v>606940</v>
      </c>
      <c r="G924" t="s">
        <v>205</v>
      </c>
      <c r="H924" t="s">
        <v>206</v>
      </c>
      <c r="I924" t="s">
        <v>25</v>
      </c>
      <c r="J924" t="s">
        <v>26</v>
      </c>
      <c r="K924" t="s">
        <v>0</v>
      </c>
      <c r="L924" t="s">
        <v>0</v>
      </c>
      <c r="M924">
        <v>6</v>
      </c>
      <c r="N924" s="1">
        <v>42905</v>
      </c>
      <c r="O924">
        <v>1</v>
      </c>
      <c r="P924" t="str">
        <f>"170600002032"</f>
        <v>170600002032</v>
      </c>
      <c r="Q924" t="s">
        <v>172</v>
      </c>
      <c r="R924" t="s">
        <v>29</v>
      </c>
      <c r="S924" t="s">
        <v>173</v>
      </c>
      <c r="T924" t="s">
        <v>174</v>
      </c>
      <c r="U924" t="s">
        <v>28</v>
      </c>
      <c r="V924">
        <v>4</v>
      </c>
      <c r="W924">
        <v>0</v>
      </c>
    </row>
    <row r="925" spans="1:23" x14ac:dyDescent="0.25">
      <c r="A925" t="str">
        <f t="shared" si="28"/>
        <v>LA061</v>
      </c>
      <c r="B925" t="str">
        <f t="shared" si="29"/>
        <v>061</v>
      </c>
      <c r="C925" t="s">
        <v>24</v>
      </c>
      <c r="D925">
        <v>606940</v>
      </c>
      <c r="E925" t="s">
        <v>45</v>
      </c>
      <c r="F925">
        <v>606940</v>
      </c>
      <c r="G925" t="s">
        <v>205</v>
      </c>
      <c r="H925" t="s">
        <v>206</v>
      </c>
      <c r="I925" t="s">
        <v>25</v>
      </c>
      <c r="J925" t="s">
        <v>26</v>
      </c>
      <c r="K925" t="s">
        <v>0</v>
      </c>
      <c r="L925" t="s">
        <v>0</v>
      </c>
      <c r="M925">
        <v>6</v>
      </c>
      <c r="N925" s="1">
        <v>42908</v>
      </c>
      <c r="O925">
        <v>1</v>
      </c>
      <c r="P925" t="str">
        <f>"170600001627"</f>
        <v>170600001627</v>
      </c>
      <c r="Q925" t="s">
        <v>172</v>
      </c>
      <c r="R925" t="s">
        <v>29</v>
      </c>
      <c r="S925" t="s">
        <v>173</v>
      </c>
      <c r="T925" t="s">
        <v>174</v>
      </c>
      <c r="U925" t="s">
        <v>28</v>
      </c>
      <c r="V925">
        <v>4</v>
      </c>
      <c r="W925">
        <v>0</v>
      </c>
    </row>
    <row r="926" spans="1:23" x14ac:dyDescent="0.25">
      <c r="A926" t="str">
        <f t="shared" si="28"/>
        <v>LA061</v>
      </c>
      <c r="B926" t="str">
        <f t="shared" si="29"/>
        <v>061</v>
      </c>
      <c r="C926" t="s">
        <v>24</v>
      </c>
      <c r="D926">
        <v>606940</v>
      </c>
      <c r="E926" t="s">
        <v>45</v>
      </c>
      <c r="F926">
        <v>606940</v>
      </c>
      <c r="G926" t="s">
        <v>205</v>
      </c>
      <c r="H926" t="s">
        <v>206</v>
      </c>
      <c r="I926" t="s">
        <v>25</v>
      </c>
      <c r="J926" t="s">
        <v>26</v>
      </c>
      <c r="K926" t="s">
        <v>0</v>
      </c>
      <c r="L926" t="s">
        <v>0</v>
      </c>
      <c r="M926">
        <v>7</v>
      </c>
      <c r="N926" s="1">
        <v>42947</v>
      </c>
      <c r="O926">
        <v>1</v>
      </c>
      <c r="P926" t="str">
        <f>"170700000172"</f>
        <v>170700000172</v>
      </c>
      <c r="Q926" t="s">
        <v>169</v>
      </c>
      <c r="R926" t="s">
        <v>27</v>
      </c>
      <c r="S926" t="s">
        <v>170</v>
      </c>
      <c r="T926" t="s">
        <v>171</v>
      </c>
      <c r="U926" t="s">
        <v>28</v>
      </c>
      <c r="V926">
        <v>4</v>
      </c>
      <c r="W926">
        <v>0</v>
      </c>
    </row>
    <row r="927" spans="1:23" x14ac:dyDescent="0.25">
      <c r="A927" t="str">
        <f t="shared" si="28"/>
        <v>LA061</v>
      </c>
      <c r="B927" t="str">
        <f t="shared" si="29"/>
        <v>061</v>
      </c>
      <c r="C927" t="s">
        <v>24</v>
      </c>
      <c r="D927">
        <v>606940</v>
      </c>
      <c r="E927" t="s">
        <v>45</v>
      </c>
      <c r="F927">
        <v>606940</v>
      </c>
      <c r="G927" t="s">
        <v>205</v>
      </c>
      <c r="H927" t="s">
        <v>206</v>
      </c>
      <c r="I927" t="s">
        <v>25</v>
      </c>
      <c r="J927" t="s">
        <v>26</v>
      </c>
      <c r="K927" t="s">
        <v>0</v>
      </c>
      <c r="L927" t="s">
        <v>0</v>
      </c>
      <c r="M927">
        <v>8</v>
      </c>
      <c r="N927" s="1">
        <v>42948</v>
      </c>
      <c r="O927">
        <v>1</v>
      </c>
      <c r="P927" t="str">
        <f>"170800000172"</f>
        <v>170800000172</v>
      </c>
      <c r="Q927" t="s">
        <v>169</v>
      </c>
      <c r="R927" t="s">
        <v>27</v>
      </c>
      <c r="S927" t="s">
        <v>170</v>
      </c>
      <c r="T927" t="s">
        <v>171</v>
      </c>
      <c r="U927" t="s">
        <v>28</v>
      </c>
      <c r="V927">
        <v>4</v>
      </c>
      <c r="W927">
        <v>0</v>
      </c>
    </row>
    <row r="928" spans="1:23" x14ac:dyDescent="0.25">
      <c r="A928" t="str">
        <f t="shared" si="28"/>
        <v>LA061</v>
      </c>
      <c r="B928" t="str">
        <f t="shared" si="29"/>
        <v>061</v>
      </c>
      <c r="C928" t="s">
        <v>24</v>
      </c>
      <c r="D928">
        <v>606940</v>
      </c>
      <c r="E928" t="s">
        <v>45</v>
      </c>
      <c r="F928">
        <v>606940</v>
      </c>
      <c r="G928" t="s">
        <v>205</v>
      </c>
      <c r="H928" t="s">
        <v>206</v>
      </c>
      <c r="I928" t="s">
        <v>25</v>
      </c>
      <c r="J928" t="s">
        <v>26</v>
      </c>
      <c r="K928" t="s">
        <v>0</v>
      </c>
      <c r="L928" t="s">
        <v>0</v>
      </c>
      <c r="M928">
        <v>8</v>
      </c>
      <c r="N928" s="1">
        <v>42948</v>
      </c>
      <c r="O928">
        <v>1</v>
      </c>
      <c r="P928" t="str">
        <f>"170800000220"</f>
        <v>170800000220</v>
      </c>
      <c r="Q928" t="s">
        <v>172</v>
      </c>
      <c r="R928" t="s">
        <v>29</v>
      </c>
      <c r="S928" t="s">
        <v>173</v>
      </c>
      <c r="T928" t="s">
        <v>174</v>
      </c>
      <c r="U928" t="s">
        <v>28</v>
      </c>
      <c r="V928">
        <v>4</v>
      </c>
      <c r="W928">
        <v>0</v>
      </c>
    </row>
    <row r="929" spans="1:23" x14ac:dyDescent="0.25">
      <c r="A929" t="str">
        <f t="shared" si="28"/>
        <v>LA061</v>
      </c>
      <c r="B929" t="str">
        <f t="shared" si="29"/>
        <v>061</v>
      </c>
      <c r="C929" t="s">
        <v>24</v>
      </c>
      <c r="D929">
        <v>606940</v>
      </c>
      <c r="E929" t="s">
        <v>45</v>
      </c>
      <c r="F929">
        <v>606940</v>
      </c>
      <c r="G929" t="s">
        <v>205</v>
      </c>
      <c r="H929" t="s">
        <v>206</v>
      </c>
      <c r="I929" t="s">
        <v>25</v>
      </c>
      <c r="J929" t="s">
        <v>26</v>
      </c>
      <c r="K929" t="s">
        <v>0</v>
      </c>
      <c r="L929" t="s">
        <v>0</v>
      </c>
      <c r="M929">
        <v>9</v>
      </c>
      <c r="N929" s="1">
        <v>42993</v>
      </c>
      <c r="O929">
        <v>1</v>
      </c>
      <c r="P929" t="str">
        <f>"170900000939"</f>
        <v>170900000939</v>
      </c>
      <c r="Q929" t="s">
        <v>172</v>
      </c>
      <c r="R929" t="s">
        <v>29</v>
      </c>
      <c r="S929" t="s">
        <v>173</v>
      </c>
      <c r="T929" t="s">
        <v>174</v>
      </c>
      <c r="U929" t="s">
        <v>28</v>
      </c>
      <c r="V929">
        <v>4</v>
      </c>
      <c r="W929">
        <v>0</v>
      </c>
    </row>
    <row r="930" spans="1:23" x14ac:dyDescent="0.25">
      <c r="A930" t="str">
        <f t="shared" si="28"/>
        <v>LA061</v>
      </c>
      <c r="B930" t="str">
        <f t="shared" si="29"/>
        <v>061</v>
      </c>
      <c r="C930" t="s">
        <v>24</v>
      </c>
      <c r="D930">
        <v>606940</v>
      </c>
      <c r="E930" t="s">
        <v>45</v>
      </c>
      <c r="F930">
        <v>606940</v>
      </c>
      <c r="G930" t="s">
        <v>205</v>
      </c>
      <c r="H930" t="s">
        <v>206</v>
      </c>
      <c r="I930" t="s">
        <v>25</v>
      </c>
      <c r="J930" t="s">
        <v>26</v>
      </c>
      <c r="K930" t="s">
        <v>0</v>
      </c>
      <c r="L930" t="s">
        <v>0</v>
      </c>
      <c r="M930">
        <v>9</v>
      </c>
      <c r="N930" s="1">
        <v>43004</v>
      </c>
      <c r="O930">
        <v>1</v>
      </c>
      <c r="P930" t="str">
        <f>"170900002498"</f>
        <v>170900002498</v>
      </c>
      <c r="Q930" t="s">
        <v>172</v>
      </c>
      <c r="R930" t="s">
        <v>29</v>
      </c>
      <c r="S930" t="s">
        <v>173</v>
      </c>
      <c r="T930" t="s">
        <v>174</v>
      </c>
      <c r="U930" t="s">
        <v>28</v>
      </c>
      <c r="V930">
        <v>4</v>
      </c>
      <c r="W930">
        <v>0</v>
      </c>
    </row>
    <row r="931" spans="1:23" x14ac:dyDescent="0.25">
      <c r="A931" t="str">
        <f t="shared" si="28"/>
        <v>LA061</v>
      </c>
      <c r="B931" t="str">
        <f t="shared" si="29"/>
        <v>061</v>
      </c>
      <c r="C931" t="s">
        <v>24</v>
      </c>
      <c r="D931">
        <v>606940</v>
      </c>
      <c r="E931" t="s">
        <v>45</v>
      </c>
      <c r="F931">
        <v>606940</v>
      </c>
      <c r="G931" t="s">
        <v>232</v>
      </c>
      <c r="H931" t="s">
        <v>233</v>
      </c>
      <c r="I931" t="s">
        <v>25</v>
      </c>
      <c r="J931" t="s">
        <v>26</v>
      </c>
      <c r="K931" t="s">
        <v>0</v>
      </c>
      <c r="L931" t="s">
        <v>0</v>
      </c>
      <c r="M931">
        <v>9</v>
      </c>
      <c r="N931" s="1">
        <v>42993</v>
      </c>
      <c r="O931">
        <v>1</v>
      </c>
      <c r="P931" t="str">
        <f>"170900000939"</f>
        <v>170900000939</v>
      </c>
      <c r="Q931" t="s">
        <v>172</v>
      </c>
      <c r="R931" t="s">
        <v>29</v>
      </c>
      <c r="S931" t="s">
        <v>173</v>
      </c>
      <c r="T931" t="s">
        <v>174</v>
      </c>
      <c r="U931" t="s">
        <v>28</v>
      </c>
      <c r="V931">
        <v>4</v>
      </c>
      <c r="W931">
        <v>0</v>
      </c>
    </row>
    <row r="932" spans="1:23" x14ac:dyDescent="0.25">
      <c r="A932" t="str">
        <f t="shared" si="28"/>
        <v>LA061</v>
      </c>
      <c r="B932" t="str">
        <f t="shared" si="29"/>
        <v>061</v>
      </c>
      <c r="C932" t="s">
        <v>24</v>
      </c>
      <c r="D932">
        <v>606940</v>
      </c>
      <c r="E932" t="s">
        <v>45</v>
      </c>
      <c r="F932">
        <v>606940</v>
      </c>
      <c r="G932" t="s">
        <v>167</v>
      </c>
      <c r="H932" t="s">
        <v>168</v>
      </c>
      <c r="I932" t="s">
        <v>53</v>
      </c>
      <c r="J932" t="s">
        <v>54</v>
      </c>
      <c r="K932" t="s">
        <v>0</v>
      </c>
      <c r="L932" t="s">
        <v>0</v>
      </c>
      <c r="M932">
        <v>2</v>
      </c>
      <c r="N932" s="1">
        <v>42787</v>
      </c>
      <c r="O932">
        <v>1</v>
      </c>
      <c r="P932" t="str">
        <f>"170200001290"</f>
        <v>170200001290</v>
      </c>
      <c r="Q932" t="s">
        <v>172</v>
      </c>
      <c r="R932" t="s">
        <v>29</v>
      </c>
      <c r="S932" t="s">
        <v>173</v>
      </c>
      <c r="T932" t="s">
        <v>174</v>
      </c>
      <c r="U932" t="s">
        <v>28</v>
      </c>
      <c r="V932">
        <v>4</v>
      </c>
      <c r="W932">
        <v>0</v>
      </c>
    </row>
    <row r="933" spans="1:23" x14ac:dyDescent="0.25">
      <c r="A933" t="str">
        <f t="shared" si="28"/>
        <v>LA061</v>
      </c>
      <c r="B933" t="str">
        <f t="shared" si="29"/>
        <v>061</v>
      </c>
      <c r="C933" t="s">
        <v>24</v>
      </c>
      <c r="D933">
        <v>606940</v>
      </c>
      <c r="E933" t="s">
        <v>45</v>
      </c>
      <c r="F933">
        <v>606940</v>
      </c>
      <c r="G933" t="s">
        <v>167</v>
      </c>
      <c r="H933" t="s">
        <v>168</v>
      </c>
      <c r="I933" t="s">
        <v>53</v>
      </c>
      <c r="J933" t="s">
        <v>54</v>
      </c>
      <c r="K933" t="s">
        <v>0</v>
      </c>
      <c r="L933" t="s">
        <v>0</v>
      </c>
      <c r="M933">
        <v>4</v>
      </c>
      <c r="N933" s="1">
        <v>42850</v>
      </c>
      <c r="O933">
        <v>1</v>
      </c>
      <c r="P933" t="str">
        <f>"170400002094"</f>
        <v>170400002094</v>
      </c>
      <c r="Q933" t="s">
        <v>172</v>
      </c>
      <c r="R933" t="s">
        <v>29</v>
      </c>
      <c r="S933" t="s">
        <v>173</v>
      </c>
      <c r="T933" t="s">
        <v>174</v>
      </c>
      <c r="U933" t="s">
        <v>28</v>
      </c>
      <c r="V933">
        <v>4</v>
      </c>
      <c r="W933">
        <v>0</v>
      </c>
    </row>
    <row r="934" spans="1:23" x14ac:dyDescent="0.25">
      <c r="A934" t="str">
        <f t="shared" si="28"/>
        <v>LA061</v>
      </c>
      <c r="B934" t="str">
        <f t="shared" si="29"/>
        <v>061</v>
      </c>
      <c r="C934" t="s">
        <v>24</v>
      </c>
      <c r="D934">
        <v>606940</v>
      </c>
      <c r="E934" t="s">
        <v>45</v>
      </c>
      <c r="F934">
        <v>606940</v>
      </c>
      <c r="G934" t="s">
        <v>167</v>
      </c>
      <c r="H934" t="s">
        <v>168</v>
      </c>
      <c r="I934" t="s">
        <v>53</v>
      </c>
      <c r="J934" t="s">
        <v>54</v>
      </c>
      <c r="K934" t="s">
        <v>0</v>
      </c>
      <c r="L934" t="s">
        <v>0</v>
      </c>
      <c r="M934">
        <v>5</v>
      </c>
      <c r="N934" s="1">
        <v>42886</v>
      </c>
      <c r="O934">
        <v>1</v>
      </c>
      <c r="P934" t="str">
        <f>"170500000511"</f>
        <v>170500000511</v>
      </c>
      <c r="Q934" t="s">
        <v>169</v>
      </c>
      <c r="R934" t="s">
        <v>27</v>
      </c>
      <c r="S934" t="s">
        <v>170</v>
      </c>
      <c r="T934" t="s">
        <v>171</v>
      </c>
      <c r="U934" t="s">
        <v>28</v>
      </c>
      <c r="V934">
        <v>4</v>
      </c>
      <c r="W934">
        <v>0</v>
      </c>
    </row>
    <row r="935" spans="1:23" x14ac:dyDescent="0.25">
      <c r="A935" t="str">
        <f t="shared" si="28"/>
        <v>LA061</v>
      </c>
      <c r="B935" t="str">
        <f t="shared" si="29"/>
        <v>061</v>
      </c>
      <c r="C935" t="s">
        <v>24</v>
      </c>
      <c r="D935">
        <v>615640</v>
      </c>
      <c r="E935" t="s">
        <v>234</v>
      </c>
      <c r="F935">
        <v>615640</v>
      </c>
      <c r="G935" t="s">
        <v>235</v>
      </c>
      <c r="H935" t="s">
        <v>236</v>
      </c>
      <c r="I935" t="s">
        <v>39</v>
      </c>
      <c r="J935" t="s">
        <v>40</v>
      </c>
      <c r="K935">
        <v>2550</v>
      </c>
      <c r="L935" t="s">
        <v>221</v>
      </c>
      <c r="M935">
        <v>10</v>
      </c>
      <c r="N935" s="1">
        <v>43038</v>
      </c>
      <c r="O935">
        <v>1</v>
      </c>
      <c r="P935" t="str">
        <f>"171000002558"</f>
        <v>171000002558</v>
      </c>
      <c r="Q935" t="s">
        <v>172</v>
      </c>
      <c r="R935" t="s">
        <v>29</v>
      </c>
      <c r="S935" t="s">
        <v>173</v>
      </c>
      <c r="T935" t="s">
        <v>174</v>
      </c>
      <c r="U935" t="s">
        <v>28</v>
      </c>
      <c r="V935">
        <v>4</v>
      </c>
      <c r="W935">
        <v>0</v>
      </c>
    </row>
    <row r="936" spans="1:23" x14ac:dyDescent="0.25">
      <c r="A936" t="str">
        <f t="shared" si="28"/>
        <v>LA061</v>
      </c>
      <c r="B936" t="str">
        <f t="shared" si="29"/>
        <v>061</v>
      </c>
      <c r="C936" t="s">
        <v>24</v>
      </c>
      <c r="D936">
        <v>615640</v>
      </c>
      <c r="E936" t="s">
        <v>234</v>
      </c>
      <c r="F936">
        <v>615640</v>
      </c>
      <c r="G936" t="s">
        <v>235</v>
      </c>
      <c r="H936" t="s">
        <v>236</v>
      </c>
      <c r="I936" t="s">
        <v>39</v>
      </c>
      <c r="J936" t="s">
        <v>40</v>
      </c>
      <c r="K936">
        <v>2550</v>
      </c>
      <c r="L936" t="s">
        <v>221</v>
      </c>
      <c r="M936">
        <v>10</v>
      </c>
      <c r="N936" s="1">
        <v>43039</v>
      </c>
      <c r="O936">
        <v>1</v>
      </c>
      <c r="P936" t="str">
        <f>"171000000438"</f>
        <v>171000000438</v>
      </c>
      <c r="Q936" t="s">
        <v>169</v>
      </c>
      <c r="R936" t="s">
        <v>27</v>
      </c>
      <c r="S936" t="s">
        <v>170</v>
      </c>
      <c r="T936" t="s">
        <v>171</v>
      </c>
      <c r="U936" t="s">
        <v>28</v>
      </c>
      <c r="V936">
        <v>4</v>
      </c>
      <c r="W936">
        <v>0</v>
      </c>
    </row>
    <row r="937" spans="1:23" x14ac:dyDescent="0.25">
      <c r="A937" t="str">
        <f t="shared" si="28"/>
        <v>LA061</v>
      </c>
      <c r="B937" t="str">
        <f t="shared" si="29"/>
        <v>061</v>
      </c>
      <c r="C937" t="s">
        <v>24</v>
      </c>
      <c r="D937">
        <v>615640</v>
      </c>
      <c r="E937" t="s">
        <v>234</v>
      </c>
      <c r="F937">
        <v>615640</v>
      </c>
      <c r="G937" t="s">
        <v>235</v>
      </c>
      <c r="H937" t="s">
        <v>236</v>
      </c>
      <c r="I937" t="s">
        <v>34</v>
      </c>
      <c r="J937" t="s">
        <v>35</v>
      </c>
      <c r="K937">
        <v>2550</v>
      </c>
      <c r="L937" t="s">
        <v>221</v>
      </c>
      <c r="M937">
        <v>1</v>
      </c>
      <c r="N937" s="1">
        <v>42736</v>
      </c>
      <c r="O937">
        <v>1</v>
      </c>
      <c r="P937" t="str">
        <f>"170100000042"</f>
        <v>170100000042</v>
      </c>
      <c r="Q937" t="s">
        <v>169</v>
      </c>
      <c r="R937" t="s">
        <v>29</v>
      </c>
      <c r="S937" t="s">
        <v>170</v>
      </c>
      <c r="T937" t="s">
        <v>171</v>
      </c>
      <c r="U937" t="s">
        <v>28</v>
      </c>
      <c r="V937">
        <v>4</v>
      </c>
      <c r="W937">
        <v>0</v>
      </c>
    </row>
    <row r="938" spans="1:23" x14ac:dyDescent="0.25">
      <c r="A938" t="str">
        <f t="shared" si="28"/>
        <v>LA061</v>
      </c>
      <c r="B938" t="str">
        <f t="shared" si="29"/>
        <v>061</v>
      </c>
      <c r="C938" t="s">
        <v>24</v>
      </c>
      <c r="D938">
        <v>615640</v>
      </c>
      <c r="E938" t="s">
        <v>234</v>
      </c>
      <c r="F938">
        <v>615640</v>
      </c>
      <c r="G938" t="s">
        <v>235</v>
      </c>
      <c r="H938" t="s">
        <v>236</v>
      </c>
      <c r="I938" t="s">
        <v>34</v>
      </c>
      <c r="J938" t="s">
        <v>35</v>
      </c>
      <c r="K938">
        <v>2550</v>
      </c>
      <c r="L938" t="s">
        <v>221</v>
      </c>
      <c r="M938">
        <v>1</v>
      </c>
      <c r="N938" s="1">
        <v>42736</v>
      </c>
      <c r="O938">
        <v>1</v>
      </c>
      <c r="P938" t="str">
        <f>"170100001416"</f>
        <v>170100001416</v>
      </c>
      <c r="Q938" t="s">
        <v>172</v>
      </c>
      <c r="R938" t="s">
        <v>29</v>
      </c>
      <c r="S938" t="s">
        <v>173</v>
      </c>
      <c r="T938" t="s">
        <v>174</v>
      </c>
      <c r="U938" t="s">
        <v>28</v>
      </c>
      <c r="V938">
        <v>4</v>
      </c>
      <c r="W938">
        <v>0</v>
      </c>
    </row>
    <row r="939" spans="1:23" x14ac:dyDescent="0.25">
      <c r="A939" t="str">
        <f t="shared" si="28"/>
        <v>LA061</v>
      </c>
      <c r="B939" t="str">
        <f t="shared" si="29"/>
        <v>061</v>
      </c>
      <c r="C939" t="s">
        <v>24</v>
      </c>
      <c r="D939">
        <v>615640</v>
      </c>
      <c r="E939" t="s">
        <v>234</v>
      </c>
      <c r="F939">
        <v>615640</v>
      </c>
      <c r="G939" t="s">
        <v>235</v>
      </c>
      <c r="H939" t="s">
        <v>236</v>
      </c>
      <c r="I939" t="s">
        <v>34</v>
      </c>
      <c r="J939" t="s">
        <v>35</v>
      </c>
      <c r="K939">
        <v>2550</v>
      </c>
      <c r="L939" t="s">
        <v>221</v>
      </c>
      <c r="M939">
        <v>1</v>
      </c>
      <c r="N939" s="1">
        <v>42766</v>
      </c>
      <c r="O939">
        <v>1</v>
      </c>
      <c r="P939" t="str">
        <f>"170100000190"</f>
        <v>170100000190</v>
      </c>
      <c r="Q939" t="s">
        <v>169</v>
      </c>
      <c r="R939" t="s">
        <v>27</v>
      </c>
      <c r="S939" t="s">
        <v>170</v>
      </c>
      <c r="T939" t="s">
        <v>171</v>
      </c>
      <c r="U939" t="s">
        <v>28</v>
      </c>
      <c r="V939">
        <v>4</v>
      </c>
      <c r="W939">
        <v>0</v>
      </c>
    </row>
    <row r="940" spans="1:23" x14ac:dyDescent="0.25">
      <c r="A940" t="str">
        <f t="shared" si="28"/>
        <v>LA061</v>
      </c>
      <c r="B940" t="str">
        <f t="shared" si="29"/>
        <v>061</v>
      </c>
      <c r="C940" t="s">
        <v>24</v>
      </c>
      <c r="D940">
        <v>615640</v>
      </c>
      <c r="E940" t="s">
        <v>234</v>
      </c>
      <c r="F940">
        <v>615640</v>
      </c>
      <c r="G940" t="s">
        <v>235</v>
      </c>
      <c r="H940" t="s">
        <v>236</v>
      </c>
      <c r="I940" t="s">
        <v>34</v>
      </c>
      <c r="J940" t="s">
        <v>35</v>
      </c>
      <c r="K940">
        <v>2550</v>
      </c>
      <c r="L940" t="s">
        <v>221</v>
      </c>
      <c r="M940">
        <v>2</v>
      </c>
      <c r="N940" s="1">
        <v>42767</v>
      </c>
      <c r="O940">
        <v>1</v>
      </c>
      <c r="P940" t="str">
        <f>"170200000225"</f>
        <v>170200000225</v>
      </c>
      <c r="Q940" t="s">
        <v>169</v>
      </c>
      <c r="R940" t="s">
        <v>27</v>
      </c>
      <c r="S940" t="s">
        <v>170</v>
      </c>
      <c r="T940" t="s">
        <v>171</v>
      </c>
      <c r="U940" t="s">
        <v>28</v>
      </c>
      <c r="V940">
        <v>4</v>
      </c>
      <c r="W940">
        <v>0</v>
      </c>
    </row>
    <row r="941" spans="1:23" x14ac:dyDescent="0.25">
      <c r="A941" t="str">
        <f t="shared" si="28"/>
        <v>LA061</v>
      </c>
      <c r="B941" t="str">
        <f t="shared" si="29"/>
        <v>061</v>
      </c>
      <c r="C941" t="s">
        <v>24</v>
      </c>
      <c r="D941">
        <v>615640</v>
      </c>
      <c r="E941" t="s">
        <v>234</v>
      </c>
      <c r="F941">
        <v>615640</v>
      </c>
      <c r="G941" t="s">
        <v>235</v>
      </c>
      <c r="H941" t="s">
        <v>236</v>
      </c>
      <c r="I941" t="s">
        <v>34</v>
      </c>
      <c r="J941" t="s">
        <v>35</v>
      </c>
      <c r="K941">
        <v>2550</v>
      </c>
      <c r="L941" t="s">
        <v>221</v>
      </c>
      <c r="M941">
        <v>2</v>
      </c>
      <c r="N941" s="1">
        <v>42772</v>
      </c>
      <c r="O941">
        <v>1</v>
      </c>
      <c r="P941" t="str">
        <f>"170200000595"</f>
        <v>170200000595</v>
      </c>
      <c r="Q941" t="s">
        <v>172</v>
      </c>
      <c r="R941" t="s">
        <v>29</v>
      </c>
      <c r="S941" t="s">
        <v>173</v>
      </c>
      <c r="T941" t="s">
        <v>174</v>
      </c>
      <c r="U941" t="s">
        <v>28</v>
      </c>
      <c r="V941">
        <v>4</v>
      </c>
      <c r="W941">
        <v>0</v>
      </c>
    </row>
    <row r="942" spans="1:23" x14ac:dyDescent="0.25">
      <c r="A942" t="str">
        <f t="shared" si="28"/>
        <v>LA061</v>
      </c>
      <c r="B942" t="str">
        <f t="shared" si="29"/>
        <v>061</v>
      </c>
      <c r="C942" t="s">
        <v>24</v>
      </c>
      <c r="D942">
        <v>615640</v>
      </c>
      <c r="E942" t="s">
        <v>234</v>
      </c>
      <c r="F942">
        <v>615640</v>
      </c>
      <c r="G942" t="s">
        <v>235</v>
      </c>
      <c r="H942" t="s">
        <v>236</v>
      </c>
      <c r="I942" t="s">
        <v>34</v>
      </c>
      <c r="J942" t="s">
        <v>35</v>
      </c>
      <c r="K942">
        <v>2550</v>
      </c>
      <c r="L942" t="s">
        <v>221</v>
      </c>
      <c r="M942">
        <v>2</v>
      </c>
      <c r="N942" s="1">
        <v>42794</v>
      </c>
      <c r="O942">
        <v>1</v>
      </c>
      <c r="P942" t="str">
        <f>"170200000526"</f>
        <v>170200000526</v>
      </c>
      <c r="Q942" t="s">
        <v>169</v>
      </c>
      <c r="R942" t="s">
        <v>27</v>
      </c>
      <c r="S942" t="s">
        <v>170</v>
      </c>
      <c r="T942" t="s">
        <v>171</v>
      </c>
      <c r="U942" t="s">
        <v>28</v>
      </c>
      <c r="V942">
        <v>4</v>
      </c>
      <c r="W942">
        <v>0</v>
      </c>
    </row>
    <row r="943" spans="1:23" x14ac:dyDescent="0.25">
      <c r="A943" t="str">
        <f t="shared" si="28"/>
        <v>LA061</v>
      </c>
      <c r="B943" t="str">
        <f t="shared" si="29"/>
        <v>061</v>
      </c>
      <c r="C943" t="s">
        <v>24</v>
      </c>
      <c r="D943">
        <v>615640</v>
      </c>
      <c r="E943" t="s">
        <v>234</v>
      </c>
      <c r="F943">
        <v>615640</v>
      </c>
      <c r="G943" t="s">
        <v>235</v>
      </c>
      <c r="H943" t="s">
        <v>236</v>
      </c>
      <c r="I943" t="s">
        <v>34</v>
      </c>
      <c r="J943" t="s">
        <v>35</v>
      </c>
      <c r="K943">
        <v>2550</v>
      </c>
      <c r="L943" t="s">
        <v>221</v>
      </c>
      <c r="M943">
        <v>3</v>
      </c>
      <c r="N943" s="1">
        <v>42795</v>
      </c>
      <c r="O943">
        <v>1</v>
      </c>
      <c r="P943" t="str">
        <f>"170300000245"</f>
        <v>170300000245</v>
      </c>
      <c r="Q943" t="s">
        <v>169</v>
      </c>
      <c r="R943" t="s">
        <v>27</v>
      </c>
      <c r="S943" t="s">
        <v>170</v>
      </c>
      <c r="T943" t="s">
        <v>171</v>
      </c>
      <c r="U943" t="s">
        <v>28</v>
      </c>
      <c r="V943">
        <v>4</v>
      </c>
      <c r="W943">
        <v>0</v>
      </c>
    </row>
    <row r="944" spans="1:23" x14ac:dyDescent="0.25">
      <c r="A944" t="str">
        <f t="shared" si="28"/>
        <v>LA061</v>
      </c>
      <c r="B944" t="str">
        <f t="shared" si="29"/>
        <v>061</v>
      </c>
      <c r="C944" t="s">
        <v>24</v>
      </c>
      <c r="D944">
        <v>615640</v>
      </c>
      <c r="E944" t="s">
        <v>234</v>
      </c>
      <c r="F944">
        <v>615640</v>
      </c>
      <c r="G944" t="s">
        <v>235</v>
      </c>
      <c r="H944" t="s">
        <v>236</v>
      </c>
      <c r="I944" t="s">
        <v>34</v>
      </c>
      <c r="J944" t="s">
        <v>35</v>
      </c>
      <c r="K944">
        <v>2550</v>
      </c>
      <c r="L944" t="s">
        <v>221</v>
      </c>
      <c r="M944">
        <v>3</v>
      </c>
      <c r="N944" s="1">
        <v>42796</v>
      </c>
      <c r="O944">
        <v>1</v>
      </c>
      <c r="P944" t="str">
        <f>"170300000999"</f>
        <v>170300000999</v>
      </c>
      <c r="Q944" t="s">
        <v>172</v>
      </c>
      <c r="R944" t="s">
        <v>29</v>
      </c>
      <c r="S944" t="s">
        <v>173</v>
      </c>
      <c r="T944" t="s">
        <v>174</v>
      </c>
      <c r="U944" t="s">
        <v>28</v>
      </c>
      <c r="V944">
        <v>4</v>
      </c>
      <c r="W944">
        <v>0</v>
      </c>
    </row>
    <row r="945" spans="1:23" x14ac:dyDescent="0.25">
      <c r="A945" t="str">
        <f t="shared" si="28"/>
        <v>LA061</v>
      </c>
      <c r="B945" t="str">
        <f t="shared" si="29"/>
        <v>061</v>
      </c>
      <c r="C945" t="s">
        <v>24</v>
      </c>
      <c r="D945">
        <v>615640</v>
      </c>
      <c r="E945" t="s">
        <v>234</v>
      </c>
      <c r="F945">
        <v>615640</v>
      </c>
      <c r="G945" t="s">
        <v>235</v>
      </c>
      <c r="H945" t="s">
        <v>236</v>
      </c>
      <c r="I945" t="s">
        <v>34</v>
      </c>
      <c r="J945" t="s">
        <v>35</v>
      </c>
      <c r="K945">
        <v>2550</v>
      </c>
      <c r="L945" t="s">
        <v>221</v>
      </c>
      <c r="M945">
        <v>3</v>
      </c>
      <c r="N945" s="1">
        <v>42825</v>
      </c>
      <c r="O945">
        <v>1</v>
      </c>
      <c r="P945" t="str">
        <f>"170300002685"</f>
        <v>170300002685</v>
      </c>
      <c r="Q945" t="s">
        <v>172</v>
      </c>
      <c r="R945" t="s">
        <v>29</v>
      </c>
      <c r="S945" t="s">
        <v>173</v>
      </c>
      <c r="T945" t="s">
        <v>174</v>
      </c>
      <c r="U945" t="s">
        <v>28</v>
      </c>
      <c r="V945">
        <v>4</v>
      </c>
      <c r="W945">
        <v>0</v>
      </c>
    </row>
    <row r="946" spans="1:23" x14ac:dyDescent="0.25">
      <c r="A946" t="str">
        <f t="shared" si="28"/>
        <v>LA061</v>
      </c>
      <c r="B946" t="str">
        <f t="shared" si="29"/>
        <v>061</v>
      </c>
      <c r="C946" t="s">
        <v>24</v>
      </c>
      <c r="D946">
        <v>615640</v>
      </c>
      <c r="E946" t="s">
        <v>234</v>
      </c>
      <c r="F946">
        <v>615640</v>
      </c>
      <c r="G946" t="s">
        <v>235</v>
      </c>
      <c r="H946" t="s">
        <v>236</v>
      </c>
      <c r="I946" t="s">
        <v>34</v>
      </c>
      <c r="J946" t="s">
        <v>35</v>
      </c>
      <c r="K946">
        <v>2550</v>
      </c>
      <c r="L946" t="s">
        <v>221</v>
      </c>
      <c r="M946">
        <v>4</v>
      </c>
      <c r="N946" s="1">
        <v>42855</v>
      </c>
      <c r="O946">
        <v>1</v>
      </c>
      <c r="P946" t="str">
        <f>"170400000491"</f>
        <v>170400000491</v>
      </c>
      <c r="Q946" t="s">
        <v>169</v>
      </c>
      <c r="R946" t="s">
        <v>27</v>
      </c>
      <c r="S946" t="s">
        <v>170</v>
      </c>
      <c r="T946" t="s">
        <v>171</v>
      </c>
      <c r="U946" t="s">
        <v>28</v>
      </c>
      <c r="V946">
        <v>4</v>
      </c>
      <c r="W946">
        <v>0</v>
      </c>
    </row>
    <row r="947" spans="1:23" x14ac:dyDescent="0.25">
      <c r="A947" t="str">
        <f t="shared" si="28"/>
        <v>LA061</v>
      </c>
      <c r="B947" t="str">
        <f t="shared" si="29"/>
        <v>061</v>
      </c>
      <c r="C947" t="s">
        <v>24</v>
      </c>
      <c r="D947">
        <v>615640</v>
      </c>
      <c r="E947" t="s">
        <v>234</v>
      </c>
      <c r="F947">
        <v>615640</v>
      </c>
      <c r="G947" t="s">
        <v>235</v>
      </c>
      <c r="H947" t="s">
        <v>236</v>
      </c>
      <c r="I947" t="s">
        <v>34</v>
      </c>
      <c r="J947" t="s">
        <v>35</v>
      </c>
      <c r="K947">
        <v>2550</v>
      </c>
      <c r="L947" t="s">
        <v>221</v>
      </c>
      <c r="M947">
        <v>5</v>
      </c>
      <c r="N947" s="1">
        <v>42856</v>
      </c>
      <c r="O947">
        <v>1</v>
      </c>
      <c r="P947" t="str">
        <f>"170500000190"</f>
        <v>170500000190</v>
      </c>
      <c r="Q947" t="s">
        <v>169</v>
      </c>
      <c r="R947" t="s">
        <v>27</v>
      </c>
      <c r="S947" t="s">
        <v>170</v>
      </c>
      <c r="T947" t="s">
        <v>171</v>
      </c>
      <c r="U947" t="s">
        <v>28</v>
      </c>
      <c r="V947">
        <v>4</v>
      </c>
      <c r="W947">
        <v>0</v>
      </c>
    </row>
    <row r="948" spans="1:23" x14ac:dyDescent="0.25">
      <c r="A948" t="str">
        <f t="shared" si="28"/>
        <v>LA061</v>
      </c>
      <c r="B948" t="str">
        <f t="shared" si="29"/>
        <v>061</v>
      </c>
      <c r="C948" t="s">
        <v>24</v>
      </c>
      <c r="D948">
        <v>615640</v>
      </c>
      <c r="E948" t="s">
        <v>234</v>
      </c>
      <c r="F948">
        <v>615640</v>
      </c>
      <c r="G948" t="s">
        <v>235</v>
      </c>
      <c r="H948" t="s">
        <v>236</v>
      </c>
      <c r="I948" t="s">
        <v>34</v>
      </c>
      <c r="J948" t="s">
        <v>35</v>
      </c>
      <c r="K948">
        <v>2550</v>
      </c>
      <c r="L948" t="s">
        <v>221</v>
      </c>
      <c r="M948">
        <v>5</v>
      </c>
      <c r="N948" s="1">
        <v>42858</v>
      </c>
      <c r="O948">
        <v>1</v>
      </c>
      <c r="P948" t="str">
        <f>"170500000984"</f>
        <v>170500000984</v>
      </c>
      <c r="Q948" t="s">
        <v>172</v>
      </c>
      <c r="R948" t="s">
        <v>29</v>
      </c>
      <c r="S948" t="s">
        <v>173</v>
      </c>
      <c r="T948" t="s">
        <v>174</v>
      </c>
      <c r="U948" t="s">
        <v>28</v>
      </c>
      <c r="V948">
        <v>4</v>
      </c>
      <c r="W948">
        <v>0</v>
      </c>
    </row>
    <row r="949" spans="1:23" x14ac:dyDescent="0.25">
      <c r="A949" t="str">
        <f t="shared" si="28"/>
        <v>LA061</v>
      </c>
      <c r="B949" t="str">
        <f t="shared" si="29"/>
        <v>061</v>
      </c>
      <c r="C949" t="s">
        <v>24</v>
      </c>
      <c r="D949">
        <v>613540</v>
      </c>
      <c r="E949" t="s">
        <v>237</v>
      </c>
      <c r="F949">
        <v>613540</v>
      </c>
      <c r="G949" t="s">
        <v>202</v>
      </c>
      <c r="H949" t="s">
        <v>203</v>
      </c>
      <c r="I949" t="s">
        <v>25</v>
      </c>
      <c r="J949" t="s">
        <v>26</v>
      </c>
      <c r="K949" t="s">
        <v>0</v>
      </c>
      <c r="L949" t="s">
        <v>0</v>
      </c>
      <c r="M949">
        <v>6</v>
      </c>
      <c r="N949" s="1">
        <v>42887</v>
      </c>
      <c r="O949">
        <v>1</v>
      </c>
      <c r="P949" t="str">
        <f>"170600000087"</f>
        <v>170600000087</v>
      </c>
      <c r="Q949" t="s">
        <v>172</v>
      </c>
      <c r="R949" t="s">
        <v>29</v>
      </c>
      <c r="S949" t="s">
        <v>173</v>
      </c>
      <c r="T949" t="s">
        <v>174</v>
      </c>
      <c r="U949" t="s">
        <v>28</v>
      </c>
      <c r="V949">
        <v>4</v>
      </c>
      <c r="W949">
        <v>0</v>
      </c>
    </row>
    <row r="950" spans="1:23" x14ac:dyDescent="0.25">
      <c r="A950" t="str">
        <f t="shared" si="28"/>
        <v>LA061</v>
      </c>
      <c r="B950" t="str">
        <f t="shared" si="29"/>
        <v>061</v>
      </c>
      <c r="C950" t="s">
        <v>24</v>
      </c>
      <c r="D950">
        <v>613540</v>
      </c>
      <c r="E950" t="s">
        <v>237</v>
      </c>
      <c r="F950">
        <v>613540</v>
      </c>
      <c r="G950" t="s">
        <v>202</v>
      </c>
      <c r="H950" t="s">
        <v>203</v>
      </c>
      <c r="I950" t="s">
        <v>25</v>
      </c>
      <c r="J950" t="s">
        <v>26</v>
      </c>
      <c r="K950" t="s">
        <v>0</v>
      </c>
      <c r="L950" t="s">
        <v>0</v>
      </c>
      <c r="M950">
        <v>6</v>
      </c>
      <c r="N950" s="1">
        <v>42887</v>
      </c>
      <c r="O950">
        <v>1</v>
      </c>
      <c r="P950" t="str">
        <f>"170600000001"</f>
        <v>170600000001</v>
      </c>
      <c r="Q950" t="s">
        <v>180</v>
      </c>
      <c r="R950" t="s">
        <v>29</v>
      </c>
      <c r="S950" t="s">
        <v>170</v>
      </c>
      <c r="T950" t="s">
        <v>181</v>
      </c>
      <c r="U950" t="s">
        <v>28</v>
      </c>
      <c r="V950">
        <v>4</v>
      </c>
      <c r="W950">
        <v>0</v>
      </c>
    </row>
    <row r="951" spans="1:23" x14ac:dyDescent="0.25">
      <c r="A951" t="str">
        <f t="shared" si="28"/>
        <v>LA061</v>
      </c>
      <c r="B951" t="str">
        <f t="shared" si="29"/>
        <v>061</v>
      </c>
      <c r="C951" t="s">
        <v>24</v>
      </c>
      <c r="D951">
        <v>613540</v>
      </c>
      <c r="E951" t="s">
        <v>237</v>
      </c>
      <c r="F951">
        <v>613540</v>
      </c>
      <c r="G951" t="s">
        <v>202</v>
      </c>
      <c r="H951" t="s">
        <v>203</v>
      </c>
      <c r="I951" t="s">
        <v>25</v>
      </c>
      <c r="J951" t="s">
        <v>26</v>
      </c>
      <c r="K951" t="s">
        <v>0</v>
      </c>
      <c r="L951" t="s">
        <v>0</v>
      </c>
      <c r="M951">
        <v>6</v>
      </c>
      <c r="N951" s="1">
        <v>42915</v>
      </c>
      <c r="O951">
        <v>1</v>
      </c>
      <c r="P951" t="str">
        <f>"170600002528"</f>
        <v>170600002528</v>
      </c>
      <c r="Q951" t="s">
        <v>172</v>
      </c>
      <c r="R951" t="s">
        <v>29</v>
      </c>
      <c r="S951" t="s">
        <v>173</v>
      </c>
      <c r="T951" t="s">
        <v>174</v>
      </c>
      <c r="U951" t="s">
        <v>28</v>
      </c>
      <c r="V951">
        <v>4</v>
      </c>
      <c r="W951">
        <v>0</v>
      </c>
    </row>
    <row r="952" spans="1:23" x14ac:dyDescent="0.25">
      <c r="A952" t="str">
        <f t="shared" si="28"/>
        <v>LA061</v>
      </c>
      <c r="B952" t="str">
        <f t="shared" si="29"/>
        <v>061</v>
      </c>
      <c r="C952" t="s">
        <v>24</v>
      </c>
      <c r="D952">
        <v>613540</v>
      </c>
      <c r="E952" t="s">
        <v>237</v>
      </c>
      <c r="F952">
        <v>613540</v>
      </c>
      <c r="G952" t="s">
        <v>202</v>
      </c>
      <c r="H952" t="s">
        <v>203</v>
      </c>
      <c r="I952" t="s">
        <v>25</v>
      </c>
      <c r="J952" t="s">
        <v>26</v>
      </c>
      <c r="K952" t="s">
        <v>0</v>
      </c>
      <c r="L952" t="s">
        <v>0</v>
      </c>
      <c r="M952">
        <v>6</v>
      </c>
      <c r="N952" s="1">
        <v>42916</v>
      </c>
      <c r="O952">
        <v>1</v>
      </c>
      <c r="P952" t="str">
        <f>"170600000095"</f>
        <v>170600000095</v>
      </c>
      <c r="Q952" t="s">
        <v>180</v>
      </c>
      <c r="R952" t="s">
        <v>29</v>
      </c>
      <c r="S952" t="s">
        <v>187</v>
      </c>
      <c r="T952" t="s">
        <v>181</v>
      </c>
      <c r="U952" t="s">
        <v>28</v>
      </c>
      <c r="V952">
        <v>4</v>
      </c>
      <c r="W952">
        <v>0</v>
      </c>
    </row>
    <row r="953" spans="1:23" x14ac:dyDescent="0.25">
      <c r="A953" t="str">
        <f t="shared" si="28"/>
        <v>LA061</v>
      </c>
      <c r="B953" t="str">
        <f t="shared" si="29"/>
        <v>061</v>
      </c>
      <c r="C953" t="s">
        <v>24</v>
      </c>
      <c r="D953">
        <v>613540</v>
      </c>
      <c r="E953" t="s">
        <v>237</v>
      </c>
      <c r="F953">
        <v>613540</v>
      </c>
      <c r="G953" t="s">
        <v>202</v>
      </c>
      <c r="H953" t="s">
        <v>203</v>
      </c>
      <c r="I953" t="s">
        <v>25</v>
      </c>
      <c r="J953" t="s">
        <v>26</v>
      </c>
      <c r="K953" t="s">
        <v>0</v>
      </c>
      <c r="L953" t="s">
        <v>0</v>
      </c>
      <c r="M953">
        <v>7</v>
      </c>
      <c r="N953" s="1">
        <v>42917</v>
      </c>
      <c r="O953">
        <v>1</v>
      </c>
      <c r="P953" t="str">
        <f>"170700000020"</f>
        <v>170700000020</v>
      </c>
      <c r="Q953" t="s">
        <v>172</v>
      </c>
      <c r="R953" t="s">
        <v>29</v>
      </c>
      <c r="S953" t="s">
        <v>173</v>
      </c>
      <c r="T953" t="s">
        <v>174</v>
      </c>
      <c r="U953" t="s">
        <v>28</v>
      </c>
      <c r="V953">
        <v>4</v>
      </c>
      <c r="W953">
        <v>0</v>
      </c>
    </row>
    <row r="954" spans="1:23" x14ac:dyDescent="0.25">
      <c r="A954" t="str">
        <f t="shared" si="28"/>
        <v>LA061</v>
      </c>
      <c r="B954" t="str">
        <f t="shared" si="29"/>
        <v>061</v>
      </c>
      <c r="C954" t="s">
        <v>24</v>
      </c>
      <c r="D954">
        <v>613540</v>
      </c>
      <c r="E954" t="s">
        <v>237</v>
      </c>
      <c r="F954">
        <v>613540</v>
      </c>
      <c r="G954" t="s">
        <v>202</v>
      </c>
      <c r="H954" t="s">
        <v>203</v>
      </c>
      <c r="I954" t="s">
        <v>25</v>
      </c>
      <c r="J954" t="s">
        <v>26</v>
      </c>
      <c r="K954" t="s">
        <v>0</v>
      </c>
      <c r="L954" t="s">
        <v>0</v>
      </c>
      <c r="M954">
        <v>7</v>
      </c>
      <c r="N954" s="1">
        <v>42917</v>
      </c>
      <c r="O954">
        <v>1</v>
      </c>
      <c r="P954" t="str">
        <f>"170700000111"</f>
        <v>170700000111</v>
      </c>
      <c r="Q954" t="s">
        <v>180</v>
      </c>
      <c r="R954" t="s">
        <v>29</v>
      </c>
      <c r="S954" t="s">
        <v>187</v>
      </c>
      <c r="T954" t="s">
        <v>181</v>
      </c>
      <c r="U954" t="s">
        <v>28</v>
      </c>
      <c r="V954">
        <v>4</v>
      </c>
      <c r="W954">
        <v>0</v>
      </c>
    </row>
    <row r="955" spans="1:23" x14ac:dyDescent="0.25">
      <c r="A955" t="str">
        <f t="shared" si="28"/>
        <v>LA061</v>
      </c>
      <c r="B955" t="str">
        <f t="shared" si="29"/>
        <v>061</v>
      </c>
      <c r="C955" t="s">
        <v>24</v>
      </c>
      <c r="D955">
        <v>613540</v>
      </c>
      <c r="E955" t="s">
        <v>237</v>
      </c>
      <c r="F955">
        <v>613540</v>
      </c>
      <c r="G955" t="s">
        <v>202</v>
      </c>
      <c r="H955" t="s">
        <v>203</v>
      </c>
      <c r="I955" t="s">
        <v>25</v>
      </c>
      <c r="J955" t="s">
        <v>26</v>
      </c>
      <c r="K955" t="s">
        <v>0</v>
      </c>
      <c r="L955" t="s">
        <v>0</v>
      </c>
      <c r="M955">
        <v>7</v>
      </c>
      <c r="N955" s="1">
        <v>42920</v>
      </c>
      <c r="O955">
        <v>1</v>
      </c>
      <c r="P955" t="str">
        <f>"170700002128"</f>
        <v>170700002128</v>
      </c>
      <c r="Q955" t="s">
        <v>172</v>
      </c>
      <c r="R955" t="s">
        <v>29</v>
      </c>
      <c r="S955" t="s">
        <v>173</v>
      </c>
      <c r="T955" t="s">
        <v>174</v>
      </c>
      <c r="U955" t="s">
        <v>28</v>
      </c>
      <c r="V955">
        <v>4</v>
      </c>
      <c r="W955">
        <v>0</v>
      </c>
    </row>
    <row r="956" spans="1:23" x14ac:dyDescent="0.25">
      <c r="A956" t="str">
        <f t="shared" si="28"/>
        <v>LA061</v>
      </c>
      <c r="B956" t="str">
        <f t="shared" si="29"/>
        <v>061</v>
      </c>
      <c r="C956" t="s">
        <v>24</v>
      </c>
      <c r="D956">
        <v>613540</v>
      </c>
      <c r="E956" t="s">
        <v>237</v>
      </c>
      <c r="F956">
        <v>613540</v>
      </c>
      <c r="G956" t="s">
        <v>202</v>
      </c>
      <c r="H956" t="s">
        <v>203</v>
      </c>
      <c r="I956" t="s">
        <v>25</v>
      </c>
      <c r="J956" t="s">
        <v>26</v>
      </c>
      <c r="K956" t="s">
        <v>0</v>
      </c>
      <c r="L956" t="s">
        <v>0</v>
      </c>
      <c r="M956">
        <v>7</v>
      </c>
      <c r="N956" s="1">
        <v>42927</v>
      </c>
      <c r="O956">
        <v>1</v>
      </c>
      <c r="P956" t="str">
        <f>"170700002130"</f>
        <v>170700002130</v>
      </c>
      <c r="Q956" t="s">
        <v>172</v>
      </c>
      <c r="R956" t="s">
        <v>29</v>
      </c>
      <c r="S956" t="s">
        <v>173</v>
      </c>
      <c r="T956" t="s">
        <v>174</v>
      </c>
      <c r="U956" t="s">
        <v>28</v>
      </c>
      <c r="V956">
        <v>4</v>
      </c>
      <c r="W956">
        <v>0</v>
      </c>
    </row>
    <row r="957" spans="1:23" x14ac:dyDescent="0.25">
      <c r="A957" t="str">
        <f t="shared" si="28"/>
        <v>LA061</v>
      </c>
      <c r="B957" t="str">
        <f t="shared" si="29"/>
        <v>061</v>
      </c>
      <c r="C957" t="s">
        <v>24</v>
      </c>
      <c r="D957">
        <v>613540</v>
      </c>
      <c r="E957" t="s">
        <v>237</v>
      </c>
      <c r="F957">
        <v>613540</v>
      </c>
      <c r="G957" t="s">
        <v>202</v>
      </c>
      <c r="H957" t="s">
        <v>203</v>
      </c>
      <c r="I957" t="s">
        <v>25</v>
      </c>
      <c r="J957" t="s">
        <v>26</v>
      </c>
      <c r="K957" t="s">
        <v>0</v>
      </c>
      <c r="L957" t="s">
        <v>0</v>
      </c>
      <c r="M957">
        <v>7</v>
      </c>
      <c r="N957" s="1">
        <v>42936</v>
      </c>
      <c r="O957">
        <v>1</v>
      </c>
      <c r="P957" t="str">
        <f>"170700001487"</f>
        <v>170700001487</v>
      </c>
      <c r="Q957" t="s">
        <v>172</v>
      </c>
      <c r="R957" t="s">
        <v>29</v>
      </c>
      <c r="S957" t="s">
        <v>173</v>
      </c>
      <c r="T957" t="s">
        <v>174</v>
      </c>
      <c r="U957" t="s">
        <v>28</v>
      </c>
      <c r="V957">
        <v>4</v>
      </c>
      <c r="W957">
        <v>0</v>
      </c>
    </row>
    <row r="958" spans="1:23" x14ac:dyDescent="0.25">
      <c r="A958" t="str">
        <f t="shared" si="28"/>
        <v>LA061</v>
      </c>
      <c r="B958" t="str">
        <f t="shared" si="29"/>
        <v>061</v>
      </c>
      <c r="C958" t="s">
        <v>24</v>
      </c>
      <c r="D958">
        <v>613540</v>
      </c>
      <c r="E958" t="s">
        <v>237</v>
      </c>
      <c r="F958">
        <v>613540</v>
      </c>
      <c r="G958" t="s">
        <v>202</v>
      </c>
      <c r="H958" t="s">
        <v>203</v>
      </c>
      <c r="I958" t="s">
        <v>25</v>
      </c>
      <c r="J958" t="s">
        <v>26</v>
      </c>
      <c r="K958" t="s">
        <v>0</v>
      </c>
      <c r="L958" t="s">
        <v>0</v>
      </c>
      <c r="M958">
        <v>7</v>
      </c>
      <c r="N958" s="1">
        <v>42947</v>
      </c>
      <c r="O958">
        <v>1</v>
      </c>
      <c r="P958" t="str">
        <f>"170700000108"</f>
        <v>170700000108</v>
      </c>
      <c r="Q958" t="s">
        <v>180</v>
      </c>
      <c r="R958" t="s">
        <v>29</v>
      </c>
      <c r="S958" t="s">
        <v>170</v>
      </c>
      <c r="T958" t="s">
        <v>181</v>
      </c>
      <c r="U958" t="s">
        <v>28</v>
      </c>
      <c r="V958">
        <v>4</v>
      </c>
      <c r="W958">
        <v>0</v>
      </c>
    </row>
    <row r="959" spans="1:23" x14ac:dyDescent="0.25">
      <c r="A959" t="str">
        <f t="shared" si="28"/>
        <v>LA061</v>
      </c>
      <c r="B959" t="str">
        <f t="shared" si="29"/>
        <v>061</v>
      </c>
      <c r="C959" t="s">
        <v>24</v>
      </c>
      <c r="D959">
        <v>613540</v>
      </c>
      <c r="E959" t="s">
        <v>237</v>
      </c>
      <c r="F959">
        <v>613540</v>
      </c>
      <c r="G959" t="s">
        <v>202</v>
      </c>
      <c r="H959" t="s">
        <v>203</v>
      </c>
      <c r="I959" t="s">
        <v>25</v>
      </c>
      <c r="J959" t="s">
        <v>26</v>
      </c>
      <c r="K959" t="s">
        <v>0</v>
      </c>
      <c r="L959" t="s">
        <v>0</v>
      </c>
      <c r="M959">
        <v>8</v>
      </c>
      <c r="N959" s="1">
        <v>42948</v>
      </c>
      <c r="O959">
        <v>1</v>
      </c>
      <c r="P959" t="str">
        <f>"170800000002"</f>
        <v>170800000002</v>
      </c>
      <c r="Q959" t="s">
        <v>180</v>
      </c>
      <c r="R959" t="s">
        <v>29</v>
      </c>
      <c r="S959" t="s">
        <v>170</v>
      </c>
      <c r="T959" t="s">
        <v>181</v>
      </c>
      <c r="U959" t="s">
        <v>28</v>
      </c>
      <c r="V959">
        <v>4</v>
      </c>
      <c r="W959">
        <v>0</v>
      </c>
    </row>
    <row r="960" spans="1:23" x14ac:dyDescent="0.25">
      <c r="A960" t="str">
        <f t="shared" si="28"/>
        <v>LA061</v>
      </c>
      <c r="B960" t="str">
        <f t="shared" si="29"/>
        <v>061</v>
      </c>
      <c r="C960" t="s">
        <v>24</v>
      </c>
      <c r="D960">
        <v>613540</v>
      </c>
      <c r="E960" t="s">
        <v>237</v>
      </c>
      <c r="F960">
        <v>613540</v>
      </c>
      <c r="G960" t="s">
        <v>202</v>
      </c>
      <c r="H960" t="s">
        <v>203</v>
      </c>
      <c r="I960" t="s">
        <v>25</v>
      </c>
      <c r="J960" t="s">
        <v>26</v>
      </c>
      <c r="K960" t="s">
        <v>0</v>
      </c>
      <c r="L960" t="s">
        <v>0</v>
      </c>
      <c r="M960">
        <v>8</v>
      </c>
      <c r="N960" s="1">
        <v>42963</v>
      </c>
      <c r="O960">
        <v>1</v>
      </c>
      <c r="P960" t="str">
        <f>"170800000961"</f>
        <v>170800000961</v>
      </c>
      <c r="Q960" t="s">
        <v>172</v>
      </c>
      <c r="R960" t="s">
        <v>29</v>
      </c>
      <c r="S960" t="s">
        <v>173</v>
      </c>
      <c r="T960" t="s">
        <v>174</v>
      </c>
      <c r="U960" t="s">
        <v>28</v>
      </c>
      <c r="V960">
        <v>4</v>
      </c>
      <c r="W960">
        <v>0</v>
      </c>
    </row>
    <row r="961" spans="1:23" x14ac:dyDescent="0.25">
      <c r="A961" t="str">
        <f t="shared" si="28"/>
        <v>LA061</v>
      </c>
      <c r="B961" t="str">
        <f t="shared" si="29"/>
        <v>061</v>
      </c>
      <c r="C961" t="s">
        <v>24</v>
      </c>
      <c r="D961">
        <v>613540</v>
      </c>
      <c r="E961" t="s">
        <v>237</v>
      </c>
      <c r="F961">
        <v>613540</v>
      </c>
      <c r="G961" t="s">
        <v>202</v>
      </c>
      <c r="H961" t="s">
        <v>203</v>
      </c>
      <c r="I961" t="s">
        <v>25</v>
      </c>
      <c r="J961" t="s">
        <v>26</v>
      </c>
      <c r="K961" t="s">
        <v>0</v>
      </c>
      <c r="L961" t="s">
        <v>0</v>
      </c>
      <c r="M961">
        <v>8</v>
      </c>
      <c r="N961" s="1">
        <v>42964</v>
      </c>
      <c r="O961">
        <v>1</v>
      </c>
      <c r="P961" t="str">
        <f>"170800001125"</f>
        <v>170800001125</v>
      </c>
      <c r="Q961" t="s">
        <v>172</v>
      </c>
      <c r="R961" t="s">
        <v>29</v>
      </c>
      <c r="S961" t="s">
        <v>173</v>
      </c>
      <c r="T961" t="s">
        <v>174</v>
      </c>
      <c r="U961" t="s">
        <v>28</v>
      </c>
      <c r="V961">
        <v>4</v>
      </c>
      <c r="W961">
        <v>0</v>
      </c>
    </row>
    <row r="962" spans="1:23" x14ac:dyDescent="0.25">
      <c r="A962" t="str">
        <f t="shared" si="28"/>
        <v>LA061</v>
      </c>
      <c r="B962" t="str">
        <f t="shared" si="29"/>
        <v>061</v>
      </c>
      <c r="C962" t="s">
        <v>24</v>
      </c>
      <c r="D962">
        <v>613540</v>
      </c>
      <c r="E962" t="s">
        <v>237</v>
      </c>
      <c r="F962">
        <v>613540</v>
      </c>
      <c r="G962" t="s">
        <v>202</v>
      </c>
      <c r="H962" t="s">
        <v>203</v>
      </c>
      <c r="I962" t="s">
        <v>25</v>
      </c>
      <c r="J962" t="s">
        <v>26</v>
      </c>
      <c r="K962" t="s">
        <v>0</v>
      </c>
      <c r="L962" t="s">
        <v>0</v>
      </c>
      <c r="M962">
        <v>8</v>
      </c>
      <c r="N962" s="1">
        <v>42978</v>
      </c>
      <c r="O962">
        <v>1</v>
      </c>
      <c r="P962" t="str">
        <f>"170800000037"</f>
        <v>170800000037</v>
      </c>
      <c r="Q962" t="s">
        <v>180</v>
      </c>
      <c r="R962" t="s">
        <v>29</v>
      </c>
      <c r="S962" t="s">
        <v>170</v>
      </c>
      <c r="T962" t="s">
        <v>181</v>
      </c>
      <c r="U962" t="s">
        <v>28</v>
      </c>
      <c r="V962">
        <v>4</v>
      </c>
      <c r="W962">
        <v>0</v>
      </c>
    </row>
    <row r="963" spans="1:23" x14ac:dyDescent="0.25">
      <c r="A963" t="str">
        <f t="shared" si="28"/>
        <v>LA061</v>
      </c>
      <c r="B963" t="str">
        <f t="shared" si="29"/>
        <v>061</v>
      </c>
      <c r="C963" t="s">
        <v>24</v>
      </c>
      <c r="D963">
        <v>613540</v>
      </c>
      <c r="E963" t="s">
        <v>237</v>
      </c>
      <c r="F963">
        <v>613540</v>
      </c>
      <c r="G963" t="s">
        <v>202</v>
      </c>
      <c r="H963" t="s">
        <v>203</v>
      </c>
      <c r="I963" t="s">
        <v>25</v>
      </c>
      <c r="J963" t="s">
        <v>26</v>
      </c>
      <c r="K963" t="s">
        <v>0</v>
      </c>
      <c r="L963" t="s">
        <v>0</v>
      </c>
      <c r="M963">
        <v>9</v>
      </c>
      <c r="N963" s="1">
        <v>42979</v>
      </c>
      <c r="O963">
        <v>1</v>
      </c>
      <c r="P963" t="str">
        <f>"170900000001"</f>
        <v>170900000001</v>
      </c>
      <c r="Q963" t="s">
        <v>180</v>
      </c>
      <c r="R963" t="s">
        <v>29</v>
      </c>
      <c r="S963" t="s">
        <v>170</v>
      </c>
      <c r="T963" t="s">
        <v>181</v>
      </c>
      <c r="U963" t="s">
        <v>28</v>
      </c>
      <c r="V963">
        <v>4</v>
      </c>
      <c r="W963">
        <v>0</v>
      </c>
    </row>
    <row r="964" spans="1:23" x14ac:dyDescent="0.25">
      <c r="A964" t="str">
        <f t="shared" si="28"/>
        <v>LA061</v>
      </c>
      <c r="B964" t="str">
        <f t="shared" si="29"/>
        <v>061</v>
      </c>
      <c r="C964" t="s">
        <v>24</v>
      </c>
      <c r="D964">
        <v>613540</v>
      </c>
      <c r="E964" t="s">
        <v>237</v>
      </c>
      <c r="F964">
        <v>613540</v>
      </c>
      <c r="G964" t="s">
        <v>238</v>
      </c>
      <c r="H964" t="s">
        <v>239</v>
      </c>
      <c r="I964" t="s">
        <v>30</v>
      </c>
      <c r="J964" t="s">
        <v>31</v>
      </c>
      <c r="K964" t="s">
        <v>0</v>
      </c>
      <c r="L964" t="s">
        <v>0</v>
      </c>
      <c r="M964">
        <v>6</v>
      </c>
      <c r="N964" s="1">
        <v>42894</v>
      </c>
      <c r="O964">
        <v>1</v>
      </c>
      <c r="P964" t="str">
        <f>"170600000241"</f>
        <v>170600000241</v>
      </c>
      <c r="Q964" t="s">
        <v>172</v>
      </c>
      <c r="R964" t="s">
        <v>29</v>
      </c>
      <c r="S964" t="s">
        <v>173</v>
      </c>
      <c r="T964" t="s">
        <v>174</v>
      </c>
      <c r="U964" t="s">
        <v>28</v>
      </c>
      <c r="V964">
        <v>4</v>
      </c>
      <c r="W964">
        <v>0</v>
      </c>
    </row>
    <row r="965" spans="1:23" x14ac:dyDescent="0.25">
      <c r="A965" t="str">
        <f t="shared" si="28"/>
        <v>LA061</v>
      </c>
      <c r="B965" t="str">
        <f t="shared" si="29"/>
        <v>061</v>
      </c>
      <c r="C965" t="s">
        <v>24</v>
      </c>
      <c r="D965">
        <v>613540</v>
      </c>
      <c r="E965" t="s">
        <v>237</v>
      </c>
      <c r="F965">
        <v>613540</v>
      </c>
      <c r="G965" t="s">
        <v>238</v>
      </c>
      <c r="H965" t="s">
        <v>239</v>
      </c>
      <c r="I965" t="s">
        <v>30</v>
      </c>
      <c r="J965" t="s">
        <v>31</v>
      </c>
      <c r="K965" t="s">
        <v>0</v>
      </c>
      <c r="L965" t="s">
        <v>0</v>
      </c>
      <c r="M965">
        <v>6</v>
      </c>
      <c r="N965" s="1">
        <v>42916</v>
      </c>
      <c r="O965">
        <v>1</v>
      </c>
      <c r="P965" t="str">
        <f>"170600000095"</f>
        <v>170600000095</v>
      </c>
      <c r="Q965" t="s">
        <v>180</v>
      </c>
      <c r="R965" t="s">
        <v>29</v>
      </c>
      <c r="S965" t="s">
        <v>187</v>
      </c>
      <c r="T965" t="s">
        <v>181</v>
      </c>
      <c r="U965" t="s">
        <v>28</v>
      </c>
      <c r="V965">
        <v>4</v>
      </c>
      <c r="W965">
        <v>0</v>
      </c>
    </row>
    <row r="966" spans="1:23" x14ac:dyDescent="0.25">
      <c r="A966" t="str">
        <f t="shared" si="28"/>
        <v>LA061</v>
      </c>
      <c r="B966" t="str">
        <f t="shared" si="29"/>
        <v>061</v>
      </c>
      <c r="C966" t="s">
        <v>24</v>
      </c>
      <c r="D966">
        <v>613540</v>
      </c>
      <c r="E966" t="s">
        <v>237</v>
      </c>
      <c r="F966">
        <v>613540</v>
      </c>
      <c r="G966" t="s">
        <v>238</v>
      </c>
      <c r="H966" t="s">
        <v>239</v>
      </c>
      <c r="I966" t="s">
        <v>30</v>
      </c>
      <c r="J966" t="s">
        <v>31</v>
      </c>
      <c r="K966" t="s">
        <v>0</v>
      </c>
      <c r="L966" t="s">
        <v>0</v>
      </c>
      <c r="M966">
        <v>7</v>
      </c>
      <c r="N966" s="1">
        <v>42917</v>
      </c>
      <c r="O966">
        <v>1</v>
      </c>
      <c r="P966" t="str">
        <f>"170700000111"</f>
        <v>170700000111</v>
      </c>
      <c r="Q966" t="s">
        <v>180</v>
      </c>
      <c r="R966" t="s">
        <v>29</v>
      </c>
      <c r="S966" t="s">
        <v>187</v>
      </c>
      <c r="T966" t="s">
        <v>181</v>
      </c>
      <c r="U966" t="s">
        <v>28</v>
      </c>
      <c r="V966">
        <v>4</v>
      </c>
      <c r="W966">
        <v>0</v>
      </c>
    </row>
    <row r="967" spans="1:23" x14ac:dyDescent="0.25">
      <c r="A967" t="str">
        <f t="shared" si="28"/>
        <v>LA061</v>
      </c>
      <c r="B967" t="str">
        <f t="shared" si="29"/>
        <v>061</v>
      </c>
      <c r="C967" t="s">
        <v>24</v>
      </c>
      <c r="D967">
        <v>613540</v>
      </c>
      <c r="E967" t="s">
        <v>237</v>
      </c>
      <c r="F967">
        <v>613540</v>
      </c>
      <c r="G967" t="s">
        <v>238</v>
      </c>
      <c r="H967" t="s">
        <v>239</v>
      </c>
      <c r="I967" t="s">
        <v>30</v>
      </c>
      <c r="J967" t="s">
        <v>31</v>
      </c>
      <c r="K967" t="s">
        <v>0</v>
      </c>
      <c r="L967" t="s">
        <v>0</v>
      </c>
      <c r="M967">
        <v>7</v>
      </c>
      <c r="N967" s="1">
        <v>42927</v>
      </c>
      <c r="O967">
        <v>1</v>
      </c>
      <c r="P967" t="str">
        <f>"170700002130"</f>
        <v>170700002130</v>
      </c>
      <c r="Q967" t="s">
        <v>172</v>
      </c>
      <c r="R967" t="s">
        <v>29</v>
      </c>
      <c r="S967" t="s">
        <v>173</v>
      </c>
      <c r="T967" t="s">
        <v>174</v>
      </c>
      <c r="U967" t="s">
        <v>28</v>
      </c>
      <c r="V967">
        <v>4</v>
      </c>
      <c r="W967">
        <v>0</v>
      </c>
    </row>
    <row r="968" spans="1:23" x14ac:dyDescent="0.25">
      <c r="A968" t="str">
        <f t="shared" si="28"/>
        <v>LA061</v>
      </c>
      <c r="B968" t="str">
        <f t="shared" si="29"/>
        <v>061</v>
      </c>
      <c r="C968" t="s">
        <v>24</v>
      </c>
      <c r="D968">
        <v>613540</v>
      </c>
      <c r="E968" t="s">
        <v>237</v>
      </c>
      <c r="F968">
        <v>613540</v>
      </c>
      <c r="G968" t="s">
        <v>238</v>
      </c>
      <c r="H968" t="s">
        <v>239</v>
      </c>
      <c r="I968" t="s">
        <v>30</v>
      </c>
      <c r="J968" t="s">
        <v>31</v>
      </c>
      <c r="K968" t="s">
        <v>0</v>
      </c>
      <c r="L968" t="s">
        <v>0</v>
      </c>
      <c r="M968">
        <v>7</v>
      </c>
      <c r="N968" s="1">
        <v>42947</v>
      </c>
      <c r="O968">
        <v>1</v>
      </c>
      <c r="P968" t="str">
        <f>"170700000064"</f>
        <v>170700000064</v>
      </c>
      <c r="Q968" t="s">
        <v>180</v>
      </c>
      <c r="R968" t="s">
        <v>27</v>
      </c>
      <c r="S968" t="s">
        <v>170</v>
      </c>
      <c r="T968" t="s">
        <v>181</v>
      </c>
      <c r="U968" t="s">
        <v>28</v>
      </c>
      <c r="V968">
        <v>4</v>
      </c>
      <c r="W968">
        <v>0</v>
      </c>
    </row>
    <row r="969" spans="1:23" x14ac:dyDescent="0.25">
      <c r="A969" t="str">
        <f t="shared" si="28"/>
        <v>LA061</v>
      </c>
      <c r="B969" t="str">
        <f t="shared" si="29"/>
        <v>061</v>
      </c>
      <c r="C969" t="s">
        <v>24</v>
      </c>
      <c r="D969">
        <v>613540</v>
      </c>
      <c r="E969" t="s">
        <v>237</v>
      </c>
      <c r="F969">
        <v>613540</v>
      </c>
      <c r="G969" t="s">
        <v>238</v>
      </c>
      <c r="H969" t="s">
        <v>239</v>
      </c>
      <c r="I969" t="s">
        <v>30</v>
      </c>
      <c r="J969" t="s">
        <v>31</v>
      </c>
      <c r="K969" t="s">
        <v>0</v>
      </c>
      <c r="L969" t="s">
        <v>0</v>
      </c>
      <c r="M969">
        <v>8</v>
      </c>
      <c r="N969" s="1">
        <v>42948</v>
      </c>
      <c r="O969">
        <v>1</v>
      </c>
      <c r="P969" t="str">
        <f>"170800000051"</f>
        <v>170800000051</v>
      </c>
      <c r="Q969" t="s">
        <v>180</v>
      </c>
      <c r="R969" t="s">
        <v>27</v>
      </c>
      <c r="S969" t="s">
        <v>170</v>
      </c>
      <c r="T969" t="s">
        <v>181</v>
      </c>
      <c r="U969" t="s">
        <v>28</v>
      </c>
      <c r="V969">
        <v>4</v>
      </c>
      <c r="W969">
        <v>0</v>
      </c>
    </row>
    <row r="970" spans="1:23" x14ac:dyDescent="0.25">
      <c r="A970" t="str">
        <f t="shared" si="28"/>
        <v>LA061</v>
      </c>
      <c r="B970" t="str">
        <f t="shared" si="29"/>
        <v>061</v>
      </c>
      <c r="C970" t="s">
        <v>24</v>
      </c>
      <c r="D970">
        <v>613540</v>
      </c>
      <c r="E970" t="s">
        <v>237</v>
      </c>
      <c r="F970">
        <v>613540</v>
      </c>
      <c r="G970" t="s">
        <v>238</v>
      </c>
      <c r="H970" t="s">
        <v>239</v>
      </c>
      <c r="I970" t="s">
        <v>30</v>
      </c>
      <c r="J970" t="s">
        <v>31</v>
      </c>
      <c r="K970" t="s">
        <v>0</v>
      </c>
      <c r="L970" t="s">
        <v>0</v>
      </c>
      <c r="M970">
        <v>8</v>
      </c>
      <c r="N970" s="1">
        <v>42956</v>
      </c>
      <c r="O970">
        <v>1</v>
      </c>
      <c r="P970" t="str">
        <f>"170800000382"</f>
        <v>170800000382</v>
      </c>
      <c r="Q970" t="s">
        <v>172</v>
      </c>
      <c r="R970" t="s">
        <v>29</v>
      </c>
      <c r="S970" t="s">
        <v>173</v>
      </c>
      <c r="T970" t="s">
        <v>174</v>
      </c>
      <c r="U970" t="s">
        <v>28</v>
      </c>
      <c r="V970">
        <v>4</v>
      </c>
      <c r="W970">
        <v>0</v>
      </c>
    </row>
    <row r="971" spans="1:23" x14ac:dyDescent="0.25">
      <c r="A971" t="str">
        <f t="shared" si="28"/>
        <v>LA061</v>
      </c>
      <c r="B971" t="str">
        <f t="shared" si="29"/>
        <v>061</v>
      </c>
      <c r="C971" t="s">
        <v>24</v>
      </c>
      <c r="D971">
        <v>613540</v>
      </c>
      <c r="E971" t="s">
        <v>237</v>
      </c>
      <c r="F971">
        <v>613540</v>
      </c>
      <c r="G971" t="s">
        <v>238</v>
      </c>
      <c r="H971" t="s">
        <v>239</v>
      </c>
      <c r="I971" t="s">
        <v>30</v>
      </c>
      <c r="J971" t="s">
        <v>31</v>
      </c>
      <c r="K971" t="s">
        <v>0</v>
      </c>
      <c r="L971" t="s">
        <v>0</v>
      </c>
      <c r="M971">
        <v>8</v>
      </c>
      <c r="N971" s="1">
        <v>42978</v>
      </c>
      <c r="O971">
        <v>1</v>
      </c>
      <c r="P971" t="str">
        <f>"170800000290"</f>
        <v>170800000290</v>
      </c>
      <c r="Q971" t="s">
        <v>180</v>
      </c>
      <c r="R971" t="s">
        <v>27</v>
      </c>
      <c r="S971" t="s">
        <v>170</v>
      </c>
      <c r="T971" t="s">
        <v>181</v>
      </c>
      <c r="U971" t="s">
        <v>28</v>
      </c>
      <c r="V971">
        <v>4</v>
      </c>
      <c r="W971">
        <v>0</v>
      </c>
    </row>
    <row r="972" spans="1:23" x14ac:dyDescent="0.25">
      <c r="A972" t="str">
        <f t="shared" si="28"/>
        <v>LA061</v>
      </c>
      <c r="B972" t="str">
        <f t="shared" si="29"/>
        <v>061</v>
      </c>
      <c r="C972" t="s">
        <v>24</v>
      </c>
      <c r="D972">
        <v>613540</v>
      </c>
      <c r="E972" t="s">
        <v>237</v>
      </c>
      <c r="F972">
        <v>613540</v>
      </c>
      <c r="G972" t="s">
        <v>238</v>
      </c>
      <c r="H972" t="s">
        <v>239</v>
      </c>
      <c r="I972" t="s">
        <v>30</v>
      </c>
      <c r="J972" t="s">
        <v>31</v>
      </c>
      <c r="K972" t="s">
        <v>0</v>
      </c>
      <c r="L972" t="s">
        <v>0</v>
      </c>
      <c r="M972">
        <v>9</v>
      </c>
      <c r="N972" s="1">
        <v>42979</v>
      </c>
      <c r="O972">
        <v>1</v>
      </c>
      <c r="P972" t="str">
        <f>"170900000007"</f>
        <v>170900000007</v>
      </c>
      <c r="Q972" t="s">
        <v>180</v>
      </c>
      <c r="R972" t="s">
        <v>27</v>
      </c>
      <c r="S972" t="s">
        <v>170</v>
      </c>
      <c r="T972" t="s">
        <v>181</v>
      </c>
      <c r="U972" t="s">
        <v>28</v>
      </c>
      <c r="V972">
        <v>4</v>
      </c>
      <c r="W972">
        <v>0</v>
      </c>
    </row>
    <row r="973" spans="1:23" x14ac:dyDescent="0.25">
      <c r="A973" t="str">
        <f t="shared" si="28"/>
        <v>LA061</v>
      </c>
      <c r="B973" t="str">
        <f t="shared" si="29"/>
        <v>061</v>
      </c>
      <c r="C973" t="s">
        <v>24</v>
      </c>
      <c r="D973">
        <v>613540</v>
      </c>
      <c r="E973" t="s">
        <v>237</v>
      </c>
      <c r="F973">
        <v>613540</v>
      </c>
      <c r="G973" t="s">
        <v>238</v>
      </c>
      <c r="H973" t="s">
        <v>239</v>
      </c>
      <c r="I973" t="s">
        <v>30</v>
      </c>
      <c r="J973" t="s">
        <v>31</v>
      </c>
      <c r="K973" t="s">
        <v>0</v>
      </c>
      <c r="L973" t="s">
        <v>0</v>
      </c>
      <c r="M973">
        <v>9</v>
      </c>
      <c r="N973" s="1">
        <v>42990</v>
      </c>
      <c r="O973">
        <v>1</v>
      </c>
      <c r="P973" t="str">
        <f>"170900000559"</f>
        <v>170900000559</v>
      </c>
      <c r="Q973" t="s">
        <v>172</v>
      </c>
      <c r="R973" t="s">
        <v>29</v>
      </c>
      <c r="S973" t="s">
        <v>173</v>
      </c>
      <c r="T973" t="s">
        <v>174</v>
      </c>
      <c r="U973" t="s">
        <v>28</v>
      </c>
      <c r="V973">
        <v>4</v>
      </c>
      <c r="W973">
        <v>0</v>
      </c>
    </row>
    <row r="974" spans="1:23" x14ac:dyDescent="0.25">
      <c r="A974" t="str">
        <f t="shared" si="28"/>
        <v>LA061</v>
      </c>
      <c r="B974" t="str">
        <f t="shared" si="29"/>
        <v>061</v>
      </c>
      <c r="C974" t="s">
        <v>24</v>
      </c>
      <c r="D974">
        <v>613540</v>
      </c>
      <c r="E974" t="s">
        <v>237</v>
      </c>
      <c r="F974">
        <v>613540</v>
      </c>
      <c r="G974" t="s">
        <v>238</v>
      </c>
      <c r="H974" t="s">
        <v>239</v>
      </c>
      <c r="I974" t="s">
        <v>30</v>
      </c>
      <c r="J974" t="s">
        <v>31</v>
      </c>
      <c r="K974" t="s">
        <v>0</v>
      </c>
      <c r="L974" t="s">
        <v>0</v>
      </c>
      <c r="M974">
        <v>9</v>
      </c>
      <c r="N974" s="1">
        <v>43008</v>
      </c>
      <c r="O974">
        <v>1</v>
      </c>
      <c r="P974" t="str">
        <f>"170900000316"</f>
        <v>170900000316</v>
      </c>
      <c r="Q974" t="s">
        <v>180</v>
      </c>
      <c r="R974" t="s">
        <v>27</v>
      </c>
      <c r="S974" t="s">
        <v>170</v>
      </c>
      <c r="T974" t="s">
        <v>181</v>
      </c>
      <c r="U974" t="s">
        <v>28</v>
      </c>
      <c r="V974">
        <v>4</v>
      </c>
      <c r="W974">
        <v>0</v>
      </c>
    </row>
    <row r="975" spans="1:23" x14ac:dyDescent="0.25">
      <c r="A975" t="str">
        <f t="shared" si="28"/>
        <v>LA061</v>
      </c>
      <c r="B975" t="str">
        <f t="shared" si="29"/>
        <v>061</v>
      </c>
      <c r="C975" t="s">
        <v>24</v>
      </c>
      <c r="D975">
        <v>613540</v>
      </c>
      <c r="E975" t="s">
        <v>237</v>
      </c>
      <c r="F975">
        <v>613540</v>
      </c>
      <c r="G975" t="s">
        <v>238</v>
      </c>
      <c r="H975" t="s">
        <v>239</v>
      </c>
      <c r="I975" t="s">
        <v>30</v>
      </c>
      <c r="J975" t="s">
        <v>31</v>
      </c>
      <c r="K975" t="s">
        <v>0</v>
      </c>
      <c r="L975" t="s">
        <v>0</v>
      </c>
      <c r="M975">
        <v>10</v>
      </c>
      <c r="N975" s="1">
        <v>43009</v>
      </c>
      <c r="O975">
        <v>1</v>
      </c>
      <c r="P975" t="str">
        <f>"171000000010"</f>
        <v>171000000010</v>
      </c>
      <c r="Q975" t="s">
        <v>180</v>
      </c>
      <c r="R975" t="s">
        <v>27</v>
      </c>
      <c r="S975" t="s">
        <v>170</v>
      </c>
      <c r="T975" t="s">
        <v>181</v>
      </c>
      <c r="U975" t="s">
        <v>28</v>
      </c>
      <c r="V975">
        <v>4</v>
      </c>
      <c r="W975">
        <v>0</v>
      </c>
    </row>
    <row r="976" spans="1:23" x14ac:dyDescent="0.25">
      <c r="A976" t="str">
        <f t="shared" si="28"/>
        <v>LA061</v>
      </c>
      <c r="B976" t="str">
        <f t="shared" si="29"/>
        <v>061</v>
      </c>
      <c r="C976" t="s">
        <v>24</v>
      </c>
      <c r="D976">
        <v>613540</v>
      </c>
      <c r="E976" t="s">
        <v>237</v>
      </c>
      <c r="F976">
        <v>613540</v>
      </c>
      <c r="G976" t="s">
        <v>238</v>
      </c>
      <c r="H976" t="s">
        <v>239</v>
      </c>
      <c r="I976" t="s">
        <v>30</v>
      </c>
      <c r="J976" t="s">
        <v>31</v>
      </c>
      <c r="K976" t="s">
        <v>0</v>
      </c>
      <c r="L976" t="s">
        <v>0</v>
      </c>
      <c r="M976">
        <v>10</v>
      </c>
      <c r="N976" s="1">
        <v>43014</v>
      </c>
      <c r="O976">
        <v>1</v>
      </c>
      <c r="P976" t="str">
        <f>"171000001076"</f>
        <v>171000001076</v>
      </c>
      <c r="Q976" t="s">
        <v>172</v>
      </c>
      <c r="R976" t="s">
        <v>29</v>
      </c>
      <c r="S976" t="s">
        <v>173</v>
      </c>
      <c r="T976" t="s">
        <v>174</v>
      </c>
      <c r="U976" t="s">
        <v>28</v>
      </c>
      <c r="V976">
        <v>4</v>
      </c>
      <c r="W976">
        <v>0</v>
      </c>
    </row>
    <row r="977" spans="1:23" x14ac:dyDescent="0.25">
      <c r="A977" t="str">
        <f t="shared" ref="A977:A1040" si="30">"LA061"</f>
        <v>LA061</v>
      </c>
      <c r="B977" t="str">
        <f t="shared" ref="B977:B1040" si="31">"061"</f>
        <v>061</v>
      </c>
      <c r="C977" t="s">
        <v>24</v>
      </c>
      <c r="D977">
        <v>613540</v>
      </c>
      <c r="E977" t="s">
        <v>237</v>
      </c>
      <c r="F977">
        <v>613540</v>
      </c>
      <c r="G977" t="s">
        <v>238</v>
      </c>
      <c r="H977" t="s">
        <v>239</v>
      </c>
      <c r="I977" t="s">
        <v>30</v>
      </c>
      <c r="J977" t="s">
        <v>31</v>
      </c>
      <c r="K977" t="s">
        <v>0</v>
      </c>
      <c r="L977" t="s">
        <v>0</v>
      </c>
      <c r="M977">
        <v>10</v>
      </c>
      <c r="N977" s="1">
        <v>43039</v>
      </c>
      <c r="O977">
        <v>1</v>
      </c>
      <c r="P977" t="str">
        <f>"171000000351"</f>
        <v>171000000351</v>
      </c>
      <c r="Q977" t="s">
        <v>180</v>
      </c>
      <c r="R977" t="s">
        <v>27</v>
      </c>
      <c r="S977" t="s">
        <v>170</v>
      </c>
      <c r="T977" t="s">
        <v>181</v>
      </c>
      <c r="U977" t="s">
        <v>28</v>
      </c>
      <c r="V977">
        <v>4</v>
      </c>
      <c r="W977">
        <v>0</v>
      </c>
    </row>
    <row r="978" spans="1:23" x14ac:dyDescent="0.25">
      <c r="A978" t="str">
        <f t="shared" si="30"/>
        <v>LA061</v>
      </c>
      <c r="B978" t="str">
        <f t="shared" si="31"/>
        <v>061</v>
      </c>
      <c r="C978" t="s">
        <v>24</v>
      </c>
      <c r="D978">
        <v>614040</v>
      </c>
      <c r="E978" t="s">
        <v>240</v>
      </c>
      <c r="F978">
        <v>614040</v>
      </c>
      <c r="G978" t="s">
        <v>41</v>
      </c>
      <c r="H978" t="s">
        <v>42</v>
      </c>
      <c r="I978" t="s">
        <v>53</v>
      </c>
      <c r="J978" t="s">
        <v>54</v>
      </c>
      <c r="K978" t="s">
        <v>0</v>
      </c>
      <c r="L978" t="s">
        <v>0</v>
      </c>
      <c r="M978">
        <v>1</v>
      </c>
      <c r="N978" s="1">
        <v>42766</v>
      </c>
      <c r="O978">
        <v>1</v>
      </c>
      <c r="P978" t="str">
        <f>"170100000191"</f>
        <v>170100000191</v>
      </c>
      <c r="Q978" t="s">
        <v>180</v>
      </c>
      <c r="R978" t="s">
        <v>27</v>
      </c>
      <c r="S978" t="s">
        <v>170</v>
      </c>
      <c r="T978" t="s">
        <v>181</v>
      </c>
      <c r="U978" t="s">
        <v>28</v>
      </c>
      <c r="V978">
        <v>4</v>
      </c>
      <c r="W978">
        <v>0</v>
      </c>
    </row>
    <row r="979" spans="1:23" x14ac:dyDescent="0.25">
      <c r="A979" t="str">
        <f t="shared" si="30"/>
        <v>LA061</v>
      </c>
      <c r="B979" t="str">
        <f t="shared" si="31"/>
        <v>061</v>
      </c>
      <c r="C979" t="s">
        <v>24</v>
      </c>
      <c r="D979">
        <v>615570</v>
      </c>
      <c r="E979" t="s">
        <v>241</v>
      </c>
      <c r="F979">
        <v>615570</v>
      </c>
      <c r="G979" t="s">
        <v>242</v>
      </c>
      <c r="H979" t="s">
        <v>243</v>
      </c>
      <c r="I979" t="s">
        <v>34</v>
      </c>
      <c r="J979" t="s">
        <v>35</v>
      </c>
      <c r="K979">
        <v>2540</v>
      </c>
      <c r="L979" t="s">
        <v>46</v>
      </c>
      <c r="M979">
        <v>2</v>
      </c>
      <c r="N979" s="1">
        <v>42790</v>
      </c>
      <c r="O979">
        <v>1</v>
      </c>
      <c r="P979" t="str">
        <f>"170200002025"</f>
        <v>170200002025</v>
      </c>
      <c r="Q979" t="s">
        <v>172</v>
      </c>
      <c r="R979" t="s">
        <v>29</v>
      </c>
      <c r="S979" t="s">
        <v>173</v>
      </c>
      <c r="T979" t="s">
        <v>174</v>
      </c>
      <c r="U979" t="s">
        <v>28</v>
      </c>
      <c r="V979">
        <v>4</v>
      </c>
      <c r="W979">
        <v>0</v>
      </c>
    </row>
    <row r="980" spans="1:23" x14ac:dyDescent="0.25">
      <c r="A980" t="str">
        <f t="shared" si="30"/>
        <v>LA061</v>
      </c>
      <c r="B980" t="str">
        <f t="shared" si="31"/>
        <v>061</v>
      </c>
      <c r="C980" t="s">
        <v>24</v>
      </c>
      <c r="D980">
        <v>615570</v>
      </c>
      <c r="E980" t="s">
        <v>241</v>
      </c>
      <c r="F980">
        <v>615570</v>
      </c>
      <c r="G980" t="s">
        <v>242</v>
      </c>
      <c r="H980" t="s">
        <v>243</v>
      </c>
      <c r="I980" t="s">
        <v>34</v>
      </c>
      <c r="J980" t="s">
        <v>35</v>
      </c>
      <c r="K980">
        <v>2540</v>
      </c>
      <c r="L980" t="s">
        <v>46</v>
      </c>
      <c r="M980">
        <v>2</v>
      </c>
      <c r="N980" s="1">
        <v>42793</v>
      </c>
      <c r="O980">
        <v>1</v>
      </c>
      <c r="P980" t="str">
        <f>"170200002131"</f>
        <v>170200002131</v>
      </c>
      <c r="Q980" t="s">
        <v>172</v>
      </c>
      <c r="R980" t="s">
        <v>29</v>
      </c>
      <c r="S980" t="s">
        <v>173</v>
      </c>
      <c r="T980" t="s">
        <v>174</v>
      </c>
      <c r="U980" t="s">
        <v>28</v>
      </c>
      <c r="V980">
        <v>4</v>
      </c>
      <c r="W980">
        <v>0</v>
      </c>
    </row>
    <row r="981" spans="1:23" x14ac:dyDescent="0.25">
      <c r="A981" t="str">
        <f t="shared" si="30"/>
        <v>LA061</v>
      </c>
      <c r="B981" t="str">
        <f t="shared" si="31"/>
        <v>061</v>
      </c>
      <c r="C981" t="s">
        <v>24</v>
      </c>
      <c r="D981">
        <v>615570</v>
      </c>
      <c r="E981" t="s">
        <v>241</v>
      </c>
      <c r="F981">
        <v>615570</v>
      </c>
      <c r="G981" t="s">
        <v>242</v>
      </c>
      <c r="H981" t="s">
        <v>243</v>
      </c>
      <c r="I981" t="s">
        <v>34</v>
      </c>
      <c r="J981" t="s">
        <v>35</v>
      </c>
      <c r="K981">
        <v>2540</v>
      </c>
      <c r="L981" t="s">
        <v>46</v>
      </c>
      <c r="M981">
        <v>2</v>
      </c>
      <c r="N981" s="1">
        <v>42794</v>
      </c>
      <c r="O981">
        <v>1</v>
      </c>
      <c r="P981" t="str">
        <f>"170200000526"</f>
        <v>170200000526</v>
      </c>
      <c r="Q981" t="s">
        <v>169</v>
      </c>
      <c r="R981" t="s">
        <v>27</v>
      </c>
      <c r="S981" t="s">
        <v>170</v>
      </c>
      <c r="T981" t="s">
        <v>171</v>
      </c>
      <c r="U981" t="s">
        <v>28</v>
      </c>
      <c r="V981">
        <v>4</v>
      </c>
      <c r="W981">
        <v>0</v>
      </c>
    </row>
    <row r="982" spans="1:23" x14ac:dyDescent="0.25">
      <c r="A982" t="str">
        <f t="shared" si="30"/>
        <v>LA061</v>
      </c>
      <c r="B982" t="str">
        <f t="shared" si="31"/>
        <v>061</v>
      </c>
      <c r="C982" t="s">
        <v>24</v>
      </c>
      <c r="D982">
        <v>615570</v>
      </c>
      <c r="E982" t="s">
        <v>241</v>
      </c>
      <c r="F982">
        <v>615570</v>
      </c>
      <c r="G982" t="s">
        <v>242</v>
      </c>
      <c r="H982" t="s">
        <v>243</v>
      </c>
      <c r="I982" t="s">
        <v>34</v>
      </c>
      <c r="J982" t="s">
        <v>35</v>
      </c>
      <c r="K982">
        <v>2540</v>
      </c>
      <c r="L982" t="s">
        <v>46</v>
      </c>
      <c r="M982">
        <v>2</v>
      </c>
      <c r="N982" s="1">
        <v>42794</v>
      </c>
      <c r="O982">
        <v>1</v>
      </c>
      <c r="P982" t="str">
        <f>"170200002359"</f>
        <v>170200002359</v>
      </c>
      <c r="Q982" t="s">
        <v>172</v>
      </c>
      <c r="R982" t="s">
        <v>29</v>
      </c>
      <c r="S982" t="s">
        <v>173</v>
      </c>
      <c r="T982" t="s">
        <v>174</v>
      </c>
      <c r="U982" t="s">
        <v>28</v>
      </c>
      <c r="V982">
        <v>4</v>
      </c>
      <c r="W982">
        <v>0</v>
      </c>
    </row>
    <row r="983" spans="1:23" x14ac:dyDescent="0.25">
      <c r="A983" t="str">
        <f t="shared" si="30"/>
        <v>LA061</v>
      </c>
      <c r="B983" t="str">
        <f t="shared" si="31"/>
        <v>061</v>
      </c>
      <c r="C983" t="s">
        <v>24</v>
      </c>
      <c r="D983">
        <v>615570</v>
      </c>
      <c r="E983" t="s">
        <v>241</v>
      </c>
      <c r="F983">
        <v>615570</v>
      </c>
      <c r="G983" t="s">
        <v>242</v>
      </c>
      <c r="H983" t="s">
        <v>243</v>
      </c>
      <c r="I983" t="s">
        <v>34</v>
      </c>
      <c r="J983" t="s">
        <v>35</v>
      </c>
      <c r="K983">
        <v>2540</v>
      </c>
      <c r="L983" t="s">
        <v>46</v>
      </c>
      <c r="M983">
        <v>3</v>
      </c>
      <c r="N983" s="1">
        <v>42795</v>
      </c>
      <c r="O983">
        <v>1</v>
      </c>
      <c r="P983" t="str">
        <f>"170300000245"</f>
        <v>170300000245</v>
      </c>
      <c r="Q983" t="s">
        <v>169</v>
      </c>
      <c r="R983" t="s">
        <v>27</v>
      </c>
      <c r="S983" t="s">
        <v>170</v>
      </c>
      <c r="T983" t="s">
        <v>171</v>
      </c>
      <c r="U983" t="s">
        <v>28</v>
      </c>
      <c r="V983">
        <v>4</v>
      </c>
      <c r="W983">
        <v>0</v>
      </c>
    </row>
    <row r="984" spans="1:23" x14ac:dyDescent="0.25">
      <c r="A984" t="str">
        <f t="shared" si="30"/>
        <v>LA061</v>
      </c>
      <c r="B984" t="str">
        <f t="shared" si="31"/>
        <v>061</v>
      </c>
      <c r="C984" t="s">
        <v>24</v>
      </c>
      <c r="D984">
        <v>615570</v>
      </c>
      <c r="E984" t="s">
        <v>241</v>
      </c>
      <c r="F984">
        <v>615570</v>
      </c>
      <c r="G984" t="s">
        <v>242</v>
      </c>
      <c r="H984" t="s">
        <v>243</v>
      </c>
      <c r="I984" t="s">
        <v>34</v>
      </c>
      <c r="J984" t="s">
        <v>35</v>
      </c>
      <c r="K984">
        <v>2540</v>
      </c>
      <c r="L984" t="s">
        <v>46</v>
      </c>
      <c r="M984">
        <v>3</v>
      </c>
      <c r="N984" s="1">
        <v>42795</v>
      </c>
      <c r="O984">
        <v>1</v>
      </c>
      <c r="P984" t="str">
        <f>"170300001725"</f>
        <v>170300001725</v>
      </c>
      <c r="Q984" t="s">
        <v>172</v>
      </c>
      <c r="R984" t="s">
        <v>29</v>
      </c>
      <c r="S984" t="s">
        <v>173</v>
      </c>
      <c r="T984" t="s">
        <v>174</v>
      </c>
      <c r="U984" t="s">
        <v>28</v>
      </c>
      <c r="V984">
        <v>4</v>
      </c>
      <c r="W984">
        <v>0</v>
      </c>
    </row>
    <row r="985" spans="1:23" x14ac:dyDescent="0.25">
      <c r="A985" t="str">
        <f t="shared" si="30"/>
        <v>LA061</v>
      </c>
      <c r="B985" t="str">
        <f t="shared" si="31"/>
        <v>061</v>
      </c>
      <c r="C985" t="s">
        <v>24</v>
      </c>
      <c r="D985">
        <v>615570</v>
      </c>
      <c r="E985" t="s">
        <v>241</v>
      </c>
      <c r="F985">
        <v>615570</v>
      </c>
      <c r="G985" t="s">
        <v>242</v>
      </c>
      <c r="H985" t="s">
        <v>243</v>
      </c>
      <c r="I985" t="s">
        <v>34</v>
      </c>
      <c r="J985" t="s">
        <v>35</v>
      </c>
      <c r="K985">
        <v>2540</v>
      </c>
      <c r="L985" t="s">
        <v>46</v>
      </c>
      <c r="M985">
        <v>3</v>
      </c>
      <c r="N985" s="1">
        <v>42802</v>
      </c>
      <c r="O985">
        <v>1</v>
      </c>
      <c r="P985" t="str">
        <f>"170300001128"</f>
        <v>170300001128</v>
      </c>
      <c r="Q985" t="s">
        <v>172</v>
      </c>
      <c r="R985" t="s">
        <v>29</v>
      </c>
      <c r="S985" t="s">
        <v>173</v>
      </c>
      <c r="T985" t="s">
        <v>174</v>
      </c>
      <c r="U985" t="s">
        <v>28</v>
      </c>
      <c r="V985">
        <v>4</v>
      </c>
      <c r="W985">
        <v>0</v>
      </c>
    </row>
    <row r="986" spans="1:23" x14ac:dyDescent="0.25">
      <c r="A986" t="str">
        <f t="shared" si="30"/>
        <v>LA061</v>
      </c>
      <c r="B986" t="str">
        <f t="shared" si="31"/>
        <v>061</v>
      </c>
      <c r="C986" t="s">
        <v>24</v>
      </c>
      <c r="D986">
        <v>615570</v>
      </c>
      <c r="E986" t="s">
        <v>241</v>
      </c>
      <c r="F986">
        <v>615570</v>
      </c>
      <c r="G986" t="s">
        <v>242</v>
      </c>
      <c r="H986" t="s">
        <v>243</v>
      </c>
      <c r="I986" t="s">
        <v>34</v>
      </c>
      <c r="J986" t="s">
        <v>35</v>
      </c>
      <c r="K986">
        <v>2540</v>
      </c>
      <c r="L986" t="s">
        <v>46</v>
      </c>
      <c r="M986">
        <v>3</v>
      </c>
      <c r="N986" s="1">
        <v>42804</v>
      </c>
      <c r="O986">
        <v>1</v>
      </c>
      <c r="P986" t="str">
        <f>"170300000524"</f>
        <v>170300000524</v>
      </c>
      <c r="Q986" t="s">
        <v>172</v>
      </c>
      <c r="R986" t="s">
        <v>29</v>
      </c>
      <c r="S986" t="s">
        <v>173</v>
      </c>
      <c r="T986" t="s">
        <v>174</v>
      </c>
      <c r="U986" t="s">
        <v>28</v>
      </c>
      <c r="V986">
        <v>4</v>
      </c>
      <c r="W986">
        <v>0</v>
      </c>
    </row>
    <row r="987" spans="1:23" x14ac:dyDescent="0.25">
      <c r="A987" t="str">
        <f t="shared" si="30"/>
        <v>LA061</v>
      </c>
      <c r="B987" t="str">
        <f t="shared" si="31"/>
        <v>061</v>
      </c>
      <c r="C987" t="s">
        <v>24</v>
      </c>
      <c r="D987">
        <v>615570</v>
      </c>
      <c r="E987" t="s">
        <v>241</v>
      </c>
      <c r="F987">
        <v>615570</v>
      </c>
      <c r="G987" t="s">
        <v>242</v>
      </c>
      <c r="H987" t="s">
        <v>243</v>
      </c>
      <c r="I987" t="s">
        <v>34</v>
      </c>
      <c r="J987" t="s">
        <v>35</v>
      </c>
      <c r="K987">
        <v>2540</v>
      </c>
      <c r="L987" t="s">
        <v>46</v>
      </c>
      <c r="M987">
        <v>3</v>
      </c>
      <c r="N987" s="1">
        <v>42809</v>
      </c>
      <c r="O987">
        <v>1</v>
      </c>
      <c r="P987" t="str">
        <f>"170300001005"</f>
        <v>170300001005</v>
      </c>
      <c r="Q987" t="s">
        <v>172</v>
      </c>
      <c r="R987" t="s">
        <v>29</v>
      </c>
      <c r="S987" t="s">
        <v>173</v>
      </c>
      <c r="T987" t="s">
        <v>174</v>
      </c>
      <c r="U987" t="s">
        <v>28</v>
      </c>
      <c r="V987">
        <v>4</v>
      </c>
      <c r="W987">
        <v>0</v>
      </c>
    </row>
    <row r="988" spans="1:23" x14ac:dyDescent="0.25">
      <c r="A988" t="str">
        <f t="shared" si="30"/>
        <v>LA061</v>
      </c>
      <c r="B988" t="str">
        <f t="shared" si="31"/>
        <v>061</v>
      </c>
      <c r="C988" t="s">
        <v>24</v>
      </c>
      <c r="D988">
        <v>615570</v>
      </c>
      <c r="E988" t="s">
        <v>241</v>
      </c>
      <c r="F988">
        <v>615570</v>
      </c>
      <c r="G988" t="s">
        <v>242</v>
      </c>
      <c r="H988" t="s">
        <v>243</v>
      </c>
      <c r="I988" t="s">
        <v>34</v>
      </c>
      <c r="J988" t="s">
        <v>35</v>
      </c>
      <c r="K988">
        <v>2540</v>
      </c>
      <c r="L988" t="s">
        <v>46</v>
      </c>
      <c r="M988">
        <v>3</v>
      </c>
      <c r="N988" s="1">
        <v>42809</v>
      </c>
      <c r="O988">
        <v>1</v>
      </c>
      <c r="P988" t="str">
        <f>"170300001130"</f>
        <v>170300001130</v>
      </c>
      <c r="Q988" t="s">
        <v>172</v>
      </c>
      <c r="R988" t="s">
        <v>29</v>
      </c>
      <c r="S988" t="s">
        <v>173</v>
      </c>
      <c r="T988" t="s">
        <v>174</v>
      </c>
      <c r="U988" t="s">
        <v>28</v>
      </c>
      <c r="V988">
        <v>4</v>
      </c>
      <c r="W988">
        <v>0</v>
      </c>
    </row>
    <row r="989" spans="1:23" x14ac:dyDescent="0.25">
      <c r="A989" t="str">
        <f t="shared" si="30"/>
        <v>LA061</v>
      </c>
      <c r="B989" t="str">
        <f t="shared" si="31"/>
        <v>061</v>
      </c>
      <c r="C989" t="s">
        <v>24</v>
      </c>
      <c r="D989">
        <v>615570</v>
      </c>
      <c r="E989" t="s">
        <v>241</v>
      </c>
      <c r="F989">
        <v>615570</v>
      </c>
      <c r="G989" t="s">
        <v>242</v>
      </c>
      <c r="H989" t="s">
        <v>243</v>
      </c>
      <c r="I989" t="s">
        <v>34</v>
      </c>
      <c r="J989" t="s">
        <v>35</v>
      </c>
      <c r="K989">
        <v>2540</v>
      </c>
      <c r="L989" t="s">
        <v>46</v>
      </c>
      <c r="M989">
        <v>3</v>
      </c>
      <c r="N989" s="1">
        <v>42815</v>
      </c>
      <c r="O989">
        <v>1</v>
      </c>
      <c r="P989" t="str">
        <f>"170300001728"</f>
        <v>170300001728</v>
      </c>
      <c r="Q989" t="s">
        <v>172</v>
      </c>
      <c r="R989" t="s">
        <v>29</v>
      </c>
      <c r="S989" t="s">
        <v>173</v>
      </c>
      <c r="T989" t="s">
        <v>174</v>
      </c>
      <c r="U989" t="s">
        <v>28</v>
      </c>
      <c r="V989">
        <v>4</v>
      </c>
      <c r="W989">
        <v>0</v>
      </c>
    </row>
    <row r="990" spans="1:23" x14ac:dyDescent="0.25">
      <c r="A990" t="str">
        <f t="shared" si="30"/>
        <v>LA061</v>
      </c>
      <c r="B990" t="str">
        <f t="shared" si="31"/>
        <v>061</v>
      </c>
      <c r="C990" t="s">
        <v>24</v>
      </c>
      <c r="D990">
        <v>615570</v>
      </c>
      <c r="E990" t="s">
        <v>241</v>
      </c>
      <c r="F990">
        <v>615570</v>
      </c>
      <c r="G990" t="s">
        <v>242</v>
      </c>
      <c r="H990" t="s">
        <v>243</v>
      </c>
      <c r="I990" t="s">
        <v>34</v>
      </c>
      <c r="J990" t="s">
        <v>35</v>
      </c>
      <c r="K990">
        <v>2540</v>
      </c>
      <c r="L990" t="s">
        <v>46</v>
      </c>
      <c r="M990">
        <v>3</v>
      </c>
      <c r="N990" s="1">
        <v>42818</v>
      </c>
      <c r="O990">
        <v>1</v>
      </c>
      <c r="P990" t="str">
        <f>"170300002414"</f>
        <v>170300002414</v>
      </c>
      <c r="Q990" t="s">
        <v>172</v>
      </c>
      <c r="R990" t="s">
        <v>29</v>
      </c>
      <c r="S990" t="s">
        <v>173</v>
      </c>
      <c r="T990" t="s">
        <v>174</v>
      </c>
      <c r="U990" t="s">
        <v>28</v>
      </c>
      <c r="V990">
        <v>4</v>
      </c>
      <c r="W990">
        <v>0</v>
      </c>
    </row>
    <row r="991" spans="1:23" x14ac:dyDescent="0.25">
      <c r="A991" t="str">
        <f t="shared" si="30"/>
        <v>LA061</v>
      </c>
      <c r="B991" t="str">
        <f t="shared" si="31"/>
        <v>061</v>
      </c>
      <c r="C991" t="s">
        <v>24</v>
      </c>
      <c r="D991">
        <v>615570</v>
      </c>
      <c r="E991" t="s">
        <v>241</v>
      </c>
      <c r="F991">
        <v>615570</v>
      </c>
      <c r="G991" t="s">
        <v>242</v>
      </c>
      <c r="H991" t="s">
        <v>243</v>
      </c>
      <c r="I991" t="s">
        <v>34</v>
      </c>
      <c r="J991" t="s">
        <v>35</v>
      </c>
      <c r="K991">
        <v>2540</v>
      </c>
      <c r="L991" t="s">
        <v>46</v>
      </c>
      <c r="M991">
        <v>3</v>
      </c>
      <c r="N991" s="1">
        <v>42823</v>
      </c>
      <c r="O991">
        <v>1</v>
      </c>
      <c r="P991" t="str">
        <f>"170300002518"</f>
        <v>170300002518</v>
      </c>
      <c r="Q991" t="s">
        <v>172</v>
      </c>
      <c r="R991" t="s">
        <v>29</v>
      </c>
      <c r="S991" t="s">
        <v>173</v>
      </c>
      <c r="T991" t="s">
        <v>174</v>
      </c>
      <c r="U991" t="s">
        <v>28</v>
      </c>
      <c r="V991">
        <v>4</v>
      </c>
      <c r="W991">
        <v>0</v>
      </c>
    </row>
    <row r="992" spans="1:23" x14ac:dyDescent="0.25">
      <c r="A992" t="str">
        <f t="shared" si="30"/>
        <v>LA061</v>
      </c>
      <c r="B992" t="str">
        <f t="shared" si="31"/>
        <v>061</v>
      </c>
      <c r="C992" t="s">
        <v>24</v>
      </c>
      <c r="D992">
        <v>615570</v>
      </c>
      <c r="E992" t="s">
        <v>241</v>
      </c>
      <c r="F992">
        <v>615570</v>
      </c>
      <c r="G992" t="s">
        <v>242</v>
      </c>
      <c r="H992" t="s">
        <v>243</v>
      </c>
      <c r="I992" t="s">
        <v>34</v>
      </c>
      <c r="J992" t="s">
        <v>35</v>
      </c>
      <c r="K992">
        <v>2540</v>
      </c>
      <c r="L992" t="s">
        <v>46</v>
      </c>
      <c r="M992">
        <v>3</v>
      </c>
      <c r="N992" s="1">
        <v>42824</v>
      </c>
      <c r="O992">
        <v>1</v>
      </c>
      <c r="P992" t="str">
        <f>"170300002604"</f>
        <v>170300002604</v>
      </c>
      <c r="Q992" t="s">
        <v>172</v>
      </c>
      <c r="R992" t="s">
        <v>29</v>
      </c>
      <c r="S992" t="s">
        <v>173</v>
      </c>
      <c r="T992" t="s">
        <v>174</v>
      </c>
      <c r="U992" t="s">
        <v>28</v>
      </c>
      <c r="V992">
        <v>4</v>
      </c>
      <c r="W992">
        <v>0</v>
      </c>
    </row>
    <row r="993" spans="1:23" x14ac:dyDescent="0.25">
      <c r="A993" t="str">
        <f t="shared" si="30"/>
        <v>LA061</v>
      </c>
      <c r="B993" t="str">
        <f t="shared" si="31"/>
        <v>061</v>
      </c>
      <c r="C993" t="s">
        <v>24</v>
      </c>
      <c r="D993">
        <v>615640</v>
      </c>
      <c r="E993" t="s">
        <v>234</v>
      </c>
      <c r="F993">
        <v>615640</v>
      </c>
      <c r="G993" t="s">
        <v>235</v>
      </c>
      <c r="H993" t="s">
        <v>236</v>
      </c>
      <c r="I993" t="s">
        <v>34</v>
      </c>
      <c r="J993" t="s">
        <v>35</v>
      </c>
      <c r="K993">
        <v>2550</v>
      </c>
      <c r="L993" t="s">
        <v>221</v>
      </c>
      <c r="M993">
        <v>5</v>
      </c>
      <c r="N993" s="1">
        <v>42885</v>
      </c>
      <c r="O993">
        <v>1</v>
      </c>
      <c r="P993" t="str">
        <f>"170500002923"</f>
        <v>170500002923</v>
      </c>
      <c r="Q993" t="s">
        <v>172</v>
      </c>
      <c r="R993" t="s">
        <v>29</v>
      </c>
      <c r="S993" t="s">
        <v>173</v>
      </c>
      <c r="T993" t="s">
        <v>174</v>
      </c>
      <c r="U993" t="s">
        <v>28</v>
      </c>
      <c r="V993">
        <v>4</v>
      </c>
      <c r="W993">
        <v>0</v>
      </c>
    </row>
    <row r="994" spans="1:23" x14ac:dyDescent="0.25">
      <c r="A994" t="str">
        <f t="shared" si="30"/>
        <v>LA061</v>
      </c>
      <c r="B994" t="str">
        <f t="shared" si="31"/>
        <v>061</v>
      </c>
      <c r="C994" t="s">
        <v>24</v>
      </c>
      <c r="D994">
        <v>615640</v>
      </c>
      <c r="E994" t="s">
        <v>234</v>
      </c>
      <c r="F994">
        <v>615640</v>
      </c>
      <c r="G994" t="s">
        <v>235</v>
      </c>
      <c r="H994" t="s">
        <v>236</v>
      </c>
      <c r="I994" t="s">
        <v>34</v>
      </c>
      <c r="J994" t="s">
        <v>35</v>
      </c>
      <c r="K994">
        <v>2550</v>
      </c>
      <c r="L994" t="s">
        <v>221</v>
      </c>
      <c r="M994">
        <v>6</v>
      </c>
      <c r="N994" s="1">
        <v>42915</v>
      </c>
      <c r="O994">
        <v>1</v>
      </c>
      <c r="P994" t="str">
        <f>"170600002528"</f>
        <v>170600002528</v>
      </c>
      <c r="Q994" t="s">
        <v>172</v>
      </c>
      <c r="R994" t="s">
        <v>29</v>
      </c>
      <c r="S994" t="s">
        <v>173</v>
      </c>
      <c r="T994" t="s">
        <v>174</v>
      </c>
      <c r="U994" t="s">
        <v>28</v>
      </c>
      <c r="V994">
        <v>4</v>
      </c>
      <c r="W994">
        <v>0</v>
      </c>
    </row>
    <row r="995" spans="1:23" x14ac:dyDescent="0.25">
      <c r="A995" t="str">
        <f t="shared" si="30"/>
        <v>LA061</v>
      </c>
      <c r="B995" t="str">
        <f t="shared" si="31"/>
        <v>061</v>
      </c>
      <c r="C995" t="s">
        <v>24</v>
      </c>
      <c r="D995">
        <v>615640</v>
      </c>
      <c r="E995" t="s">
        <v>234</v>
      </c>
      <c r="F995">
        <v>615640</v>
      </c>
      <c r="G995" t="s">
        <v>235</v>
      </c>
      <c r="H995" t="s">
        <v>236</v>
      </c>
      <c r="I995" t="s">
        <v>34</v>
      </c>
      <c r="J995" t="s">
        <v>35</v>
      </c>
      <c r="K995">
        <v>2550</v>
      </c>
      <c r="L995" t="s">
        <v>221</v>
      </c>
      <c r="M995">
        <v>7</v>
      </c>
      <c r="N995" s="1">
        <v>42947</v>
      </c>
      <c r="O995">
        <v>1</v>
      </c>
      <c r="P995" t="str">
        <f>"170700000172"</f>
        <v>170700000172</v>
      </c>
      <c r="Q995" t="s">
        <v>169</v>
      </c>
      <c r="R995" t="s">
        <v>27</v>
      </c>
      <c r="S995" t="s">
        <v>170</v>
      </c>
      <c r="T995" t="s">
        <v>171</v>
      </c>
      <c r="U995" t="s">
        <v>28</v>
      </c>
      <c r="V995">
        <v>4</v>
      </c>
      <c r="W995">
        <v>0</v>
      </c>
    </row>
    <row r="996" spans="1:23" x14ac:dyDescent="0.25">
      <c r="A996" t="str">
        <f t="shared" si="30"/>
        <v>LA061</v>
      </c>
      <c r="B996" t="str">
        <f t="shared" si="31"/>
        <v>061</v>
      </c>
      <c r="C996" t="s">
        <v>24</v>
      </c>
      <c r="D996">
        <v>615640</v>
      </c>
      <c r="E996" t="s">
        <v>234</v>
      </c>
      <c r="F996">
        <v>615640</v>
      </c>
      <c r="G996" t="s">
        <v>235</v>
      </c>
      <c r="H996" t="s">
        <v>236</v>
      </c>
      <c r="I996" t="s">
        <v>34</v>
      </c>
      <c r="J996" t="s">
        <v>35</v>
      </c>
      <c r="K996">
        <v>2550</v>
      </c>
      <c r="L996" t="s">
        <v>221</v>
      </c>
      <c r="M996">
        <v>8</v>
      </c>
      <c r="N996" s="1">
        <v>42948</v>
      </c>
      <c r="O996">
        <v>1</v>
      </c>
      <c r="P996" t="str">
        <f>"170800000172"</f>
        <v>170800000172</v>
      </c>
      <c r="Q996" t="s">
        <v>169</v>
      </c>
      <c r="R996" t="s">
        <v>27</v>
      </c>
      <c r="S996" t="s">
        <v>170</v>
      </c>
      <c r="T996" t="s">
        <v>171</v>
      </c>
      <c r="U996" t="s">
        <v>28</v>
      </c>
      <c r="V996">
        <v>4</v>
      </c>
      <c r="W996">
        <v>0</v>
      </c>
    </row>
    <row r="997" spans="1:23" x14ac:dyDescent="0.25">
      <c r="A997" t="str">
        <f t="shared" si="30"/>
        <v>LA061</v>
      </c>
      <c r="B997" t="str">
        <f t="shared" si="31"/>
        <v>061</v>
      </c>
      <c r="C997" t="s">
        <v>24</v>
      </c>
      <c r="D997">
        <v>615640</v>
      </c>
      <c r="E997" t="s">
        <v>234</v>
      </c>
      <c r="F997">
        <v>615640</v>
      </c>
      <c r="G997" t="s">
        <v>235</v>
      </c>
      <c r="H997" t="s">
        <v>236</v>
      </c>
      <c r="I997" t="s">
        <v>34</v>
      </c>
      <c r="J997" t="s">
        <v>35</v>
      </c>
      <c r="K997">
        <v>2550</v>
      </c>
      <c r="L997" t="s">
        <v>221</v>
      </c>
      <c r="M997">
        <v>8</v>
      </c>
      <c r="N997" s="1">
        <v>42948</v>
      </c>
      <c r="O997">
        <v>1</v>
      </c>
      <c r="P997" t="str">
        <f>"170800000209"</f>
        <v>170800000209</v>
      </c>
      <c r="Q997" t="s">
        <v>172</v>
      </c>
      <c r="R997" t="s">
        <v>29</v>
      </c>
      <c r="S997" t="s">
        <v>173</v>
      </c>
      <c r="T997" t="s">
        <v>174</v>
      </c>
      <c r="U997" t="s">
        <v>28</v>
      </c>
      <c r="V997">
        <v>4</v>
      </c>
      <c r="W997">
        <v>0</v>
      </c>
    </row>
    <row r="998" spans="1:23" x14ac:dyDescent="0.25">
      <c r="A998" t="str">
        <f t="shared" si="30"/>
        <v>LA061</v>
      </c>
      <c r="B998" t="str">
        <f t="shared" si="31"/>
        <v>061</v>
      </c>
      <c r="C998" t="s">
        <v>24</v>
      </c>
      <c r="D998">
        <v>615640</v>
      </c>
      <c r="E998" t="s">
        <v>234</v>
      </c>
      <c r="F998">
        <v>615640</v>
      </c>
      <c r="G998" t="s">
        <v>244</v>
      </c>
      <c r="H998" t="s">
        <v>245</v>
      </c>
      <c r="I998" t="s">
        <v>34</v>
      </c>
      <c r="J998" t="s">
        <v>35</v>
      </c>
      <c r="K998" t="s">
        <v>0</v>
      </c>
      <c r="L998" t="s">
        <v>0</v>
      </c>
      <c r="M998">
        <v>9</v>
      </c>
      <c r="N998" s="1">
        <v>43008</v>
      </c>
      <c r="O998">
        <v>1</v>
      </c>
      <c r="P998" t="str">
        <f>"170900000316"</f>
        <v>170900000316</v>
      </c>
      <c r="Q998" t="s">
        <v>180</v>
      </c>
      <c r="R998" t="s">
        <v>27</v>
      </c>
      <c r="S998" t="s">
        <v>170</v>
      </c>
      <c r="T998" t="s">
        <v>181</v>
      </c>
      <c r="U998" t="s">
        <v>28</v>
      </c>
      <c r="V998">
        <v>4</v>
      </c>
      <c r="W998">
        <v>0</v>
      </c>
    </row>
    <row r="999" spans="1:23" x14ac:dyDescent="0.25">
      <c r="A999" t="str">
        <f t="shared" si="30"/>
        <v>LA061</v>
      </c>
      <c r="B999" t="str">
        <f t="shared" si="31"/>
        <v>061</v>
      </c>
      <c r="C999" t="s">
        <v>24</v>
      </c>
      <c r="D999">
        <v>615640</v>
      </c>
      <c r="E999" t="s">
        <v>234</v>
      </c>
      <c r="F999">
        <v>615640</v>
      </c>
      <c r="G999" t="s">
        <v>244</v>
      </c>
      <c r="H999" t="s">
        <v>245</v>
      </c>
      <c r="I999" t="s">
        <v>34</v>
      </c>
      <c r="J999" t="s">
        <v>35</v>
      </c>
      <c r="K999" t="s">
        <v>0</v>
      </c>
      <c r="L999" t="s">
        <v>0</v>
      </c>
      <c r="M999">
        <v>9</v>
      </c>
      <c r="N999" s="1">
        <v>43008</v>
      </c>
      <c r="O999">
        <v>1</v>
      </c>
      <c r="P999" t="str">
        <f>"170900000319"</f>
        <v>170900000319</v>
      </c>
      <c r="Q999" t="s">
        <v>180</v>
      </c>
      <c r="R999" t="s">
        <v>27</v>
      </c>
      <c r="S999" t="s">
        <v>170</v>
      </c>
      <c r="T999" t="s">
        <v>181</v>
      </c>
      <c r="U999" t="s">
        <v>28</v>
      </c>
      <c r="V999">
        <v>4</v>
      </c>
      <c r="W999">
        <v>0</v>
      </c>
    </row>
    <row r="1000" spans="1:23" x14ac:dyDescent="0.25">
      <c r="A1000" t="str">
        <f t="shared" si="30"/>
        <v>LA061</v>
      </c>
      <c r="B1000" t="str">
        <f t="shared" si="31"/>
        <v>061</v>
      </c>
      <c r="C1000" t="s">
        <v>24</v>
      </c>
      <c r="D1000">
        <v>615640</v>
      </c>
      <c r="E1000" t="s">
        <v>234</v>
      </c>
      <c r="F1000">
        <v>615640</v>
      </c>
      <c r="G1000" t="s">
        <v>244</v>
      </c>
      <c r="H1000" t="s">
        <v>245</v>
      </c>
      <c r="I1000" t="s">
        <v>34</v>
      </c>
      <c r="J1000" t="s">
        <v>35</v>
      </c>
      <c r="K1000" t="s">
        <v>0</v>
      </c>
      <c r="L1000" t="s">
        <v>0</v>
      </c>
      <c r="M1000">
        <v>10</v>
      </c>
      <c r="N1000" s="1">
        <v>43009</v>
      </c>
      <c r="O1000">
        <v>1</v>
      </c>
      <c r="P1000" t="str">
        <f>"171000000010"</f>
        <v>171000000010</v>
      </c>
      <c r="Q1000" t="s">
        <v>180</v>
      </c>
      <c r="R1000" t="s">
        <v>27</v>
      </c>
      <c r="S1000" t="s">
        <v>170</v>
      </c>
      <c r="T1000" t="s">
        <v>181</v>
      </c>
      <c r="U1000" t="s">
        <v>28</v>
      </c>
      <c r="V1000">
        <v>4</v>
      </c>
      <c r="W1000">
        <v>0</v>
      </c>
    </row>
    <row r="1001" spans="1:23" x14ac:dyDescent="0.25">
      <c r="A1001" t="str">
        <f t="shared" si="30"/>
        <v>LA061</v>
      </c>
      <c r="B1001" t="str">
        <f t="shared" si="31"/>
        <v>061</v>
      </c>
      <c r="C1001" t="s">
        <v>24</v>
      </c>
      <c r="D1001">
        <v>615640</v>
      </c>
      <c r="E1001" t="s">
        <v>234</v>
      </c>
      <c r="F1001">
        <v>615640</v>
      </c>
      <c r="G1001" t="s">
        <v>244</v>
      </c>
      <c r="H1001" t="s">
        <v>245</v>
      </c>
      <c r="I1001" t="s">
        <v>34</v>
      </c>
      <c r="J1001" t="s">
        <v>35</v>
      </c>
      <c r="K1001" t="s">
        <v>0</v>
      </c>
      <c r="L1001" t="s">
        <v>0</v>
      </c>
      <c r="M1001">
        <v>10</v>
      </c>
      <c r="N1001" s="1">
        <v>43009</v>
      </c>
      <c r="O1001">
        <v>1</v>
      </c>
      <c r="P1001" t="str">
        <f>"171000000018"</f>
        <v>171000000018</v>
      </c>
      <c r="Q1001" t="s">
        <v>180</v>
      </c>
      <c r="R1001" t="s">
        <v>27</v>
      </c>
      <c r="S1001" t="s">
        <v>170</v>
      </c>
      <c r="T1001" t="s">
        <v>181</v>
      </c>
      <c r="U1001" t="s">
        <v>28</v>
      </c>
      <c r="V1001">
        <v>4</v>
      </c>
      <c r="W1001">
        <v>0</v>
      </c>
    </row>
    <row r="1002" spans="1:23" x14ac:dyDescent="0.25">
      <c r="A1002" t="str">
        <f t="shared" si="30"/>
        <v>LA061</v>
      </c>
      <c r="B1002" t="str">
        <f t="shared" si="31"/>
        <v>061</v>
      </c>
      <c r="C1002" t="s">
        <v>24</v>
      </c>
      <c r="D1002">
        <v>615640</v>
      </c>
      <c r="E1002" t="s">
        <v>234</v>
      </c>
      <c r="F1002">
        <v>615640</v>
      </c>
      <c r="G1002" t="s">
        <v>244</v>
      </c>
      <c r="H1002" t="s">
        <v>245</v>
      </c>
      <c r="I1002" t="s">
        <v>34</v>
      </c>
      <c r="J1002" t="s">
        <v>35</v>
      </c>
      <c r="K1002">
        <v>2520</v>
      </c>
      <c r="L1002" t="s">
        <v>228</v>
      </c>
      <c r="M1002">
        <v>1</v>
      </c>
      <c r="N1002" s="1">
        <v>42736</v>
      </c>
      <c r="O1002">
        <v>1</v>
      </c>
      <c r="P1002" t="str">
        <f>"170100000157"</f>
        <v>170100000157</v>
      </c>
      <c r="Q1002" t="s">
        <v>180</v>
      </c>
      <c r="R1002" t="s">
        <v>29</v>
      </c>
      <c r="S1002" t="s">
        <v>187</v>
      </c>
      <c r="T1002" t="s">
        <v>181</v>
      </c>
      <c r="U1002" t="s">
        <v>28</v>
      </c>
      <c r="V1002">
        <v>4</v>
      </c>
      <c r="W1002">
        <v>0</v>
      </c>
    </row>
    <row r="1003" spans="1:23" x14ac:dyDescent="0.25">
      <c r="A1003" t="str">
        <f t="shared" si="30"/>
        <v>LA061</v>
      </c>
      <c r="B1003" t="str">
        <f t="shared" si="31"/>
        <v>061</v>
      </c>
      <c r="C1003" t="s">
        <v>24</v>
      </c>
      <c r="D1003">
        <v>615640</v>
      </c>
      <c r="E1003" t="s">
        <v>234</v>
      </c>
      <c r="F1003">
        <v>615640</v>
      </c>
      <c r="G1003" t="s">
        <v>244</v>
      </c>
      <c r="H1003" t="s">
        <v>245</v>
      </c>
      <c r="I1003" t="s">
        <v>34</v>
      </c>
      <c r="J1003" t="s">
        <v>35</v>
      </c>
      <c r="K1003">
        <v>2520</v>
      </c>
      <c r="L1003" t="s">
        <v>228</v>
      </c>
      <c r="M1003">
        <v>1</v>
      </c>
      <c r="N1003" s="1">
        <v>42754</v>
      </c>
      <c r="O1003">
        <v>1</v>
      </c>
      <c r="P1003" t="str">
        <f>"170100002736"</f>
        <v>170100002736</v>
      </c>
      <c r="Q1003" t="s">
        <v>172</v>
      </c>
      <c r="R1003" t="s">
        <v>29</v>
      </c>
      <c r="S1003" t="s">
        <v>173</v>
      </c>
      <c r="T1003" t="s">
        <v>174</v>
      </c>
      <c r="U1003" t="s">
        <v>28</v>
      </c>
      <c r="V1003">
        <v>4</v>
      </c>
      <c r="W1003">
        <v>0</v>
      </c>
    </row>
    <row r="1004" spans="1:23" x14ac:dyDescent="0.25">
      <c r="A1004" t="str">
        <f t="shared" si="30"/>
        <v>LA061</v>
      </c>
      <c r="B1004" t="str">
        <f t="shared" si="31"/>
        <v>061</v>
      </c>
      <c r="C1004" t="s">
        <v>24</v>
      </c>
      <c r="D1004">
        <v>615640</v>
      </c>
      <c r="E1004" t="s">
        <v>234</v>
      </c>
      <c r="F1004">
        <v>615640</v>
      </c>
      <c r="G1004" t="s">
        <v>244</v>
      </c>
      <c r="H1004" t="s">
        <v>245</v>
      </c>
      <c r="I1004" t="s">
        <v>34</v>
      </c>
      <c r="J1004" t="s">
        <v>35</v>
      </c>
      <c r="K1004">
        <v>2520</v>
      </c>
      <c r="L1004" t="s">
        <v>228</v>
      </c>
      <c r="M1004">
        <v>1</v>
      </c>
      <c r="N1004" s="1">
        <v>42766</v>
      </c>
      <c r="O1004">
        <v>1</v>
      </c>
      <c r="P1004" t="str">
        <f>"170100000190"</f>
        <v>170100000190</v>
      </c>
      <c r="Q1004" t="s">
        <v>169</v>
      </c>
      <c r="R1004" t="s">
        <v>27</v>
      </c>
      <c r="S1004" t="s">
        <v>170</v>
      </c>
      <c r="T1004" t="s">
        <v>171</v>
      </c>
      <c r="U1004" t="s">
        <v>28</v>
      </c>
      <c r="V1004">
        <v>4</v>
      </c>
      <c r="W1004">
        <v>0</v>
      </c>
    </row>
    <row r="1005" spans="1:23" x14ac:dyDescent="0.25">
      <c r="A1005" t="str">
        <f t="shared" si="30"/>
        <v>LA061</v>
      </c>
      <c r="B1005" t="str">
        <f t="shared" si="31"/>
        <v>061</v>
      </c>
      <c r="C1005" t="s">
        <v>24</v>
      </c>
      <c r="D1005">
        <v>615640</v>
      </c>
      <c r="E1005" t="s">
        <v>234</v>
      </c>
      <c r="F1005">
        <v>615640</v>
      </c>
      <c r="G1005" t="s">
        <v>244</v>
      </c>
      <c r="H1005" t="s">
        <v>245</v>
      </c>
      <c r="I1005" t="s">
        <v>34</v>
      </c>
      <c r="J1005" t="s">
        <v>35</v>
      </c>
      <c r="K1005">
        <v>2520</v>
      </c>
      <c r="L1005" t="s">
        <v>228</v>
      </c>
      <c r="M1005">
        <v>1</v>
      </c>
      <c r="N1005" s="1">
        <v>42766</v>
      </c>
      <c r="O1005">
        <v>1</v>
      </c>
      <c r="P1005" t="str">
        <f>"170100000272"</f>
        <v>170100000272</v>
      </c>
      <c r="Q1005" t="s">
        <v>180</v>
      </c>
      <c r="R1005" t="s">
        <v>27</v>
      </c>
      <c r="S1005" t="s">
        <v>170</v>
      </c>
      <c r="T1005" t="s">
        <v>181</v>
      </c>
      <c r="U1005" t="s">
        <v>28</v>
      </c>
      <c r="V1005">
        <v>4</v>
      </c>
      <c r="W1005">
        <v>0</v>
      </c>
    </row>
    <row r="1006" spans="1:23" x14ac:dyDescent="0.25">
      <c r="A1006" t="str">
        <f t="shared" si="30"/>
        <v>LA061</v>
      </c>
      <c r="B1006" t="str">
        <f t="shared" si="31"/>
        <v>061</v>
      </c>
      <c r="C1006" t="s">
        <v>24</v>
      </c>
      <c r="D1006">
        <v>615640</v>
      </c>
      <c r="E1006" t="s">
        <v>234</v>
      </c>
      <c r="F1006">
        <v>615640</v>
      </c>
      <c r="G1006" t="s">
        <v>244</v>
      </c>
      <c r="H1006" t="s">
        <v>245</v>
      </c>
      <c r="I1006" t="s">
        <v>34</v>
      </c>
      <c r="J1006" t="s">
        <v>35</v>
      </c>
      <c r="K1006">
        <v>2520</v>
      </c>
      <c r="L1006" t="s">
        <v>228</v>
      </c>
      <c r="M1006">
        <v>2</v>
      </c>
      <c r="N1006" s="1">
        <v>42767</v>
      </c>
      <c r="O1006">
        <v>1</v>
      </c>
      <c r="P1006" t="str">
        <f>"170200000225"</f>
        <v>170200000225</v>
      </c>
      <c r="Q1006" t="s">
        <v>169</v>
      </c>
      <c r="R1006" t="s">
        <v>27</v>
      </c>
      <c r="S1006" t="s">
        <v>170</v>
      </c>
      <c r="T1006" t="s">
        <v>171</v>
      </c>
      <c r="U1006" t="s">
        <v>28</v>
      </c>
      <c r="V1006">
        <v>4</v>
      </c>
      <c r="W1006">
        <v>0</v>
      </c>
    </row>
    <row r="1007" spans="1:23" x14ac:dyDescent="0.25">
      <c r="A1007" t="str">
        <f t="shared" si="30"/>
        <v>LA061</v>
      </c>
      <c r="B1007" t="str">
        <f t="shared" si="31"/>
        <v>061</v>
      </c>
      <c r="C1007" t="s">
        <v>24</v>
      </c>
      <c r="D1007">
        <v>613540</v>
      </c>
      <c r="E1007" t="s">
        <v>237</v>
      </c>
      <c r="F1007">
        <v>613540</v>
      </c>
      <c r="G1007" t="s">
        <v>202</v>
      </c>
      <c r="H1007" t="s">
        <v>203</v>
      </c>
      <c r="I1007" t="s">
        <v>25</v>
      </c>
      <c r="J1007" t="s">
        <v>26</v>
      </c>
      <c r="K1007" t="s">
        <v>0</v>
      </c>
      <c r="L1007" t="s">
        <v>0</v>
      </c>
      <c r="M1007">
        <v>9</v>
      </c>
      <c r="N1007" s="1">
        <v>42986</v>
      </c>
      <c r="O1007">
        <v>1</v>
      </c>
      <c r="P1007" t="str">
        <f>"170900000255"</f>
        <v>170900000255</v>
      </c>
      <c r="Q1007" t="s">
        <v>172</v>
      </c>
      <c r="R1007" t="s">
        <v>29</v>
      </c>
      <c r="S1007" t="s">
        <v>173</v>
      </c>
      <c r="T1007" t="s">
        <v>174</v>
      </c>
      <c r="U1007" t="s">
        <v>28</v>
      </c>
      <c r="V1007">
        <v>4</v>
      </c>
      <c r="W1007">
        <v>0</v>
      </c>
    </row>
    <row r="1008" spans="1:23" x14ac:dyDescent="0.25">
      <c r="A1008" t="str">
        <f t="shared" si="30"/>
        <v>LA061</v>
      </c>
      <c r="B1008" t="str">
        <f t="shared" si="31"/>
        <v>061</v>
      </c>
      <c r="C1008" t="s">
        <v>24</v>
      </c>
      <c r="D1008">
        <v>613540</v>
      </c>
      <c r="E1008" t="s">
        <v>237</v>
      </c>
      <c r="F1008">
        <v>613540</v>
      </c>
      <c r="G1008" t="s">
        <v>202</v>
      </c>
      <c r="H1008" t="s">
        <v>203</v>
      </c>
      <c r="I1008" t="s">
        <v>25</v>
      </c>
      <c r="J1008" t="s">
        <v>26</v>
      </c>
      <c r="K1008" t="s">
        <v>0</v>
      </c>
      <c r="L1008" t="s">
        <v>0</v>
      </c>
      <c r="M1008">
        <v>9</v>
      </c>
      <c r="N1008" s="1">
        <v>42990</v>
      </c>
      <c r="O1008">
        <v>1</v>
      </c>
      <c r="P1008" t="str">
        <f>"170900000559"</f>
        <v>170900000559</v>
      </c>
      <c r="Q1008" t="s">
        <v>172</v>
      </c>
      <c r="R1008" t="s">
        <v>29</v>
      </c>
      <c r="S1008" t="s">
        <v>173</v>
      </c>
      <c r="T1008" t="s">
        <v>174</v>
      </c>
      <c r="U1008" t="s">
        <v>28</v>
      </c>
      <c r="V1008">
        <v>4</v>
      </c>
      <c r="W1008">
        <v>0</v>
      </c>
    </row>
    <row r="1009" spans="1:23" x14ac:dyDescent="0.25">
      <c r="A1009" t="str">
        <f t="shared" si="30"/>
        <v>LA061</v>
      </c>
      <c r="B1009" t="str">
        <f t="shared" si="31"/>
        <v>061</v>
      </c>
      <c r="C1009" t="s">
        <v>24</v>
      </c>
      <c r="D1009">
        <v>613540</v>
      </c>
      <c r="E1009" t="s">
        <v>237</v>
      </c>
      <c r="F1009">
        <v>613540</v>
      </c>
      <c r="G1009" t="s">
        <v>202</v>
      </c>
      <c r="H1009" t="s">
        <v>203</v>
      </c>
      <c r="I1009" t="s">
        <v>25</v>
      </c>
      <c r="J1009" t="s">
        <v>26</v>
      </c>
      <c r="K1009" t="s">
        <v>0</v>
      </c>
      <c r="L1009" t="s">
        <v>0</v>
      </c>
      <c r="M1009">
        <v>9</v>
      </c>
      <c r="N1009" s="1">
        <v>43008</v>
      </c>
      <c r="O1009">
        <v>1</v>
      </c>
      <c r="P1009" t="str">
        <f>"170900000316"</f>
        <v>170900000316</v>
      </c>
      <c r="Q1009" t="s">
        <v>180</v>
      </c>
      <c r="R1009" t="s">
        <v>27</v>
      </c>
      <c r="S1009" t="s">
        <v>170</v>
      </c>
      <c r="T1009" t="s">
        <v>181</v>
      </c>
      <c r="U1009" t="s">
        <v>28</v>
      </c>
      <c r="V1009">
        <v>4</v>
      </c>
      <c r="W1009">
        <v>0</v>
      </c>
    </row>
    <row r="1010" spans="1:23" x14ac:dyDescent="0.25">
      <c r="A1010" t="str">
        <f t="shared" si="30"/>
        <v>LA061</v>
      </c>
      <c r="B1010" t="str">
        <f t="shared" si="31"/>
        <v>061</v>
      </c>
      <c r="C1010" t="s">
        <v>24</v>
      </c>
      <c r="D1010">
        <v>613540</v>
      </c>
      <c r="E1010" t="s">
        <v>237</v>
      </c>
      <c r="F1010">
        <v>613540</v>
      </c>
      <c r="G1010" t="s">
        <v>202</v>
      </c>
      <c r="H1010" t="s">
        <v>203</v>
      </c>
      <c r="I1010" t="s">
        <v>25</v>
      </c>
      <c r="J1010" t="s">
        <v>26</v>
      </c>
      <c r="K1010" t="s">
        <v>0</v>
      </c>
      <c r="L1010" t="s">
        <v>0</v>
      </c>
      <c r="M1010">
        <v>10</v>
      </c>
      <c r="N1010" s="1">
        <v>43009</v>
      </c>
      <c r="O1010">
        <v>1</v>
      </c>
      <c r="P1010" t="str">
        <f>"171000000020"</f>
        <v>171000000020</v>
      </c>
      <c r="Q1010" t="s">
        <v>172</v>
      </c>
      <c r="R1010" t="s">
        <v>29</v>
      </c>
      <c r="S1010" t="s">
        <v>173</v>
      </c>
      <c r="T1010" t="s">
        <v>174</v>
      </c>
      <c r="U1010" t="s">
        <v>28</v>
      </c>
      <c r="V1010">
        <v>4</v>
      </c>
      <c r="W1010">
        <v>0</v>
      </c>
    </row>
    <row r="1011" spans="1:23" x14ac:dyDescent="0.25">
      <c r="A1011" t="str">
        <f t="shared" si="30"/>
        <v>LA061</v>
      </c>
      <c r="B1011" t="str">
        <f t="shared" si="31"/>
        <v>061</v>
      </c>
      <c r="C1011" t="s">
        <v>24</v>
      </c>
      <c r="D1011">
        <v>613540</v>
      </c>
      <c r="E1011" t="s">
        <v>237</v>
      </c>
      <c r="F1011">
        <v>613540</v>
      </c>
      <c r="G1011" t="s">
        <v>202</v>
      </c>
      <c r="H1011" t="s">
        <v>203</v>
      </c>
      <c r="I1011" t="s">
        <v>25</v>
      </c>
      <c r="J1011" t="s">
        <v>26</v>
      </c>
      <c r="K1011" t="s">
        <v>0</v>
      </c>
      <c r="L1011" t="s">
        <v>0</v>
      </c>
      <c r="M1011">
        <v>10</v>
      </c>
      <c r="N1011" s="1">
        <v>43009</v>
      </c>
      <c r="O1011">
        <v>1</v>
      </c>
      <c r="P1011" t="str">
        <f>"171000000010"</f>
        <v>171000000010</v>
      </c>
      <c r="Q1011" t="s">
        <v>180</v>
      </c>
      <c r="R1011" t="s">
        <v>27</v>
      </c>
      <c r="S1011" t="s">
        <v>170</v>
      </c>
      <c r="T1011" t="s">
        <v>181</v>
      </c>
      <c r="U1011" t="s">
        <v>28</v>
      </c>
      <c r="V1011">
        <v>4</v>
      </c>
      <c r="W1011">
        <v>0</v>
      </c>
    </row>
    <row r="1012" spans="1:23" x14ac:dyDescent="0.25">
      <c r="A1012" t="str">
        <f t="shared" si="30"/>
        <v>LA061</v>
      </c>
      <c r="B1012" t="str">
        <f t="shared" si="31"/>
        <v>061</v>
      </c>
      <c r="C1012" t="s">
        <v>24</v>
      </c>
      <c r="D1012">
        <v>613540</v>
      </c>
      <c r="E1012" t="s">
        <v>237</v>
      </c>
      <c r="F1012">
        <v>613540</v>
      </c>
      <c r="G1012" t="s">
        <v>202</v>
      </c>
      <c r="H1012" t="s">
        <v>203</v>
      </c>
      <c r="I1012" t="s">
        <v>25</v>
      </c>
      <c r="J1012" t="s">
        <v>26</v>
      </c>
      <c r="K1012" t="s">
        <v>0</v>
      </c>
      <c r="L1012" t="s">
        <v>0</v>
      </c>
      <c r="M1012">
        <v>10</v>
      </c>
      <c r="N1012" s="1">
        <v>43013</v>
      </c>
      <c r="O1012">
        <v>1</v>
      </c>
      <c r="P1012" t="str">
        <f>"171000000168"</f>
        <v>171000000168</v>
      </c>
      <c r="Q1012" t="s">
        <v>172</v>
      </c>
      <c r="R1012" t="s">
        <v>29</v>
      </c>
      <c r="S1012" t="s">
        <v>173</v>
      </c>
      <c r="T1012" t="s">
        <v>174</v>
      </c>
      <c r="U1012" t="s">
        <v>28</v>
      </c>
      <c r="V1012">
        <v>4</v>
      </c>
      <c r="W1012">
        <v>0</v>
      </c>
    </row>
    <row r="1013" spans="1:23" x14ac:dyDescent="0.25">
      <c r="A1013" t="str">
        <f t="shared" si="30"/>
        <v>LA061</v>
      </c>
      <c r="B1013" t="str">
        <f t="shared" si="31"/>
        <v>061</v>
      </c>
      <c r="C1013" t="s">
        <v>24</v>
      </c>
      <c r="D1013">
        <v>613540</v>
      </c>
      <c r="E1013" t="s">
        <v>237</v>
      </c>
      <c r="F1013">
        <v>613540</v>
      </c>
      <c r="G1013" t="s">
        <v>202</v>
      </c>
      <c r="H1013" t="s">
        <v>203</v>
      </c>
      <c r="I1013" t="s">
        <v>25</v>
      </c>
      <c r="J1013" t="s">
        <v>26</v>
      </c>
      <c r="K1013" t="s">
        <v>0</v>
      </c>
      <c r="L1013" t="s">
        <v>0</v>
      </c>
      <c r="M1013">
        <v>10</v>
      </c>
      <c r="N1013" s="1">
        <v>43017</v>
      </c>
      <c r="O1013">
        <v>1</v>
      </c>
      <c r="P1013" t="str">
        <f>"171000001077"</f>
        <v>171000001077</v>
      </c>
      <c r="Q1013" t="s">
        <v>172</v>
      </c>
      <c r="R1013" t="s">
        <v>29</v>
      </c>
      <c r="S1013" t="s">
        <v>173</v>
      </c>
      <c r="T1013" t="s">
        <v>174</v>
      </c>
      <c r="U1013" t="s">
        <v>28</v>
      </c>
      <c r="V1013">
        <v>4</v>
      </c>
      <c r="W1013">
        <v>0</v>
      </c>
    </row>
    <row r="1014" spans="1:23" x14ac:dyDescent="0.25">
      <c r="A1014" t="str">
        <f t="shared" si="30"/>
        <v>LA061</v>
      </c>
      <c r="B1014" t="str">
        <f t="shared" si="31"/>
        <v>061</v>
      </c>
      <c r="C1014" t="s">
        <v>24</v>
      </c>
      <c r="D1014">
        <v>613540</v>
      </c>
      <c r="E1014" t="s">
        <v>237</v>
      </c>
      <c r="F1014">
        <v>613540</v>
      </c>
      <c r="G1014" t="s">
        <v>202</v>
      </c>
      <c r="H1014" t="s">
        <v>203</v>
      </c>
      <c r="I1014" t="s">
        <v>25</v>
      </c>
      <c r="J1014" t="s">
        <v>26</v>
      </c>
      <c r="K1014" t="s">
        <v>0</v>
      </c>
      <c r="L1014" t="s">
        <v>0</v>
      </c>
      <c r="M1014">
        <v>10</v>
      </c>
      <c r="N1014" s="1">
        <v>43025</v>
      </c>
      <c r="O1014">
        <v>1</v>
      </c>
      <c r="P1014" t="str">
        <f>"171000001323"</f>
        <v>171000001323</v>
      </c>
      <c r="Q1014" t="s">
        <v>172</v>
      </c>
      <c r="R1014" t="s">
        <v>29</v>
      </c>
      <c r="S1014" t="s">
        <v>173</v>
      </c>
      <c r="T1014" t="s">
        <v>174</v>
      </c>
      <c r="U1014" t="s">
        <v>28</v>
      </c>
      <c r="V1014">
        <v>4</v>
      </c>
      <c r="W1014">
        <v>0</v>
      </c>
    </row>
    <row r="1015" spans="1:23" x14ac:dyDescent="0.25">
      <c r="A1015" t="str">
        <f t="shared" si="30"/>
        <v>LA061</v>
      </c>
      <c r="B1015" t="str">
        <f t="shared" si="31"/>
        <v>061</v>
      </c>
      <c r="C1015" t="s">
        <v>24</v>
      </c>
      <c r="D1015">
        <v>613540</v>
      </c>
      <c r="E1015" t="s">
        <v>237</v>
      </c>
      <c r="F1015">
        <v>613540</v>
      </c>
      <c r="G1015" t="s">
        <v>202</v>
      </c>
      <c r="H1015" t="s">
        <v>203</v>
      </c>
      <c r="I1015" t="s">
        <v>25</v>
      </c>
      <c r="J1015" t="s">
        <v>26</v>
      </c>
      <c r="K1015" t="s">
        <v>0</v>
      </c>
      <c r="L1015" t="s">
        <v>0</v>
      </c>
      <c r="M1015">
        <v>10</v>
      </c>
      <c r="N1015" s="1">
        <v>43039</v>
      </c>
      <c r="O1015">
        <v>1</v>
      </c>
      <c r="P1015" t="str">
        <f>"171000000351"</f>
        <v>171000000351</v>
      </c>
      <c r="Q1015" t="s">
        <v>180</v>
      </c>
      <c r="R1015" t="s">
        <v>27</v>
      </c>
      <c r="S1015" t="s">
        <v>170</v>
      </c>
      <c r="T1015" t="s">
        <v>181</v>
      </c>
      <c r="U1015" t="s">
        <v>28</v>
      </c>
      <c r="V1015">
        <v>4</v>
      </c>
      <c r="W1015">
        <v>0</v>
      </c>
    </row>
    <row r="1016" spans="1:23" x14ac:dyDescent="0.25">
      <c r="A1016" t="str">
        <f t="shared" si="30"/>
        <v>LA061</v>
      </c>
      <c r="B1016" t="str">
        <f t="shared" si="31"/>
        <v>061</v>
      </c>
      <c r="C1016" t="s">
        <v>24</v>
      </c>
      <c r="D1016">
        <v>613540</v>
      </c>
      <c r="E1016" t="s">
        <v>237</v>
      </c>
      <c r="F1016">
        <v>613540</v>
      </c>
      <c r="G1016" t="s">
        <v>202</v>
      </c>
      <c r="H1016" t="s">
        <v>203</v>
      </c>
      <c r="I1016" t="s">
        <v>57</v>
      </c>
      <c r="J1016" t="s">
        <v>58</v>
      </c>
      <c r="K1016" t="s">
        <v>0</v>
      </c>
      <c r="L1016" t="s">
        <v>0</v>
      </c>
      <c r="M1016">
        <v>1</v>
      </c>
      <c r="N1016" s="1">
        <v>42755</v>
      </c>
      <c r="O1016">
        <v>1</v>
      </c>
      <c r="P1016" t="str">
        <f>"170100001479"</f>
        <v>170100001479</v>
      </c>
      <c r="Q1016" t="s">
        <v>172</v>
      </c>
      <c r="R1016" t="s">
        <v>29</v>
      </c>
      <c r="S1016" t="s">
        <v>173</v>
      </c>
      <c r="T1016" t="s">
        <v>174</v>
      </c>
      <c r="U1016" t="s">
        <v>28</v>
      </c>
      <c r="V1016">
        <v>4</v>
      </c>
      <c r="W1016">
        <v>0</v>
      </c>
    </row>
    <row r="1017" spans="1:23" x14ac:dyDescent="0.25">
      <c r="A1017" t="str">
        <f t="shared" si="30"/>
        <v>LA061</v>
      </c>
      <c r="B1017" t="str">
        <f t="shared" si="31"/>
        <v>061</v>
      </c>
      <c r="C1017" t="s">
        <v>24</v>
      </c>
      <c r="D1017">
        <v>613540</v>
      </c>
      <c r="E1017" t="s">
        <v>237</v>
      </c>
      <c r="F1017">
        <v>613540</v>
      </c>
      <c r="G1017" t="s">
        <v>202</v>
      </c>
      <c r="H1017" t="s">
        <v>203</v>
      </c>
      <c r="I1017" t="s">
        <v>57</v>
      </c>
      <c r="J1017" t="s">
        <v>58</v>
      </c>
      <c r="K1017" t="s">
        <v>0</v>
      </c>
      <c r="L1017" t="s">
        <v>0</v>
      </c>
      <c r="M1017">
        <v>1</v>
      </c>
      <c r="N1017" s="1">
        <v>42766</v>
      </c>
      <c r="O1017">
        <v>1</v>
      </c>
      <c r="P1017" t="str">
        <f>"170100000191"</f>
        <v>170100000191</v>
      </c>
      <c r="Q1017" t="s">
        <v>180</v>
      </c>
      <c r="R1017" t="s">
        <v>27</v>
      </c>
      <c r="S1017" t="s">
        <v>170</v>
      </c>
      <c r="T1017" t="s">
        <v>181</v>
      </c>
      <c r="U1017" t="s">
        <v>28</v>
      </c>
      <c r="V1017">
        <v>4</v>
      </c>
      <c r="W1017">
        <v>0</v>
      </c>
    </row>
    <row r="1018" spans="1:23" x14ac:dyDescent="0.25">
      <c r="A1018" t="str">
        <f t="shared" si="30"/>
        <v>LA061</v>
      </c>
      <c r="B1018" t="str">
        <f t="shared" si="31"/>
        <v>061</v>
      </c>
      <c r="C1018" t="s">
        <v>24</v>
      </c>
      <c r="D1018">
        <v>613540</v>
      </c>
      <c r="E1018" t="s">
        <v>237</v>
      </c>
      <c r="F1018">
        <v>613540</v>
      </c>
      <c r="G1018" t="s">
        <v>202</v>
      </c>
      <c r="H1018" t="s">
        <v>203</v>
      </c>
      <c r="I1018" t="s">
        <v>57</v>
      </c>
      <c r="J1018" t="s">
        <v>58</v>
      </c>
      <c r="K1018" t="s">
        <v>0</v>
      </c>
      <c r="L1018" t="s">
        <v>0</v>
      </c>
      <c r="M1018">
        <v>2</v>
      </c>
      <c r="N1018" s="1">
        <v>42767</v>
      </c>
      <c r="O1018">
        <v>1</v>
      </c>
      <c r="P1018" t="str">
        <f>"170200000226"</f>
        <v>170200000226</v>
      </c>
      <c r="Q1018" t="s">
        <v>180</v>
      </c>
      <c r="R1018" t="s">
        <v>27</v>
      </c>
      <c r="S1018" t="s">
        <v>170</v>
      </c>
      <c r="T1018" t="s">
        <v>181</v>
      </c>
      <c r="U1018" t="s">
        <v>28</v>
      </c>
      <c r="V1018">
        <v>4</v>
      </c>
      <c r="W1018">
        <v>0</v>
      </c>
    </row>
    <row r="1019" spans="1:23" x14ac:dyDescent="0.25">
      <c r="A1019" t="str">
        <f t="shared" si="30"/>
        <v>LA061</v>
      </c>
      <c r="B1019" t="str">
        <f t="shared" si="31"/>
        <v>061</v>
      </c>
      <c r="C1019" t="s">
        <v>24</v>
      </c>
      <c r="D1019">
        <v>613540</v>
      </c>
      <c r="E1019" t="s">
        <v>237</v>
      </c>
      <c r="F1019">
        <v>613540</v>
      </c>
      <c r="G1019" t="s">
        <v>202</v>
      </c>
      <c r="H1019" t="s">
        <v>203</v>
      </c>
      <c r="I1019" t="s">
        <v>57</v>
      </c>
      <c r="J1019" t="s">
        <v>58</v>
      </c>
      <c r="K1019" t="s">
        <v>0</v>
      </c>
      <c r="L1019" t="s">
        <v>0</v>
      </c>
      <c r="M1019">
        <v>2</v>
      </c>
      <c r="N1019" s="1">
        <v>42774</v>
      </c>
      <c r="O1019">
        <v>1</v>
      </c>
      <c r="P1019" t="str">
        <f>"170200001663"</f>
        <v>170200001663</v>
      </c>
      <c r="Q1019" t="s">
        <v>172</v>
      </c>
      <c r="R1019" t="s">
        <v>29</v>
      </c>
      <c r="S1019" t="s">
        <v>173</v>
      </c>
      <c r="T1019" t="s">
        <v>174</v>
      </c>
      <c r="U1019" t="s">
        <v>28</v>
      </c>
      <c r="V1019">
        <v>4</v>
      </c>
      <c r="W1019">
        <v>0</v>
      </c>
    </row>
    <row r="1020" spans="1:23" x14ac:dyDescent="0.25">
      <c r="A1020" t="str">
        <f t="shared" si="30"/>
        <v>LA061</v>
      </c>
      <c r="B1020" t="str">
        <f t="shared" si="31"/>
        <v>061</v>
      </c>
      <c r="C1020" t="s">
        <v>24</v>
      </c>
      <c r="D1020">
        <v>613540</v>
      </c>
      <c r="E1020" t="s">
        <v>237</v>
      </c>
      <c r="F1020">
        <v>613540</v>
      </c>
      <c r="G1020" t="s">
        <v>202</v>
      </c>
      <c r="H1020" t="s">
        <v>203</v>
      </c>
      <c r="I1020" t="s">
        <v>57</v>
      </c>
      <c r="J1020" t="s">
        <v>58</v>
      </c>
      <c r="K1020" t="s">
        <v>0</v>
      </c>
      <c r="L1020" t="s">
        <v>0</v>
      </c>
      <c r="M1020">
        <v>2</v>
      </c>
      <c r="N1020" s="1">
        <v>42781</v>
      </c>
      <c r="O1020">
        <v>1</v>
      </c>
      <c r="P1020" t="str">
        <f>"170200002125"</f>
        <v>170200002125</v>
      </c>
      <c r="Q1020" t="s">
        <v>172</v>
      </c>
      <c r="R1020" t="s">
        <v>29</v>
      </c>
      <c r="S1020" t="s">
        <v>173</v>
      </c>
      <c r="T1020" t="s">
        <v>174</v>
      </c>
      <c r="U1020" t="s">
        <v>28</v>
      </c>
      <c r="V1020">
        <v>4</v>
      </c>
      <c r="W1020">
        <v>0</v>
      </c>
    </row>
    <row r="1021" spans="1:23" x14ac:dyDescent="0.25">
      <c r="A1021" t="str">
        <f t="shared" si="30"/>
        <v>LA061</v>
      </c>
      <c r="B1021" t="str">
        <f t="shared" si="31"/>
        <v>061</v>
      </c>
      <c r="C1021" t="s">
        <v>24</v>
      </c>
      <c r="D1021">
        <v>613540</v>
      </c>
      <c r="E1021" t="s">
        <v>237</v>
      </c>
      <c r="F1021">
        <v>613540</v>
      </c>
      <c r="G1021" t="s">
        <v>202</v>
      </c>
      <c r="H1021" t="s">
        <v>203</v>
      </c>
      <c r="I1021" t="s">
        <v>57</v>
      </c>
      <c r="J1021" t="s">
        <v>58</v>
      </c>
      <c r="K1021" t="s">
        <v>0</v>
      </c>
      <c r="L1021" t="s">
        <v>0</v>
      </c>
      <c r="M1021">
        <v>2</v>
      </c>
      <c r="N1021" s="1">
        <v>42794</v>
      </c>
      <c r="O1021">
        <v>1</v>
      </c>
      <c r="P1021" t="str">
        <f>"170200000469"</f>
        <v>170200000469</v>
      </c>
      <c r="Q1021" t="s">
        <v>180</v>
      </c>
      <c r="R1021" t="s">
        <v>27</v>
      </c>
      <c r="S1021" t="s">
        <v>170</v>
      </c>
      <c r="T1021" t="s">
        <v>181</v>
      </c>
      <c r="U1021" t="s">
        <v>28</v>
      </c>
      <c r="V1021">
        <v>4</v>
      </c>
      <c r="W1021">
        <v>0</v>
      </c>
    </row>
    <row r="1022" spans="1:23" x14ac:dyDescent="0.25">
      <c r="A1022" t="str">
        <f t="shared" si="30"/>
        <v>LA061</v>
      </c>
      <c r="B1022" t="str">
        <f t="shared" si="31"/>
        <v>061</v>
      </c>
      <c r="C1022" t="s">
        <v>24</v>
      </c>
      <c r="D1022">
        <v>614040</v>
      </c>
      <c r="E1022" t="s">
        <v>240</v>
      </c>
      <c r="F1022">
        <v>614040</v>
      </c>
      <c r="G1022" t="s">
        <v>41</v>
      </c>
      <c r="H1022" t="s">
        <v>42</v>
      </c>
      <c r="I1022" t="s">
        <v>53</v>
      </c>
      <c r="J1022" t="s">
        <v>54</v>
      </c>
      <c r="K1022" t="s">
        <v>0</v>
      </c>
      <c r="L1022" t="s">
        <v>0</v>
      </c>
      <c r="M1022">
        <v>1</v>
      </c>
      <c r="N1022" s="1">
        <v>42766</v>
      </c>
      <c r="O1022">
        <v>1</v>
      </c>
      <c r="P1022" t="str">
        <f>"170100000259"</f>
        <v>170100000259</v>
      </c>
      <c r="Q1022" t="s">
        <v>180</v>
      </c>
      <c r="R1022" t="s">
        <v>27</v>
      </c>
      <c r="S1022" t="s">
        <v>170</v>
      </c>
      <c r="T1022" t="s">
        <v>181</v>
      </c>
      <c r="U1022" t="s">
        <v>28</v>
      </c>
      <c r="V1022">
        <v>4</v>
      </c>
      <c r="W1022">
        <v>0</v>
      </c>
    </row>
    <row r="1023" spans="1:23" x14ac:dyDescent="0.25">
      <c r="A1023" t="str">
        <f t="shared" si="30"/>
        <v>LA061</v>
      </c>
      <c r="B1023" t="str">
        <f t="shared" si="31"/>
        <v>061</v>
      </c>
      <c r="C1023" t="s">
        <v>24</v>
      </c>
      <c r="D1023">
        <v>614040</v>
      </c>
      <c r="E1023" t="s">
        <v>240</v>
      </c>
      <c r="F1023">
        <v>614040</v>
      </c>
      <c r="G1023" t="s">
        <v>41</v>
      </c>
      <c r="H1023" t="s">
        <v>42</v>
      </c>
      <c r="I1023" t="s">
        <v>53</v>
      </c>
      <c r="J1023" t="s">
        <v>54</v>
      </c>
      <c r="K1023" t="s">
        <v>0</v>
      </c>
      <c r="L1023" t="s">
        <v>0</v>
      </c>
      <c r="M1023">
        <v>1</v>
      </c>
      <c r="N1023" s="1">
        <v>42766</v>
      </c>
      <c r="O1023">
        <v>1</v>
      </c>
      <c r="P1023" t="str">
        <f>"170100000309"</f>
        <v>170100000309</v>
      </c>
      <c r="Q1023" t="s">
        <v>180</v>
      </c>
      <c r="R1023" t="s">
        <v>27</v>
      </c>
      <c r="S1023" t="s">
        <v>170</v>
      </c>
      <c r="T1023" t="s">
        <v>181</v>
      </c>
      <c r="U1023" t="s">
        <v>28</v>
      </c>
      <c r="V1023">
        <v>4</v>
      </c>
      <c r="W1023">
        <v>0</v>
      </c>
    </row>
    <row r="1024" spans="1:23" x14ac:dyDescent="0.25">
      <c r="A1024" t="str">
        <f t="shared" si="30"/>
        <v>LA061</v>
      </c>
      <c r="B1024" t="str">
        <f t="shared" si="31"/>
        <v>061</v>
      </c>
      <c r="C1024" t="s">
        <v>24</v>
      </c>
      <c r="D1024">
        <v>614040</v>
      </c>
      <c r="E1024" t="s">
        <v>240</v>
      </c>
      <c r="F1024">
        <v>614040</v>
      </c>
      <c r="G1024" t="s">
        <v>41</v>
      </c>
      <c r="H1024" t="s">
        <v>42</v>
      </c>
      <c r="I1024" t="s">
        <v>53</v>
      </c>
      <c r="J1024" t="s">
        <v>54</v>
      </c>
      <c r="K1024" t="s">
        <v>0</v>
      </c>
      <c r="L1024" t="s">
        <v>0</v>
      </c>
      <c r="M1024">
        <v>1</v>
      </c>
      <c r="N1024" s="1">
        <v>42766</v>
      </c>
      <c r="O1024">
        <v>1</v>
      </c>
      <c r="P1024" t="str">
        <f>"170100000309"</f>
        <v>170100000309</v>
      </c>
      <c r="Q1024" t="s">
        <v>180</v>
      </c>
      <c r="R1024" t="s">
        <v>27</v>
      </c>
      <c r="S1024" t="s">
        <v>170</v>
      </c>
      <c r="T1024" t="s">
        <v>181</v>
      </c>
      <c r="U1024" t="s">
        <v>28</v>
      </c>
      <c r="V1024">
        <v>4</v>
      </c>
      <c r="W1024">
        <v>0</v>
      </c>
    </row>
    <row r="1025" spans="1:23" x14ac:dyDescent="0.25">
      <c r="A1025" t="str">
        <f t="shared" si="30"/>
        <v>LA061</v>
      </c>
      <c r="B1025" t="str">
        <f t="shared" si="31"/>
        <v>061</v>
      </c>
      <c r="C1025" t="s">
        <v>24</v>
      </c>
      <c r="D1025">
        <v>614040</v>
      </c>
      <c r="E1025" t="s">
        <v>240</v>
      </c>
      <c r="F1025">
        <v>614040</v>
      </c>
      <c r="G1025" t="s">
        <v>41</v>
      </c>
      <c r="H1025" t="s">
        <v>42</v>
      </c>
      <c r="I1025" t="s">
        <v>53</v>
      </c>
      <c r="J1025" t="s">
        <v>54</v>
      </c>
      <c r="K1025" t="s">
        <v>0</v>
      </c>
      <c r="L1025" t="s">
        <v>0</v>
      </c>
      <c r="M1025">
        <v>2</v>
      </c>
      <c r="N1025" s="1">
        <v>42767</v>
      </c>
      <c r="O1025">
        <v>1</v>
      </c>
      <c r="P1025" t="str">
        <f>"170200000226"</f>
        <v>170200000226</v>
      </c>
      <c r="Q1025" t="s">
        <v>180</v>
      </c>
      <c r="R1025" t="s">
        <v>27</v>
      </c>
      <c r="S1025" t="s">
        <v>170</v>
      </c>
      <c r="T1025" t="s">
        <v>181</v>
      </c>
      <c r="U1025" t="s">
        <v>28</v>
      </c>
      <c r="V1025">
        <v>4</v>
      </c>
      <c r="W1025">
        <v>0</v>
      </c>
    </row>
    <row r="1026" spans="1:23" x14ac:dyDescent="0.25">
      <c r="A1026" t="str">
        <f t="shared" si="30"/>
        <v>LA061</v>
      </c>
      <c r="B1026" t="str">
        <f t="shared" si="31"/>
        <v>061</v>
      </c>
      <c r="C1026" t="s">
        <v>24</v>
      </c>
      <c r="D1026">
        <v>614040</v>
      </c>
      <c r="E1026" t="s">
        <v>240</v>
      </c>
      <c r="F1026">
        <v>614040</v>
      </c>
      <c r="G1026" t="s">
        <v>41</v>
      </c>
      <c r="H1026" t="s">
        <v>42</v>
      </c>
      <c r="I1026" t="s">
        <v>53</v>
      </c>
      <c r="J1026" t="s">
        <v>54</v>
      </c>
      <c r="K1026" t="s">
        <v>0</v>
      </c>
      <c r="L1026" t="s">
        <v>0</v>
      </c>
      <c r="M1026">
        <v>2</v>
      </c>
      <c r="N1026" s="1">
        <v>42767</v>
      </c>
      <c r="O1026">
        <v>1</v>
      </c>
      <c r="P1026" t="str">
        <f>"170200000241"</f>
        <v>170200000241</v>
      </c>
      <c r="Q1026" t="s">
        <v>180</v>
      </c>
      <c r="R1026" t="s">
        <v>27</v>
      </c>
      <c r="S1026" t="s">
        <v>170</v>
      </c>
      <c r="T1026" t="s">
        <v>181</v>
      </c>
      <c r="U1026" t="s">
        <v>28</v>
      </c>
      <c r="V1026">
        <v>4</v>
      </c>
      <c r="W1026">
        <v>0</v>
      </c>
    </row>
    <row r="1027" spans="1:23" x14ac:dyDescent="0.25">
      <c r="A1027" t="str">
        <f t="shared" si="30"/>
        <v>LA061</v>
      </c>
      <c r="B1027" t="str">
        <f t="shared" si="31"/>
        <v>061</v>
      </c>
      <c r="C1027" t="s">
        <v>24</v>
      </c>
      <c r="D1027">
        <v>614040</v>
      </c>
      <c r="E1027" t="s">
        <v>240</v>
      </c>
      <c r="F1027">
        <v>614040</v>
      </c>
      <c r="G1027" t="s">
        <v>41</v>
      </c>
      <c r="H1027" t="s">
        <v>42</v>
      </c>
      <c r="I1027" t="s">
        <v>53</v>
      </c>
      <c r="J1027" t="s">
        <v>54</v>
      </c>
      <c r="K1027" t="s">
        <v>0</v>
      </c>
      <c r="L1027" t="s">
        <v>0</v>
      </c>
      <c r="M1027">
        <v>2</v>
      </c>
      <c r="N1027" s="1">
        <v>42767</v>
      </c>
      <c r="O1027">
        <v>1</v>
      </c>
      <c r="P1027" t="str">
        <f>"170200000279"</f>
        <v>170200000279</v>
      </c>
      <c r="Q1027" t="s">
        <v>180</v>
      </c>
      <c r="R1027" t="s">
        <v>27</v>
      </c>
      <c r="S1027" t="s">
        <v>170</v>
      </c>
      <c r="T1027" t="s">
        <v>181</v>
      </c>
      <c r="U1027" t="s">
        <v>28</v>
      </c>
      <c r="V1027">
        <v>4</v>
      </c>
      <c r="W1027">
        <v>0</v>
      </c>
    </row>
    <row r="1028" spans="1:23" x14ac:dyDescent="0.25">
      <c r="A1028" t="str">
        <f t="shared" si="30"/>
        <v>LA061</v>
      </c>
      <c r="B1028" t="str">
        <f t="shared" si="31"/>
        <v>061</v>
      </c>
      <c r="C1028" t="s">
        <v>24</v>
      </c>
      <c r="D1028">
        <v>614040</v>
      </c>
      <c r="E1028" t="s">
        <v>240</v>
      </c>
      <c r="F1028">
        <v>614040</v>
      </c>
      <c r="G1028" t="s">
        <v>41</v>
      </c>
      <c r="H1028" t="s">
        <v>42</v>
      </c>
      <c r="I1028" t="s">
        <v>53</v>
      </c>
      <c r="J1028" t="s">
        <v>54</v>
      </c>
      <c r="K1028" t="s">
        <v>0</v>
      </c>
      <c r="L1028" t="s">
        <v>0</v>
      </c>
      <c r="M1028">
        <v>2</v>
      </c>
      <c r="N1028" s="1">
        <v>42767</v>
      </c>
      <c r="O1028">
        <v>1</v>
      </c>
      <c r="P1028" t="str">
        <f>"170200000290"</f>
        <v>170200000290</v>
      </c>
      <c r="Q1028" t="s">
        <v>180</v>
      </c>
      <c r="R1028" t="s">
        <v>27</v>
      </c>
      <c r="S1028" t="s">
        <v>170</v>
      </c>
      <c r="T1028" t="s">
        <v>181</v>
      </c>
      <c r="U1028" t="s">
        <v>28</v>
      </c>
      <c r="V1028">
        <v>4</v>
      </c>
      <c r="W1028">
        <v>0</v>
      </c>
    </row>
    <row r="1029" spans="1:23" x14ac:dyDescent="0.25">
      <c r="A1029" t="str">
        <f t="shared" si="30"/>
        <v>LA061</v>
      </c>
      <c r="B1029" t="str">
        <f t="shared" si="31"/>
        <v>061</v>
      </c>
      <c r="C1029" t="s">
        <v>24</v>
      </c>
      <c r="D1029">
        <v>614040</v>
      </c>
      <c r="E1029" t="s">
        <v>240</v>
      </c>
      <c r="F1029">
        <v>614040</v>
      </c>
      <c r="G1029" t="s">
        <v>41</v>
      </c>
      <c r="H1029" t="s">
        <v>42</v>
      </c>
      <c r="I1029" t="s">
        <v>53</v>
      </c>
      <c r="J1029" t="s">
        <v>54</v>
      </c>
      <c r="K1029" t="s">
        <v>0</v>
      </c>
      <c r="L1029" t="s">
        <v>0</v>
      </c>
      <c r="M1029">
        <v>2</v>
      </c>
      <c r="N1029" s="1">
        <v>42794</v>
      </c>
      <c r="O1029">
        <v>1</v>
      </c>
      <c r="P1029" t="str">
        <f>"170200000527"</f>
        <v>170200000527</v>
      </c>
      <c r="Q1029" t="s">
        <v>180</v>
      </c>
      <c r="R1029" t="s">
        <v>27</v>
      </c>
      <c r="S1029" t="s">
        <v>170</v>
      </c>
      <c r="T1029" t="s">
        <v>181</v>
      </c>
      <c r="U1029" t="s">
        <v>28</v>
      </c>
      <c r="V1029">
        <v>4</v>
      </c>
      <c r="W1029">
        <v>0</v>
      </c>
    </row>
    <row r="1030" spans="1:23" x14ac:dyDescent="0.25">
      <c r="A1030" t="str">
        <f t="shared" si="30"/>
        <v>LA061</v>
      </c>
      <c r="B1030" t="str">
        <f t="shared" si="31"/>
        <v>061</v>
      </c>
      <c r="C1030" t="s">
        <v>24</v>
      </c>
      <c r="D1030">
        <v>614040</v>
      </c>
      <c r="E1030" t="s">
        <v>240</v>
      </c>
      <c r="F1030">
        <v>614040</v>
      </c>
      <c r="G1030" t="s">
        <v>41</v>
      </c>
      <c r="H1030" t="s">
        <v>42</v>
      </c>
      <c r="I1030" t="s">
        <v>53</v>
      </c>
      <c r="J1030" t="s">
        <v>54</v>
      </c>
      <c r="K1030" t="s">
        <v>0</v>
      </c>
      <c r="L1030" t="s">
        <v>0</v>
      </c>
      <c r="M1030">
        <v>3</v>
      </c>
      <c r="N1030" s="1">
        <v>42795</v>
      </c>
      <c r="O1030">
        <v>1</v>
      </c>
      <c r="P1030" t="str">
        <f>"170300000246"</f>
        <v>170300000246</v>
      </c>
      <c r="Q1030" t="s">
        <v>180</v>
      </c>
      <c r="R1030" t="s">
        <v>27</v>
      </c>
      <c r="S1030" t="s">
        <v>170</v>
      </c>
      <c r="T1030" t="s">
        <v>181</v>
      </c>
      <c r="U1030" t="s">
        <v>28</v>
      </c>
      <c r="V1030">
        <v>4</v>
      </c>
      <c r="W1030">
        <v>0</v>
      </c>
    </row>
    <row r="1031" spans="1:23" x14ac:dyDescent="0.25">
      <c r="A1031" t="str">
        <f t="shared" si="30"/>
        <v>LA061</v>
      </c>
      <c r="B1031" t="str">
        <f t="shared" si="31"/>
        <v>061</v>
      </c>
      <c r="C1031" t="s">
        <v>24</v>
      </c>
      <c r="D1031">
        <v>614040</v>
      </c>
      <c r="E1031" t="s">
        <v>240</v>
      </c>
      <c r="F1031">
        <v>614040</v>
      </c>
      <c r="G1031" t="s">
        <v>41</v>
      </c>
      <c r="H1031" t="s">
        <v>42</v>
      </c>
      <c r="I1031" t="s">
        <v>53</v>
      </c>
      <c r="J1031" t="s">
        <v>54</v>
      </c>
      <c r="K1031" t="s">
        <v>0</v>
      </c>
      <c r="L1031" t="s">
        <v>0</v>
      </c>
      <c r="M1031">
        <v>3</v>
      </c>
      <c r="N1031" s="1">
        <v>42825</v>
      </c>
      <c r="O1031">
        <v>1</v>
      </c>
      <c r="P1031" t="str">
        <f>"170300000529"</f>
        <v>170300000529</v>
      </c>
      <c r="Q1031" t="s">
        <v>180</v>
      </c>
      <c r="R1031" t="s">
        <v>27</v>
      </c>
      <c r="S1031" t="s">
        <v>170</v>
      </c>
      <c r="T1031" t="s">
        <v>181</v>
      </c>
      <c r="U1031" t="s">
        <v>28</v>
      </c>
      <c r="V1031">
        <v>4</v>
      </c>
      <c r="W1031">
        <v>0</v>
      </c>
    </row>
    <row r="1032" spans="1:23" x14ac:dyDescent="0.25">
      <c r="A1032" t="str">
        <f t="shared" si="30"/>
        <v>LA061</v>
      </c>
      <c r="B1032" t="str">
        <f t="shared" si="31"/>
        <v>061</v>
      </c>
      <c r="C1032" t="s">
        <v>24</v>
      </c>
      <c r="D1032">
        <v>614040</v>
      </c>
      <c r="E1032" t="s">
        <v>240</v>
      </c>
      <c r="F1032">
        <v>614040</v>
      </c>
      <c r="G1032" t="s">
        <v>41</v>
      </c>
      <c r="H1032" t="s">
        <v>42</v>
      </c>
      <c r="I1032" t="s">
        <v>53</v>
      </c>
      <c r="J1032" t="s">
        <v>54</v>
      </c>
      <c r="K1032" t="s">
        <v>0</v>
      </c>
      <c r="L1032" t="s">
        <v>0</v>
      </c>
      <c r="M1032">
        <v>4</v>
      </c>
      <c r="N1032" s="1">
        <v>42826</v>
      </c>
      <c r="O1032">
        <v>1</v>
      </c>
      <c r="P1032" t="str">
        <f>"170400000224"</f>
        <v>170400000224</v>
      </c>
      <c r="Q1032" t="s">
        <v>180</v>
      </c>
      <c r="R1032" t="s">
        <v>27</v>
      </c>
      <c r="S1032" t="s">
        <v>170</v>
      </c>
      <c r="T1032" t="s">
        <v>181</v>
      </c>
      <c r="U1032" t="s">
        <v>28</v>
      </c>
      <c r="V1032">
        <v>4</v>
      </c>
      <c r="W1032">
        <v>0</v>
      </c>
    </row>
    <row r="1033" spans="1:23" x14ac:dyDescent="0.25">
      <c r="A1033" t="str">
        <f t="shared" si="30"/>
        <v>LA061</v>
      </c>
      <c r="B1033" t="str">
        <f t="shared" si="31"/>
        <v>061</v>
      </c>
      <c r="C1033" t="s">
        <v>24</v>
      </c>
      <c r="D1033">
        <v>614040</v>
      </c>
      <c r="E1033" t="s">
        <v>240</v>
      </c>
      <c r="F1033">
        <v>614040</v>
      </c>
      <c r="G1033" t="s">
        <v>41</v>
      </c>
      <c r="H1033" t="s">
        <v>42</v>
      </c>
      <c r="I1033" t="s">
        <v>53</v>
      </c>
      <c r="J1033" t="s">
        <v>54</v>
      </c>
      <c r="K1033" t="s">
        <v>0</v>
      </c>
      <c r="L1033" t="s">
        <v>0</v>
      </c>
      <c r="M1033">
        <v>4</v>
      </c>
      <c r="N1033" s="1">
        <v>42855</v>
      </c>
      <c r="O1033">
        <v>1</v>
      </c>
      <c r="P1033" t="str">
        <f>"170400000314"</f>
        <v>170400000314</v>
      </c>
      <c r="Q1033" t="s">
        <v>180</v>
      </c>
      <c r="R1033" t="s">
        <v>27</v>
      </c>
      <c r="S1033" t="s">
        <v>170</v>
      </c>
      <c r="T1033" t="s">
        <v>181</v>
      </c>
      <c r="U1033" t="s">
        <v>28</v>
      </c>
      <c r="V1033">
        <v>4</v>
      </c>
      <c r="W1033">
        <v>0</v>
      </c>
    </row>
    <row r="1034" spans="1:23" x14ac:dyDescent="0.25">
      <c r="A1034" t="str">
        <f t="shared" si="30"/>
        <v>LA061</v>
      </c>
      <c r="B1034" t="str">
        <f t="shared" si="31"/>
        <v>061</v>
      </c>
      <c r="C1034" t="s">
        <v>24</v>
      </c>
      <c r="D1034">
        <v>614040</v>
      </c>
      <c r="E1034" t="s">
        <v>240</v>
      </c>
      <c r="F1034">
        <v>614040</v>
      </c>
      <c r="G1034" t="s">
        <v>41</v>
      </c>
      <c r="H1034" t="s">
        <v>42</v>
      </c>
      <c r="I1034" t="s">
        <v>53</v>
      </c>
      <c r="J1034" t="s">
        <v>54</v>
      </c>
      <c r="K1034" t="s">
        <v>0</v>
      </c>
      <c r="L1034" t="s">
        <v>0</v>
      </c>
      <c r="M1034">
        <v>5</v>
      </c>
      <c r="N1034" s="1">
        <v>42856</v>
      </c>
      <c r="O1034">
        <v>1</v>
      </c>
      <c r="P1034" t="str">
        <f>"170500000012"</f>
        <v>170500000012</v>
      </c>
      <c r="Q1034" t="s">
        <v>180</v>
      </c>
      <c r="R1034" t="s">
        <v>27</v>
      </c>
      <c r="S1034" t="s">
        <v>170</v>
      </c>
      <c r="T1034" t="s">
        <v>181</v>
      </c>
      <c r="U1034" t="s">
        <v>28</v>
      </c>
      <c r="V1034">
        <v>4</v>
      </c>
      <c r="W1034">
        <v>0</v>
      </c>
    </row>
    <row r="1035" spans="1:23" x14ac:dyDescent="0.25">
      <c r="A1035" t="str">
        <f t="shared" si="30"/>
        <v>LA061</v>
      </c>
      <c r="B1035" t="str">
        <f t="shared" si="31"/>
        <v>061</v>
      </c>
      <c r="C1035" t="s">
        <v>24</v>
      </c>
      <c r="D1035">
        <v>614040</v>
      </c>
      <c r="E1035" t="s">
        <v>240</v>
      </c>
      <c r="F1035">
        <v>614040</v>
      </c>
      <c r="G1035" t="s">
        <v>41</v>
      </c>
      <c r="H1035" t="s">
        <v>42</v>
      </c>
      <c r="I1035" t="s">
        <v>53</v>
      </c>
      <c r="J1035" t="s">
        <v>54</v>
      </c>
      <c r="K1035" t="s">
        <v>0</v>
      </c>
      <c r="L1035" t="s">
        <v>0</v>
      </c>
      <c r="M1035">
        <v>5</v>
      </c>
      <c r="N1035" s="1">
        <v>42886</v>
      </c>
      <c r="O1035">
        <v>1</v>
      </c>
      <c r="P1035" t="str">
        <f>"170500000321"</f>
        <v>170500000321</v>
      </c>
      <c r="Q1035" t="s">
        <v>180</v>
      </c>
      <c r="R1035" t="s">
        <v>27</v>
      </c>
      <c r="S1035" t="s">
        <v>170</v>
      </c>
      <c r="T1035" t="s">
        <v>181</v>
      </c>
      <c r="U1035" t="s">
        <v>28</v>
      </c>
      <c r="V1035">
        <v>4</v>
      </c>
      <c r="W1035">
        <v>0</v>
      </c>
    </row>
    <row r="1036" spans="1:23" x14ac:dyDescent="0.25">
      <c r="A1036" t="str">
        <f t="shared" si="30"/>
        <v>LA061</v>
      </c>
      <c r="B1036" t="str">
        <f t="shared" si="31"/>
        <v>061</v>
      </c>
      <c r="C1036" t="s">
        <v>24</v>
      </c>
      <c r="D1036">
        <v>614040</v>
      </c>
      <c r="E1036" t="s">
        <v>240</v>
      </c>
      <c r="F1036">
        <v>614040</v>
      </c>
      <c r="G1036" t="s">
        <v>41</v>
      </c>
      <c r="H1036" t="s">
        <v>42</v>
      </c>
      <c r="I1036" t="s">
        <v>53</v>
      </c>
      <c r="J1036" t="s">
        <v>54</v>
      </c>
      <c r="K1036" t="s">
        <v>0</v>
      </c>
      <c r="L1036" t="s">
        <v>0</v>
      </c>
      <c r="M1036">
        <v>6</v>
      </c>
      <c r="N1036" s="1">
        <v>42887</v>
      </c>
      <c r="O1036">
        <v>1</v>
      </c>
      <c r="P1036" t="str">
        <f>"170600000025"</f>
        <v>170600000025</v>
      </c>
      <c r="Q1036" t="s">
        <v>180</v>
      </c>
      <c r="R1036" t="s">
        <v>27</v>
      </c>
      <c r="S1036" t="s">
        <v>170</v>
      </c>
      <c r="T1036" t="s">
        <v>181</v>
      </c>
      <c r="U1036" t="s">
        <v>28</v>
      </c>
      <c r="V1036">
        <v>4</v>
      </c>
      <c r="W1036">
        <v>0</v>
      </c>
    </row>
    <row r="1037" spans="1:23" x14ac:dyDescent="0.25">
      <c r="A1037" t="str">
        <f t="shared" si="30"/>
        <v>LA061</v>
      </c>
      <c r="B1037" t="str">
        <f t="shared" si="31"/>
        <v>061</v>
      </c>
      <c r="C1037" t="s">
        <v>24</v>
      </c>
      <c r="D1037">
        <v>614040</v>
      </c>
      <c r="E1037" t="s">
        <v>240</v>
      </c>
      <c r="F1037">
        <v>614040</v>
      </c>
      <c r="G1037" t="s">
        <v>41</v>
      </c>
      <c r="H1037" t="s">
        <v>42</v>
      </c>
      <c r="I1037" t="s">
        <v>53</v>
      </c>
      <c r="J1037" t="s">
        <v>54</v>
      </c>
      <c r="K1037" t="s">
        <v>0</v>
      </c>
      <c r="L1037" t="s">
        <v>0</v>
      </c>
      <c r="M1037">
        <v>7</v>
      </c>
      <c r="N1037" s="1">
        <v>42947</v>
      </c>
      <c r="O1037">
        <v>1</v>
      </c>
      <c r="P1037" t="str">
        <f>"170700000064"</f>
        <v>170700000064</v>
      </c>
      <c r="Q1037" t="s">
        <v>180</v>
      </c>
      <c r="R1037" t="s">
        <v>27</v>
      </c>
      <c r="S1037" t="s">
        <v>170</v>
      </c>
      <c r="T1037" t="s">
        <v>181</v>
      </c>
      <c r="U1037" t="s">
        <v>28</v>
      </c>
      <c r="V1037">
        <v>4</v>
      </c>
      <c r="W1037">
        <v>0</v>
      </c>
    </row>
    <row r="1038" spans="1:23" x14ac:dyDescent="0.25">
      <c r="A1038" t="str">
        <f t="shared" si="30"/>
        <v>LA061</v>
      </c>
      <c r="B1038" t="str">
        <f t="shared" si="31"/>
        <v>061</v>
      </c>
      <c r="C1038" t="s">
        <v>24</v>
      </c>
      <c r="D1038">
        <v>615570</v>
      </c>
      <c r="E1038" t="s">
        <v>241</v>
      </c>
      <c r="F1038">
        <v>615570</v>
      </c>
      <c r="G1038" t="s">
        <v>242</v>
      </c>
      <c r="H1038" t="s">
        <v>243</v>
      </c>
      <c r="I1038" t="s">
        <v>34</v>
      </c>
      <c r="J1038" t="s">
        <v>35</v>
      </c>
      <c r="K1038">
        <v>2540</v>
      </c>
      <c r="L1038" t="s">
        <v>46</v>
      </c>
      <c r="M1038">
        <v>3</v>
      </c>
      <c r="N1038" s="1">
        <v>42825</v>
      </c>
      <c r="O1038">
        <v>1</v>
      </c>
      <c r="P1038" t="str">
        <f>"170300000528"</f>
        <v>170300000528</v>
      </c>
      <c r="Q1038" t="s">
        <v>169</v>
      </c>
      <c r="R1038" t="s">
        <v>27</v>
      </c>
      <c r="S1038" t="s">
        <v>170</v>
      </c>
      <c r="T1038" t="s">
        <v>171</v>
      </c>
      <c r="U1038" t="s">
        <v>28</v>
      </c>
      <c r="V1038">
        <v>4</v>
      </c>
      <c r="W1038">
        <v>0</v>
      </c>
    </row>
    <row r="1039" spans="1:23" x14ac:dyDescent="0.25">
      <c r="A1039" t="str">
        <f t="shared" si="30"/>
        <v>LA061</v>
      </c>
      <c r="B1039" t="str">
        <f t="shared" si="31"/>
        <v>061</v>
      </c>
      <c r="C1039" t="s">
        <v>24</v>
      </c>
      <c r="D1039">
        <v>615570</v>
      </c>
      <c r="E1039" t="s">
        <v>241</v>
      </c>
      <c r="F1039">
        <v>615570</v>
      </c>
      <c r="G1039" t="s">
        <v>242</v>
      </c>
      <c r="H1039" t="s">
        <v>243</v>
      </c>
      <c r="I1039" t="s">
        <v>34</v>
      </c>
      <c r="J1039" t="s">
        <v>35</v>
      </c>
      <c r="K1039">
        <v>2540</v>
      </c>
      <c r="L1039" t="s">
        <v>46</v>
      </c>
      <c r="M1039">
        <v>3</v>
      </c>
      <c r="N1039" s="1">
        <v>42825</v>
      </c>
      <c r="O1039">
        <v>1</v>
      </c>
      <c r="P1039" t="str">
        <f>"170300000642"</f>
        <v>170300000642</v>
      </c>
      <c r="Q1039" t="s">
        <v>180</v>
      </c>
      <c r="R1039" t="s">
        <v>27</v>
      </c>
      <c r="S1039" t="s">
        <v>170</v>
      </c>
      <c r="T1039" t="s">
        <v>181</v>
      </c>
      <c r="U1039" t="s">
        <v>28</v>
      </c>
      <c r="V1039">
        <v>4</v>
      </c>
      <c r="W1039">
        <v>0</v>
      </c>
    </row>
    <row r="1040" spans="1:23" x14ac:dyDescent="0.25">
      <c r="A1040" t="str">
        <f t="shared" si="30"/>
        <v>LA061</v>
      </c>
      <c r="B1040" t="str">
        <f t="shared" si="31"/>
        <v>061</v>
      </c>
      <c r="C1040" t="s">
        <v>24</v>
      </c>
      <c r="D1040">
        <v>615570</v>
      </c>
      <c r="E1040" t="s">
        <v>241</v>
      </c>
      <c r="F1040">
        <v>615570</v>
      </c>
      <c r="G1040" t="s">
        <v>242</v>
      </c>
      <c r="H1040" t="s">
        <v>243</v>
      </c>
      <c r="I1040" t="s">
        <v>34</v>
      </c>
      <c r="J1040" t="s">
        <v>35</v>
      </c>
      <c r="K1040">
        <v>2540</v>
      </c>
      <c r="L1040" t="s">
        <v>46</v>
      </c>
      <c r="M1040">
        <v>4</v>
      </c>
      <c r="N1040" s="1">
        <v>42826</v>
      </c>
      <c r="O1040">
        <v>1</v>
      </c>
      <c r="P1040" t="str">
        <f>"170400000223"</f>
        <v>170400000223</v>
      </c>
      <c r="Q1040" t="s">
        <v>169</v>
      </c>
      <c r="R1040" t="s">
        <v>27</v>
      </c>
      <c r="S1040" t="s">
        <v>170</v>
      </c>
      <c r="T1040" t="s">
        <v>171</v>
      </c>
      <c r="U1040" t="s">
        <v>28</v>
      </c>
      <c r="V1040">
        <v>4</v>
      </c>
      <c r="W1040">
        <v>0</v>
      </c>
    </row>
    <row r="1041" spans="1:23" x14ac:dyDescent="0.25">
      <c r="A1041" t="str">
        <f t="shared" ref="A1041:A1104" si="32">"LA061"</f>
        <v>LA061</v>
      </c>
      <c r="B1041" t="str">
        <f t="shared" ref="B1041:B1104" si="33">"061"</f>
        <v>061</v>
      </c>
      <c r="C1041" t="s">
        <v>24</v>
      </c>
      <c r="D1041">
        <v>615570</v>
      </c>
      <c r="E1041" t="s">
        <v>241</v>
      </c>
      <c r="F1041">
        <v>615570</v>
      </c>
      <c r="G1041" t="s">
        <v>242</v>
      </c>
      <c r="H1041" t="s">
        <v>243</v>
      </c>
      <c r="I1041" t="s">
        <v>34</v>
      </c>
      <c r="J1041" t="s">
        <v>35</v>
      </c>
      <c r="K1041">
        <v>2540</v>
      </c>
      <c r="L1041" t="s">
        <v>46</v>
      </c>
      <c r="M1041">
        <v>4</v>
      </c>
      <c r="N1041" s="1">
        <v>42826</v>
      </c>
      <c r="O1041">
        <v>1</v>
      </c>
      <c r="P1041" t="str">
        <f>"170400000299"</f>
        <v>170400000299</v>
      </c>
      <c r="Q1041" t="s">
        <v>180</v>
      </c>
      <c r="R1041" t="s">
        <v>27</v>
      </c>
      <c r="S1041" t="s">
        <v>170</v>
      </c>
      <c r="T1041" t="s">
        <v>181</v>
      </c>
      <c r="U1041" t="s">
        <v>28</v>
      </c>
      <c r="V1041">
        <v>4</v>
      </c>
      <c r="W1041">
        <v>0</v>
      </c>
    </row>
    <row r="1042" spans="1:23" x14ac:dyDescent="0.25">
      <c r="A1042" t="str">
        <f t="shared" si="32"/>
        <v>LA061</v>
      </c>
      <c r="B1042" t="str">
        <f t="shared" si="33"/>
        <v>061</v>
      </c>
      <c r="C1042" t="s">
        <v>24</v>
      </c>
      <c r="D1042">
        <v>615570</v>
      </c>
      <c r="E1042" t="s">
        <v>241</v>
      </c>
      <c r="F1042">
        <v>615570</v>
      </c>
      <c r="G1042" t="s">
        <v>242</v>
      </c>
      <c r="H1042" t="s">
        <v>243</v>
      </c>
      <c r="I1042" t="s">
        <v>34</v>
      </c>
      <c r="J1042" t="s">
        <v>35</v>
      </c>
      <c r="K1042">
        <v>2540</v>
      </c>
      <c r="L1042" t="s">
        <v>46</v>
      </c>
      <c r="M1042">
        <v>4</v>
      </c>
      <c r="N1042" s="1">
        <v>42830</v>
      </c>
      <c r="O1042">
        <v>1</v>
      </c>
      <c r="P1042" t="str">
        <f>"170400000538"</f>
        <v>170400000538</v>
      </c>
      <c r="Q1042" t="s">
        <v>172</v>
      </c>
      <c r="R1042" t="s">
        <v>29</v>
      </c>
      <c r="S1042" t="s">
        <v>173</v>
      </c>
      <c r="T1042" t="s">
        <v>174</v>
      </c>
      <c r="U1042" t="s">
        <v>28</v>
      </c>
      <c r="V1042">
        <v>4</v>
      </c>
      <c r="W1042">
        <v>0</v>
      </c>
    </row>
    <row r="1043" spans="1:23" x14ac:dyDescent="0.25">
      <c r="A1043" t="str">
        <f t="shared" si="32"/>
        <v>LA061</v>
      </c>
      <c r="B1043" t="str">
        <f t="shared" si="33"/>
        <v>061</v>
      </c>
      <c r="C1043" t="s">
        <v>24</v>
      </c>
      <c r="D1043">
        <v>615570</v>
      </c>
      <c r="E1043" t="s">
        <v>241</v>
      </c>
      <c r="F1043">
        <v>615570</v>
      </c>
      <c r="G1043" t="s">
        <v>242</v>
      </c>
      <c r="H1043" t="s">
        <v>243</v>
      </c>
      <c r="I1043" t="s">
        <v>34</v>
      </c>
      <c r="J1043" t="s">
        <v>35</v>
      </c>
      <c r="K1043">
        <v>2540</v>
      </c>
      <c r="L1043" t="s">
        <v>46</v>
      </c>
      <c r="M1043">
        <v>4</v>
      </c>
      <c r="N1043" s="1">
        <v>42831</v>
      </c>
      <c r="O1043">
        <v>1</v>
      </c>
      <c r="P1043" t="str">
        <f>"170400001118"</f>
        <v>170400001118</v>
      </c>
      <c r="Q1043" t="s">
        <v>172</v>
      </c>
      <c r="R1043" t="s">
        <v>29</v>
      </c>
      <c r="S1043" t="s">
        <v>173</v>
      </c>
      <c r="T1043" t="s">
        <v>174</v>
      </c>
      <c r="U1043" t="s">
        <v>28</v>
      </c>
      <c r="V1043">
        <v>4</v>
      </c>
      <c r="W1043">
        <v>0</v>
      </c>
    </row>
    <row r="1044" spans="1:23" x14ac:dyDescent="0.25">
      <c r="A1044" t="str">
        <f t="shared" si="32"/>
        <v>LA061</v>
      </c>
      <c r="B1044" t="str">
        <f t="shared" si="33"/>
        <v>061</v>
      </c>
      <c r="C1044" t="s">
        <v>24</v>
      </c>
      <c r="D1044">
        <v>615570</v>
      </c>
      <c r="E1044" t="s">
        <v>241</v>
      </c>
      <c r="F1044">
        <v>615570</v>
      </c>
      <c r="G1044" t="s">
        <v>242</v>
      </c>
      <c r="H1044" t="s">
        <v>243</v>
      </c>
      <c r="I1044" t="s">
        <v>34</v>
      </c>
      <c r="J1044" t="s">
        <v>35</v>
      </c>
      <c r="K1044">
        <v>2540</v>
      </c>
      <c r="L1044" t="s">
        <v>46</v>
      </c>
      <c r="M1044">
        <v>4</v>
      </c>
      <c r="N1044" s="1">
        <v>42837</v>
      </c>
      <c r="O1044">
        <v>1</v>
      </c>
      <c r="P1044" t="str">
        <f>"170400000984"</f>
        <v>170400000984</v>
      </c>
      <c r="Q1044" t="s">
        <v>172</v>
      </c>
      <c r="R1044" t="s">
        <v>29</v>
      </c>
      <c r="S1044" t="s">
        <v>173</v>
      </c>
      <c r="T1044" t="s">
        <v>174</v>
      </c>
      <c r="U1044" t="s">
        <v>28</v>
      </c>
      <c r="V1044">
        <v>4</v>
      </c>
      <c r="W1044">
        <v>0</v>
      </c>
    </row>
    <row r="1045" spans="1:23" x14ac:dyDescent="0.25">
      <c r="A1045" t="str">
        <f t="shared" si="32"/>
        <v>LA061</v>
      </c>
      <c r="B1045" t="str">
        <f t="shared" si="33"/>
        <v>061</v>
      </c>
      <c r="C1045" t="s">
        <v>24</v>
      </c>
      <c r="D1045">
        <v>615570</v>
      </c>
      <c r="E1045" t="s">
        <v>241</v>
      </c>
      <c r="F1045">
        <v>615570</v>
      </c>
      <c r="G1045" t="s">
        <v>242</v>
      </c>
      <c r="H1045" t="s">
        <v>243</v>
      </c>
      <c r="I1045" t="s">
        <v>34</v>
      </c>
      <c r="J1045" t="s">
        <v>35</v>
      </c>
      <c r="K1045">
        <v>2540</v>
      </c>
      <c r="L1045" t="s">
        <v>46</v>
      </c>
      <c r="M1045">
        <v>4</v>
      </c>
      <c r="N1045" s="1">
        <v>42843</v>
      </c>
      <c r="O1045">
        <v>1</v>
      </c>
      <c r="P1045" t="str">
        <f>"170400000987"</f>
        <v>170400000987</v>
      </c>
      <c r="Q1045" t="s">
        <v>172</v>
      </c>
      <c r="R1045" t="s">
        <v>29</v>
      </c>
      <c r="S1045" t="s">
        <v>173</v>
      </c>
      <c r="T1045" t="s">
        <v>174</v>
      </c>
      <c r="U1045" t="s">
        <v>28</v>
      </c>
      <c r="V1045">
        <v>4</v>
      </c>
      <c r="W1045">
        <v>0</v>
      </c>
    </row>
    <row r="1046" spans="1:23" x14ac:dyDescent="0.25">
      <c r="A1046" t="str">
        <f t="shared" si="32"/>
        <v>LA061</v>
      </c>
      <c r="B1046" t="str">
        <f t="shared" si="33"/>
        <v>061</v>
      </c>
      <c r="C1046" t="s">
        <v>24</v>
      </c>
      <c r="D1046">
        <v>615570</v>
      </c>
      <c r="E1046" t="s">
        <v>241</v>
      </c>
      <c r="F1046">
        <v>615570</v>
      </c>
      <c r="G1046" t="s">
        <v>242</v>
      </c>
      <c r="H1046" t="s">
        <v>243</v>
      </c>
      <c r="I1046" t="s">
        <v>34</v>
      </c>
      <c r="J1046" t="s">
        <v>35</v>
      </c>
      <c r="K1046">
        <v>2540</v>
      </c>
      <c r="L1046" t="s">
        <v>46</v>
      </c>
      <c r="M1046">
        <v>4</v>
      </c>
      <c r="N1046" s="1">
        <v>42850</v>
      </c>
      <c r="O1046">
        <v>1</v>
      </c>
      <c r="P1046" t="str">
        <f>"170400002094"</f>
        <v>170400002094</v>
      </c>
      <c r="Q1046" t="s">
        <v>172</v>
      </c>
      <c r="R1046" t="s">
        <v>29</v>
      </c>
      <c r="S1046" t="s">
        <v>173</v>
      </c>
      <c r="T1046" t="s">
        <v>174</v>
      </c>
      <c r="U1046" t="s">
        <v>28</v>
      </c>
      <c r="V1046">
        <v>4</v>
      </c>
      <c r="W1046">
        <v>0</v>
      </c>
    </row>
    <row r="1047" spans="1:23" x14ac:dyDescent="0.25">
      <c r="A1047" t="str">
        <f t="shared" si="32"/>
        <v>LA061</v>
      </c>
      <c r="B1047" t="str">
        <f t="shared" si="33"/>
        <v>061</v>
      </c>
      <c r="C1047" t="s">
        <v>24</v>
      </c>
      <c r="D1047">
        <v>615570</v>
      </c>
      <c r="E1047" t="s">
        <v>241</v>
      </c>
      <c r="F1047">
        <v>615570</v>
      </c>
      <c r="G1047" t="s">
        <v>242</v>
      </c>
      <c r="H1047" t="s">
        <v>243</v>
      </c>
      <c r="I1047" t="s">
        <v>34</v>
      </c>
      <c r="J1047" t="s">
        <v>35</v>
      </c>
      <c r="K1047">
        <v>2540</v>
      </c>
      <c r="L1047" t="s">
        <v>46</v>
      </c>
      <c r="M1047">
        <v>4</v>
      </c>
      <c r="N1047" s="1">
        <v>42855</v>
      </c>
      <c r="O1047">
        <v>1</v>
      </c>
      <c r="P1047" t="str">
        <f>"170400000491"</f>
        <v>170400000491</v>
      </c>
      <c r="Q1047" t="s">
        <v>169</v>
      </c>
      <c r="R1047" t="s">
        <v>27</v>
      </c>
      <c r="S1047" t="s">
        <v>170</v>
      </c>
      <c r="T1047" t="s">
        <v>171</v>
      </c>
      <c r="U1047" t="s">
        <v>28</v>
      </c>
      <c r="V1047">
        <v>4</v>
      </c>
      <c r="W1047">
        <v>0</v>
      </c>
    </row>
    <row r="1048" spans="1:23" x14ac:dyDescent="0.25">
      <c r="A1048" t="str">
        <f t="shared" si="32"/>
        <v>LA061</v>
      </c>
      <c r="B1048" t="str">
        <f t="shared" si="33"/>
        <v>061</v>
      </c>
      <c r="C1048" t="s">
        <v>24</v>
      </c>
      <c r="D1048">
        <v>615570</v>
      </c>
      <c r="E1048" t="s">
        <v>241</v>
      </c>
      <c r="F1048">
        <v>615570</v>
      </c>
      <c r="G1048" t="s">
        <v>242</v>
      </c>
      <c r="H1048" t="s">
        <v>243</v>
      </c>
      <c r="I1048" t="s">
        <v>34</v>
      </c>
      <c r="J1048" t="s">
        <v>35</v>
      </c>
      <c r="K1048">
        <v>2540</v>
      </c>
      <c r="L1048" t="s">
        <v>46</v>
      </c>
      <c r="M1048">
        <v>5</v>
      </c>
      <c r="N1048" s="1">
        <v>42856</v>
      </c>
      <c r="O1048">
        <v>1</v>
      </c>
      <c r="P1048" t="str">
        <f>"170500000190"</f>
        <v>170500000190</v>
      </c>
      <c r="Q1048" t="s">
        <v>169</v>
      </c>
      <c r="R1048" t="s">
        <v>27</v>
      </c>
      <c r="S1048" t="s">
        <v>170</v>
      </c>
      <c r="T1048" t="s">
        <v>171</v>
      </c>
      <c r="U1048" t="s">
        <v>28</v>
      </c>
      <c r="V1048">
        <v>4</v>
      </c>
      <c r="W1048">
        <v>0</v>
      </c>
    </row>
    <row r="1049" spans="1:23" x14ac:dyDescent="0.25">
      <c r="A1049" t="str">
        <f t="shared" si="32"/>
        <v>LA061</v>
      </c>
      <c r="B1049" t="str">
        <f t="shared" si="33"/>
        <v>061</v>
      </c>
      <c r="C1049" t="s">
        <v>24</v>
      </c>
      <c r="D1049">
        <v>615570</v>
      </c>
      <c r="E1049" t="s">
        <v>241</v>
      </c>
      <c r="F1049">
        <v>615570</v>
      </c>
      <c r="G1049" t="s">
        <v>242</v>
      </c>
      <c r="H1049" t="s">
        <v>243</v>
      </c>
      <c r="I1049" t="s">
        <v>34</v>
      </c>
      <c r="J1049" t="s">
        <v>35</v>
      </c>
      <c r="K1049">
        <v>2540</v>
      </c>
      <c r="L1049" t="s">
        <v>46</v>
      </c>
      <c r="M1049">
        <v>5</v>
      </c>
      <c r="N1049" s="1">
        <v>42860</v>
      </c>
      <c r="O1049">
        <v>1</v>
      </c>
      <c r="P1049" t="str">
        <f>"170500000868"</f>
        <v>170500000868</v>
      </c>
      <c r="Q1049" t="s">
        <v>172</v>
      </c>
      <c r="R1049" t="s">
        <v>29</v>
      </c>
      <c r="S1049" t="s">
        <v>173</v>
      </c>
      <c r="T1049" t="s">
        <v>174</v>
      </c>
      <c r="U1049" t="s">
        <v>28</v>
      </c>
      <c r="V1049">
        <v>4</v>
      </c>
      <c r="W1049">
        <v>0</v>
      </c>
    </row>
    <row r="1050" spans="1:23" x14ac:dyDescent="0.25">
      <c r="A1050" t="str">
        <f t="shared" si="32"/>
        <v>LA061</v>
      </c>
      <c r="B1050" t="str">
        <f t="shared" si="33"/>
        <v>061</v>
      </c>
      <c r="C1050" t="s">
        <v>24</v>
      </c>
      <c r="D1050">
        <v>615570</v>
      </c>
      <c r="E1050" t="s">
        <v>241</v>
      </c>
      <c r="F1050">
        <v>615570</v>
      </c>
      <c r="G1050" t="s">
        <v>242</v>
      </c>
      <c r="H1050" t="s">
        <v>243</v>
      </c>
      <c r="I1050" t="s">
        <v>34</v>
      </c>
      <c r="J1050" t="s">
        <v>35</v>
      </c>
      <c r="K1050">
        <v>2540</v>
      </c>
      <c r="L1050" t="s">
        <v>46</v>
      </c>
      <c r="M1050">
        <v>5</v>
      </c>
      <c r="N1050" s="1">
        <v>42865</v>
      </c>
      <c r="O1050">
        <v>1</v>
      </c>
      <c r="P1050" t="str">
        <f>"170500000652"</f>
        <v>170500000652</v>
      </c>
      <c r="Q1050" t="s">
        <v>172</v>
      </c>
      <c r="R1050" t="s">
        <v>29</v>
      </c>
      <c r="S1050" t="s">
        <v>173</v>
      </c>
      <c r="T1050" t="s">
        <v>174</v>
      </c>
      <c r="U1050" t="s">
        <v>28</v>
      </c>
      <c r="V1050">
        <v>4</v>
      </c>
      <c r="W1050">
        <v>0</v>
      </c>
    </row>
    <row r="1051" spans="1:23" x14ac:dyDescent="0.25">
      <c r="A1051" t="str">
        <f t="shared" si="32"/>
        <v>LA061</v>
      </c>
      <c r="B1051" t="str">
        <f t="shared" si="33"/>
        <v>061</v>
      </c>
      <c r="C1051" t="s">
        <v>24</v>
      </c>
      <c r="D1051">
        <v>615570</v>
      </c>
      <c r="E1051" t="s">
        <v>241</v>
      </c>
      <c r="F1051">
        <v>615570</v>
      </c>
      <c r="G1051" t="s">
        <v>242</v>
      </c>
      <c r="H1051" t="s">
        <v>243</v>
      </c>
      <c r="I1051" t="s">
        <v>34</v>
      </c>
      <c r="J1051" t="s">
        <v>35</v>
      </c>
      <c r="K1051">
        <v>2540</v>
      </c>
      <c r="L1051" t="s">
        <v>46</v>
      </c>
      <c r="M1051">
        <v>5</v>
      </c>
      <c r="N1051" s="1">
        <v>42865</v>
      </c>
      <c r="O1051">
        <v>1</v>
      </c>
      <c r="P1051" t="str">
        <f>"170500000987"</f>
        <v>170500000987</v>
      </c>
      <c r="Q1051" t="s">
        <v>172</v>
      </c>
      <c r="R1051" t="s">
        <v>29</v>
      </c>
      <c r="S1051" t="s">
        <v>173</v>
      </c>
      <c r="T1051" t="s">
        <v>174</v>
      </c>
      <c r="U1051" t="s">
        <v>28</v>
      </c>
      <c r="V1051">
        <v>4</v>
      </c>
      <c r="W1051">
        <v>0</v>
      </c>
    </row>
    <row r="1052" spans="1:23" x14ac:dyDescent="0.25">
      <c r="A1052" t="str">
        <f t="shared" si="32"/>
        <v>LA061</v>
      </c>
      <c r="B1052" t="str">
        <f t="shared" si="33"/>
        <v>061</v>
      </c>
      <c r="C1052" t="s">
        <v>24</v>
      </c>
      <c r="D1052">
        <v>615640</v>
      </c>
      <c r="E1052" t="s">
        <v>234</v>
      </c>
      <c r="F1052">
        <v>615640</v>
      </c>
      <c r="G1052" t="s">
        <v>244</v>
      </c>
      <c r="H1052" t="s">
        <v>245</v>
      </c>
      <c r="I1052" t="s">
        <v>34</v>
      </c>
      <c r="J1052" t="s">
        <v>35</v>
      </c>
      <c r="K1052">
        <v>2520</v>
      </c>
      <c r="L1052" t="s">
        <v>228</v>
      </c>
      <c r="M1052">
        <v>2</v>
      </c>
      <c r="N1052" s="1">
        <v>42767</v>
      </c>
      <c r="O1052">
        <v>1</v>
      </c>
      <c r="P1052" t="str">
        <f>"170200000279"</f>
        <v>170200000279</v>
      </c>
      <c r="Q1052" t="s">
        <v>180</v>
      </c>
      <c r="R1052" t="s">
        <v>27</v>
      </c>
      <c r="S1052" t="s">
        <v>170</v>
      </c>
      <c r="T1052" t="s">
        <v>181</v>
      </c>
      <c r="U1052" t="s">
        <v>28</v>
      </c>
      <c r="V1052">
        <v>4</v>
      </c>
      <c r="W1052">
        <v>0</v>
      </c>
    </row>
    <row r="1053" spans="1:23" x14ac:dyDescent="0.25">
      <c r="A1053" t="str">
        <f t="shared" si="32"/>
        <v>LA061</v>
      </c>
      <c r="B1053" t="str">
        <f t="shared" si="33"/>
        <v>061</v>
      </c>
      <c r="C1053" t="s">
        <v>24</v>
      </c>
      <c r="D1053">
        <v>615640</v>
      </c>
      <c r="E1053" t="s">
        <v>234</v>
      </c>
      <c r="F1053">
        <v>615640</v>
      </c>
      <c r="G1053" t="s">
        <v>244</v>
      </c>
      <c r="H1053" t="s">
        <v>245</v>
      </c>
      <c r="I1053" t="s">
        <v>34</v>
      </c>
      <c r="J1053" t="s">
        <v>35</v>
      </c>
      <c r="K1053">
        <v>2520</v>
      </c>
      <c r="L1053" t="s">
        <v>228</v>
      </c>
      <c r="M1053">
        <v>2</v>
      </c>
      <c r="N1053" s="1">
        <v>42773</v>
      </c>
      <c r="O1053">
        <v>1</v>
      </c>
      <c r="P1053" t="str">
        <f>"170200000596"</f>
        <v>170200000596</v>
      </c>
      <c r="Q1053" t="s">
        <v>172</v>
      </c>
      <c r="R1053" t="s">
        <v>29</v>
      </c>
      <c r="S1053" t="s">
        <v>173</v>
      </c>
      <c r="T1053" t="s">
        <v>174</v>
      </c>
      <c r="U1053" t="s">
        <v>28</v>
      </c>
      <c r="V1053">
        <v>4</v>
      </c>
      <c r="W1053">
        <v>0</v>
      </c>
    </row>
    <row r="1054" spans="1:23" x14ac:dyDescent="0.25">
      <c r="A1054" t="str">
        <f t="shared" si="32"/>
        <v>LA061</v>
      </c>
      <c r="B1054" t="str">
        <f t="shared" si="33"/>
        <v>061</v>
      </c>
      <c r="C1054" t="s">
        <v>24</v>
      </c>
      <c r="D1054">
        <v>615640</v>
      </c>
      <c r="E1054" t="s">
        <v>234</v>
      </c>
      <c r="F1054">
        <v>615640</v>
      </c>
      <c r="G1054" t="s">
        <v>244</v>
      </c>
      <c r="H1054" t="s">
        <v>245</v>
      </c>
      <c r="I1054" t="s">
        <v>34</v>
      </c>
      <c r="J1054" t="s">
        <v>35</v>
      </c>
      <c r="K1054">
        <v>2520</v>
      </c>
      <c r="L1054" t="s">
        <v>228</v>
      </c>
      <c r="M1054">
        <v>2</v>
      </c>
      <c r="N1054" s="1">
        <v>42774</v>
      </c>
      <c r="O1054">
        <v>1</v>
      </c>
      <c r="P1054" t="str">
        <f>"170200000597"</f>
        <v>170200000597</v>
      </c>
      <c r="Q1054" t="s">
        <v>172</v>
      </c>
      <c r="R1054" t="s">
        <v>29</v>
      </c>
      <c r="S1054" t="s">
        <v>173</v>
      </c>
      <c r="T1054" t="s">
        <v>174</v>
      </c>
      <c r="U1054" t="s">
        <v>28</v>
      </c>
      <c r="V1054">
        <v>4</v>
      </c>
      <c r="W1054">
        <v>0</v>
      </c>
    </row>
    <row r="1055" spans="1:23" x14ac:dyDescent="0.25">
      <c r="A1055" t="str">
        <f t="shared" si="32"/>
        <v>LA061</v>
      </c>
      <c r="B1055" t="str">
        <f t="shared" si="33"/>
        <v>061</v>
      </c>
      <c r="C1055" t="s">
        <v>24</v>
      </c>
      <c r="D1055">
        <v>615640</v>
      </c>
      <c r="E1055" t="s">
        <v>234</v>
      </c>
      <c r="F1055">
        <v>615640</v>
      </c>
      <c r="G1055" t="s">
        <v>244</v>
      </c>
      <c r="H1055" t="s">
        <v>245</v>
      </c>
      <c r="I1055" t="s">
        <v>34</v>
      </c>
      <c r="J1055" t="s">
        <v>35</v>
      </c>
      <c r="K1055">
        <v>2520</v>
      </c>
      <c r="L1055" t="s">
        <v>228</v>
      </c>
      <c r="M1055">
        <v>2</v>
      </c>
      <c r="N1055" s="1">
        <v>42780</v>
      </c>
      <c r="O1055">
        <v>1</v>
      </c>
      <c r="P1055" t="str">
        <f>"170200000601"</f>
        <v>170200000601</v>
      </c>
      <c r="Q1055" t="s">
        <v>172</v>
      </c>
      <c r="R1055" t="s">
        <v>29</v>
      </c>
      <c r="S1055" t="s">
        <v>173</v>
      </c>
      <c r="T1055" t="s">
        <v>174</v>
      </c>
      <c r="U1055" t="s">
        <v>28</v>
      </c>
      <c r="V1055">
        <v>4</v>
      </c>
      <c r="W1055">
        <v>0</v>
      </c>
    </row>
    <row r="1056" spans="1:23" x14ac:dyDescent="0.25">
      <c r="A1056" t="str">
        <f t="shared" si="32"/>
        <v>LA061</v>
      </c>
      <c r="B1056" t="str">
        <f t="shared" si="33"/>
        <v>061</v>
      </c>
      <c r="C1056" t="s">
        <v>24</v>
      </c>
      <c r="D1056">
        <v>615640</v>
      </c>
      <c r="E1056" t="s">
        <v>234</v>
      </c>
      <c r="F1056">
        <v>615640</v>
      </c>
      <c r="G1056" t="s">
        <v>244</v>
      </c>
      <c r="H1056" t="s">
        <v>245</v>
      </c>
      <c r="I1056" t="s">
        <v>34</v>
      </c>
      <c r="J1056" t="s">
        <v>35</v>
      </c>
      <c r="K1056">
        <v>2520</v>
      </c>
      <c r="L1056" t="s">
        <v>228</v>
      </c>
      <c r="M1056">
        <v>2</v>
      </c>
      <c r="N1056" s="1">
        <v>42786</v>
      </c>
      <c r="O1056">
        <v>1</v>
      </c>
      <c r="P1056" t="str">
        <f>"170200002518"</f>
        <v>170200002518</v>
      </c>
      <c r="Q1056" t="s">
        <v>172</v>
      </c>
      <c r="R1056" t="s">
        <v>29</v>
      </c>
      <c r="S1056" t="s">
        <v>173</v>
      </c>
      <c r="T1056" t="s">
        <v>174</v>
      </c>
      <c r="U1056" t="s">
        <v>28</v>
      </c>
      <c r="V1056">
        <v>4</v>
      </c>
      <c r="W1056">
        <v>0</v>
      </c>
    </row>
    <row r="1057" spans="1:23" x14ac:dyDescent="0.25">
      <c r="A1057" t="str">
        <f t="shared" si="32"/>
        <v>LA061</v>
      </c>
      <c r="B1057" t="str">
        <f t="shared" si="33"/>
        <v>061</v>
      </c>
      <c r="C1057" t="s">
        <v>24</v>
      </c>
      <c r="D1057">
        <v>615640</v>
      </c>
      <c r="E1057" t="s">
        <v>234</v>
      </c>
      <c r="F1057">
        <v>615640</v>
      </c>
      <c r="G1057" t="s">
        <v>244</v>
      </c>
      <c r="H1057" t="s">
        <v>245</v>
      </c>
      <c r="I1057" t="s">
        <v>34</v>
      </c>
      <c r="J1057" t="s">
        <v>35</v>
      </c>
      <c r="K1057">
        <v>2520</v>
      </c>
      <c r="L1057" t="s">
        <v>228</v>
      </c>
      <c r="M1057">
        <v>2</v>
      </c>
      <c r="N1057" s="1">
        <v>42794</v>
      </c>
      <c r="O1057">
        <v>1</v>
      </c>
      <c r="P1057" t="str">
        <f>"170200000469"</f>
        <v>170200000469</v>
      </c>
      <c r="Q1057" t="s">
        <v>180</v>
      </c>
      <c r="R1057" t="s">
        <v>27</v>
      </c>
      <c r="S1057" t="s">
        <v>170</v>
      </c>
      <c r="T1057" t="s">
        <v>181</v>
      </c>
      <c r="U1057" t="s">
        <v>28</v>
      </c>
      <c r="V1057">
        <v>4</v>
      </c>
      <c r="W1057">
        <v>0</v>
      </c>
    </row>
    <row r="1058" spans="1:23" x14ac:dyDescent="0.25">
      <c r="A1058" t="str">
        <f t="shared" si="32"/>
        <v>LA061</v>
      </c>
      <c r="B1058" t="str">
        <f t="shared" si="33"/>
        <v>061</v>
      </c>
      <c r="C1058" t="s">
        <v>24</v>
      </c>
      <c r="D1058">
        <v>615640</v>
      </c>
      <c r="E1058" t="s">
        <v>234</v>
      </c>
      <c r="F1058">
        <v>615640</v>
      </c>
      <c r="G1058" t="s">
        <v>244</v>
      </c>
      <c r="H1058" t="s">
        <v>245</v>
      </c>
      <c r="I1058" t="s">
        <v>34</v>
      </c>
      <c r="J1058" t="s">
        <v>35</v>
      </c>
      <c r="K1058">
        <v>2520</v>
      </c>
      <c r="L1058" t="s">
        <v>228</v>
      </c>
      <c r="M1058">
        <v>3</v>
      </c>
      <c r="N1058" s="1">
        <v>42795</v>
      </c>
      <c r="O1058">
        <v>1</v>
      </c>
      <c r="P1058" t="str">
        <f>"170300000140"</f>
        <v>170300000140</v>
      </c>
      <c r="Q1058" t="s">
        <v>180</v>
      </c>
      <c r="R1058" t="s">
        <v>27</v>
      </c>
      <c r="S1058" t="s">
        <v>170</v>
      </c>
      <c r="T1058" t="s">
        <v>181</v>
      </c>
      <c r="U1058" t="s">
        <v>28</v>
      </c>
      <c r="V1058">
        <v>4</v>
      </c>
      <c r="W1058">
        <v>0</v>
      </c>
    </row>
    <row r="1059" spans="1:23" x14ac:dyDescent="0.25">
      <c r="A1059" t="str">
        <f t="shared" si="32"/>
        <v>LA061</v>
      </c>
      <c r="B1059" t="str">
        <f t="shared" si="33"/>
        <v>061</v>
      </c>
      <c r="C1059" t="s">
        <v>24</v>
      </c>
      <c r="D1059">
        <v>615640</v>
      </c>
      <c r="E1059" t="s">
        <v>234</v>
      </c>
      <c r="F1059">
        <v>615640</v>
      </c>
      <c r="G1059" t="s">
        <v>244</v>
      </c>
      <c r="H1059" t="s">
        <v>245</v>
      </c>
      <c r="I1059" t="s">
        <v>34</v>
      </c>
      <c r="J1059" t="s">
        <v>35</v>
      </c>
      <c r="K1059">
        <v>2520</v>
      </c>
      <c r="L1059" t="s">
        <v>228</v>
      </c>
      <c r="M1059">
        <v>3</v>
      </c>
      <c r="N1059" s="1">
        <v>42801</v>
      </c>
      <c r="O1059">
        <v>1</v>
      </c>
      <c r="P1059" t="str">
        <f>"170300000953"</f>
        <v>170300000953</v>
      </c>
      <c r="Q1059" t="s">
        <v>172</v>
      </c>
      <c r="R1059" t="s">
        <v>29</v>
      </c>
      <c r="S1059" t="s">
        <v>173</v>
      </c>
      <c r="T1059" t="s">
        <v>174</v>
      </c>
      <c r="U1059" t="s">
        <v>28</v>
      </c>
      <c r="V1059">
        <v>4</v>
      </c>
      <c r="W1059">
        <v>0</v>
      </c>
    </row>
    <row r="1060" spans="1:23" x14ac:dyDescent="0.25">
      <c r="A1060" t="str">
        <f t="shared" si="32"/>
        <v>LA061</v>
      </c>
      <c r="B1060" t="str">
        <f t="shared" si="33"/>
        <v>061</v>
      </c>
      <c r="C1060" t="s">
        <v>24</v>
      </c>
      <c r="D1060">
        <v>615640</v>
      </c>
      <c r="E1060" t="s">
        <v>234</v>
      </c>
      <c r="F1060">
        <v>615640</v>
      </c>
      <c r="G1060" t="s">
        <v>244</v>
      </c>
      <c r="H1060" t="s">
        <v>245</v>
      </c>
      <c r="I1060" t="s">
        <v>34</v>
      </c>
      <c r="J1060" t="s">
        <v>35</v>
      </c>
      <c r="K1060">
        <v>2520</v>
      </c>
      <c r="L1060" t="s">
        <v>228</v>
      </c>
      <c r="M1060">
        <v>3</v>
      </c>
      <c r="N1060" s="1">
        <v>42815</v>
      </c>
      <c r="O1060">
        <v>1</v>
      </c>
      <c r="P1060" t="str">
        <f>"170300001728"</f>
        <v>170300001728</v>
      </c>
      <c r="Q1060" t="s">
        <v>172</v>
      </c>
      <c r="R1060" t="s">
        <v>29</v>
      </c>
      <c r="S1060" t="s">
        <v>173</v>
      </c>
      <c r="T1060" t="s">
        <v>174</v>
      </c>
      <c r="U1060" t="s">
        <v>28</v>
      </c>
      <c r="V1060">
        <v>4</v>
      </c>
      <c r="W1060">
        <v>0</v>
      </c>
    </row>
    <row r="1061" spans="1:23" x14ac:dyDescent="0.25">
      <c r="A1061" t="str">
        <f t="shared" si="32"/>
        <v>LA061</v>
      </c>
      <c r="B1061" t="str">
        <f t="shared" si="33"/>
        <v>061</v>
      </c>
      <c r="C1061" t="s">
        <v>24</v>
      </c>
      <c r="D1061">
        <v>615640</v>
      </c>
      <c r="E1061" t="s">
        <v>234</v>
      </c>
      <c r="F1061">
        <v>615640</v>
      </c>
      <c r="G1061" t="s">
        <v>244</v>
      </c>
      <c r="H1061" t="s">
        <v>245</v>
      </c>
      <c r="I1061" t="s">
        <v>34</v>
      </c>
      <c r="J1061" t="s">
        <v>35</v>
      </c>
      <c r="K1061">
        <v>2520</v>
      </c>
      <c r="L1061" t="s">
        <v>228</v>
      </c>
      <c r="M1061">
        <v>3</v>
      </c>
      <c r="N1061" s="1">
        <v>42825</v>
      </c>
      <c r="O1061">
        <v>1</v>
      </c>
      <c r="P1061" t="str">
        <f>"170300000529"</f>
        <v>170300000529</v>
      </c>
      <c r="Q1061" t="s">
        <v>180</v>
      </c>
      <c r="R1061" t="s">
        <v>27</v>
      </c>
      <c r="S1061" t="s">
        <v>170</v>
      </c>
      <c r="T1061" t="s">
        <v>181</v>
      </c>
      <c r="U1061" t="s">
        <v>28</v>
      </c>
      <c r="V1061">
        <v>4</v>
      </c>
      <c r="W1061">
        <v>0</v>
      </c>
    </row>
    <row r="1062" spans="1:23" x14ac:dyDescent="0.25">
      <c r="A1062" t="str">
        <f t="shared" si="32"/>
        <v>LA061</v>
      </c>
      <c r="B1062" t="str">
        <f t="shared" si="33"/>
        <v>061</v>
      </c>
      <c r="C1062" t="s">
        <v>24</v>
      </c>
      <c r="D1062">
        <v>615640</v>
      </c>
      <c r="E1062" t="s">
        <v>234</v>
      </c>
      <c r="F1062">
        <v>615640</v>
      </c>
      <c r="G1062" t="s">
        <v>244</v>
      </c>
      <c r="H1062" t="s">
        <v>245</v>
      </c>
      <c r="I1062" t="s">
        <v>34</v>
      </c>
      <c r="J1062" t="s">
        <v>35</v>
      </c>
      <c r="K1062">
        <v>2520</v>
      </c>
      <c r="L1062" t="s">
        <v>228</v>
      </c>
      <c r="M1062">
        <v>4</v>
      </c>
      <c r="N1062" s="1">
        <v>42826</v>
      </c>
      <c r="O1062">
        <v>1</v>
      </c>
      <c r="P1062" t="str">
        <f>"170400000224"</f>
        <v>170400000224</v>
      </c>
      <c r="Q1062" t="s">
        <v>180</v>
      </c>
      <c r="R1062" t="s">
        <v>27</v>
      </c>
      <c r="S1062" t="s">
        <v>170</v>
      </c>
      <c r="T1062" t="s">
        <v>181</v>
      </c>
      <c r="U1062" t="s">
        <v>28</v>
      </c>
      <c r="V1062">
        <v>4</v>
      </c>
      <c r="W1062">
        <v>0</v>
      </c>
    </row>
    <row r="1063" spans="1:23" x14ac:dyDescent="0.25">
      <c r="A1063" t="str">
        <f t="shared" si="32"/>
        <v>LA061</v>
      </c>
      <c r="B1063" t="str">
        <f t="shared" si="33"/>
        <v>061</v>
      </c>
      <c r="C1063" t="s">
        <v>24</v>
      </c>
      <c r="D1063">
        <v>615640</v>
      </c>
      <c r="E1063" t="s">
        <v>234</v>
      </c>
      <c r="F1063">
        <v>615640</v>
      </c>
      <c r="G1063" t="s">
        <v>244</v>
      </c>
      <c r="H1063" t="s">
        <v>245</v>
      </c>
      <c r="I1063" t="s">
        <v>34</v>
      </c>
      <c r="J1063" t="s">
        <v>35</v>
      </c>
      <c r="K1063">
        <v>2520</v>
      </c>
      <c r="L1063" t="s">
        <v>228</v>
      </c>
      <c r="M1063">
        <v>4</v>
      </c>
      <c r="N1063" s="1">
        <v>42828</v>
      </c>
      <c r="O1063">
        <v>1</v>
      </c>
      <c r="P1063" t="str">
        <f>"170400001634"</f>
        <v>170400001634</v>
      </c>
      <c r="Q1063" t="s">
        <v>172</v>
      </c>
      <c r="R1063" t="s">
        <v>29</v>
      </c>
      <c r="S1063" t="s">
        <v>173</v>
      </c>
      <c r="T1063" t="s">
        <v>174</v>
      </c>
      <c r="U1063" t="s">
        <v>28</v>
      </c>
      <c r="V1063">
        <v>4</v>
      </c>
      <c r="W1063">
        <v>0</v>
      </c>
    </row>
    <row r="1064" spans="1:23" x14ac:dyDescent="0.25">
      <c r="A1064" t="str">
        <f t="shared" si="32"/>
        <v>LA061</v>
      </c>
      <c r="B1064" t="str">
        <f t="shared" si="33"/>
        <v>061</v>
      </c>
      <c r="C1064" t="s">
        <v>24</v>
      </c>
      <c r="D1064">
        <v>615640</v>
      </c>
      <c r="E1064" t="s">
        <v>234</v>
      </c>
      <c r="F1064">
        <v>615640</v>
      </c>
      <c r="G1064" t="s">
        <v>244</v>
      </c>
      <c r="H1064" t="s">
        <v>245</v>
      </c>
      <c r="I1064" t="s">
        <v>34</v>
      </c>
      <c r="J1064" t="s">
        <v>35</v>
      </c>
      <c r="K1064">
        <v>2520</v>
      </c>
      <c r="L1064" t="s">
        <v>228</v>
      </c>
      <c r="M1064">
        <v>4</v>
      </c>
      <c r="N1064" s="1">
        <v>42851</v>
      </c>
      <c r="O1064">
        <v>1</v>
      </c>
      <c r="P1064" t="str">
        <f>"170400001988"</f>
        <v>170400001988</v>
      </c>
      <c r="Q1064" t="s">
        <v>172</v>
      </c>
      <c r="R1064" t="s">
        <v>29</v>
      </c>
      <c r="S1064" t="s">
        <v>173</v>
      </c>
      <c r="T1064" t="s">
        <v>174</v>
      </c>
      <c r="U1064" t="s">
        <v>28</v>
      </c>
      <c r="V1064">
        <v>4</v>
      </c>
      <c r="W1064">
        <v>0</v>
      </c>
    </row>
    <row r="1065" spans="1:23" x14ac:dyDescent="0.25">
      <c r="A1065" t="str">
        <f t="shared" si="32"/>
        <v>LA061</v>
      </c>
      <c r="B1065" t="str">
        <f t="shared" si="33"/>
        <v>061</v>
      </c>
      <c r="C1065" t="s">
        <v>24</v>
      </c>
      <c r="D1065">
        <v>615640</v>
      </c>
      <c r="E1065" t="s">
        <v>234</v>
      </c>
      <c r="F1065">
        <v>615640</v>
      </c>
      <c r="G1065" t="s">
        <v>244</v>
      </c>
      <c r="H1065" t="s">
        <v>245</v>
      </c>
      <c r="I1065" t="s">
        <v>34</v>
      </c>
      <c r="J1065" t="s">
        <v>35</v>
      </c>
      <c r="K1065">
        <v>2520</v>
      </c>
      <c r="L1065" t="s">
        <v>228</v>
      </c>
      <c r="M1065">
        <v>4</v>
      </c>
      <c r="N1065" s="1">
        <v>42855</v>
      </c>
      <c r="O1065">
        <v>1</v>
      </c>
      <c r="P1065" t="str">
        <f>"170400000314"</f>
        <v>170400000314</v>
      </c>
      <c r="Q1065" t="s">
        <v>180</v>
      </c>
      <c r="R1065" t="s">
        <v>27</v>
      </c>
      <c r="S1065" t="s">
        <v>170</v>
      </c>
      <c r="T1065" t="s">
        <v>181</v>
      </c>
      <c r="U1065" t="s">
        <v>28</v>
      </c>
      <c r="V1065">
        <v>4</v>
      </c>
      <c r="W1065">
        <v>0</v>
      </c>
    </row>
    <row r="1066" spans="1:23" x14ac:dyDescent="0.25">
      <c r="A1066" t="str">
        <f t="shared" si="32"/>
        <v>LA061</v>
      </c>
      <c r="B1066" t="str">
        <f t="shared" si="33"/>
        <v>061</v>
      </c>
      <c r="C1066" t="s">
        <v>24</v>
      </c>
      <c r="D1066">
        <v>613540</v>
      </c>
      <c r="E1066" t="s">
        <v>237</v>
      </c>
      <c r="F1066">
        <v>613540</v>
      </c>
      <c r="G1066" t="s">
        <v>202</v>
      </c>
      <c r="H1066" t="s">
        <v>203</v>
      </c>
      <c r="I1066" t="s">
        <v>57</v>
      </c>
      <c r="J1066" t="s">
        <v>58</v>
      </c>
      <c r="K1066" t="s">
        <v>0</v>
      </c>
      <c r="L1066" t="s">
        <v>0</v>
      </c>
      <c r="M1066">
        <v>3</v>
      </c>
      <c r="N1066" s="1">
        <v>42795</v>
      </c>
      <c r="O1066">
        <v>1</v>
      </c>
      <c r="P1066" t="str">
        <f>"170300000140"</f>
        <v>170300000140</v>
      </c>
      <c r="Q1066" t="s">
        <v>180</v>
      </c>
      <c r="R1066" t="s">
        <v>27</v>
      </c>
      <c r="S1066" t="s">
        <v>170</v>
      </c>
      <c r="T1066" t="s">
        <v>181</v>
      </c>
      <c r="U1066" t="s">
        <v>28</v>
      </c>
      <c r="V1066">
        <v>4</v>
      </c>
      <c r="W1066">
        <v>0</v>
      </c>
    </row>
    <row r="1067" spans="1:23" x14ac:dyDescent="0.25">
      <c r="A1067" t="str">
        <f t="shared" si="32"/>
        <v>LA061</v>
      </c>
      <c r="B1067" t="str">
        <f t="shared" si="33"/>
        <v>061</v>
      </c>
      <c r="C1067" t="s">
        <v>24</v>
      </c>
      <c r="D1067">
        <v>613540</v>
      </c>
      <c r="E1067" t="s">
        <v>237</v>
      </c>
      <c r="F1067">
        <v>613540</v>
      </c>
      <c r="G1067" t="s">
        <v>202</v>
      </c>
      <c r="H1067" t="s">
        <v>203</v>
      </c>
      <c r="I1067" t="s">
        <v>57</v>
      </c>
      <c r="J1067" t="s">
        <v>58</v>
      </c>
      <c r="K1067" t="s">
        <v>0</v>
      </c>
      <c r="L1067" t="s">
        <v>0</v>
      </c>
      <c r="M1067">
        <v>3</v>
      </c>
      <c r="N1067" s="1">
        <v>42809</v>
      </c>
      <c r="O1067">
        <v>1</v>
      </c>
      <c r="P1067" t="str">
        <f>"170300001130"</f>
        <v>170300001130</v>
      </c>
      <c r="Q1067" t="s">
        <v>172</v>
      </c>
      <c r="R1067" t="s">
        <v>29</v>
      </c>
      <c r="S1067" t="s">
        <v>173</v>
      </c>
      <c r="T1067" t="s">
        <v>174</v>
      </c>
      <c r="U1067" t="s">
        <v>28</v>
      </c>
      <c r="V1067">
        <v>4</v>
      </c>
      <c r="W1067">
        <v>0</v>
      </c>
    </row>
    <row r="1068" spans="1:23" x14ac:dyDescent="0.25">
      <c r="A1068" t="str">
        <f t="shared" si="32"/>
        <v>LA061</v>
      </c>
      <c r="B1068" t="str">
        <f t="shared" si="33"/>
        <v>061</v>
      </c>
      <c r="C1068" t="s">
        <v>24</v>
      </c>
      <c r="D1068">
        <v>613540</v>
      </c>
      <c r="E1068" t="s">
        <v>237</v>
      </c>
      <c r="F1068">
        <v>613540</v>
      </c>
      <c r="G1068" t="s">
        <v>202</v>
      </c>
      <c r="H1068" t="s">
        <v>203</v>
      </c>
      <c r="I1068" t="s">
        <v>57</v>
      </c>
      <c r="J1068" t="s">
        <v>58</v>
      </c>
      <c r="K1068" t="s">
        <v>0</v>
      </c>
      <c r="L1068" t="s">
        <v>0</v>
      </c>
      <c r="M1068">
        <v>4</v>
      </c>
      <c r="N1068" s="1">
        <v>42852</v>
      </c>
      <c r="O1068">
        <v>1</v>
      </c>
      <c r="P1068" t="str">
        <f>"170400001989"</f>
        <v>170400001989</v>
      </c>
      <c r="Q1068" t="s">
        <v>172</v>
      </c>
      <c r="R1068" t="s">
        <v>29</v>
      </c>
      <c r="S1068" t="s">
        <v>173</v>
      </c>
      <c r="T1068" t="s">
        <v>174</v>
      </c>
      <c r="U1068" t="s">
        <v>28</v>
      </c>
      <c r="V1068">
        <v>4</v>
      </c>
      <c r="W1068">
        <v>0</v>
      </c>
    </row>
    <row r="1069" spans="1:23" x14ac:dyDescent="0.25">
      <c r="A1069" t="str">
        <f t="shared" si="32"/>
        <v>LA061</v>
      </c>
      <c r="B1069" t="str">
        <f t="shared" si="33"/>
        <v>061</v>
      </c>
      <c r="C1069" t="s">
        <v>24</v>
      </c>
      <c r="D1069">
        <v>613540</v>
      </c>
      <c r="E1069" t="s">
        <v>237</v>
      </c>
      <c r="F1069">
        <v>613540</v>
      </c>
      <c r="G1069" t="s">
        <v>202</v>
      </c>
      <c r="H1069" t="s">
        <v>203</v>
      </c>
      <c r="I1069" t="s">
        <v>57</v>
      </c>
      <c r="J1069" t="s">
        <v>58</v>
      </c>
      <c r="K1069" t="s">
        <v>0</v>
      </c>
      <c r="L1069" t="s">
        <v>0</v>
      </c>
      <c r="M1069">
        <v>4</v>
      </c>
      <c r="N1069" s="1">
        <v>42855</v>
      </c>
      <c r="O1069">
        <v>1</v>
      </c>
      <c r="P1069" t="str">
        <f>"170400000314"</f>
        <v>170400000314</v>
      </c>
      <c r="Q1069" t="s">
        <v>180</v>
      </c>
      <c r="R1069" t="s">
        <v>27</v>
      </c>
      <c r="S1069" t="s">
        <v>170</v>
      </c>
      <c r="T1069" t="s">
        <v>181</v>
      </c>
      <c r="U1069" t="s">
        <v>28</v>
      </c>
      <c r="V1069">
        <v>4</v>
      </c>
      <c r="W1069">
        <v>0</v>
      </c>
    </row>
    <row r="1070" spans="1:23" x14ac:dyDescent="0.25">
      <c r="A1070" t="str">
        <f t="shared" si="32"/>
        <v>LA061</v>
      </c>
      <c r="B1070" t="str">
        <f t="shared" si="33"/>
        <v>061</v>
      </c>
      <c r="C1070" t="s">
        <v>24</v>
      </c>
      <c r="D1070">
        <v>613540</v>
      </c>
      <c r="E1070" t="s">
        <v>237</v>
      </c>
      <c r="F1070">
        <v>613540</v>
      </c>
      <c r="G1070" t="s">
        <v>202</v>
      </c>
      <c r="H1070" t="s">
        <v>203</v>
      </c>
      <c r="I1070" t="s">
        <v>57</v>
      </c>
      <c r="J1070" t="s">
        <v>58</v>
      </c>
      <c r="K1070" t="s">
        <v>0</v>
      </c>
      <c r="L1070" t="s">
        <v>0</v>
      </c>
      <c r="M1070">
        <v>5</v>
      </c>
      <c r="N1070" s="1">
        <v>42856</v>
      </c>
      <c r="O1070">
        <v>1</v>
      </c>
      <c r="P1070" t="str">
        <f>"170500000012"</f>
        <v>170500000012</v>
      </c>
      <c r="Q1070" t="s">
        <v>180</v>
      </c>
      <c r="R1070" t="s">
        <v>27</v>
      </c>
      <c r="S1070" t="s">
        <v>170</v>
      </c>
      <c r="T1070" t="s">
        <v>181</v>
      </c>
      <c r="U1070" t="s">
        <v>28</v>
      </c>
      <c r="V1070">
        <v>4</v>
      </c>
      <c r="W1070">
        <v>0</v>
      </c>
    </row>
    <row r="1071" spans="1:23" x14ac:dyDescent="0.25">
      <c r="A1071" t="str">
        <f t="shared" si="32"/>
        <v>LA061</v>
      </c>
      <c r="B1071" t="str">
        <f t="shared" si="33"/>
        <v>061</v>
      </c>
      <c r="C1071" t="s">
        <v>24</v>
      </c>
      <c r="D1071">
        <v>613540</v>
      </c>
      <c r="E1071" t="s">
        <v>237</v>
      </c>
      <c r="F1071">
        <v>613540</v>
      </c>
      <c r="G1071" t="s">
        <v>202</v>
      </c>
      <c r="H1071" t="s">
        <v>203</v>
      </c>
      <c r="I1071" t="s">
        <v>57</v>
      </c>
      <c r="J1071" t="s">
        <v>58</v>
      </c>
      <c r="K1071" t="s">
        <v>0</v>
      </c>
      <c r="L1071" t="s">
        <v>0</v>
      </c>
      <c r="M1071">
        <v>5</v>
      </c>
      <c r="N1071" s="1">
        <v>42858</v>
      </c>
      <c r="O1071">
        <v>1</v>
      </c>
      <c r="P1071" t="str">
        <f>"170500001040"</f>
        <v>170500001040</v>
      </c>
      <c r="Q1071" t="s">
        <v>172</v>
      </c>
      <c r="R1071" t="s">
        <v>29</v>
      </c>
      <c r="S1071" t="s">
        <v>173</v>
      </c>
      <c r="T1071" t="s">
        <v>174</v>
      </c>
      <c r="U1071" t="s">
        <v>28</v>
      </c>
      <c r="V1071">
        <v>4</v>
      </c>
      <c r="W1071">
        <v>0</v>
      </c>
    </row>
    <row r="1072" spans="1:23" x14ac:dyDescent="0.25">
      <c r="A1072" t="str">
        <f t="shared" si="32"/>
        <v>LA061</v>
      </c>
      <c r="B1072" t="str">
        <f t="shared" si="33"/>
        <v>061</v>
      </c>
      <c r="C1072" t="s">
        <v>24</v>
      </c>
      <c r="D1072">
        <v>613540</v>
      </c>
      <c r="E1072" t="s">
        <v>237</v>
      </c>
      <c r="F1072">
        <v>613540</v>
      </c>
      <c r="G1072" t="s">
        <v>202</v>
      </c>
      <c r="H1072" t="s">
        <v>203</v>
      </c>
      <c r="I1072" t="s">
        <v>57</v>
      </c>
      <c r="J1072" t="s">
        <v>58</v>
      </c>
      <c r="K1072" t="s">
        <v>0</v>
      </c>
      <c r="L1072" t="s">
        <v>0</v>
      </c>
      <c r="M1072">
        <v>5</v>
      </c>
      <c r="N1072" s="1">
        <v>42886</v>
      </c>
      <c r="O1072">
        <v>1</v>
      </c>
      <c r="P1072" t="str">
        <f>"170500000321"</f>
        <v>170500000321</v>
      </c>
      <c r="Q1072" t="s">
        <v>180</v>
      </c>
      <c r="R1072" t="s">
        <v>27</v>
      </c>
      <c r="S1072" t="s">
        <v>170</v>
      </c>
      <c r="T1072" t="s">
        <v>181</v>
      </c>
      <c r="U1072" t="s">
        <v>28</v>
      </c>
      <c r="V1072">
        <v>4</v>
      </c>
      <c r="W1072">
        <v>0</v>
      </c>
    </row>
    <row r="1073" spans="1:23" x14ac:dyDescent="0.25">
      <c r="A1073" t="str">
        <f t="shared" si="32"/>
        <v>LA061</v>
      </c>
      <c r="B1073" t="str">
        <f t="shared" si="33"/>
        <v>061</v>
      </c>
      <c r="C1073" t="s">
        <v>24</v>
      </c>
      <c r="D1073">
        <v>613540</v>
      </c>
      <c r="E1073" t="s">
        <v>237</v>
      </c>
      <c r="F1073">
        <v>613540</v>
      </c>
      <c r="G1073" t="s">
        <v>202</v>
      </c>
      <c r="H1073" t="s">
        <v>203</v>
      </c>
      <c r="I1073" t="s">
        <v>57</v>
      </c>
      <c r="J1073" t="s">
        <v>58</v>
      </c>
      <c r="K1073" t="s">
        <v>0</v>
      </c>
      <c r="L1073" t="s">
        <v>0</v>
      </c>
      <c r="M1073">
        <v>5</v>
      </c>
      <c r="N1073" s="1">
        <v>42886</v>
      </c>
      <c r="O1073">
        <v>1</v>
      </c>
      <c r="P1073" t="str">
        <f>"170500000028"</f>
        <v>170500000028</v>
      </c>
      <c r="Q1073" t="s">
        <v>180</v>
      </c>
      <c r="R1073" t="s">
        <v>29</v>
      </c>
      <c r="S1073" t="s">
        <v>170</v>
      </c>
      <c r="T1073" t="s">
        <v>181</v>
      </c>
      <c r="U1073" t="s">
        <v>28</v>
      </c>
      <c r="V1073">
        <v>4</v>
      </c>
      <c r="W1073">
        <v>0</v>
      </c>
    </row>
    <row r="1074" spans="1:23" x14ac:dyDescent="0.25">
      <c r="A1074" t="str">
        <f t="shared" si="32"/>
        <v>LA061</v>
      </c>
      <c r="B1074" t="str">
        <f t="shared" si="33"/>
        <v>061</v>
      </c>
      <c r="C1074" t="s">
        <v>24</v>
      </c>
      <c r="D1074">
        <v>613540</v>
      </c>
      <c r="E1074" t="s">
        <v>237</v>
      </c>
      <c r="F1074">
        <v>613540</v>
      </c>
      <c r="G1074" t="s">
        <v>202</v>
      </c>
      <c r="H1074" t="s">
        <v>203</v>
      </c>
      <c r="I1074" t="s">
        <v>57</v>
      </c>
      <c r="J1074" t="s">
        <v>58</v>
      </c>
      <c r="K1074" t="s">
        <v>0</v>
      </c>
      <c r="L1074" t="s">
        <v>0</v>
      </c>
      <c r="M1074">
        <v>6</v>
      </c>
      <c r="N1074" s="1">
        <v>42887</v>
      </c>
      <c r="O1074">
        <v>1</v>
      </c>
      <c r="P1074" t="str">
        <f>"170600000025"</f>
        <v>170600000025</v>
      </c>
      <c r="Q1074" t="s">
        <v>180</v>
      </c>
      <c r="R1074" t="s">
        <v>27</v>
      </c>
      <c r="S1074" t="s">
        <v>170</v>
      </c>
      <c r="T1074" t="s">
        <v>181</v>
      </c>
      <c r="U1074" t="s">
        <v>28</v>
      </c>
      <c r="V1074">
        <v>4</v>
      </c>
      <c r="W1074">
        <v>0</v>
      </c>
    </row>
    <row r="1075" spans="1:23" x14ac:dyDescent="0.25">
      <c r="A1075" t="str">
        <f t="shared" si="32"/>
        <v>LA061</v>
      </c>
      <c r="B1075" t="str">
        <f t="shared" si="33"/>
        <v>061</v>
      </c>
      <c r="C1075" t="s">
        <v>24</v>
      </c>
      <c r="D1075">
        <v>613540</v>
      </c>
      <c r="E1075" t="s">
        <v>237</v>
      </c>
      <c r="F1075">
        <v>613540</v>
      </c>
      <c r="G1075" t="s">
        <v>202</v>
      </c>
      <c r="H1075" t="s">
        <v>203</v>
      </c>
      <c r="I1075" t="s">
        <v>57</v>
      </c>
      <c r="J1075" t="s">
        <v>58</v>
      </c>
      <c r="K1075" t="s">
        <v>0</v>
      </c>
      <c r="L1075" t="s">
        <v>0</v>
      </c>
      <c r="M1075">
        <v>6</v>
      </c>
      <c r="N1075" s="1">
        <v>42887</v>
      </c>
      <c r="O1075">
        <v>1</v>
      </c>
      <c r="P1075" t="str">
        <f>"170600000001"</f>
        <v>170600000001</v>
      </c>
      <c r="Q1075" t="s">
        <v>180</v>
      </c>
      <c r="R1075" t="s">
        <v>29</v>
      </c>
      <c r="S1075" t="s">
        <v>170</v>
      </c>
      <c r="T1075" t="s">
        <v>181</v>
      </c>
      <c r="U1075" t="s">
        <v>28</v>
      </c>
      <c r="V1075">
        <v>4</v>
      </c>
      <c r="W1075">
        <v>0</v>
      </c>
    </row>
    <row r="1076" spans="1:23" x14ac:dyDescent="0.25">
      <c r="A1076" t="str">
        <f t="shared" si="32"/>
        <v>LA061</v>
      </c>
      <c r="B1076" t="str">
        <f t="shared" si="33"/>
        <v>061</v>
      </c>
      <c r="C1076" t="s">
        <v>24</v>
      </c>
      <c r="D1076">
        <v>613540</v>
      </c>
      <c r="E1076" t="s">
        <v>237</v>
      </c>
      <c r="F1076">
        <v>613540</v>
      </c>
      <c r="G1076" t="s">
        <v>202</v>
      </c>
      <c r="H1076" t="s">
        <v>203</v>
      </c>
      <c r="I1076" t="s">
        <v>57</v>
      </c>
      <c r="J1076" t="s">
        <v>58</v>
      </c>
      <c r="K1076" t="s">
        <v>0</v>
      </c>
      <c r="L1076" t="s">
        <v>0</v>
      </c>
      <c r="M1076">
        <v>6</v>
      </c>
      <c r="N1076" s="1">
        <v>42901</v>
      </c>
      <c r="O1076">
        <v>1</v>
      </c>
      <c r="P1076" t="str">
        <f>"170600001422"</f>
        <v>170600001422</v>
      </c>
      <c r="Q1076" t="s">
        <v>172</v>
      </c>
      <c r="R1076" t="s">
        <v>29</v>
      </c>
      <c r="S1076" t="s">
        <v>173</v>
      </c>
      <c r="T1076" t="s">
        <v>174</v>
      </c>
      <c r="U1076" t="s">
        <v>28</v>
      </c>
      <c r="V1076">
        <v>4</v>
      </c>
      <c r="W1076">
        <v>0</v>
      </c>
    </row>
    <row r="1077" spans="1:23" x14ac:dyDescent="0.25">
      <c r="A1077" t="str">
        <f t="shared" si="32"/>
        <v>LA061</v>
      </c>
      <c r="B1077" t="str">
        <f t="shared" si="33"/>
        <v>061</v>
      </c>
      <c r="C1077" t="s">
        <v>24</v>
      </c>
      <c r="D1077">
        <v>613540</v>
      </c>
      <c r="E1077" t="s">
        <v>237</v>
      </c>
      <c r="F1077">
        <v>613540</v>
      </c>
      <c r="G1077" t="s">
        <v>202</v>
      </c>
      <c r="H1077" t="s">
        <v>203</v>
      </c>
      <c r="I1077" t="s">
        <v>57</v>
      </c>
      <c r="J1077" t="s">
        <v>58</v>
      </c>
      <c r="K1077" t="s">
        <v>0</v>
      </c>
      <c r="L1077" t="s">
        <v>0</v>
      </c>
      <c r="M1077">
        <v>6</v>
      </c>
      <c r="N1077" s="1">
        <v>42916</v>
      </c>
      <c r="O1077">
        <v>1</v>
      </c>
      <c r="P1077" t="str">
        <f>"170600002752"</f>
        <v>170600002752</v>
      </c>
      <c r="Q1077" t="s">
        <v>172</v>
      </c>
      <c r="R1077" t="s">
        <v>29</v>
      </c>
      <c r="S1077" t="s">
        <v>173</v>
      </c>
      <c r="T1077" t="s">
        <v>174</v>
      </c>
      <c r="U1077" t="s">
        <v>28</v>
      </c>
      <c r="V1077">
        <v>4</v>
      </c>
      <c r="W1077">
        <v>0</v>
      </c>
    </row>
    <row r="1078" spans="1:23" x14ac:dyDescent="0.25">
      <c r="A1078" t="str">
        <f t="shared" si="32"/>
        <v>LA061</v>
      </c>
      <c r="B1078" t="str">
        <f t="shared" si="33"/>
        <v>061</v>
      </c>
      <c r="C1078" t="s">
        <v>24</v>
      </c>
      <c r="D1078">
        <v>613540</v>
      </c>
      <c r="E1078" t="s">
        <v>237</v>
      </c>
      <c r="F1078">
        <v>613540</v>
      </c>
      <c r="G1078" t="s">
        <v>202</v>
      </c>
      <c r="H1078" t="s">
        <v>203</v>
      </c>
      <c r="I1078" t="s">
        <v>57</v>
      </c>
      <c r="J1078" t="s">
        <v>58</v>
      </c>
      <c r="K1078" t="s">
        <v>0</v>
      </c>
      <c r="L1078" t="s">
        <v>0</v>
      </c>
      <c r="M1078">
        <v>7</v>
      </c>
      <c r="N1078" s="1">
        <v>42933</v>
      </c>
      <c r="O1078">
        <v>1</v>
      </c>
      <c r="P1078" t="str">
        <f>"170700001213"</f>
        <v>170700001213</v>
      </c>
      <c r="Q1078" t="s">
        <v>172</v>
      </c>
      <c r="R1078" t="s">
        <v>29</v>
      </c>
      <c r="S1078" t="s">
        <v>173</v>
      </c>
      <c r="T1078" t="s">
        <v>174</v>
      </c>
      <c r="U1078" t="s">
        <v>28</v>
      </c>
      <c r="V1078">
        <v>4</v>
      </c>
      <c r="W1078">
        <v>0</v>
      </c>
    </row>
    <row r="1079" spans="1:23" x14ac:dyDescent="0.25">
      <c r="A1079" t="str">
        <f t="shared" si="32"/>
        <v>LA061</v>
      </c>
      <c r="B1079" t="str">
        <f t="shared" si="33"/>
        <v>061</v>
      </c>
      <c r="C1079" t="s">
        <v>24</v>
      </c>
      <c r="D1079">
        <v>613540</v>
      </c>
      <c r="E1079" t="s">
        <v>237</v>
      </c>
      <c r="F1079">
        <v>613540</v>
      </c>
      <c r="G1079" t="s">
        <v>202</v>
      </c>
      <c r="H1079" t="s">
        <v>203</v>
      </c>
      <c r="I1079" t="s">
        <v>57</v>
      </c>
      <c r="J1079" t="s">
        <v>58</v>
      </c>
      <c r="K1079" t="s">
        <v>0</v>
      </c>
      <c r="L1079" t="s">
        <v>0</v>
      </c>
      <c r="M1079">
        <v>7</v>
      </c>
      <c r="N1079" s="1">
        <v>42947</v>
      </c>
      <c r="O1079">
        <v>1</v>
      </c>
      <c r="P1079" t="str">
        <f>"170700000064"</f>
        <v>170700000064</v>
      </c>
      <c r="Q1079" t="s">
        <v>180</v>
      </c>
      <c r="R1079" t="s">
        <v>27</v>
      </c>
      <c r="S1079" t="s">
        <v>170</v>
      </c>
      <c r="T1079" t="s">
        <v>181</v>
      </c>
      <c r="U1079" t="s">
        <v>28</v>
      </c>
      <c r="V1079">
        <v>4</v>
      </c>
      <c r="W1079">
        <v>0</v>
      </c>
    </row>
    <row r="1080" spans="1:23" x14ac:dyDescent="0.25">
      <c r="A1080" t="str">
        <f t="shared" si="32"/>
        <v>LA061</v>
      </c>
      <c r="B1080" t="str">
        <f t="shared" si="33"/>
        <v>061</v>
      </c>
      <c r="C1080" t="s">
        <v>24</v>
      </c>
      <c r="D1080">
        <v>613540</v>
      </c>
      <c r="E1080" t="s">
        <v>237</v>
      </c>
      <c r="F1080">
        <v>613540</v>
      </c>
      <c r="G1080" t="s">
        <v>202</v>
      </c>
      <c r="H1080" t="s">
        <v>203</v>
      </c>
      <c r="I1080" t="s">
        <v>57</v>
      </c>
      <c r="J1080" t="s">
        <v>58</v>
      </c>
      <c r="K1080" t="s">
        <v>0</v>
      </c>
      <c r="L1080" t="s">
        <v>0</v>
      </c>
      <c r="M1080">
        <v>8</v>
      </c>
      <c r="N1080" s="1">
        <v>42948</v>
      </c>
      <c r="O1080">
        <v>1</v>
      </c>
      <c r="P1080" t="str">
        <f>"170800000220"</f>
        <v>170800000220</v>
      </c>
      <c r="Q1080" t="s">
        <v>172</v>
      </c>
      <c r="R1080" t="s">
        <v>29</v>
      </c>
      <c r="S1080" t="s">
        <v>173</v>
      </c>
      <c r="T1080" t="s">
        <v>174</v>
      </c>
      <c r="U1080" t="s">
        <v>28</v>
      </c>
      <c r="V1080">
        <v>4</v>
      </c>
      <c r="W1080">
        <v>0</v>
      </c>
    </row>
    <row r="1081" spans="1:23" x14ac:dyDescent="0.25">
      <c r="A1081" t="str">
        <f t="shared" si="32"/>
        <v>LA061</v>
      </c>
      <c r="B1081" t="str">
        <f t="shared" si="33"/>
        <v>061</v>
      </c>
      <c r="C1081" t="s">
        <v>24</v>
      </c>
      <c r="D1081">
        <v>614040</v>
      </c>
      <c r="E1081" t="s">
        <v>240</v>
      </c>
      <c r="F1081">
        <v>614040</v>
      </c>
      <c r="G1081" t="s">
        <v>41</v>
      </c>
      <c r="H1081" t="s">
        <v>42</v>
      </c>
      <c r="I1081" t="s">
        <v>53</v>
      </c>
      <c r="J1081" t="s">
        <v>54</v>
      </c>
      <c r="K1081" t="s">
        <v>0</v>
      </c>
      <c r="L1081" t="s">
        <v>0</v>
      </c>
      <c r="M1081">
        <v>8</v>
      </c>
      <c r="N1081" s="1">
        <v>42948</v>
      </c>
      <c r="O1081">
        <v>1</v>
      </c>
      <c r="P1081" t="str">
        <f>"170800000051"</f>
        <v>170800000051</v>
      </c>
      <c r="Q1081" t="s">
        <v>180</v>
      </c>
      <c r="R1081" t="s">
        <v>27</v>
      </c>
      <c r="S1081" t="s">
        <v>170</v>
      </c>
      <c r="T1081" t="s">
        <v>181</v>
      </c>
      <c r="U1081" t="s">
        <v>28</v>
      </c>
      <c r="V1081">
        <v>4</v>
      </c>
      <c r="W1081">
        <v>0</v>
      </c>
    </row>
    <row r="1082" spans="1:23" x14ac:dyDescent="0.25">
      <c r="A1082" t="str">
        <f t="shared" si="32"/>
        <v>LA061</v>
      </c>
      <c r="B1082" t="str">
        <f t="shared" si="33"/>
        <v>061</v>
      </c>
      <c r="C1082" t="s">
        <v>24</v>
      </c>
      <c r="D1082">
        <v>614040</v>
      </c>
      <c r="E1082" t="s">
        <v>240</v>
      </c>
      <c r="F1082">
        <v>614040</v>
      </c>
      <c r="G1082" t="s">
        <v>41</v>
      </c>
      <c r="H1082" t="s">
        <v>42</v>
      </c>
      <c r="I1082" t="s">
        <v>53</v>
      </c>
      <c r="J1082" t="s">
        <v>54</v>
      </c>
      <c r="K1082" t="s">
        <v>0</v>
      </c>
      <c r="L1082" t="s">
        <v>0</v>
      </c>
      <c r="M1082">
        <v>8</v>
      </c>
      <c r="N1082" s="1">
        <v>42978</v>
      </c>
      <c r="O1082">
        <v>1</v>
      </c>
      <c r="P1082" t="str">
        <f>"170800000290"</f>
        <v>170800000290</v>
      </c>
      <c r="Q1082" t="s">
        <v>180</v>
      </c>
      <c r="R1082" t="s">
        <v>27</v>
      </c>
      <c r="S1082" t="s">
        <v>170</v>
      </c>
      <c r="T1082" t="s">
        <v>181</v>
      </c>
      <c r="U1082" t="s">
        <v>28</v>
      </c>
      <c r="V1082">
        <v>4</v>
      </c>
      <c r="W1082">
        <v>0</v>
      </c>
    </row>
    <row r="1083" spans="1:23" x14ac:dyDescent="0.25">
      <c r="A1083" t="str">
        <f t="shared" si="32"/>
        <v>LA061</v>
      </c>
      <c r="B1083" t="str">
        <f t="shared" si="33"/>
        <v>061</v>
      </c>
      <c r="C1083" t="s">
        <v>24</v>
      </c>
      <c r="D1083">
        <v>614040</v>
      </c>
      <c r="E1083" t="s">
        <v>240</v>
      </c>
      <c r="F1083">
        <v>614040</v>
      </c>
      <c r="G1083" t="s">
        <v>41</v>
      </c>
      <c r="H1083" t="s">
        <v>42</v>
      </c>
      <c r="I1083" t="s">
        <v>53</v>
      </c>
      <c r="J1083" t="s">
        <v>54</v>
      </c>
      <c r="K1083" t="s">
        <v>0</v>
      </c>
      <c r="L1083" t="s">
        <v>0</v>
      </c>
      <c r="M1083">
        <v>9</v>
      </c>
      <c r="N1083" s="1">
        <v>42979</v>
      </c>
      <c r="O1083">
        <v>1</v>
      </c>
      <c r="P1083" t="str">
        <f>"170900000007"</f>
        <v>170900000007</v>
      </c>
      <c r="Q1083" t="s">
        <v>180</v>
      </c>
      <c r="R1083" t="s">
        <v>27</v>
      </c>
      <c r="S1083" t="s">
        <v>170</v>
      </c>
      <c r="T1083" t="s">
        <v>181</v>
      </c>
      <c r="U1083" t="s">
        <v>28</v>
      </c>
      <c r="V1083">
        <v>4</v>
      </c>
      <c r="W1083">
        <v>0</v>
      </c>
    </row>
    <row r="1084" spans="1:23" x14ac:dyDescent="0.25">
      <c r="A1084" t="str">
        <f t="shared" si="32"/>
        <v>LA061</v>
      </c>
      <c r="B1084" t="str">
        <f t="shared" si="33"/>
        <v>061</v>
      </c>
      <c r="C1084" t="s">
        <v>24</v>
      </c>
      <c r="D1084">
        <v>614040</v>
      </c>
      <c r="E1084" t="s">
        <v>240</v>
      </c>
      <c r="F1084">
        <v>614040</v>
      </c>
      <c r="G1084" t="s">
        <v>41</v>
      </c>
      <c r="H1084" t="s">
        <v>42</v>
      </c>
      <c r="I1084" t="s">
        <v>53</v>
      </c>
      <c r="J1084" t="s">
        <v>54</v>
      </c>
      <c r="K1084" t="s">
        <v>0</v>
      </c>
      <c r="L1084" t="s">
        <v>0</v>
      </c>
      <c r="M1084">
        <v>9</v>
      </c>
      <c r="N1084" s="1">
        <v>43008</v>
      </c>
      <c r="O1084">
        <v>1</v>
      </c>
      <c r="P1084" t="str">
        <f>"170900000316"</f>
        <v>170900000316</v>
      </c>
      <c r="Q1084" t="s">
        <v>180</v>
      </c>
      <c r="R1084" t="s">
        <v>27</v>
      </c>
      <c r="S1084" t="s">
        <v>170</v>
      </c>
      <c r="T1084" t="s">
        <v>181</v>
      </c>
      <c r="U1084" t="s">
        <v>28</v>
      </c>
      <c r="V1084">
        <v>4</v>
      </c>
      <c r="W1084">
        <v>0</v>
      </c>
    </row>
    <row r="1085" spans="1:23" x14ac:dyDescent="0.25">
      <c r="A1085" t="str">
        <f t="shared" si="32"/>
        <v>LA061</v>
      </c>
      <c r="B1085" t="str">
        <f t="shared" si="33"/>
        <v>061</v>
      </c>
      <c r="C1085" t="s">
        <v>24</v>
      </c>
      <c r="D1085">
        <v>614040</v>
      </c>
      <c r="E1085" t="s">
        <v>240</v>
      </c>
      <c r="F1085">
        <v>614040</v>
      </c>
      <c r="G1085" t="s">
        <v>41</v>
      </c>
      <c r="H1085" t="s">
        <v>42</v>
      </c>
      <c r="I1085" t="s">
        <v>53</v>
      </c>
      <c r="J1085" t="s">
        <v>54</v>
      </c>
      <c r="K1085" t="s">
        <v>0</v>
      </c>
      <c r="L1085" t="s">
        <v>0</v>
      </c>
      <c r="M1085">
        <v>10</v>
      </c>
      <c r="N1085" s="1">
        <v>43009</v>
      </c>
      <c r="O1085">
        <v>1</v>
      </c>
      <c r="P1085" t="str">
        <f>"171000000010"</f>
        <v>171000000010</v>
      </c>
      <c r="Q1085" t="s">
        <v>180</v>
      </c>
      <c r="R1085" t="s">
        <v>27</v>
      </c>
      <c r="S1085" t="s">
        <v>170</v>
      </c>
      <c r="T1085" t="s">
        <v>181</v>
      </c>
      <c r="U1085" t="s">
        <v>28</v>
      </c>
      <c r="V1085">
        <v>4</v>
      </c>
      <c r="W1085">
        <v>0</v>
      </c>
    </row>
    <row r="1086" spans="1:23" x14ac:dyDescent="0.25">
      <c r="A1086" t="str">
        <f t="shared" si="32"/>
        <v>LA061</v>
      </c>
      <c r="B1086" t="str">
        <f t="shared" si="33"/>
        <v>061</v>
      </c>
      <c r="C1086" t="s">
        <v>24</v>
      </c>
      <c r="D1086">
        <v>614040</v>
      </c>
      <c r="E1086" t="s">
        <v>240</v>
      </c>
      <c r="F1086">
        <v>614040</v>
      </c>
      <c r="G1086" t="s">
        <v>41</v>
      </c>
      <c r="H1086" t="s">
        <v>42</v>
      </c>
      <c r="I1086" t="s">
        <v>53</v>
      </c>
      <c r="J1086" t="s">
        <v>54</v>
      </c>
      <c r="K1086" t="s">
        <v>0</v>
      </c>
      <c r="L1086" t="s">
        <v>0</v>
      </c>
      <c r="M1086">
        <v>10</v>
      </c>
      <c r="N1086" s="1">
        <v>43039</v>
      </c>
      <c r="O1086">
        <v>1</v>
      </c>
      <c r="P1086" t="str">
        <f>"171000000351"</f>
        <v>171000000351</v>
      </c>
      <c r="Q1086" t="s">
        <v>180</v>
      </c>
      <c r="R1086" t="s">
        <v>27</v>
      </c>
      <c r="S1086" t="s">
        <v>170</v>
      </c>
      <c r="T1086" t="s">
        <v>181</v>
      </c>
      <c r="U1086" t="s">
        <v>28</v>
      </c>
      <c r="V1086">
        <v>4</v>
      </c>
      <c r="W1086">
        <v>0</v>
      </c>
    </row>
    <row r="1087" spans="1:23" x14ac:dyDescent="0.25">
      <c r="A1087" t="str">
        <f t="shared" si="32"/>
        <v>LA061</v>
      </c>
      <c r="B1087" t="str">
        <f t="shared" si="33"/>
        <v>061</v>
      </c>
      <c r="C1087" t="s">
        <v>24</v>
      </c>
      <c r="D1087">
        <v>614040</v>
      </c>
      <c r="E1087" t="s">
        <v>240</v>
      </c>
      <c r="F1087">
        <v>614040</v>
      </c>
      <c r="G1087" t="s">
        <v>41</v>
      </c>
      <c r="H1087" t="s">
        <v>42</v>
      </c>
      <c r="I1087" t="s">
        <v>25</v>
      </c>
      <c r="J1087" t="s">
        <v>26</v>
      </c>
      <c r="K1087" t="s">
        <v>0</v>
      </c>
      <c r="L1087" t="s">
        <v>0</v>
      </c>
      <c r="M1087">
        <v>1</v>
      </c>
      <c r="N1087" s="1">
        <v>42766</v>
      </c>
      <c r="O1087">
        <v>1</v>
      </c>
      <c r="P1087" t="str">
        <f>"170100000259"</f>
        <v>170100000259</v>
      </c>
      <c r="Q1087" t="s">
        <v>180</v>
      </c>
      <c r="R1087" t="s">
        <v>27</v>
      </c>
      <c r="S1087" t="s">
        <v>170</v>
      </c>
      <c r="T1087" t="s">
        <v>181</v>
      </c>
      <c r="U1087" t="s">
        <v>28</v>
      </c>
      <c r="V1087">
        <v>4</v>
      </c>
      <c r="W1087">
        <v>0</v>
      </c>
    </row>
    <row r="1088" spans="1:23" x14ac:dyDescent="0.25">
      <c r="A1088" t="str">
        <f t="shared" si="32"/>
        <v>LA061</v>
      </c>
      <c r="B1088" t="str">
        <f t="shared" si="33"/>
        <v>061</v>
      </c>
      <c r="C1088" t="s">
        <v>24</v>
      </c>
      <c r="D1088">
        <v>614040</v>
      </c>
      <c r="E1088" t="s">
        <v>240</v>
      </c>
      <c r="F1088">
        <v>614040</v>
      </c>
      <c r="G1088" t="s">
        <v>41</v>
      </c>
      <c r="H1088" t="s">
        <v>42</v>
      </c>
      <c r="I1088" t="s">
        <v>25</v>
      </c>
      <c r="J1088" t="s">
        <v>26</v>
      </c>
      <c r="K1088" t="s">
        <v>0</v>
      </c>
      <c r="L1088" t="s">
        <v>0</v>
      </c>
      <c r="M1088">
        <v>1</v>
      </c>
      <c r="N1088" s="1">
        <v>42766</v>
      </c>
      <c r="O1088">
        <v>1</v>
      </c>
      <c r="P1088" t="str">
        <f>"170100000309"</f>
        <v>170100000309</v>
      </c>
      <c r="Q1088" t="s">
        <v>180</v>
      </c>
      <c r="R1088" t="s">
        <v>27</v>
      </c>
      <c r="S1088" t="s">
        <v>170</v>
      </c>
      <c r="T1088" t="s">
        <v>181</v>
      </c>
      <c r="U1088" t="s">
        <v>28</v>
      </c>
      <c r="V1088">
        <v>4</v>
      </c>
      <c r="W1088">
        <v>0</v>
      </c>
    </row>
    <row r="1089" spans="1:23" x14ac:dyDescent="0.25">
      <c r="A1089" t="str">
        <f t="shared" si="32"/>
        <v>LA061</v>
      </c>
      <c r="B1089" t="str">
        <f t="shared" si="33"/>
        <v>061</v>
      </c>
      <c r="C1089" t="s">
        <v>24</v>
      </c>
      <c r="D1089">
        <v>614040</v>
      </c>
      <c r="E1089" t="s">
        <v>240</v>
      </c>
      <c r="F1089">
        <v>614040</v>
      </c>
      <c r="G1089" t="s">
        <v>41</v>
      </c>
      <c r="H1089" t="s">
        <v>42</v>
      </c>
      <c r="I1089" t="s">
        <v>25</v>
      </c>
      <c r="J1089" t="s">
        <v>26</v>
      </c>
      <c r="K1089" t="s">
        <v>0</v>
      </c>
      <c r="L1089" t="s">
        <v>0</v>
      </c>
      <c r="M1089">
        <v>1</v>
      </c>
      <c r="N1089" s="1">
        <v>42766</v>
      </c>
      <c r="O1089">
        <v>1</v>
      </c>
      <c r="P1089" t="str">
        <f>"170100000309"</f>
        <v>170100000309</v>
      </c>
      <c r="Q1089" t="s">
        <v>180</v>
      </c>
      <c r="R1089" t="s">
        <v>27</v>
      </c>
      <c r="S1089" t="s">
        <v>170</v>
      </c>
      <c r="T1089" t="s">
        <v>181</v>
      </c>
      <c r="U1089" t="s">
        <v>28</v>
      </c>
      <c r="V1089">
        <v>4</v>
      </c>
      <c r="W1089">
        <v>0</v>
      </c>
    </row>
    <row r="1090" spans="1:23" x14ac:dyDescent="0.25">
      <c r="A1090" t="str">
        <f t="shared" si="32"/>
        <v>LA061</v>
      </c>
      <c r="B1090" t="str">
        <f t="shared" si="33"/>
        <v>061</v>
      </c>
      <c r="C1090" t="s">
        <v>24</v>
      </c>
      <c r="D1090">
        <v>614040</v>
      </c>
      <c r="E1090" t="s">
        <v>240</v>
      </c>
      <c r="F1090">
        <v>614040</v>
      </c>
      <c r="G1090" t="s">
        <v>41</v>
      </c>
      <c r="H1090" t="s">
        <v>42</v>
      </c>
      <c r="I1090" t="s">
        <v>25</v>
      </c>
      <c r="J1090" t="s">
        <v>26</v>
      </c>
      <c r="K1090" t="s">
        <v>0</v>
      </c>
      <c r="L1090" t="s">
        <v>0</v>
      </c>
      <c r="M1090">
        <v>2</v>
      </c>
      <c r="N1090" s="1">
        <v>42767</v>
      </c>
      <c r="O1090">
        <v>1</v>
      </c>
      <c r="P1090" t="str">
        <f>"170200000241"</f>
        <v>170200000241</v>
      </c>
      <c r="Q1090" t="s">
        <v>180</v>
      </c>
      <c r="R1090" t="s">
        <v>27</v>
      </c>
      <c r="S1090" t="s">
        <v>170</v>
      </c>
      <c r="T1090" t="s">
        <v>181</v>
      </c>
      <c r="U1090" t="s">
        <v>28</v>
      </c>
      <c r="V1090">
        <v>4</v>
      </c>
      <c r="W1090">
        <v>0</v>
      </c>
    </row>
    <row r="1091" spans="1:23" x14ac:dyDescent="0.25">
      <c r="A1091" t="str">
        <f t="shared" si="32"/>
        <v>LA061</v>
      </c>
      <c r="B1091" t="str">
        <f t="shared" si="33"/>
        <v>061</v>
      </c>
      <c r="C1091" t="s">
        <v>24</v>
      </c>
      <c r="D1091">
        <v>614040</v>
      </c>
      <c r="E1091" t="s">
        <v>240</v>
      </c>
      <c r="F1091">
        <v>614040</v>
      </c>
      <c r="G1091" t="s">
        <v>41</v>
      </c>
      <c r="H1091" t="s">
        <v>42</v>
      </c>
      <c r="I1091" t="s">
        <v>25</v>
      </c>
      <c r="J1091" t="s">
        <v>26</v>
      </c>
      <c r="K1091" t="s">
        <v>0</v>
      </c>
      <c r="L1091" t="s">
        <v>0</v>
      </c>
      <c r="M1091">
        <v>2</v>
      </c>
      <c r="N1091" s="1">
        <v>42767</v>
      </c>
      <c r="O1091">
        <v>1</v>
      </c>
      <c r="P1091" t="str">
        <f>"170200000279"</f>
        <v>170200000279</v>
      </c>
      <c r="Q1091" t="s">
        <v>180</v>
      </c>
      <c r="R1091" t="s">
        <v>27</v>
      </c>
      <c r="S1091" t="s">
        <v>170</v>
      </c>
      <c r="T1091" t="s">
        <v>181</v>
      </c>
      <c r="U1091" t="s">
        <v>28</v>
      </c>
      <c r="V1091">
        <v>4</v>
      </c>
      <c r="W1091">
        <v>0</v>
      </c>
    </row>
    <row r="1092" spans="1:23" x14ac:dyDescent="0.25">
      <c r="A1092" t="str">
        <f t="shared" si="32"/>
        <v>LA061</v>
      </c>
      <c r="B1092" t="str">
        <f t="shared" si="33"/>
        <v>061</v>
      </c>
      <c r="C1092" t="s">
        <v>24</v>
      </c>
      <c r="D1092">
        <v>614040</v>
      </c>
      <c r="E1092" t="s">
        <v>240</v>
      </c>
      <c r="F1092">
        <v>614040</v>
      </c>
      <c r="G1092" t="s">
        <v>41</v>
      </c>
      <c r="H1092" t="s">
        <v>42</v>
      </c>
      <c r="I1092" t="s">
        <v>25</v>
      </c>
      <c r="J1092" t="s">
        <v>26</v>
      </c>
      <c r="K1092" t="s">
        <v>0</v>
      </c>
      <c r="L1092" t="s">
        <v>0</v>
      </c>
      <c r="M1092">
        <v>2</v>
      </c>
      <c r="N1092" s="1">
        <v>42767</v>
      </c>
      <c r="O1092">
        <v>1</v>
      </c>
      <c r="P1092" t="str">
        <f>"170200000290"</f>
        <v>170200000290</v>
      </c>
      <c r="Q1092" t="s">
        <v>180</v>
      </c>
      <c r="R1092" t="s">
        <v>27</v>
      </c>
      <c r="S1092" t="s">
        <v>170</v>
      </c>
      <c r="T1092" t="s">
        <v>181</v>
      </c>
      <c r="U1092" t="s">
        <v>28</v>
      </c>
      <c r="V1092">
        <v>4</v>
      </c>
      <c r="W1092">
        <v>0</v>
      </c>
    </row>
    <row r="1093" spans="1:23" x14ac:dyDescent="0.25">
      <c r="A1093" t="str">
        <f t="shared" si="32"/>
        <v>LA061</v>
      </c>
      <c r="B1093" t="str">
        <f t="shared" si="33"/>
        <v>061</v>
      </c>
      <c r="C1093" t="s">
        <v>24</v>
      </c>
      <c r="D1093">
        <v>614040</v>
      </c>
      <c r="E1093" t="s">
        <v>240</v>
      </c>
      <c r="F1093">
        <v>614040</v>
      </c>
      <c r="G1093" t="s">
        <v>41</v>
      </c>
      <c r="H1093" t="s">
        <v>42</v>
      </c>
      <c r="I1093" t="s">
        <v>25</v>
      </c>
      <c r="J1093" t="s">
        <v>26</v>
      </c>
      <c r="K1093" t="s">
        <v>0</v>
      </c>
      <c r="L1093" t="s">
        <v>0</v>
      </c>
      <c r="M1093">
        <v>2</v>
      </c>
      <c r="N1093" s="1">
        <v>42794</v>
      </c>
      <c r="O1093">
        <v>1</v>
      </c>
      <c r="P1093" t="str">
        <f>"170200000527"</f>
        <v>170200000527</v>
      </c>
      <c r="Q1093" t="s">
        <v>180</v>
      </c>
      <c r="R1093" t="s">
        <v>27</v>
      </c>
      <c r="S1093" t="s">
        <v>170</v>
      </c>
      <c r="T1093" t="s">
        <v>181</v>
      </c>
      <c r="U1093" t="s">
        <v>28</v>
      </c>
      <c r="V1093">
        <v>4</v>
      </c>
      <c r="W1093">
        <v>0</v>
      </c>
    </row>
    <row r="1094" spans="1:23" x14ac:dyDescent="0.25">
      <c r="A1094" t="str">
        <f t="shared" si="32"/>
        <v>LA061</v>
      </c>
      <c r="B1094" t="str">
        <f t="shared" si="33"/>
        <v>061</v>
      </c>
      <c r="C1094" t="s">
        <v>24</v>
      </c>
      <c r="D1094">
        <v>614040</v>
      </c>
      <c r="E1094" t="s">
        <v>240</v>
      </c>
      <c r="F1094">
        <v>614040</v>
      </c>
      <c r="G1094" t="s">
        <v>41</v>
      </c>
      <c r="H1094" t="s">
        <v>42</v>
      </c>
      <c r="I1094" t="s">
        <v>25</v>
      </c>
      <c r="J1094" t="s">
        <v>26</v>
      </c>
      <c r="K1094" t="s">
        <v>0</v>
      </c>
      <c r="L1094" t="s">
        <v>0</v>
      </c>
      <c r="M1094">
        <v>3</v>
      </c>
      <c r="N1094" s="1">
        <v>42795</v>
      </c>
      <c r="O1094">
        <v>1</v>
      </c>
      <c r="P1094" t="str">
        <f>"170300000246"</f>
        <v>170300000246</v>
      </c>
      <c r="Q1094" t="s">
        <v>180</v>
      </c>
      <c r="R1094" t="s">
        <v>27</v>
      </c>
      <c r="S1094" t="s">
        <v>170</v>
      </c>
      <c r="T1094" t="s">
        <v>181</v>
      </c>
      <c r="U1094" t="s">
        <v>28</v>
      </c>
      <c r="V1094">
        <v>4</v>
      </c>
      <c r="W1094">
        <v>0</v>
      </c>
    </row>
    <row r="1095" spans="1:23" x14ac:dyDescent="0.25">
      <c r="A1095" t="str">
        <f t="shared" si="32"/>
        <v>LA061</v>
      </c>
      <c r="B1095" t="str">
        <f t="shared" si="33"/>
        <v>061</v>
      </c>
      <c r="C1095" t="s">
        <v>24</v>
      </c>
      <c r="D1095">
        <v>614040</v>
      </c>
      <c r="E1095" t="s">
        <v>240</v>
      </c>
      <c r="F1095">
        <v>614040</v>
      </c>
      <c r="G1095" t="s">
        <v>41</v>
      </c>
      <c r="H1095" t="s">
        <v>42</v>
      </c>
      <c r="I1095" t="s">
        <v>25</v>
      </c>
      <c r="J1095" t="s">
        <v>26</v>
      </c>
      <c r="K1095" t="s">
        <v>0</v>
      </c>
      <c r="L1095" t="s">
        <v>0</v>
      </c>
      <c r="M1095">
        <v>3</v>
      </c>
      <c r="N1095" s="1">
        <v>42825</v>
      </c>
      <c r="O1095">
        <v>1</v>
      </c>
      <c r="P1095" t="str">
        <f>"170300000529"</f>
        <v>170300000529</v>
      </c>
      <c r="Q1095" t="s">
        <v>180</v>
      </c>
      <c r="R1095" t="s">
        <v>27</v>
      </c>
      <c r="S1095" t="s">
        <v>170</v>
      </c>
      <c r="T1095" t="s">
        <v>181</v>
      </c>
      <c r="U1095" t="s">
        <v>28</v>
      </c>
      <c r="V1095">
        <v>4</v>
      </c>
      <c r="W1095">
        <v>0</v>
      </c>
    </row>
    <row r="1096" spans="1:23" x14ac:dyDescent="0.25">
      <c r="A1096" t="str">
        <f t="shared" si="32"/>
        <v>LA061</v>
      </c>
      <c r="B1096" t="str">
        <f t="shared" si="33"/>
        <v>061</v>
      </c>
      <c r="C1096" t="s">
        <v>24</v>
      </c>
      <c r="D1096">
        <v>614040</v>
      </c>
      <c r="E1096" t="s">
        <v>240</v>
      </c>
      <c r="F1096">
        <v>614040</v>
      </c>
      <c r="G1096" t="s">
        <v>41</v>
      </c>
      <c r="H1096" t="s">
        <v>42</v>
      </c>
      <c r="I1096" t="s">
        <v>25</v>
      </c>
      <c r="J1096" t="s">
        <v>26</v>
      </c>
      <c r="K1096" t="s">
        <v>0</v>
      </c>
      <c r="L1096" t="s">
        <v>0</v>
      </c>
      <c r="M1096">
        <v>4</v>
      </c>
      <c r="N1096" s="1">
        <v>42826</v>
      </c>
      <c r="O1096">
        <v>1</v>
      </c>
      <c r="P1096" t="str">
        <f>"170400000224"</f>
        <v>170400000224</v>
      </c>
      <c r="Q1096" t="s">
        <v>180</v>
      </c>
      <c r="R1096" t="s">
        <v>27</v>
      </c>
      <c r="S1096" t="s">
        <v>170</v>
      </c>
      <c r="T1096" t="s">
        <v>181</v>
      </c>
      <c r="U1096" t="s">
        <v>28</v>
      </c>
      <c r="V1096">
        <v>4</v>
      </c>
      <c r="W1096">
        <v>0</v>
      </c>
    </row>
    <row r="1097" spans="1:23" x14ac:dyDescent="0.25">
      <c r="A1097" t="str">
        <f t="shared" si="32"/>
        <v>LA061</v>
      </c>
      <c r="B1097" t="str">
        <f t="shared" si="33"/>
        <v>061</v>
      </c>
      <c r="C1097" t="s">
        <v>24</v>
      </c>
      <c r="D1097">
        <v>615570</v>
      </c>
      <c r="E1097" t="s">
        <v>241</v>
      </c>
      <c r="F1097">
        <v>615570</v>
      </c>
      <c r="G1097" t="s">
        <v>242</v>
      </c>
      <c r="H1097" t="s">
        <v>243</v>
      </c>
      <c r="I1097" t="s">
        <v>34</v>
      </c>
      <c r="J1097" t="s">
        <v>35</v>
      </c>
      <c r="K1097">
        <v>2540</v>
      </c>
      <c r="L1097" t="s">
        <v>46</v>
      </c>
      <c r="M1097">
        <v>5</v>
      </c>
      <c r="N1097" s="1">
        <v>42865</v>
      </c>
      <c r="O1097">
        <v>1</v>
      </c>
      <c r="P1097" t="str">
        <f>"170500001043"</f>
        <v>170500001043</v>
      </c>
      <c r="Q1097" t="s">
        <v>172</v>
      </c>
      <c r="R1097" t="s">
        <v>29</v>
      </c>
      <c r="S1097" t="s">
        <v>173</v>
      </c>
      <c r="T1097" t="s">
        <v>174</v>
      </c>
      <c r="U1097" t="s">
        <v>28</v>
      </c>
      <c r="V1097">
        <v>4</v>
      </c>
      <c r="W1097">
        <v>0</v>
      </c>
    </row>
    <row r="1098" spans="1:23" x14ac:dyDescent="0.25">
      <c r="A1098" t="str">
        <f t="shared" si="32"/>
        <v>LA061</v>
      </c>
      <c r="B1098" t="str">
        <f t="shared" si="33"/>
        <v>061</v>
      </c>
      <c r="C1098" t="s">
        <v>24</v>
      </c>
      <c r="D1098">
        <v>615570</v>
      </c>
      <c r="E1098" t="s">
        <v>241</v>
      </c>
      <c r="F1098">
        <v>615570</v>
      </c>
      <c r="G1098" t="s">
        <v>242</v>
      </c>
      <c r="H1098" t="s">
        <v>243</v>
      </c>
      <c r="I1098" t="s">
        <v>34</v>
      </c>
      <c r="J1098" t="s">
        <v>35</v>
      </c>
      <c r="K1098">
        <v>2540</v>
      </c>
      <c r="L1098" t="s">
        <v>46</v>
      </c>
      <c r="M1098">
        <v>5</v>
      </c>
      <c r="N1098" s="1">
        <v>42873</v>
      </c>
      <c r="O1098">
        <v>1</v>
      </c>
      <c r="P1098" t="str">
        <f>"170500001359"</f>
        <v>170500001359</v>
      </c>
      <c r="Q1098" t="s">
        <v>172</v>
      </c>
      <c r="R1098" t="s">
        <v>29</v>
      </c>
      <c r="S1098" t="s">
        <v>173</v>
      </c>
      <c r="T1098" t="s">
        <v>174</v>
      </c>
      <c r="U1098" t="s">
        <v>28</v>
      </c>
      <c r="V1098">
        <v>4</v>
      </c>
      <c r="W1098">
        <v>0</v>
      </c>
    </row>
    <row r="1099" spans="1:23" x14ac:dyDescent="0.25">
      <c r="A1099" t="str">
        <f t="shared" si="32"/>
        <v>LA061</v>
      </c>
      <c r="B1099" t="str">
        <f t="shared" si="33"/>
        <v>061</v>
      </c>
      <c r="C1099" t="s">
        <v>24</v>
      </c>
      <c r="D1099">
        <v>615570</v>
      </c>
      <c r="E1099" t="s">
        <v>241</v>
      </c>
      <c r="F1099">
        <v>615570</v>
      </c>
      <c r="G1099" t="s">
        <v>242</v>
      </c>
      <c r="H1099" t="s">
        <v>243</v>
      </c>
      <c r="I1099" t="s">
        <v>34</v>
      </c>
      <c r="J1099" t="s">
        <v>35</v>
      </c>
      <c r="K1099">
        <v>2540</v>
      </c>
      <c r="L1099" t="s">
        <v>46</v>
      </c>
      <c r="M1099">
        <v>5</v>
      </c>
      <c r="N1099" s="1">
        <v>42885</v>
      </c>
      <c r="O1099">
        <v>1</v>
      </c>
      <c r="P1099" t="str">
        <f>"170500002672"</f>
        <v>170500002672</v>
      </c>
      <c r="Q1099" t="s">
        <v>172</v>
      </c>
      <c r="R1099" t="s">
        <v>29</v>
      </c>
      <c r="S1099" t="s">
        <v>173</v>
      </c>
      <c r="T1099" t="s">
        <v>174</v>
      </c>
      <c r="U1099" t="s">
        <v>28</v>
      </c>
      <c r="V1099">
        <v>4</v>
      </c>
      <c r="W1099">
        <v>0</v>
      </c>
    </row>
    <row r="1100" spans="1:23" x14ac:dyDescent="0.25">
      <c r="A1100" t="str">
        <f t="shared" si="32"/>
        <v>LA061</v>
      </c>
      <c r="B1100" t="str">
        <f t="shared" si="33"/>
        <v>061</v>
      </c>
      <c r="C1100" t="s">
        <v>24</v>
      </c>
      <c r="D1100">
        <v>615570</v>
      </c>
      <c r="E1100" t="s">
        <v>241</v>
      </c>
      <c r="F1100">
        <v>615570</v>
      </c>
      <c r="G1100" t="s">
        <v>242</v>
      </c>
      <c r="H1100" t="s">
        <v>243</v>
      </c>
      <c r="I1100" t="s">
        <v>34</v>
      </c>
      <c r="J1100" t="s">
        <v>35</v>
      </c>
      <c r="K1100">
        <v>2540</v>
      </c>
      <c r="L1100" t="s">
        <v>46</v>
      </c>
      <c r="M1100">
        <v>5</v>
      </c>
      <c r="N1100" s="1">
        <v>42886</v>
      </c>
      <c r="O1100">
        <v>1</v>
      </c>
      <c r="P1100" t="str">
        <f>"170500000511"</f>
        <v>170500000511</v>
      </c>
      <c r="Q1100" t="s">
        <v>169</v>
      </c>
      <c r="R1100" t="s">
        <v>27</v>
      </c>
      <c r="S1100" t="s">
        <v>170</v>
      </c>
      <c r="T1100" t="s">
        <v>171</v>
      </c>
      <c r="U1100" t="s">
        <v>28</v>
      </c>
      <c r="V1100">
        <v>4</v>
      </c>
      <c r="W1100">
        <v>0</v>
      </c>
    </row>
    <row r="1101" spans="1:23" x14ac:dyDescent="0.25">
      <c r="A1101" t="str">
        <f t="shared" si="32"/>
        <v>LA061</v>
      </c>
      <c r="B1101" t="str">
        <f t="shared" si="33"/>
        <v>061</v>
      </c>
      <c r="C1101" t="s">
        <v>24</v>
      </c>
      <c r="D1101">
        <v>615570</v>
      </c>
      <c r="E1101" t="s">
        <v>241</v>
      </c>
      <c r="F1101">
        <v>615570</v>
      </c>
      <c r="G1101" t="s">
        <v>242</v>
      </c>
      <c r="H1101" t="s">
        <v>243</v>
      </c>
      <c r="I1101" t="s">
        <v>34</v>
      </c>
      <c r="J1101" t="s">
        <v>35</v>
      </c>
      <c r="K1101">
        <v>2540</v>
      </c>
      <c r="L1101" t="s">
        <v>46</v>
      </c>
      <c r="M1101">
        <v>5</v>
      </c>
      <c r="N1101" s="1">
        <v>42886</v>
      </c>
      <c r="O1101">
        <v>1</v>
      </c>
      <c r="P1101" t="str">
        <f>"170500002924"</f>
        <v>170500002924</v>
      </c>
      <c r="Q1101" t="s">
        <v>172</v>
      </c>
      <c r="R1101" t="s">
        <v>29</v>
      </c>
      <c r="S1101" t="s">
        <v>173</v>
      </c>
      <c r="T1101" t="s">
        <v>174</v>
      </c>
      <c r="U1101" t="s">
        <v>28</v>
      </c>
      <c r="V1101">
        <v>4</v>
      </c>
      <c r="W1101">
        <v>0</v>
      </c>
    </row>
    <row r="1102" spans="1:23" x14ac:dyDescent="0.25">
      <c r="A1102" t="str">
        <f t="shared" si="32"/>
        <v>LA061</v>
      </c>
      <c r="B1102" t="str">
        <f t="shared" si="33"/>
        <v>061</v>
      </c>
      <c r="C1102" t="s">
        <v>24</v>
      </c>
      <c r="D1102">
        <v>615570</v>
      </c>
      <c r="E1102" t="s">
        <v>241</v>
      </c>
      <c r="F1102">
        <v>615570</v>
      </c>
      <c r="G1102" t="s">
        <v>242</v>
      </c>
      <c r="H1102" t="s">
        <v>243</v>
      </c>
      <c r="I1102" t="s">
        <v>34</v>
      </c>
      <c r="J1102" t="s">
        <v>35</v>
      </c>
      <c r="K1102">
        <v>2540</v>
      </c>
      <c r="L1102" t="s">
        <v>46</v>
      </c>
      <c r="M1102">
        <v>6</v>
      </c>
      <c r="N1102" s="1">
        <v>42887</v>
      </c>
      <c r="O1102">
        <v>1</v>
      </c>
      <c r="P1102" t="str">
        <f>"170600000230"</f>
        <v>170600000230</v>
      </c>
      <c r="Q1102" t="s">
        <v>169</v>
      </c>
      <c r="R1102" t="s">
        <v>27</v>
      </c>
      <c r="S1102" t="s">
        <v>170</v>
      </c>
      <c r="T1102" t="s">
        <v>171</v>
      </c>
      <c r="U1102" t="s">
        <v>28</v>
      </c>
      <c r="V1102">
        <v>4</v>
      </c>
      <c r="W1102">
        <v>0</v>
      </c>
    </row>
    <row r="1103" spans="1:23" x14ac:dyDescent="0.25">
      <c r="A1103" t="str">
        <f t="shared" si="32"/>
        <v>LA061</v>
      </c>
      <c r="B1103" t="str">
        <f t="shared" si="33"/>
        <v>061</v>
      </c>
      <c r="C1103" t="s">
        <v>24</v>
      </c>
      <c r="D1103">
        <v>615570</v>
      </c>
      <c r="E1103" t="s">
        <v>241</v>
      </c>
      <c r="F1103">
        <v>615570</v>
      </c>
      <c r="G1103" t="s">
        <v>242</v>
      </c>
      <c r="H1103" t="s">
        <v>243</v>
      </c>
      <c r="I1103" t="s">
        <v>34</v>
      </c>
      <c r="J1103" t="s">
        <v>35</v>
      </c>
      <c r="K1103">
        <v>2540</v>
      </c>
      <c r="L1103" t="s">
        <v>46</v>
      </c>
      <c r="M1103">
        <v>6</v>
      </c>
      <c r="N1103" s="1">
        <v>42887</v>
      </c>
      <c r="O1103">
        <v>1</v>
      </c>
      <c r="P1103" t="str">
        <f>"170600000087"</f>
        <v>170600000087</v>
      </c>
      <c r="Q1103" t="s">
        <v>172</v>
      </c>
      <c r="R1103" t="s">
        <v>29</v>
      </c>
      <c r="S1103" t="s">
        <v>173</v>
      </c>
      <c r="T1103" t="s">
        <v>174</v>
      </c>
      <c r="U1103" t="s">
        <v>28</v>
      </c>
      <c r="V1103">
        <v>4</v>
      </c>
      <c r="W1103">
        <v>0</v>
      </c>
    </row>
    <row r="1104" spans="1:23" x14ac:dyDescent="0.25">
      <c r="A1104" t="str">
        <f t="shared" si="32"/>
        <v>LA061</v>
      </c>
      <c r="B1104" t="str">
        <f t="shared" si="33"/>
        <v>061</v>
      </c>
      <c r="C1104" t="s">
        <v>24</v>
      </c>
      <c r="D1104">
        <v>615570</v>
      </c>
      <c r="E1104" t="s">
        <v>241</v>
      </c>
      <c r="F1104">
        <v>615570</v>
      </c>
      <c r="G1104" t="s">
        <v>242</v>
      </c>
      <c r="H1104" t="s">
        <v>243</v>
      </c>
      <c r="I1104" t="s">
        <v>34</v>
      </c>
      <c r="J1104" t="s">
        <v>35</v>
      </c>
      <c r="K1104">
        <v>2540</v>
      </c>
      <c r="L1104" t="s">
        <v>46</v>
      </c>
      <c r="M1104">
        <v>6</v>
      </c>
      <c r="N1104" s="1">
        <v>42895</v>
      </c>
      <c r="O1104">
        <v>1</v>
      </c>
      <c r="P1104" t="str">
        <f>"170600000314"</f>
        <v>170600000314</v>
      </c>
      <c r="Q1104" t="s">
        <v>172</v>
      </c>
      <c r="R1104" t="s">
        <v>29</v>
      </c>
      <c r="S1104" t="s">
        <v>173</v>
      </c>
      <c r="T1104" t="s">
        <v>174</v>
      </c>
      <c r="U1104" t="s">
        <v>28</v>
      </c>
      <c r="V1104">
        <v>4</v>
      </c>
      <c r="W1104">
        <v>0</v>
      </c>
    </row>
    <row r="1105" spans="1:23" x14ac:dyDescent="0.25">
      <c r="A1105" t="str">
        <f t="shared" ref="A1105:A1168" si="34">"LA061"</f>
        <v>LA061</v>
      </c>
      <c r="B1105" t="str">
        <f t="shared" ref="B1105:B1168" si="35">"061"</f>
        <v>061</v>
      </c>
      <c r="C1105" t="s">
        <v>24</v>
      </c>
      <c r="D1105">
        <v>615570</v>
      </c>
      <c r="E1105" t="s">
        <v>241</v>
      </c>
      <c r="F1105">
        <v>615570</v>
      </c>
      <c r="G1105" t="s">
        <v>242</v>
      </c>
      <c r="H1105" t="s">
        <v>243</v>
      </c>
      <c r="I1105" t="s">
        <v>34</v>
      </c>
      <c r="J1105" t="s">
        <v>35</v>
      </c>
      <c r="K1105">
        <v>2540</v>
      </c>
      <c r="L1105" t="s">
        <v>46</v>
      </c>
      <c r="M1105">
        <v>6</v>
      </c>
      <c r="N1105" s="1">
        <v>42899</v>
      </c>
      <c r="O1105">
        <v>1</v>
      </c>
      <c r="P1105" t="str">
        <f>"170600000641"</f>
        <v>170600000641</v>
      </c>
      <c r="Q1105" t="s">
        <v>172</v>
      </c>
      <c r="R1105" t="s">
        <v>29</v>
      </c>
      <c r="S1105" t="s">
        <v>173</v>
      </c>
      <c r="T1105" t="s">
        <v>174</v>
      </c>
      <c r="U1105" t="s">
        <v>28</v>
      </c>
      <c r="V1105">
        <v>4</v>
      </c>
      <c r="W1105">
        <v>0</v>
      </c>
    </row>
    <row r="1106" spans="1:23" x14ac:dyDescent="0.25">
      <c r="A1106" t="str">
        <f t="shared" si="34"/>
        <v>LA061</v>
      </c>
      <c r="B1106" t="str">
        <f t="shared" si="35"/>
        <v>061</v>
      </c>
      <c r="C1106" t="s">
        <v>24</v>
      </c>
      <c r="D1106">
        <v>615570</v>
      </c>
      <c r="E1106" t="s">
        <v>241</v>
      </c>
      <c r="F1106">
        <v>615570</v>
      </c>
      <c r="G1106" t="s">
        <v>242</v>
      </c>
      <c r="H1106" t="s">
        <v>243</v>
      </c>
      <c r="I1106" t="s">
        <v>34</v>
      </c>
      <c r="J1106" t="s">
        <v>35</v>
      </c>
      <c r="K1106">
        <v>2540</v>
      </c>
      <c r="L1106" t="s">
        <v>46</v>
      </c>
      <c r="M1106">
        <v>6</v>
      </c>
      <c r="N1106" s="1">
        <v>42902</v>
      </c>
      <c r="O1106">
        <v>1</v>
      </c>
      <c r="P1106" t="str">
        <f>"170600001423"</f>
        <v>170600001423</v>
      </c>
      <c r="Q1106" t="s">
        <v>172</v>
      </c>
      <c r="R1106" t="s">
        <v>29</v>
      </c>
      <c r="S1106" t="s">
        <v>173</v>
      </c>
      <c r="T1106" t="s">
        <v>174</v>
      </c>
      <c r="U1106" t="s">
        <v>28</v>
      </c>
      <c r="V1106">
        <v>4</v>
      </c>
      <c r="W1106">
        <v>0</v>
      </c>
    </row>
    <row r="1107" spans="1:23" x14ac:dyDescent="0.25">
      <c r="A1107" t="str">
        <f t="shared" si="34"/>
        <v>LA061</v>
      </c>
      <c r="B1107" t="str">
        <f t="shared" si="35"/>
        <v>061</v>
      </c>
      <c r="C1107" t="s">
        <v>24</v>
      </c>
      <c r="D1107">
        <v>615570</v>
      </c>
      <c r="E1107" t="s">
        <v>241</v>
      </c>
      <c r="F1107">
        <v>615570</v>
      </c>
      <c r="G1107" t="s">
        <v>242</v>
      </c>
      <c r="H1107" t="s">
        <v>243</v>
      </c>
      <c r="I1107" t="s">
        <v>34</v>
      </c>
      <c r="J1107" t="s">
        <v>35</v>
      </c>
      <c r="K1107">
        <v>2540</v>
      </c>
      <c r="L1107" t="s">
        <v>46</v>
      </c>
      <c r="M1107">
        <v>6</v>
      </c>
      <c r="N1107" s="1">
        <v>42905</v>
      </c>
      <c r="O1107">
        <v>1</v>
      </c>
      <c r="P1107" t="str">
        <f>"170600001424"</f>
        <v>170600001424</v>
      </c>
      <c r="Q1107" t="s">
        <v>172</v>
      </c>
      <c r="R1107" t="s">
        <v>29</v>
      </c>
      <c r="S1107" t="s">
        <v>173</v>
      </c>
      <c r="T1107" t="s">
        <v>174</v>
      </c>
      <c r="U1107" t="s">
        <v>28</v>
      </c>
      <c r="V1107">
        <v>4</v>
      </c>
      <c r="W1107">
        <v>0</v>
      </c>
    </row>
    <row r="1108" spans="1:23" x14ac:dyDescent="0.25">
      <c r="A1108" t="str">
        <f t="shared" si="34"/>
        <v>LA061</v>
      </c>
      <c r="B1108" t="str">
        <f t="shared" si="35"/>
        <v>061</v>
      </c>
      <c r="C1108" t="s">
        <v>24</v>
      </c>
      <c r="D1108">
        <v>615570</v>
      </c>
      <c r="E1108" t="s">
        <v>241</v>
      </c>
      <c r="F1108">
        <v>615570</v>
      </c>
      <c r="G1108" t="s">
        <v>242</v>
      </c>
      <c r="H1108" t="s">
        <v>243</v>
      </c>
      <c r="I1108" t="s">
        <v>34</v>
      </c>
      <c r="J1108" t="s">
        <v>35</v>
      </c>
      <c r="K1108">
        <v>2540</v>
      </c>
      <c r="L1108" t="s">
        <v>46</v>
      </c>
      <c r="M1108">
        <v>6</v>
      </c>
      <c r="N1108" s="1">
        <v>42909</v>
      </c>
      <c r="O1108">
        <v>1</v>
      </c>
      <c r="P1108" t="str">
        <f>"170600001804"</f>
        <v>170600001804</v>
      </c>
      <c r="Q1108" t="s">
        <v>172</v>
      </c>
      <c r="R1108" t="s">
        <v>29</v>
      </c>
      <c r="S1108" t="s">
        <v>173</v>
      </c>
      <c r="T1108" t="s">
        <v>174</v>
      </c>
      <c r="U1108" t="s">
        <v>28</v>
      </c>
      <c r="V1108">
        <v>4</v>
      </c>
      <c r="W1108">
        <v>0</v>
      </c>
    </row>
    <row r="1109" spans="1:23" x14ac:dyDescent="0.25">
      <c r="A1109" t="str">
        <f t="shared" si="34"/>
        <v>LA061</v>
      </c>
      <c r="B1109" t="str">
        <f t="shared" si="35"/>
        <v>061</v>
      </c>
      <c r="C1109" t="s">
        <v>24</v>
      </c>
      <c r="D1109">
        <v>615570</v>
      </c>
      <c r="E1109" t="s">
        <v>241</v>
      </c>
      <c r="F1109">
        <v>615570</v>
      </c>
      <c r="G1109" t="s">
        <v>242</v>
      </c>
      <c r="H1109" t="s">
        <v>243</v>
      </c>
      <c r="I1109" t="s">
        <v>34</v>
      </c>
      <c r="J1109" t="s">
        <v>35</v>
      </c>
      <c r="K1109">
        <v>2540</v>
      </c>
      <c r="L1109" t="s">
        <v>46</v>
      </c>
      <c r="M1109">
        <v>6</v>
      </c>
      <c r="N1109" s="1">
        <v>42916</v>
      </c>
      <c r="O1109">
        <v>1</v>
      </c>
      <c r="P1109" t="str">
        <f>"170600000094"</f>
        <v>170600000094</v>
      </c>
      <c r="Q1109" t="s">
        <v>169</v>
      </c>
      <c r="R1109" t="s">
        <v>29</v>
      </c>
      <c r="S1109" t="s">
        <v>170</v>
      </c>
      <c r="T1109" t="s">
        <v>171</v>
      </c>
      <c r="U1109" t="s">
        <v>28</v>
      </c>
      <c r="V1109">
        <v>4</v>
      </c>
      <c r="W1109">
        <v>0</v>
      </c>
    </row>
    <row r="1110" spans="1:23" x14ac:dyDescent="0.25">
      <c r="A1110" t="str">
        <f t="shared" si="34"/>
        <v>LA061</v>
      </c>
      <c r="B1110" t="str">
        <f t="shared" si="35"/>
        <v>061</v>
      </c>
      <c r="C1110" t="s">
        <v>24</v>
      </c>
      <c r="D1110">
        <v>615570</v>
      </c>
      <c r="E1110" t="s">
        <v>241</v>
      </c>
      <c r="F1110">
        <v>615570</v>
      </c>
      <c r="G1110" t="s">
        <v>242</v>
      </c>
      <c r="H1110" t="s">
        <v>243</v>
      </c>
      <c r="I1110" t="s">
        <v>34</v>
      </c>
      <c r="J1110" t="s">
        <v>35</v>
      </c>
      <c r="K1110">
        <v>2540</v>
      </c>
      <c r="L1110" t="s">
        <v>46</v>
      </c>
      <c r="M1110">
        <v>6</v>
      </c>
      <c r="N1110" s="1">
        <v>42916</v>
      </c>
      <c r="O1110">
        <v>1</v>
      </c>
      <c r="P1110" t="str">
        <f>"170600002644"</f>
        <v>170600002644</v>
      </c>
      <c r="Q1110" t="s">
        <v>172</v>
      </c>
      <c r="R1110" t="s">
        <v>29</v>
      </c>
      <c r="S1110" t="s">
        <v>173</v>
      </c>
      <c r="T1110" t="s">
        <v>174</v>
      </c>
      <c r="U1110" t="s">
        <v>28</v>
      </c>
      <c r="V1110">
        <v>4</v>
      </c>
      <c r="W1110">
        <v>0</v>
      </c>
    </row>
    <row r="1111" spans="1:23" x14ac:dyDescent="0.25">
      <c r="A1111" t="str">
        <f t="shared" si="34"/>
        <v>LA061</v>
      </c>
      <c r="B1111" t="str">
        <f t="shared" si="35"/>
        <v>061</v>
      </c>
      <c r="C1111" t="s">
        <v>24</v>
      </c>
      <c r="D1111">
        <v>615640</v>
      </c>
      <c r="E1111" t="s">
        <v>234</v>
      </c>
      <c r="F1111">
        <v>615640</v>
      </c>
      <c r="G1111" t="s">
        <v>244</v>
      </c>
      <c r="H1111" t="s">
        <v>245</v>
      </c>
      <c r="I1111" t="s">
        <v>34</v>
      </c>
      <c r="J1111" t="s">
        <v>35</v>
      </c>
      <c r="K1111">
        <v>2520</v>
      </c>
      <c r="L1111" t="s">
        <v>228</v>
      </c>
      <c r="M1111">
        <v>5</v>
      </c>
      <c r="N1111" s="1">
        <v>42856</v>
      </c>
      <c r="O1111">
        <v>1</v>
      </c>
      <c r="P1111" t="str">
        <f>"170500000982"</f>
        <v>170500000982</v>
      </c>
      <c r="Q1111" t="s">
        <v>172</v>
      </c>
      <c r="R1111" t="s">
        <v>29</v>
      </c>
      <c r="S1111" t="s">
        <v>173</v>
      </c>
      <c r="T1111" t="s">
        <v>174</v>
      </c>
      <c r="U1111" t="s">
        <v>28</v>
      </c>
      <c r="V1111">
        <v>4</v>
      </c>
      <c r="W1111">
        <v>0</v>
      </c>
    </row>
    <row r="1112" spans="1:23" x14ac:dyDescent="0.25">
      <c r="A1112" t="str">
        <f t="shared" si="34"/>
        <v>LA061</v>
      </c>
      <c r="B1112" t="str">
        <f t="shared" si="35"/>
        <v>061</v>
      </c>
      <c r="C1112" t="s">
        <v>24</v>
      </c>
      <c r="D1112">
        <v>615640</v>
      </c>
      <c r="E1112" t="s">
        <v>234</v>
      </c>
      <c r="F1112">
        <v>615640</v>
      </c>
      <c r="G1112" t="s">
        <v>244</v>
      </c>
      <c r="H1112" t="s">
        <v>245</v>
      </c>
      <c r="I1112" t="s">
        <v>34</v>
      </c>
      <c r="J1112" t="s">
        <v>35</v>
      </c>
      <c r="K1112">
        <v>2520</v>
      </c>
      <c r="L1112" t="s">
        <v>228</v>
      </c>
      <c r="M1112">
        <v>5</v>
      </c>
      <c r="N1112" s="1">
        <v>42856</v>
      </c>
      <c r="O1112">
        <v>1</v>
      </c>
      <c r="P1112" t="str">
        <f>"170500000012"</f>
        <v>170500000012</v>
      </c>
      <c r="Q1112" t="s">
        <v>180</v>
      </c>
      <c r="R1112" t="s">
        <v>27</v>
      </c>
      <c r="S1112" t="s">
        <v>170</v>
      </c>
      <c r="T1112" t="s">
        <v>181</v>
      </c>
      <c r="U1112" t="s">
        <v>28</v>
      </c>
      <c r="V1112">
        <v>4</v>
      </c>
      <c r="W1112">
        <v>0</v>
      </c>
    </row>
    <row r="1113" spans="1:23" x14ac:dyDescent="0.25">
      <c r="A1113" t="str">
        <f t="shared" si="34"/>
        <v>LA061</v>
      </c>
      <c r="B1113" t="str">
        <f t="shared" si="35"/>
        <v>061</v>
      </c>
      <c r="C1113" t="s">
        <v>24</v>
      </c>
      <c r="D1113">
        <v>615640</v>
      </c>
      <c r="E1113" t="s">
        <v>234</v>
      </c>
      <c r="F1113">
        <v>615640</v>
      </c>
      <c r="G1113" t="s">
        <v>244</v>
      </c>
      <c r="H1113" t="s">
        <v>245</v>
      </c>
      <c r="I1113" t="s">
        <v>34</v>
      </c>
      <c r="J1113" t="s">
        <v>35</v>
      </c>
      <c r="K1113">
        <v>2520</v>
      </c>
      <c r="L1113" t="s">
        <v>228</v>
      </c>
      <c r="M1113">
        <v>5</v>
      </c>
      <c r="N1113" s="1">
        <v>42865</v>
      </c>
      <c r="O1113">
        <v>1</v>
      </c>
      <c r="P1113" t="str">
        <f>"170500000434"</f>
        <v>170500000434</v>
      </c>
      <c r="Q1113" t="s">
        <v>172</v>
      </c>
      <c r="R1113" t="s">
        <v>29</v>
      </c>
      <c r="S1113" t="s">
        <v>173</v>
      </c>
      <c r="T1113" t="s">
        <v>174</v>
      </c>
      <c r="U1113" t="s">
        <v>28</v>
      </c>
      <c r="V1113">
        <v>4</v>
      </c>
      <c r="W1113">
        <v>0</v>
      </c>
    </row>
    <row r="1114" spans="1:23" x14ac:dyDescent="0.25">
      <c r="A1114" t="str">
        <f t="shared" si="34"/>
        <v>LA061</v>
      </c>
      <c r="B1114" t="str">
        <f t="shared" si="35"/>
        <v>061</v>
      </c>
      <c r="C1114" t="s">
        <v>24</v>
      </c>
      <c r="D1114">
        <v>615640</v>
      </c>
      <c r="E1114" t="s">
        <v>234</v>
      </c>
      <c r="F1114">
        <v>615640</v>
      </c>
      <c r="G1114" t="s">
        <v>244</v>
      </c>
      <c r="H1114" t="s">
        <v>245</v>
      </c>
      <c r="I1114" t="s">
        <v>34</v>
      </c>
      <c r="J1114" t="s">
        <v>35</v>
      </c>
      <c r="K1114">
        <v>2520</v>
      </c>
      <c r="L1114" t="s">
        <v>228</v>
      </c>
      <c r="M1114">
        <v>5</v>
      </c>
      <c r="N1114" s="1">
        <v>42874</v>
      </c>
      <c r="O1114">
        <v>1</v>
      </c>
      <c r="P1114" t="str">
        <f>"170500001552"</f>
        <v>170500001552</v>
      </c>
      <c r="Q1114" t="s">
        <v>172</v>
      </c>
      <c r="R1114" t="s">
        <v>29</v>
      </c>
      <c r="S1114" t="s">
        <v>173</v>
      </c>
      <c r="T1114" t="s">
        <v>174</v>
      </c>
      <c r="U1114" t="s">
        <v>28</v>
      </c>
      <c r="V1114">
        <v>4</v>
      </c>
      <c r="W1114">
        <v>0</v>
      </c>
    </row>
    <row r="1115" spans="1:23" x14ac:dyDescent="0.25">
      <c r="A1115" t="str">
        <f t="shared" si="34"/>
        <v>LA061</v>
      </c>
      <c r="B1115" t="str">
        <f t="shared" si="35"/>
        <v>061</v>
      </c>
      <c r="C1115" t="s">
        <v>24</v>
      </c>
      <c r="D1115">
        <v>615640</v>
      </c>
      <c r="E1115" t="s">
        <v>234</v>
      </c>
      <c r="F1115">
        <v>615640</v>
      </c>
      <c r="G1115" t="s">
        <v>244</v>
      </c>
      <c r="H1115" t="s">
        <v>245</v>
      </c>
      <c r="I1115" t="s">
        <v>34</v>
      </c>
      <c r="J1115" t="s">
        <v>35</v>
      </c>
      <c r="K1115">
        <v>2520</v>
      </c>
      <c r="L1115" t="s">
        <v>228</v>
      </c>
      <c r="M1115">
        <v>5</v>
      </c>
      <c r="N1115" s="1">
        <v>42886</v>
      </c>
      <c r="O1115">
        <v>1</v>
      </c>
      <c r="P1115" t="str">
        <f>"170500002924"</f>
        <v>170500002924</v>
      </c>
      <c r="Q1115" t="s">
        <v>172</v>
      </c>
      <c r="R1115" t="s">
        <v>29</v>
      </c>
      <c r="S1115" t="s">
        <v>173</v>
      </c>
      <c r="T1115" t="s">
        <v>174</v>
      </c>
      <c r="U1115" t="s">
        <v>28</v>
      </c>
      <c r="V1115">
        <v>4</v>
      </c>
      <c r="W1115">
        <v>0</v>
      </c>
    </row>
    <row r="1116" spans="1:23" x14ac:dyDescent="0.25">
      <c r="A1116" t="str">
        <f t="shared" si="34"/>
        <v>LA061</v>
      </c>
      <c r="B1116" t="str">
        <f t="shared" si="35"/>
        <v>061</v>
      </c>
      <c r="C1116" t="s">
        <v>24</v>
      </c>
      <c r="D1116">
        <v>615640</v>
      </c>
      <c r="E1116" t="s">
        <v>234</v>
      </c>
      <c r="F1116">
        <v>615640</v>
      </c>
      <c r="G1116" t="s">
        <v>244</v>
      </c>
      <c r="H1116" t="s">
        <v>245</v>
      </c>
      <c r="I1116" t="s">
        <v>34</v>
      </c>
      <c r="J1116" t="s">
        <v>35</v>
      </c>
      <c r="K1116">
        <v>2520</v>
      </c>
      <c r="L1116" t="s">
        <v>228</v>
      </c>
      <c r="M1116">
        <v>5</v>
      </c>
      <c r="N1116" s="1">
        <v>42886</v>
      </c>
      <c r="O1116">
        <v>1</v>
      </c>
      <c r="P1116" t="str">
        <f>"170500000321"</f>
        <v>170500000321</v>
      </c>
      <c r="Q1116" t="s">
        <v>180</v>
      </c>
      <c r="R1116" t="s">
        <v>27</v>
      </c>
      <c r="S1116" t="s">
        <v>170</v>
      </c>
      <c r="T1116" t="s">
        <v>181</v>
      </c>
      <c r="U1116" t="s">
        <v>28</v>
      </c>
      <c r="V1116">
        <v>4</v>
      </c>
      <c r="W1116">
        <v>0</v>
      </c>
    </row>
    <row r="1117" spans="1:23" x14ac:dyDescent="0.25">
      <c r="A1117" t="str">
        <f t="shared" si="34"/>
        <v>LA061</v>
      </c>
      <c r="B1117" t="str">
        <f t="shared" si="35"/>
        <v>061</v>
      </c>
      <c r="C1117" t="s">
        <v>24</v>
      </c>
      <c r="D1117">
        <v>615640</v>
      </c>
      <c r="E1117" t="s">
        <v>234</v>
      </c>
      <c r="F1117">
        <v>615640</v>
      </c>
      <c r="G1117" t="s">
        <v>244</v>
      </c>
      <c r="H1117" t="s">
        <v>245</v>
      </c>
      <c r="I1117" t="s">
        <v>34</v>
      </c>
      <c r="J1117" t="s">
        <v>35</v>
      </c>
      <c r="K1117">
        <v>2520</v>
      </c>
      <c r="L1117" t="s">
        <v>228</v>
      </c>
      <c r="M1117">
        <v>6</v>
      </c>
      <c r="N1117" s="1">
        <v>42887</v>
      </c>
      <c r="O1117">
        <v>1</v>
      </c>
      <c r="P1117" t="str">
        <f>"170600000025"</f>
        <v>170600000025</v>
      </c>
      <c r="Q1117" t="s">
        <v>180</v>
      </c>
      <c r="R1117" t="s">
        <v>27</v>
      </c>
      <c r="S1117" t="s">
        <v>170</v>
      </c>
      <c r="T1117" t="s">
        <v>181</v>
      </c>
      <c r="U1117" t="s">
        <v>28</v>
      </c>
      <c r="V1117">
        <v>4</v>
      </c>
      <c r="W1117">
        <v>0</v>
      </c>
    </row>
    <row r="1118" spans="1:23" x14ac:dyDescent="0.25">
      <c r="A1118" t="str">
        <f t="shared" si="34"/>
        <v>LA061</v>
      </c>
      <c r="B1118" t="str">
        <f t="shared" si="35"/>
        <v>061</v>
      </c>
      <c r="C1118" t="s">
        <v>24</v>
      </c>
      <c r="D1118">
        <v>615640</v>
      </c>
      <c r="E1118" t="s">
        <v>234</v>
      </c>
      <c r="F1118">
        <v>615640</v>
      </c>
      <c r="G1118" t="s">
        <v>244</v>
      </c>
      <c r="H1118" t="s">
        <v>245</v>
      </c>
      <c r="I1118" t="s">
        <v>34</v>
      </c>
      <c r="J1118" t="s">
        <v>35</v>
      </c>
      <c r="K1118">
        <v>2520</v>
      </c>
      <c r="L1118" t="s">
        <v>228</v>
      </c>
      <c r="M1118">
        <v>6</v>
      </c>
      <c r="N1118" s="1">
        <v>42892</v>
      </c>
      <c r="O1118">
        <v>1</v>
      </c>
      <c r="P1118" t="str">
        <f>"170600000172"</f>
        <v>170600000172</v>
      </c>
      <c r="Q1118" t="s">
        <v>172</v>
      </c>
      <c r="R1118" t="s">
        <v>29</v>
      </c>
      <c r="S1118" t="s">
        <v>173</v>
      </c>
      <c r="T1118" t="s">
        <v>174</v>
      </c>
      <c r="U1118" t="s">
        <v>28</v>
      </c>
      <c r="V1118">
        <v>4</v>
      </c>
      <c r="W1118">
        <v>0</v>
      </c>
    </row>
    <row r="1119" spans="1:23" x14ac:dyDescent="0.25">
      <c r="A1119" t="str">
        <f t="shared" si="34"/>
        <v>LA061</v>
      </c>
      <c r="B1119" t="str">
        <f t="shared" si="35"/>
        <v>061</v>
      </c>
      <c r="C1119" t="s">
        <v>24</v>
      </c>
      <c r="D1119">
        <v>615640</v>
      </c>
      <c r="E1119" t="s">
        <v>234</v>
      </c>
      <c r="F1119">
        <v>615640</v>
      </c>
      <c r="G1119" t="s">
        <v>244</v>
      </c>
      <c r="H1119" t="s">
        <v>245</v>
      </c>
      <c r="I1119" t="s">
        <v>34</v>
      </c>
      <c r="J1119" t="s">
        <v>35</v>
      </c>
      <c r="K1119">
        <v>2520</v>
      </c>
      <c r="L1119" t="s">
        <v>228</v>
      </c>
      <c r="M1119">
        <v>6</v>
      </c>
      <c r="N1119" s="1">
        <v>42905</v>
      </c>
      <c r="O1119">
        <v>1</v>
      </c>
      <c r="P1119" t="str">
        <f>"170600001424"</f>
        <v>170600001424</v>
      </c>
      <c r="Q1119" t="s">
        <v>172</v>
      </c>
      <c r="R1119" t="s">
        <v>29</v>
      </c>
      <c r="S1119" t="s">
        <v>173</v>
      </c>
      <c r="T1119" t="s">
        <v>174</v>
      </c>
      <c r="U1119" t="s">
        <v>28</v>
      </c>
      <c r="V1119">
        <v>4</v>
      </c>
      <c r="W1119">
        <v>0</v>
      </c>
    </row>
    <row r="1120" spans="1:23" x14ac:dyDescent="0.25">
      <c r="A1120" t="str">
        <f t="shared" si="34"/>
        <v>LA061</v>
      </c>
      <c r="B1120" t="str">
        <f t="shared" si="35"/>
        <v>061</v>
      </c>
      <c r="C1120" t="s">
        <v>24</v>
      </c>
      <c r="D1120">
        <v>615640</v>
      </c>
      <c r="E1120" t="s">
        <v>234</v>
      </c>
      <c r="F1120">
        <v>615640</v>
      </c>
      <c r="G1120" t="s">
        <v>244</v>
      </c>
      <c r="H1120" t="s">
        <v>245</v>
      </c>
      <c r="I1120" t="s">
        <v>34</v>
      </c>
      <c r="J1120" t="s">
        <v>35</v>
      </c>
      <c r="K1120">
        <v>2520</v>
      </c>
      <c r="L1120" t="s">
        <v>228</v>
      </c>
      <c r="M1120">
        <v>6</v>
      </c>
      <c r="N1120" s="1">
        <v>42916</v>
      </c>
      <c r="O1120">
        <v>1</v>
      </c>
      <c r="P1120" t="str">
        <f>"170600000094"</f>
        <v>170600000094</v>
      </c>
      <c r="Q1120" t="s">
        <v>169</v>
      </c>
      <c r="R1120" t="s">
        <v>29</v>
      </c>
      <c r="S1120" t="s">
        <v>170</v>
      </c>
      <c r="T1120" t="s">
        <v>171</v>
      </c>
      <c r="U1120" t="s">
        <v>28</v>
      </c>
      <c r="V1120">
        <v>4</v>
      </c>
      <c r="W1120">
        <v>0</v>
      </c>
    </row>
    <row r="1121" spans="1:23" x14ac:dyDescent="0.25">
      <c r="A1121" t="str">
        <f t="shared" si="34"/>
        <v>LA061</v>
      </c>
      <c r="B1121" t="str">
        <f t="shared" si="35"/>
        <v>061</v>
      </c>
      <c r="C1121" t="s">
        <v>24</v>
      </c>
      <c r="D1121">
        <v>615640</v>
      </c>
      <c r="E1121" t="s">
        <v>234</v>
      </c>
      <c r="F1121">
        <v>615640</v>
      </c>
      <c r="G1121" t="s">
        <v>244</v>
      </c>
      <c r="H1121" t="s">
        <v>245</v>
      </c>
      <c r="I1121" t="s">
        <v>34</v>
      </c>
      <c r="J1121" t="s">
        <v>35</v>
      </c>
      <c r="K1121">
        <v>2520</v>
      </c>
      <c r="L1121" t="s">
        <v>228</v>
      </c>
      <c r="M1121">
        <v>6</v>
      </c>
      <c r="N1121" s="1">
        <v>42916</v>
      </c>
      <c r="O1121">
        <v>1</v>
      </c>
      <c r="P1121" t="str">
        <f>"170600000095"</f>
        <v>170600000095</v>
      </c>
      <c r="Q1121" t="s">
        <v>180</v>
      </c>
      <c r="R1121" t="s">
        <v>29</v>
      </c>
      <c r="S1121" t="s">
        <v>187</v>
      </c>
      <c r="T1121" t="s">
        <v>181</v>
      </c>
      <c r="U1121" t="s">
        <v>28</v>
      </c>
      <c r="V1121">
        <v>4</v>
      </c>
      <c r="W1121">
        <v>0</v>
      </c>
    </row>
    <row r="1122" spans="1:23" x14ac:dyDescent="0.25">
      <c r="A1122" t="str">
        <f t="shared" si="34"/>
        <v>LA061</v>
      </c>
      <c r="B1122" t="str">
        <f t="shared" si="35"/>
        <v>061</v>
      </c>
      <c r="C1122" t="s">
        <v>24</v>
      </c>
      <c r="D1122">
        <v>615640</v>
      </c>
      <c r="E1122" t="s">
        <v>234</v>
      </c>
      <c r="F1122">
        <v>615640</v>
      </c>
      <c r="G1122" t="s">
        <v>244</v>
      </c>
      <c r="H1122" t="s">
        <v>245</v>
      </c>
      <c r="I1122" t="s">
        <v>34</v>
      </c>
      <c r="J1122" t="s">
        <v>35</v>
      </c>
      <c r="K1122">
        <v>2520</v>
      </c>
      <c r="L1122" t="s">
        <v>228</v>
      </c>
      <c r="M1122">
        <v>7</v>
      </c>
      <c r="N1122" s="1">
        <v>42917</v>
      </c>
      <c r="O1122">
        <v>1</v>
      </c>
      <c r="P1122" t="str">
        <f>"170700000023"</f>
        <v>170700000023</v>
      </c>
      <c r="Q1122" t="s">
        <v>169</v>
      </c>
      <c r="R1122" t="s">
        <v>29</v>
      </c>
      <c r="S1122" t="s">
        <v>170</v>
      </c>
      <c r="T1122" t="s">
        <v>171</v>
      </c>
      <c r="U1122" t="s">
        <v>28</v>
      </c>
      <c r="V1122">
        <v>4</v>
      </c>
      <c r="W1122">
        <v>0</v>
      </c>
    </row>
    <row r="1123" spans="1:23" x14ac:dyDescent="0.25">
      <c r="A1123" t="str">
        <f t="shared" si="34"/>
        <v>LA061</v>
      </c>
      <c r="B1123" t="str">
        <f t="shared" si="35"/>
        <v>061</v>
      </c>
      <c r="C1123" t="s">
        <v>24</v>
      </c>
      <c r="D1123">
        <v>615640</v>
      </c>
      <c r="E1123" t="s">
        <v>234</v>
      </c>
      <c r="F1123">
        <v>615640</v>
      </c>
      <c r="G1123" t="s">
        <v>244</v>
      </c>
      <c r="H1123" t="s">
        <v>245</v>
      </c>
      <c r="I1123" t="s">
        <v>34</v>
      </c>
      <c r="J1123" t="s">
        <v>35</v>
      </c>
      <c r="K1123">
        <v>2520</v>
      </c>
      <c r="L1123" t="s">
        <v>228</v>
      </c>
      <c r="M1123">
        <v>7</v>
      </c>
      <c r="N1123" s="1">
        <v>42917</v>
      </c>
      <c r="O1123">
        <v>1</v>
      </c>
      <c r="P1123" t="str">
        <f>"170700000335"</f>
        <v>170700000335</v>
      </c>
      <c r="Q1123" t="s">
        <v>172</v>
      </c>
      <c r="R1123" t="s">
        <v>29</v>
      </c>
      <c r="S1123" t="s">
        <v>173</v>
      </c>
      <c r="T1123" t="s">
        <v>174</v>
      </c>
      <c r="U1123" t="s">
        <v>28</v>
      </c>
      <c r="V1123">
        <v>4</v>
      </c>
      <c r="W1123">
        <v>0</v>
      </c>
    </row>
    <row r="1124" spans="1:23" x14ac:dyDescent="0.25">
      <c r="A1124" t="str">
        <f t="shared" si="34"/>
        <v>LA061</v>
      </c>
      <c r="B1124" t="str">
        <f t="shared" si="35"/>
        <v>061</v>
      </c>
      <c r="C1124" t="s">
        <v>24</v>
      </c>
      <c r="D1124">
        <v>615640</v>
      </c>
      <c r="E1124" t="s">
        <v>234</v>
      </c>
      <c r="F1124">
        <v>615640</v>
      </c>
      <c r="G1124" t="s">
        <v>244</v>
      </c>
      <c r="H1124" t="s">
        <v>245</v>
      </c>
      <c r="I1124" t="s">
        <v>34</v>
      </c>
      <c r="J1124" t="s">
        <v>35</v>
      </c>
      <c r="K1124">
        <v>2520</v>
      </c>
      <c r="L1124" t="s">
        <v>228</v>
      </c>
      <c r="M1124">
        <v>7</v>
      </c>
      <c r="N1124" s="1">
        <v>42917</v>
      </c>
      <c r="O1124">
        <v>1</v>
      </c>
      <c r="P1124" t="str">
        <f>"170700000111"</f>
        <v>170700000111</v>
      </c>
      <c r="Q1124" t="s">
        <v>180</v>
      </c>
      <c r="R1124" t="s">
        <v>29</v>
      </c>
      <c r="S1124" t="s">
        <v>187</v>
      </c>
      <c r="T1124" t="s">
        <v>181</v>
      </c>
      <c r="U1124" t="s">
        <v>28</v>
      </c>
      <c r="V1124">
        <v>4</v>
      </c>
      <c r="W1124">
        <v>0</v>
      </c>
    </row>
    <row r="1125" spans="1:23" x14ac:dyDescent="0.25">
      <c r="A1125" t="str">
        <f t="shared" si="34"/>
        <v>LA061</v>
      </c>
      <c r="B1125" t="str">
        <f t="shared" si="35"/>
        <v>061</v>
      </c>
      <c r="C1125" t="s">
        <v>24</v>
      </c>
      <c r="D1125">
        <v>613540</v>
      </c>
      <c r="E1125" t="s">
        <v>237</v>
      </c>
      <c r="F1125">
        <v>613540</v>
      </c>
      <c r="G1125" t="s">
        <v>202</v>
      </c>
      <c r="H1125" t="s">
        <v>203</v>
      </c>
      <c r="I1125" t="s">
        <v>57</v>
      </c>
      <c r="J1125" t="s">
        <v>58</v>
      </c>
      <c r="K1125" t="s">
        <v>0</v>
      </c>
      <c r="L1125" t="s">
        <v>0</v>
      </c>
      <c r="M1125">
        <v>8</v>
      </c>
      <c r="N1125" s="1">
        <v>42948</v>
      </c>
      <c r="O1125">
        <v>1</v>
      </c>
      <c r="P1125" t="str">
        <f>"170800000051"</f>
        <v>170800000051</v>
      </c>
      <c r="Q1125" t="s">
        <v>180</v>
      </c>
      <c r="R1125" t="s">
        <v>27</v>
      </c>
      <c r="S1125" t="s">
        <v>170</v>
      </c>
      <c r="T1125" t="s">
        <v>181</v>
      </c>
      <c r="U1125" t="s">
        <v>28</v>
      </c>
      <c r="V1125">
        <v>4</v>
      </c>
      <c r="W1125">
        <v>0</v>
      </c>
    </row>
    <row r="1126" spans="1:23" x14ac:dyDescent="0.25">
      <c r="A1126" t="str">
        <f t="shared" si="34"/>
        <v>LA061</v>
      </c>
      <c r="B1126" t="str">
        <f t="shared" si="35"/>
        <v>061</v>
      </c>
      <c r="C1126" t="s">
        <v>24</v>
      </c>
      <c r="D1126">
        <v>613540</v>
      </c>
      <c r="E1126" t="s">
        <v>237</v>
      </c>
      <c r="F1126">
        <v>613540</v>
      </c>
      <c r="G1126" t="s">
        <v>202</v>
      </c>
      <c r="H1126" t="s">
        <v>203</v>
      </c>
      <c r="I1126" t="s">
        <v>57</v>
      </c>
      <c r="J1126" t="s">
        <v>58</v>
      </c>
      <c r="K1126" t="s">
        <v>0</v>
      </c>
      <c r="L1126" t="s">
        <v>0</v>
      </c>
      <c r="M1126">
        <v>8</v>
      </c>
      <c r="N1126" s="1">
        <v>42961</v>
      </c>
      <c r="O1126">
        <v>1</v>
      </c>
      <c r="P1126" t="str">
        <f>"170800000810"</f>
        <v>170800000810</v>
      </c>
      <c r="Q1126" t="s">
        <v>172</v>
      </c>
      <c r="R1126" t="s">
        <v>29</v>
      </c>
      <c r="S1126" t="s">
        <v>173</v>
      </c>
      <c r="T1126" t="s">
        <v>174</v>
      </c>
      <c r="U1126" t="s">
        <v>28</v>
      </c>
      <c r="V1126">
        <v>4</v>
      </c>
      <c r="W1126">
        <v>0</v>
      </c>
    </row>
    <row r="1127" spans="1:23" x14ac:dyDescent="0.25">
      <c r="A1127" t="str">
        <f t="shared" si="34"/>
        <v>LA061</v>
      </c>
      <c r="B1127" t="str">
        <f t="shared" si="35"/>
        <v>061</v>
      </c>
      <c r="C1127" t="s">
        <v>24</v>
      </c>
      <c r="D1127">
        <v>613540</v>
      </c>
      <c r="E1127" t="s">
        <v>237</v>
      </c>
      <c r="F1127">
        <v>613540</v>
      </c>
      <c r="G1127" t="s">
        <v>202</v>
      </c>
      <c r="H1127" t="s">
        <v>203</v>
      </c>
      <c r="I1127" t="s">
        <v>57</v>
      </c>
      <c r="J1127" t="s">
        <v>58</v>
      </c>
      <c r="K1127" t="s">
        <v>0</v>
      </c>
      <c r="L1127" t="s">
        <v>0</v>
      </c>
      <c r="M1127">
        <v>8</v>
      </c>
      <c r="N1127" s="1">
        <v>42978</v>
      </c>
      <c r="O1127">
        <v>1</v>
      </c>
      <c r="P1127" t="str">
        <f>"170800000037"</f>
        <v>170800000037</v>
      </c>
      <c r="Q1127" t="s">
        <v>180</v>
      </c>
      <c r="R1127" t="s">
        <v>29</v>
      </c>
      <c r="S1127" t="s">
        <v>170</v>
      </c>
      <c r="T1127" t="s">
        <v>181</v>
      </c>
      <c r="U1127" t="s">
        <v>28</v>
      </c>
      <c r="V1127">
        <v>4</v>
      </c>
      <c r="W1127">
        <v>0</v>
      </c>
    </row>
    <row r="1128" spans="1:23" x14ac:dyDescent="0.25">
      <c r="A1128" t="str">
        <f t="shared" si="34"/>
        <v>LA061</v>
      </c>
      <c r="B1128" t="str">
        <f t="shared" si="35"/>
        <v>061</v>
      </c>
      <c r="C1128" t="s">
        <v>24</v>
      </c>
      <c r="D1128">
        <v>613540</v>
      </c>
      <c r="E1128" t="s">
        <v>237</v>
      </c>
      <c r="F1128">
        <v>613540</v>
      </c>
      <c r="G1128" t="s">
        <v>202</v>
      </c>
      <c r="H1128" t="s">
        <v>203</v>
      </c>
      <c r="I1128" t="s">
        <v>57</v>
      </c>
      <c r="J1128" t="s">
        <v>58</v>
      </c>
      <c r="K1128" t="s">
        <v>0</v>
      </c>
      <c r="L1128" t="s">
        <v>0</v>
      </c>
      <c r="M1128">
        <v>9</v>
      </c>
      <c r="N1128" s="1">
        <v>42979</v>
      </c>
      <c r="O1128">
        <v>1</v>
      </c>
      <c r="P1128" t="str">
        <f>"170900000001"</f>
        <v>170900000001</v>
      </c>
      <c r="Q1128" t="s">
        <v>180</v>
      </c>
      <c r="R1128" t="s">
        <v>29</v>
      </c>
      <c r="S1128" t="s">
        <v>170</v>
      </c>
      <c r="T1128" t="s">
        <v>181</v>
      </c>
      <c r="U1128" t="s">
        <v>28</v>
      </c>
      <c r="V1128">
        <v>4</v>
      </c>
      <c r="W1128">
        <v>0</v>
      </c>
    </row>
    <row r="1129" spans="1:23" x14ac:dyDescent="0.25">
      <c r="A1129" t="str">
        <f t="shared" si="34"/>
        <v>LA061</v>
      </c>
      <c r="B1129" t="str">
        <f t="shared" si="35"/>
        <v>061</v>
      </c>
      <c r="C1129" t="s">
        <v>24</v>
      </c>
      <c r="D1129">
        <v>613540</v>
      </c>
      <c r="E1129" t="s">
        <v>237</v>
      </c>
      <c r="F1129">
        <v>613540</v>
      </c>
      <c r="G1129" t="s">
        <v>202</v>
      </c>
      <c r="H1129" t="s">
        <v>203</v>
      </c>
      <c r="I1129" t="s">
        <v>57</v>
      </c>
      <c r="J1129" t="s">
        <v>58</v>
      </c>
      <c r="K1129" t="s">
        <v>0</v>
      </c>
      <c r="L1129" t="s">
        <v>0</v>
      </c>
      <c r="M1129">
        <v>9</v>
      </c>
      <c r="N1129" s="1">
        <v>42991</v>
      </c>
      <c r="O1129">
        <v>1</v>
      </c>
      <c r="P1129" t="str">
        <f>"170900000698"</f>
        <v>170900000698</v>
      </c>
      <c r="Q1129" t="s">
        <v>172</v>
      </c>
      <c r="R1129" t="s">
        <v>29</v>
      </c>
      <c r="S1129" t="s">
        <v>173</v>
      </c>
      <c r="T1129" t="s">
        <v>174</v>
      </c>
      <c r="U1129" t="s">
        <v>28</v>
      </c>
      <c r="V1129">
        <v>4</v>
      </c>
      <c r="W1129">
        <v>0</v>
      </c>
    </row>
    <row r="1130" spans="1:23" x14ac:dyDescent="0.25">
      <c r="A1130" t="str">
        <f t="shared" si="34"/>
        <v>LA061</v>
      </c>
      <c r="B1130" t="str">
        <f t="shared" si="35"/>
        <v>061</v>
      </c>
      <c r="C1130" t="s">
        <v>24</v>
      </c>
      <c r="D1130">
        <v>613540</v>
      </c>
      <c r="E1130" t="s">
        <v>237</v>
      </c>
      <c r="F1130">
        <v>613540</v>
      </c>
      <c r="G1130" t="s">
        <v>202</v>
      </c>
      <c r="H1130" t="s">
        <v>203</v>
      </c>
      <c r="I1130" t="s">
        <v>57</v>
      </c>
      <c r="J1130" t="s">
        <v>58</v>
      </c>
      <c r="K1130" t="s">
        <v>0</v>
      </c>
      <c r="L1130" t="s">
        <v>0</v>
      </c>
      <c r="M1130">
        <v>10</v>
      </c>
      <c r="N1130" s="1">
        <v>43025</v>
      </c>
      <c r="O1130">
        <v>1</v>
      </c>
      <c r="P1130" t="str">
        <f>"171000001852"</f>
        <v>171000001852</v>
      </c>
      <c r="Q1130" t="s">
        <v>172</v>
      </c>
      <c r="R1130" t="s">
        <v>29</v>
      </c>
      <c r="S1130" t="s">
        <v>173</v>
      </c>
      <c r="T1130" t="s">
        <v>174</v>
      </c>
      <c r="U1130" t="s">
        <v>28</v>
      </c>
      <c r="V1130">
        <v>4</v>
      </c>
      <c r="W1130">
        <v>0</v>
      </c>
    </row>
    <row r="1131" spans="1:23" x14ac:dyDescent="0.25">
      <c r="A1131" t="str">
        <f t="shared" si="34"/>
        <v>LA061</v>
      </c>
      <c r="B1131" t="str">
        <f t="shared" si="35"/>
        <v>061</v>
      </c>
      <c r="C1131" t="s">
        <v>24</v>
      </c>
      <c r="D1131">
        <v>613540</v>
      </c>
      <c r="E1131" t="s">
        <v>237</v>
      </c>
      <c r="F1131">
        <v>613540</v>
      </c>
      <c r="G1131" t="s">
        <v>202</v>
      </c>
      <c r="H1131" t="s">
        <v>203</v>
      </c>
      <c r="I1131" t="s">
        <v>57</v>
      </c>
      <c r="J1131" t="s">
        <v>58</v>
      </c>
      <c r="K1131" t="s">
        <v>0</v>
      </c>
      <c r="L1131" t="s">
        <v>0</v>
      </c>
      <c r="M1131">
        <v>10</v>
      </c>
      <c r="N1131" s="1">
        <v>43038</v>
      </c>
      <c r="O1131">
        <v>1</v>
      </c>
      <c r="P1131" t="str">
        <f>"171000002558"</f>
        <v>171000002558</v>
      </c>
      <c r="Q1131" t="s">
        <v>172</v>
      </c>
      <c r="R1131" t="s">
        <v>29</v>
      </c>
      <c r="S1131" t="s">
        <v>173</v>
      </c>
      <c r="T1131" t="s">
        <v>174</v>
      </c>
      <c r="U1131" t="s">
        <v>28</v>
      </c>
      <c r="V1131">
        <v>4</v>
      </c>
      <c r="W1131">
        <v>0</v>
      </c>
    </row>
    <row r="1132" spans="1:23" x14ac:dyDescent="0.25">
      <c r="A1132" t="str">
        <f t="shared" si="34"/>
        <v>LA061</v>
      </c>
      <c r="B1132" t="str">
        <f t="shared" si="35"/>
        <v>061</v>
      </c>
      <c r="C1132" t="s">
        <v>24</v>
      </c>
      <c r="D1132">
        <v>613540</v>
      </c>
      <c r="E1132" t="s">
        <v>237</v>
      </c>
      <c r="F1132">
        <v>613540</v>
      </c>
      <c r="G1132" t="s">
        <v>202</v>
      </c>
      <c r="H1132" t="s">
        <v>203</v>
      </c>
      <c r="I1132" t="s">
        <v>57</v>
      </c>
      <c r="J1132" t="s">
        <v>58</v>
      </c>
      <c r="K1132" t="s">
        <v>0</v>
      </c>
      <c r="L1132" t="s">
        <v>0</v>
      </c>
      <c r="M1132">
        <v>10</v>
      </c>
      <c r="N1132" s="1">
        <v>43039</v>
      </c>
      <c r="O1132">
        <v>1</v>
      </c>
      <c r="P1132" t="str">
        <f>"171000000351"</f>
        <v>171000000351</v>
      </c>
      <c r="Q1132" t="s">
        <v>180</v>
      </c>
      <c r="R1132" t="s">
        <v>27</v>
      </c>
      <c r="S1132" t="s">
        <v>170</v>
      </c>
      <c r="T1132" t="s">
        <v>181</v>
      </c>
      <c r="U1132" t="s">
        <v>28</v>
      </c>
      <c r="V1132">
        <v>4</v>
      </c>
      <c r="W1132">
        <v>0</v>
      </c>
    </row>
    <row r="1133" spans="1:23" x14ac:dyDescent="0.25">
      <c r="A1133" t="str">
        <f t="shared" si="34"/>
        <v>LA061</v>
      </c>
      <c r="B1133" t="str">
        <f t="shared" si="35"/>
        <v>061</v>
      </c>
      <c r="C1133" t="s">
        <v>24</v>
      </c>
      <c r="D1133">
        <v>613540</v>
      </c>
      <c r="E1133" t="s">
        <v>237</v>
      </c>
      <c r="F1133">
        <v>613540</v>
      </c>
      <c r="G1133" t="s">
        <v>202</v>
      </c>
      <c r="H1133" t="s">
        <v>203</v>
      </c>
      <c r="I1133" t="s">
        <v>36</v>
      </c>
      <c r="J1133" t="s">
        <v>37</v>
      </c>
      <c r="K1133" t="s">
        <v>0</v>
      </c>
      <c r="L1133" t="s">
        <v>0</v>
      </c>
      <c r="M1133">
        <v>8</v>
      </c>
      <c r="N1133" s="1">
        <v>42968</v>
      </c>
      <c r="O1133">
        <v>1</v>
      </c>
      <c r="P1133" t="str">
        <f>"170800001701"</f>
        <v>170800001701</v>
      </c>
      <c r="Q1133" t="s">
        <v>172</v>
      </c>
      <c r="R1133" t="s">
        <v>29</v>
      </c>
      <c r="S1133" t="s">
        <v>173</v>
      </c>
      <c r="T1133" t="s">
        <v>174</v>
      </c>
      <c r="U1133" t="s">
        <v>28</v>
      </c>
      <c r="V1133">
        <v>4</v>
      </c>
      <c r="W1133">
        <v>0</v>
      </c>
    </row>
    <row r="1134" spans="1:23" x14ac:dyDescent="0.25">
      <c r="A1134" t="str">
        <f t="shared" si="34"/>
        <v>LA061</v>
      </c>
      <c r="B1134" t="str">
        <f t="shared" si="35"/>
        <v>061</v>
      </c>
      <c r="C1134" t="s">
        <v>24</v>
      </c>
      <c r="D1134">
        <v>613540</v>
      </c>
      <c r="E1134" t="s">
        <v>237</v>
      </c>
      <c r="F1134">
        <v>613540</v>
      </c>
      <c r="G1134" t="s">
        <v>202</v>
      </c>
      <c r="H1134" t="s">
        <v>203</v>
      </c>
      <c r="I1134" t="s">
        <v>36</v>
      </c>
      <c r="J1134" t="s">
        <v>37</v>
      </c>
      <c r="K1134" t="s">
        <v>0</v>
      </c>
      <c r="L1134" t="s">
        <v>0</v>
      </c>
      <c r="M1134">
        <v>8</v>
      </c>
      <c r="N1134" s="1">
        <v>42977</v>
      </c>
      <c r="O1134">
        <v>1</v>
      </c>
      <c r="P1134" t="str">
        <f>"170800002497"</f>
        <v>170800002497</v>
      </c>
      <c r="Q1134" t="s">
        <v>172</v>
      </c>
      <c r="R1134" t="s">
        <v>29</v>
      </c>
      <c r="S1134" t="s">
        <v>173</v>
      </c>
      <c r="T1134" t="s">
        <v>174</v>
      </c>
      <c r="U1134" t="s">
        <v>28</v>
      </c>
      <c r="V1134">
        <v>4</v>
      </c>
      <c r="W1134">
        <v>0</v>
      </c>
    </row>
    <row r="1135" spans="1:23" x14ac:dyDescent="0.25">
      <c r="A1135" t="str">
        <f t="shared" si="34"/>
        <v>LA061</v>
      </c>
      <c r="B1135" t="str">
        <f t="shared" si="35"/>
        <v>061</v>
      </c>
      <c r="C1135" t="s">
        <v>24</v>
      </c>
      <c r="D1135">
        <v>613540</v>
      </c>
      <c r="E1135" t="s">
        <v>237</v>
      </c>
      <c r="F1135">
        <v>613540</v>
      </c>
      <c r="G1135" t="s">
        <v>202</v>
      </c>
      <c r="H1135" t="s">
        <v>203</v>
      </c>
      <c r="I1135" t="s">
        <v>36</v>
      </c>
      <c r="J1135" t="s">
        <v>37</v>
      </c>
      <c r="K1135" t="s">
        <v>0</v>
      </c>
      <c r="L1135" t="s">
        <v>0</v>
      </c>
      <c r="M1135">
        <v>8</v>
      </c>
      <c r="N1135" s="1">
        <v>42977</v>
      </c>
      <c r="O1135">
        <v>1</v>
      </c>
      <c r="P1135" t="str">
        <f>"170800002934"</f>
        <v>170800002934</v>
      </c>
      <c r="Q1135" t="s">
        <v>172</v>
      </c>
      <c r="R1135" t="s">
        <v>29</v>
      </c>
      <c r="S1135" t="s">
        <v>173</v>
      </c>
      <c r="T1135" t="s">
        <v>174</v>
      </c>
      <c r="U1135" t="s">
        <v>28</v>
      </c>
      <c r="V1135">
        <v>4</v>
      </c>
      <c r="W1135">
        <v>0</v>
      </c>
    </row>
    <row r="1136" spans="1:23" x14ac:dyDescent="0.25">
      <c r="A1136" t="str">
        <f t="shared" si="34"/>
        <v>LA061</v>
      </c>
      <c r="B1136" t="str">
        <f t="shared" si="35"/>
        <v>061</v>
      </c>
      <c r="C1136" t="s">
        <v>24</v>
      </c>
      <c r="D1136">
        <v>613540</v>
      </c>
      <c r="E1136" t="s">
        <v>237</v>
      </c>
      <c r="F1136">
        <v>613540</v>
      </c>
      <c r="G1136" t="s">
        <v>202</v>
      </c>
      <c r="H1136" t="s">
        <v>203</v>
      </c>
      <c r="I1136" t="s">
        <v>36</v>
      </c>
      <c r="J1136" t="s">
        <v>37</v>
      </c>
      <c r="K1136" t="s">
        <v>0</v>
      </c>
      <c r="L1136" t="s">
        <v>0</v>
      </c>
      <c r="M1136">
        <v>8</v>
      </c>
      <c r="N1136" s="1">
        <v>42977</v>
      </c>
      <c r="O1136">
        <v>1</v>
      </c>
      <c r="P1136" t="str">
        <f>"170800002934"</f>
        <v>170800002934</v>
      </c>
      <c r="Q1136" t="s">
        <v>172</v>
      </c>
      <c r="R1136" t="s">
        <v>29</v>
      </c>
      <c r="S1136" t="s">
        <v>173</v>
      </c>
      <c r="T1136" t="s">
        <v>174</v>
      </c>
      <c r="U1136" t="s">
        <v>28</v>
      </c>
      <c r="V1136">
        <v>4</v>
      </c>
      <c r="W1136">
        <v>0</v>
      </c>
    </row>
    <row r="1137" spans="1:23" x14ac:dyDescent="0.25">
      <c r="A1137" t="str">
        <f t="shared" si="34"/>
        <v>LA061</v>
      </c>
      <c r="B1137" t="str">
        <f t="shared" si="35"/>
        <v>061</v>
      </c>
      <c r="C1137" t="s">
        <v>24</v>
      </c>
      <c r="D1137">
        <v>613540</v>
      </c>
      <c r="E1137" t="s">
        <v>237</v>
      </c>
      <c r="F1137">
        <v>613540</v>
      </c>
      <c r="G1137" t="s">
        <v>202</v>
      </c>
      <c r="H1137" t="s">
        <v>203</v>
      </c>
      <c r="I1137" t="s">
        <v>36</v>
      </c>
      <c r="J1137" t="s">
        <v>37</v>
      </c>
      <c r="K1137">
        <v>2520</v>
      </c>
      <c r="L1137" t="s">
        <v>228</v>
      </c>
      <c r="M1137">
        <v>1</v>
      </c>
      <c r="N1137" s="1">
        <v>42736</v>
      </c>
      <c r="O1137">
        <v>1</v>
      </c>
      <c r="P1137" t="str">
        <f>"170100000157"</f>
        <v>170100000157</v>
      </c>
      <c r="Q1137" t="s">
        <v>180</v>
      </c>
      <c r="R1137" t="s">
        <v>29</v>
      </c>
      <c r="S1137" t="s">
        <v>187</v>
      </c>
      <c r="T1137" t="s">
        <v>181</v>
      </c>
      <c r="U1137" t="s">
        <v>28</v>
      </c>
      <c r="V1137">
        <v>4</v>
      </c>
      <c r="W1137">
        <v>0</v>
      </c>
    </row>
    <row r="1138" spans="1:23" x14ac:dyDescent="0.25">
      <c r="A1138" t="str">
        <f t="shared" si="34"/>
        <v>LA061</v>
      </c>
      <c r="B1138" t="str">
        <f t="shared" si="35"/>
        <v>061</v>
      </c>
      <c r="C1138" t="s">
        <v>24</v>
      </c>
      <c r="D1138">
        <v>613540</v>
      </c>
      <c r="E1138" t="s">
        <v>237</v>
      </c>
      <c r="F1138">
        <v>613540</v>
      </c>
      <c r="G1138" t="s">
        <v>202</v>
      </c>
      <c r="H1138" t="s">
        <v>203</v>
      </c>
      <c r="I1138" t="s">
        <v>36</v>
      </c>
      <c r="J1138" t="s">
        <v>37</v>
      </c>
      <c r="K1138">
        <v>2520</v>
      </c>
      <c r="L1138" t="s">
        <v>228</v>
      </c>
      <c r="M1138">
        <v>1</v>
      </c>
      <c r="N1138" s="1">
        <v>42746</v>
      </c>
      <c r="O1138">
        <v>1</v>
      </c>
      <c r="P1138" t="str">
        <f>"170100001420"</f>
        <v>170100001420</v>
      </c>
      <c r="Q1138" t="s">
        <v>172</v>
      </c>
      <c r="R1138" t="s">
        <v>29</v>
      </c>
      <c r="S1138" t="s">
        <v>173</v>
      </c>
      <c r="T1138" t="s">
        <v>174</v>
      </c>
      <c r="U1138" t="s">
        <v>28</v>
      </c>
      <c r="V1138">
        <v>4</v>
      </c>
      <c r="W1138">
        <v>0</v>
      </c>
    </row>
    <row r="1139" spans="1:23" x14ac:dyDescent="0.25">
      <c r="A1139" t="str">
        <f t="shared" si="34"/>
        <v>LA061</v>
      </c>
      <c r="B1139" t="str">
        <f t="shared" si="35"/>
        <v>061</v>
      </c>
      <c r="C1139" t="s">
        <v>24</v>
      </c>
      <c r="D1139">
        <v>613540</v>
      </c>
      <c r="E1139" t="s">
        <v>237</v>
      </c>
      <c r="F1139">
        <v>613540</v>
      </c>
      <c r="G1139" t="s">
        <v>202</v>
      </c>
      <c r="H1139" t="s">
        <v>203</v>
      </c>
      <c r="I1139" t="s">
        <v>36</v>
      </c>
      <c r="J1139" t="s">
        <v>37</v>
      </c>
      <c r="K1139">
        <v>2520</v>
      </c>
      <c r="L1139" t="s">
        <v>228</v>
      </c>
      <c r="M1139">
        <v>1</v>
      </c>
      <c r="N1139" s="1">
        <v>42766</v>
      </c>
      <c r="O1139">
        <v>1</v>
      </c>
      <c r="P1139" t="str">
        <f>"170100000191"</f>
        <v>170100000191</v>
      </c>
      <c r="Q1139" t="s">
        <v>180</v>
      </c>
      <c r="R1139" t="s">
        <v>27</v>
      </c>
      <c r="S1139" t="s">
        <v>170</v>
      </c>
      <c r="T1139" t="s">
        <v>181</v>
      </c>
      <c r="U1139" t="s">
        <v>28</v>
      </c>
      <c r="V1139">
        <v>4</v>
      </c>
      <c r="W1139">
        <v>0</v>
      </c>
    </row>
    <row r="1140" spans="1:23" x14ac:dyDescent="0.25">
      <c r="A1140" t="str">
        <f t="shared" si="34"/>
        <v>LA061</v>
      </c>
      <c r="B1140" t="str">
        <f t="shared" si="35"/>
        <v>061</v>
      </c>
      <c r="C1140" t="s">
        <v>24</v>
      </c>
      <c r="D1140">
        <v>614040</v>
      </c>
      <c r="E1140" t="s">
        <v>240</v>
      </c>
      <c r="F1140">
        <v>614040</v>
      </c>
      <c r="G1140" t="s">
        <v>41</v>
      </c>
      <c r="H1140" t="s">
        <v>42</v>
      </c>
      <c r="I1140" t="s">
        <v>25</v>
      </c>
      <c r="J1140" t="s">
        <v>26</v>
      </c>
      <c r="K1140" t="s">
        <v>0</v>
      </c>
      <c r="L1140" t="s">
        <v>0</v>
      </c>
      <c r="M1140">
        <v>4</v>
      </c>
      <c r="N1140" s="1">
        <v>42855</v>
      </c>
      <c r="O1140">
        <v>1</v>
      </c>
      <c r="P1140" t="str">
        <f>"170400000314"</f>
        <v>170400000314</v>
      </c>
      <c r="Q1140" t="s">
        <v>180</v>
      </c>
      <c r="R1140" t="s">
        <v>27</v>
      </c>
      <c r="S1140" t="s">
        <v>170</v>
      </c>
      <c r="T1140" t="s">
        <v>181</v>
      </c>
      <c r="U1140" t="s">
        <v>28</v>
      </c>
      <c r="V1140">
        <v>4</v>
      </c>
      <c r="W1140">
        <v>0</v>
      </c>
    </row>
    <row r="1141" spans="1:23" x14ac:dyDescent="0.25">
      <c r="A1141" t="str">
        <f t="shared" si="34"/>
        <v>LA061</v>
      </c>
      <c r="B1141" t="str">
        <f t="shared" si="35"/>
        <v>061</v>
      </c>
      <c r="C1141" t="s">
        <v>24</v>
      </c>
      <c r="D1141">
        <v>614040</v>
      </c>
      <c r="E1141" t="s">
        <v>240</v>
      </c>
      <c r="F1141">
        <v>614040</v>
      </c>
      <c r="G1141" t="s">
        <v>41</v>
      </c>
      <c r="H1141" t="s">
        <v>42</v>
      </c>
      <c r="I1141" t="s">
        <v>25</v>
      </c>
      <c r="J1141" t="s">
        <v>26</v>
      </c>
      <c r="K1141" t="s">
        <v>0</v>
      </c>
      <c r="L1141" t="s">
        <v>0</v>
      </c>
      <c r="M1141">
        <v>5</v>
      </c>
      <c r="N1141" s="1">
        <v>42856</v>
      </c>
      <c r="O1141">
        <v>1</v>
      </c>
      <c r="P1141" t="str">
        <f>"170500000012"</f>
        <v>170500000012</v>
      </c>
      <c r="Q1141" t="s">
        <v>180</v>
      </c>
      <c r="R1141" t="s">
        <v>27</v>
      </c>
      <c r="S1141" t="s">
        <v>170</v>
      </c>
      <c r="T1141" t="s">
        <v>181</v>
      </c>
      <c r="U1141" t="s">
        <v>28</v>
      </c>
      <c r="V1141">
        <v>4</v>
      </c>
      <c r="W1141">
        <v>0</v>
      </c>
    </row>
    <row r="1142" spans="1:23" x14ac:dyDescent="0.25">
      <c r="A1142" t="str">
        <f t="shared" si="34"/>
        <v>LA061</v>
      </c>
      <c r="B1142" t="str">
        <f t="shared" si="35"/>
        <v>061</v>
      </c>
      <c r="C1142" t="s">
        <v>24</v>
      </c>
      <c r="D1142">
        <v>614040</v>
      </c>
      <c r="E1142" t="s">
        <v>240</v>
      </c>
      <c r="F1142">
        <v>614040</v>
      </c>
      <c r="G1142" t="s">
        <v>41</v>
      </c>
      <c r="H1142" t="s">
        <v>42</v>
      </c>
      <c r="I1142" t="s">
        <v>25</v>
      </c>
      <c r="J1142" t="s">
        <v>26</v>
      </c>
      <c r="K1142" t="s">
        <v>0</v>
      </c>
      <c r="L1142" t="s">
        <v>0</v>
      </c>
      <c r="M1142">
        <v>5</v>
      </c>
      <c r="N1142" s="1">
        <v>42886</v>
      </c>
      <c r="O1142">
        <v>1</v>
      </c>
      <c r="P1142" t="str">
        <f>"170500000321"</f>
        <v>170500000321</v>
      </c>
      <c r="Q1142" t="s">
        <v>180</v>
      </c>
      <c r="R1142" t="s">
        <v>27</v>
      </c>
      <c r="S1142" t="s">
        <v>170</v>
      </c>
      <c r="T1142" t="s">
        <v>181</v>
      </c>
      <c r="U1142" t="s">
        <v>28</v>
      </c>
      <c r="V1142">
        <v>4</v>
      </c>
      <c r="W1142">
        <v>0</v>
      </c>
    </row>
    <row r="1143" spans="1:23" x14ac:dyDescent="0.25">
      <c r="A1143" t="str">
        <f t="shared" si="34"/>
        <v>LA061</v>
      </c>
      <c r="B1143" t="str">
        <f t="shared" si="35"/>
        <v>061</v>
      </c>
      <c r="C1143" t="s">
        <v>24</v>
      </c>
      <c r="D1143">
        <v>614040</v>
      </c>
      <c r="E1143" t="s">
        <v>240</v>
      </c>
      <c r="F1143">
        <v>614040</v>
      </c>
      <c r="G1143" t="s">
        <v>41</v>
      </c>
      <c r="H1143" t="s">
        <v>42</v>
      </c>
      <c r="I1143" t="s">
        <v>25</v>
      </c>
      <c r="J1143" t="s">
        <v>26</v>
      </c>
      <c r="K1143" t="s">
        <v>0</v>
      </c>
      <c r="L1143" t="s">
        <v>0</v>
      </c>
      <c r="M1143">
        <v>6</v>
      </c>
      <c r="N1143" s="1">
        <v>42887</v>
      </c>
      <c r="O1143">
        <v>1</v>
      </c>
      <c r="P1143" t="str">
        <f>"170600000025"</f>
        <v>170600000025</v>
      </c>
      <c r="Q1143" t="s">
        <v>180</v>
      </c>
      <c r="R1143" t="s">
        <v>27</v>
      </c>
      <c r="S1143" t="s">
        <v>170</v>
      </c>
      <c r="T1143" t="s">
        <v>181</v>
      </c>
      <c r="U1143" t="s">
        <v>28</v>
      </c>
      <c r="V1143">
        <v>4</v>
      </c>
      <c r="W1143">
        <v>0</v>
      </c>
    </row>
    <row r="1144" spans="1:23" x14ac:dyDescent="0.25">
      <c r="A1144" t="str">
        <f t="shared" si="34"/>
        <v>LA061</v>
      </c>
      <c r="B1144" t="str">
        <f t="shared" si="35"/>
        <v>061</v>
      </c>
      <c r="C1144" t="s">
        <v>24</v>
      </c>
      <c r="D1144">
        <v>614040</v>
      </c>
      <c r="E1144" t="s">
        <v>240</v>
      </c>
      <c r="F1144">
        <v>614040</v>
      </c>
      <c r="G1144" t="s">
        <v>41</v>
      </c>
      <c r="H1144" t="s">
        <v>42</v>
      </c>
      <c r="I1144" t="s">
        <v>25</v>
      </c>
      <c r="J1144" t="s">
        <v>26</v>
      </c>
      <c r="K1144" t="s">
        <v>0</v>
      </c>
      <c r="L1144" t="s">
        <v>0</v>
      </c>
      <c r="M1144">
        <v>7</v>
      </c>
      <c r="N1144" s="1">
        <v>42947</v>
      </c>
      <c r="O1144">
        <v>1</v>
      </c>
      <c r="P1144" t="str">
        <f>"170700000064"</f>
        <v>170700000064</v>
      </c>
      <c r="Q1144" t="s">
        <v>180</v>
      </c>
      <c r="R1144" t="s">
        <v>27</v>
      </c>
      <c r="S1144" t="s">
        <v>170</v>
      </c>
      <c r="T1144" t="s">
        <v>181</v>
      </c>
      <c r="U1144" t="s">
        <v>28</v>
      </c>
      <c r="V1144">
        <v>4</v>
      </c>
      <c r="W1144">
        <v>0</v>
      </c>
    </row>
    <row r="1145" spans="1:23" x14ac:dyDescent="0.25">
      <c r="A1145" t="str">
        <f t="shared" si="34"/>
        <v>LA061</v>
      </c>
      <c r="B1145" t="str">
        <f t="shared" si="35"/>
        <v>061</v>
      </c>
      <c r="C1145" t="s">
        <v>24</v>
      </c>
      <c r="D1145">
        <v>614040</v>
      </c>
      <c r="E1145" t="s">
        <v>240</v>
      </c>
      <c r="F1145">
        <v>614040</v>
      </c>
      <c r="G1145" t="s">
        <v>41</v>
      </c>
      <c r="H1145" t="s">
        <v>42</v>
      </c>
      <c r="I1145" t="s">
        <v>25</v>
      </c>
      <c r="J1145" t="s">
        <v>26</v>
      </c>
      <c r="K1145" t="s">
        <v>0</v>
      </c>
      <c r="L1145" t="s">
        <v>0</v>
      </c>
      <c r="M1145">
        <v>8</v>
      </c>
      <c r="N1145" s="1">
        <v>42948</v>
      </c>
      <c r="O1145">
        <v>1</v>
      </c>
      <c r="P1145" t="str">
        <f>"170800000051"</f>
        <v>170800000051</v>
      </c>
      <c r="Q1145" t="s">
        <v>180</v>
      </c>
      <c r="R1145" t="s">
        <v>27</v>
      </c>
      <c r="S1145" t="s">
        <v>170</v>
      </c>
      <c r="T1145" t="s">
        <v>181</v>
      </c>
      <c r="U1145" t="s">
        <v>28</v>
      </c>
      <c r="V1145">
        <v>4</v>
      </c>
      <c r="W1145">
        <v>0</v>
      </c>
    </row>
    <row r="1146" spans="1:23" x14ac:dyDescent="0.25">
      <c r="A1146" t="str">
        <f t="shared" si="34"/>
        <v>LA061</v>
      </c>
      <c r="B1146" t="str">
        <f t="shared" si="35"/>
        <v>061</v>
      </c>
      <c r="C1146" t="s">
        <v>24</v>
      </c>
      <c r="D1146">
        <v>614040</v>
      </c>
      <c r="E1146" t="s">
        <v>240</v>
      </c>
      <c r="F1146">
        <v>614040</v>
      </c>
      <c r="G1146" t="s">
        <v>41</v>
      </c>
      <c r="H1146" t="s">
        <v>42</v>
      </c>
      <c r="I1146" t="s">
        <v>25</v>
      </c>
      <c r="J1146" t="s">
        <v>26</v>
      </c>
      <c r="K1146" t="s">
        <v>0</v>
      </c>
      <c r="L1146" t="s">
        <v>0</v>
      </c>
      <c r="M1146">
        <v>8</v>
      </c>
      <c r="N1146" s="1">
        <v>42978</v>
      </c>
      <c r="O1146">
        <v>1</v>
      </c>
      <c r="P1146" t="str">
        <f>"170800000290"</f>
        <v>170800000290</v>
      </c>
      <c r="Q1146" t="s">
        <v>180</v>
      </c>
      <c r="R1146" t="s">
        <v>27</v>
      </c>
      <c r="S1146" t="s">
        <v>170</v>
      </c>
      <c r="T1146" t="s">
        <v>181</v>
      </c>
      <c r="U1146" t="s">
        <v>28</v>
      </c>
      <c r="V1146">
        <v>4</v>
      </c>
      <c r="W1146">
        <v>0</v>
      </c>
    </row>
    <row r="1147" spans="1:23" x14ac:dyDescent="0.25">
      <c r="A1147" t="str">
        <f t="shared" si="34"/>
        <v>LA061</v>
      </c>
      <c r="B1147" t="str">
        <f t="shared" si="35"/>
        <v>061</v>
      </c>
      <c r="C1147" t="s">
        <v>24</v>
      </c>
      <c r="D1147">
        <v>614040</v>
      </c>
      <c r="E1147" t="s">
        <v>240</v>
      </c>
      <c r="F1147">
        <v>614040</v>
      </c>
      <c r="G1147" t="s">
        <v>41</v>
      </c>
      <c r="H1147" t="s">
        <v>42</v>
      </c>
      <c r="I1147" t="s">
        <v>25</v>
      </c>
      <c r="J1147" t="s">
        <v>26</v>
      </c>
      <c r="K1147" t="s">
        <v>0</v>
      </c>
      <c r="L1147" t="s">
        <v>0</v>
      </c>
      <c r="M1147">
        <v>9</v>
      </c>
      <c r="N1147" s="1">
        <v>42979</v>
      </c>
      <c r="O1147">
        <v>1</v>
      </c>
      <c r="P1147" t="str">
        <f>"170900000007"</f>
        <v>170900000007</v>
      </c>
      <c r="Q1147" t="s">
        <v>180</v>
      </c>
      <c r="R1147" t="s">
        <v>27</v>
      </c>
      <c r="S1147" t="s">
        <v>170</v>
      </c>
      <c r="T1147" t="s">
        <v>181</v>
      </c>
      <c r="U1147" t="s">
        <v>28</v>
      </c>
      <c r="V1147">
        <v>4</v>
      </c>
      <c r="W1147">
        <v>0</v>
      </c>
    </row>
    <row r="1148" spans="1:23" x14ac:dyDescent="0.25">
      <c r="A1148" t="str">
        <f t="shared" si="34"/>
        <v>LA061</v>
      </c>
      <c r="B1148" t="str">
        <f t="shared" si="35"/>
        <v>061</v>
      </c>
      <c r="C1148" t="s">
        <v>24</v>
      </c>
      <c r="D1148">
        <v>614040</v>
      </c>
      <c r="E1148" t="s">
        <v>240</v>
      </c>
      <c r="F1148">
        <v>614040</v>
      </c>
      <c r="G1148" t="s">
        <v>41</v>
      </c>
      <c r="H1148" t="s">
        <v>42</v>
      </c>
      <c r="I1148" t="s">
        <v>25</v>
      </c>
      <c r="J1148" t="s">
        <v>26</v>
      </c>
      <c r="K1148" t="s">
        <v>0</v>
      </c>
      <c r="L1148" t="s">
        <v>0</v>
      </c>
      <c r="M1148">
        <v>9</v>
      </c>
      <c r="N1148" s="1">
        <v>43008</v>
      </c>
      <c r="O1148">
        <v>1</v>
      </c>
      <c r="P1148" t="str">
        <f>"170900000316"</f>
        <v>170900000316</v>
      </c>
      <c r="Q1148" t="s">
        <v>180</v>
      </c>
      <c r="R1148" t="s">
        <v>27</v>
      </c>
      <c r="S1148" t="s">
        <v>170</v>
      </c>
      <c r="T1148" t="s">
        <v>181</v>
      </c>
      <c r="U1148" t="s">
        <v>28</v>
      </c>
      <c r="V1148">
        <v>4</v>
      </c>
      <c r="W1148">
        <v>0</v>
      </c>
    </row>
    <row r="1149" spans="1:23" x14ac:dyDescent="0.25">
      <c r="A1149" t="str">
        <f t="shared" si="34"/>
        <v>LA061</v>
      </c>
      <c r="B1149" t="str">
        <f t="shared" si="35"/>
        <v>061</v>
      </c>
      <c r="C1149" t="s">
        <v>24</v>
      </c>
      <c r="D1149">
        <v>614040</v>
      </c>
      <c r="E1149" t="s">
        <v>240</v>
      </c>
      <c r="F1149">
        <v>614040</v>
      </c>
      <c r="G1149" t="s">
        <v>41</v>
      </c>
      <c r="H1149" t="s">
        <v>42</v>
      </c>
      <c r="I1149" t="s">
        <v>25</v>
      </c>
      <c r="J1149" t="s">
        <v>26</v>
      </c>
      <c r="K1149" t="s">
        <v>0</v>
      </c>
      <c r="L1149" t="s">
        <v>0</v>
      </c>
      <c r="M1149">
        <v>10</v>
      </c>
      <c r="N1149" s="1">
        <v>43009</v>
      </c>
      <c r="O1149">
        <v>1</v>
      </c>
      <c r="P1149" t="str">
        <f>"171000000010"</f>
        <v>171000000010</v>
      </c>
      <c r="Q1149" t="s">
        <v>180</v>
      </c>
      <c r="R1149" t="s">
        <v>27</v>
      </c>
      <c r="S1149" t="s">
        <v>170</v>
      </c>
      <c r="T1149" t="s">
        <v>181</v>
      </c>
      <c r="U1149" t="s">
        <v>28</v>
      </c>
      <c r="V1149">
        <v>4</v>
      </c>
      <c r="W1149">
        <v>0</v>
      </c>
    </row>
    <row r="1150" spans="1:23" x14ac:dyDescent="0.25">
      <c r="A1150" t="str">
        <f t="shared" si="34"/>
        <v>LA061</v>
      </c>
      <c r="B1150" t="str">
        <f t="shared" si="35"/>
        <v>061</v>
      </c>
      <c r="C1150" t="s">
        <v>24</v>
      </c>
      <c r="D1150">
        <v>614040</v>
      </c>
      <c r="E1150" t="s">
        <v>240</v>
      </c>
      <c r="F1150">
        <v>614040</v>
      </c>
      <c r="G1150" t="s">
        <v>41</v>
      </c>
      <c r="H1150" t="s">
        <v>42</v>
      </c>
      <c r="I1150" t="s">
        <v>25</v>
      </c>
      <c r="J1150" t="s">
        <v>26</v>
      </c>
      <c r="K1150" t="s">
        <v>0</v>
      </c>
      <c r="L1150" t="s">
        <v>0</v>
      </c>
      <c r="M1150">
        <v>10</v>
      </c>
      <c r="N1150" s="1">
        <v>43039</v>
      </c>
      <c r="O1150">
        <v>1</v>
      </c>
      <c r="P1150" t="str">
        <f>"171000000351"</f>
        <v>171000000351</v>
      </c>
      <c r="Q1150" t="s">
        <v>180</v>
      </c>
      <c r="R1150" t="s">
        <v>27</v>
      </c>
      <c r="S1150" t="s">
        <v>170</v>
      </c>
      <c r="T1150" t="s">
        <v>181</v>
      </c>
      <c r="U1150" t="s">
        <v>28</v>
      </c>
      <c r="V1150">
        <v>4</v>
      </c>
      <c r="W1150">
        <v>0</v>
      </c>
    </row>
    <row r="1151" spans="1:23" x14ac:dyDescent="0.25">
      <c r="A1151" t="str">
        <f t="shared" si="34"/>
        <v>LA061</v>
      </c>
      <c r="B1151" t="str">
        <f t="shared" si="35"/>
        <v>061</v>
      </c>
      <c r="C1151" t="s">
        <v>24</v>
      </c>
      <c r="D1151">
        <v>615500</v>
      </c>
      <c r="E1151" t="s">
        <v>246</v>
      </c>
      <c r="F1151">
        <v>615500</v>
      </c>
      <c r="G1151" t="s">
        <v>207</v>
      </c>
      <c r="H1151" t="s">
        <v>208</v>
      </c>
      <c r="I1151" t="s">
        <v>191</v>
      </c>
      <c r="J1151" t="s">
        <v>192</v>
      </c>
      <c r="K1151">
        <v>2550</v>
      </c>
      <c r="L1151" t="s">
        <v>221</v>
      </c>
      <c r="M1151">
        <v>1</v>
      </c>
      <c r="N1151" s="1">
        <v>42736</v>
      </c>
      <c r="O1151">
        <v>1</v>
      </c>
      <c r="P1151" t="str">
        <f>"170100000042"</f>
        <v>170100000042</v>
      </c>
      <c r="Q1151" t="s">
        <v>169</v>
      </c>
      <c r="R1151" t="s">
        <v>29</v>
      </c>
      <c r="S1151" t="s">
        <v>170</v>
      </c>
      <c r="T1151" t="s">
        <v>171</v>
      </c>
      <c r="U1151" t="s">
        <v>28</v>
      </c>
      <c r="V1151">
        <v>4</v>
      </c>
      <c r="W1151">
        <v>0</v>
      </c>
    </row>
    <row r="1152" spans="1:23" x14ac:dyDescent="0.25">
      <c r="A1152" t="str">
        <f t="shared" si="34"/>
        <v>LA061</v>
      </c>
      <c r="B1152" t="str">
        <f t="shared" si="35"/>
        <v>061</v>
      </c>
      <c r="C1152" t="s">
        <v>24</v>
      </c>
      <c r="D1152">
        <v>615500</v>
      </c>
      <c r="E1152" t="s">
        <v>246</v>
      </c>
      <c r="F1152">
        <v>615500</v>
      </c>
      <c r="G1152" t="s">
        <v>207</v>
      </c>
      <c r="H1152" t="s">
        <v>208</v>
      </c>
      <c r="I1152" t="s">
        <v>191</v>
      </c>
      <c r="J1152" t="s">
        <v>192</v>
      </c>
      <c r="K1152">
        <v>2550</v>
      </c>
      <c r="L1152" t="s">
        <v>221</v>
      </c>
      <c r="M1152">
        <v>1</v>
      </c>
      <c r="N1152" s="1">
        <v>42748</v>
      </c>
      <c r="O1152">
        <v>1</v>
      </c>
      <c r="P1152" t="str">
        <f>"170100001422"</f>
        <v>170100001422</v>
      </c>
      <c r="Q1152" t="s">
        <v>172</v>
      </c>
      <c r="R1152" t="s">
        <v>29</v>
      </c>
      <c r="S1152" t="s">
        <v>173</v>
      </c>
      <c r="T1152" t="s">
        <v>174</v>
      </c>
      <c r="U1152" t="s">
        <v>28</v>
      </c>
      <c r="V1152">
        <v>4</v>
      </c>
      <c r="W1152">
        <v>0</v>
      </c>
    </row>
    <row r="1153" spans="1:23" x14ac:dyDescent="0.25">
      <c r="A1153" t="str">
        <f t="shared" si="34"/>
        <v>LA061</v>
      </c>
      <c r="B1153" t="str">
        <f t="shared" si="35"/>
        <v>061</v>
      </c>
      <c r="C1153" t="s">
        <v>24</v>
      </c>
      <c r="D1153">
        <v>615500</v>
      </c>
      <c r="E1153" t="s">
        <v>246</v>
      </c>
      <c r="F1153">
        <v>615500</v>
      </c>
      <c r="G1153" t="s">
        <v>207</v>
      </c>
      <c r="H1153" t="s">
        <v>208</v>
      </c>
      <c r="I1153" t="s">
        <v>191</v>
      </c>
      <c r="J1153" t="s">
        <v>192</v>
      </c>
      <c r="K1153">
        <v>2550</v>
      </c>
      <c r="L1153" t="s">
        <v>221</v>
      </c>
      <c r="M1153">
        <v>1</v>
      </c>
      <c r="N1153" s="1">
        <v>42766</v>
      </c>
      <c r="O1153">
        <v>1</v>
      </c>
      <c r="P1153" t="str">
        <f>"170100000190"</f>
        <v>170100000190</v>
      </c>
      <c r="Q1153" t="s">
        <v>169</v>
      </c>
      <c r="R1153" t="s">
        <v>27</v>
      </c>
      <c r="S1153" t="s">
        <v>170</v>
      </c>
      <c r="T1153" t="s">
        <v>171</v>
      </c>
      <c r="U1153" t="s">
        <v>28</v>
      </c>
      <c r="V1153">
        <v>4</v>
      </c>
      <c r="W1153">
        <v>0</v>
      </c>
    </row>
    <row r="1154" spans="1:23" x14ac:dyDescent="0.25">
      <c r="A1154" t="str">
        <f t="shared" si="34"/>
        <v>LA061</v>
      </c>
      <c r="B1154" t="str">
        <f t="shared" si="35"/>
        <v>061</v>
      </c>
      <c r="C1154" t="s">
        <v>24</v>
      </c>
      <c r="D1154">
        <v>615500</v>
      </c>
      <c r="E1154" t="s">
        <v>246</v>
      </c>
      <c r="F1154">
        <v>615500</v>
      </c>
      <c r="G1154" t="s">
        <v>207</v>
      </c>
      <c r="H1154" t="s">
        <v>208</v>
      </c>
      <c r="I1154" t="s">
        <v>191</v>
      </c>
      <c r="J1154" t="s">
        <v>192</v>
      </c>
      <c r="K1154">
        <v>2550</v>
      </c>
      <c r="L1154" t="s">
        <v>221</v>
      </c>
      <c r="M1154">
        <v>2</v>
      </c>
      <c r="N1154" s="1">
        <v>42767</v>
      </c>
      <c r="O1154">
        <v>1</v>
      </c>
      <c r="P1154" t="str">
        <f>"170200000225"</f>
        <v>170200000225</v>
      </c>
      <c r="Q1154" t="s">
        <v>169</v>
      </c>
      <c r="R1154" t="s">
        <v>27</v>
      </c>
      <c r="S1154" t="s">
        <v>170</v>
      </c>
      <c r="T1154" t="s">
        <v>171</v>
      </c>
      <c r="U1154" t="s">
        <v>28</v>
      </c>
      <c r="V1154">
        <v>4</v>
      </c>
      <c r="W1154">
        <v>0</v>
      </c>
    </row>
    <row r="1155" spans="1:23" x14ac:dyDescent="0.25">
      <c r="A1155" t="str">
        <f t="shared" si="34"/>
        <v>LA061</v>
      </c>
      <c r="B1155" t="str">
        <f t="shared" si="35"/>
        <v>061</v>
      </c>
      <c r="C1155" t="s">
        <v>24</v>
      </c>
      <c r="D1155">
        <v>615570</v>
      </c>
      <c r="E1155" t="s">
        <v>241</v>
      </c>
      <c r="F1155">
        <v>615570</v>
      </c>
      <c r="G1155" t="s">
        <v>242</v>
      </c>
      <c r="H1155" t="s">
        <v>243</v>
      </c>
      <c r="I1155" t="s">
        <v>34</v>
      </c>
      <c r="J1155" t="s">
        <v>35</v>
      </c>
      <c r="K1155">
        <v>2540</v>
      </c>
      <c r="L1155" t="s">
        <v>46</v>
      </c>
      <c r="M1155">
        <v>7</v>
      </c>
      <c r="N1155" s="1">
        <v>42917</v>
      </c>
      <c r="O1155">
        <v>1</v>
      </c>
      <c r="P1155" t="str">
        <f>"170700000023"</f>
        <v>170700000023</v>
      </c>
      <c r="Q1155" t="s">
        <v>169</v>
      </c>
      <c r="R1155" t="s">
        <v>29</v>
      </c>
      <c r="S1155" t="s">
        <v>170</v>
      </c>
      <c r="T1155" t="s">
        <v>171</v>
      </c>
      <c r="U1155" t="s">
        <v>28</v>
      </c>
      <c r="V1155">
        <v>4</v>
      </c>
      <c r="W1155">
        <v>0</v>
      </c>
    </row>
    <row r="1156" spans="1:23" x14ac:dyDescent="0.25">
      <c r="A1156" t="str">
        <f t="shared" si="34"/>
        <v>LA061</v>
      </c>
      <c r="B1156" t="str">
        <f t="shared" si="35"/>
        <v>061</v>
      </c>
      <c r="C1156" t="s">
        <v>24</v>
      </c>
      <c r="D1156">
        <v>615570</v>
      </c>
      <c r="E1156" t="s">
        <v>241</v>
      </c>
      <c r="F1156">
        <v>615570</v>
      </c>
      <c r="G1156" t="s">
        <v>242</v>
      </c>
      <c r="H1156" t="s">
        <v>243</v>
      </c>
      <c r="I1156" t="s">
        <v>34</v>
      </c>
      <c r="J1156" t="s">
        <v>35</v>
      </c>
      <c r="K1156">
        <v>2540</v>
      </c>
      <c r="L1156" t="s">
        <v>46</v>
      </c>
      <c r="M1156">
        <v>7</v>
      </c>
      <c r="N1156" s="1">
        <v>42919</v>
      </c>
      <c r="O1156">
        <v>1</v>
      </c>
      <c r="P1156" t="str">
        <f>"170700000336"</f>
        <v>170700000336</v>
      </c>
      <c r="Q1156" t="s">
        <v>172</v>
      </c>
      <c r="R1156" t="s">
        <v>29</v>
      </c>
      <c r="S1156" t="s">
        <v>173</v>
      </c>
      <c r="T1156" t="s">
        <v>174</v>
      </c>
      <c r="U1156" t="s">
        <v>28</v>
      </c>
      <c r="V1156">
        <v>4</v>
      </c>
      <c r="W1156">
        <v>0</v>
      </c>
    </row>
    <row r="1157" spans="1:23" x14ac:dyDescent="0.25">
      <c r="A1157" t="str">
        <f t="shared" si="34"/>
        <v>LA061</v>
      </c>
      <c r="B1157" t="str">
        <f t="shared" si="35"/>
        <v>061</v>
      </c>
      <c r="C1157" t="s">
        <v>24</v>
      </c>
      <c r="D1157">
        <v>615570</v>
      </c>
      <c r="E1157" t="s">
        <v>241</v>
      </c>
      <c r="F1157">
        <v>615570</v>
      </c>
      <c r="G1157" t="s">
        <v>242</v>
      </c>
      <c r="H1157" t="s">
        <v>243</v>
      </c>
      <c r="I1157" t="s">
        <v>34</v>
      </c>
      <c r="J1157" t="s">
        <v>35</v>
      </c>
      <c r="K1157">
        <v>2540</v>
      </c>
      <c r="L1157" t="s">
        <v>46</v>
      </c>
      <c r="M1157">
        <v>7</v>
      </c>
      <c r="N1157" s="1">
        <v>42926</v>
      </c>
      <c r="O1157">
        <v>1</v>
      </c>
      <c r="P1157" t="str">
        <f>"170700000339"</f>
        <v>170700000339</v>
      </c>
      <c r="Q1157" t="s">
        <v>172</v>
      </c>
      <c r="R1157" t="s">
        <v>29</v>
      </c>
      <c r="S1157" t="s">
        <v>173</v>
      </c>
      <c r="T1157" t="s">
        <v>174</v>
      </c>
      <c r="U1157" t="s">
        <v>28</v>
      </c>
      <c r="V1157">
        <v>4</v>
      </c>
      <c r="W1157">
        <v>0</v>
      </c>
    </row>
    <row r="1158" spans="1:23" x14ac:dyDescent="0.25">
      <c r="A1158" t="str">
        <f t="shared" si="34"/>
        <v>LA061</v>
      </c>
      <c r="B1158" t="str">
        <f t="shared" si="35"/>
        <v>061</v>
      </c>
      <c r="C1158" t="s">
        <v>24</v>
      </c>
      <c r="D1158">
        <v>615570</v>
      </c>
      <c r="E1158" t="s">
        <v>241</v>
      </c>
      <c r="F1158">
        <v>615570</v>
      </c>
      <c r="G1158" t="s">
        <v>242</v>
      </c>
      <c r="H1158" t="s">
        <v>243</v>
      </c>
      <c r="I1158" t="s">
        <v>34</v>
      </c>
      <c r="J1158" t="s">
        <v>35</v>
      </c>
      <c r="K1158">
        <v>2540</v>
      </c>
      <c r="L1158" t="s">
        <v>46</v>
      </c>
      <c r="M1158">
        <v>7</v>
      </c>
      <c r="N1158" s="1">
        <v>42927</v>
      </c>
      <c r="O1158">
        <v>1</v>
      </c>
      <c r="P1158" t="str">
        <f>"170700000340"</f>
        <v>170700000340</v>
      </c>
      <c r="Q1158" t="s">
        <v>172</v>
      </c>
      <c r="R1158" t="s">
        <v>29</v>
      </c>
      <c r="S1158" t="s">
        <v>173</v>
      </c>
      <c r="T1158" t="s">
        <v>174</v>
      </c>
      <c r="U1158" t="s">
        <v>28</v>
      </c>
      <c r="V1158">
        <v>4</v>
      </c>
      <c r="W1158">
        <v>0</v>
      </c>
    </row>
    <row r="1159" spans="1:23" x14ac:dyDescent="0.25">
      <c r="A1159" t="str">
        <f t="shared" si="34"/>
        <v>LA061</v>
      </c>
      <c r="B1159" t="str">
        <f t="shared" si="35"/>
        <v>061</v>
      </c>
      <c r="C1159" t="s">
        <v>24</v>
      </c>
      <c r="D1159">
        <v>615570</v>
      </c>
      <c r="E1159" t="s">
        <v>241</v>
      </c>
      <c r="F1159">
        <v>615570</v>
      </c>
      <c r="G1159" t="s">
        <v>242</v>
      </c>
      <c r="H1159" t="s">
        <v>243</v>
      </c>
      <c r="I1159" t="s">
        <v>34</v>
      </c>
      <c r="J1159" t="s">
        <v>35</v>
      </c>
      <c r="K1159">
        <v>2540</v>
      </c>
      <c r="L1159" t="s">
        <v>46</v>
      </c>
      <c r="M1159">
        <v>7</v>
      </c>
      <c r="N1159" s="1">
        <v>42934</v>
      </c>
      <c r="O1159">
        <v>1</v>
      </c>
      <c r="P1159" t="str">
        <f>"170700001214"</f>
        <v>170700001214</v>
      </c>
      <c r="Q1159" t="s">
        <v>172</v>
      </c>
      <c r="R1159" t="s">
        <v>29</v>
      </c>
      <c r="S1159" t="s">
        <v>173</v>
      </c>
      <c r="T1159" t="s">
        <v>174</v>
      </c>
      <c r="U1159" t="s">
        <v>28</v>
      </c>
      <c r="V1159">
        <v>4</v>
      </c>
      <c r="W1159">
        <v>0</v>
      </c>
    </row>
    <row r="1160" spans="1:23" x14ac:dyDescent="0.25">
      <c r="A1160" t="str">
        <f t="shared" si="34"/>
        <v>LA061</v>
      </c>
      <c r="B1160" t="str">
        <f t="shared" si="35"/>
        <v>061</v>
      </c>
      <c r="C1160" t="s">
        <v>24</v>
      </c>
      <c r="D1160">
        <v>615570</v>
      </c>
      <c r="E1160" t="s">
        <v>241</v>
      </c>
      <c r="F1160">
        <v>615570</v>
      </c>
      <c r="G1160" t="s">
        <v>242</v>
      </c>
      <c r="H1160" t="s">
        <v>243</v>
      </c>
      <c r="I1160" t="s">
        <v>34</v>
      </c>
      <c r="J1160" t="s">
        <v>35</v>
      </c>
      <c r="K1160">
        <v>2540</v>
      </c>
      <c r="L1160" t="s">
        <v>46</v>
      </c>
      <c r="M1160">
        <v>7</v>
      </c>
      <c r="N1160" s="1">
        <v>42947</v>
      </c>
      <c r="O1160">
        <v>1</v>
      </c>
      <c r="P1160" t="str">
        <f>"170700000172"</f>
        <v>170700000172</v>
      </c>
      <c r="Q1160" t="s">
        <v>169</v>
      </c>
      <c r="R1160" t="s">
        <v>27</v>
      </c>
      <c r="S1160" t="s">
        <v>170</v>
      </c>
      <c r="T1160" t="s">
        <v>171</v>
      </c>
      <c r="U1160" t="s">
        <v>28</v>
      </c>
      <c r="V1160">
        <v>4</v>
      </c>
      <c r="W1160">
        <v>0</v>
      </c>
    </row>
    <row r="1161" spans="1:23" x14ac:dyDescent="0.25">
      <c r="A1161" t="str">
        <f t="shared" si="34"/>
        <v>LA061</v>
      </c>
      <c r="B1161" t="str">
        <f t="shared" si="35"/>
        <v>061</v>
      </c>
      <c r="C1161" t="s">
        <v>24</v>
      </c>
      <c r="D1161">
        <v>615570</v>
      </c>
      <c r="E1161" t="s">
        <v>241</v>
      </c>
      <c r="F1161">
        <v>615570</v>
      </c>
      <c r="G1161" t="s">
        <v>242</v>
      </c>
      <c r="H1161" t="s">
        <v>243</v>
      </c>
      <c r="I1161" t="s">
        <v>34</v>
      </c>
      <c r="J1161" t="s">
        <v>35</v>
      </c>
      <c r="K1161">
        <v>2540</v>
      </c>
      <c r="L1161" t="s">
        <v>46</v>
      </c>
      <c r="M1161">
        <v>8</v>
      </c>
      <c r="N1161" s="1">
        <v>42948</v>
      </c>
      <c r="O1161">
        <v>1</v>
      </c>
      <c r="P1161" t="str">
        <f>"170800000172"</f>
        <v>170800000172</v>
      </c>
      <c r="Q1161" t="s">
        <v>169</v>
      </c>
      <c r="R1161" t="s">
        <v>27</v>
      </c>
      <c r="S1161" t="s">
        <v>170</v>
      </c>
      <c r="T1161" t="s">
        <v>171</v>
      </c>
      <c r="U1161" t="s">
        <v>28</v>
      </c>
      <c r="V1161">
        <v>4</v>
      </c>
      <c r="W1161">
        <v>0</v>
      </c>
    </row>
    <row r="1162" spans="1:23" x14ac:dyDescent="0.25">
      <c r="A1162" t="str">
        <f t="shared" si="34"/>
        <v>LA061</v>
      </c>
      <c r="B1162" t="str">
        <f t="shared" si="35"/>
        <v>061</v>
      </c>
      <c r="C1162" t="s">
        <v>24</v>
      </c>
      <c r="D1162">
        <v>615570</v>
      </c>
      <c r="E1162" t="s">
        <v>241</v>
      </c>
      <c r="F1162">
        <v>615570</v>
      </c>
      <c r="G1162" t="s">
        <v>242</v>
      </c>
      <c r="H1162" t="s">
        <v>243</v>
      </c>
      <c r="I1162" t="s">
        <v>34</v>
      </c>
      <c r="J1162" t="s">
        <v>35</v>
      </c>
      <c r="K1162">
        <v>2540</v>
      </c>
      <c r="L1162" t="s">
        <v>46</v>
      </c>
      <c r="M1162">
        <v>8</v>
      </c>
      <c r="N1162" s="1">
        <v>42948</v>
      </c>
      <c r="O1162">
        <v>1</v>
      </c>
      <c r="P1162" t="str">
        <f>"170800000209"</f>
        <v>170800000209</v>
      </c>
      <c r="Q1162" t="s">
        <v>172</v>
      </c>
      <c r="R1162" t="s">
        <v>29</v>
      </c>
      <c r="S1162" t="s">
        <v>173</v>
      </c>
      <c r="T1162" t="s">
        <v>174</v>
      </c>
      <c r="U1162" t="s">
        <v>28</v>
      </c>
      <c r="V1162">
        <v>4</v>
      </c>
      <c r="W1162">
        <v>0</v>
      </c>
    </row>
    <row r="1163" spans="1:23" x14ac:dyDescent="0.25">
      <c r="A1163" t="str">
        <f t="shared" si="34"/>
        <v>LA061</v>
      </c>
      <c r="B1163" t="str">
        <f t="shared" si="35"/>
        <v>061</v>
      </c>
      <c r="C1163" t="s">
        <v>24</v>
      </c>
      <c r="D1163">
        <v>615570</v>
      </c>
      <c r="E1163" t="s">
        <v>241</v>
      </c>
      <c r="F1163">
        <v>615570</v>
      </c>
      <c r="G1163" t="s">
        <v>242</v>
      </c>
      <c r="H1163" t="s">
        <v>243</v>
      </c>
      <c r="I1163" t="s">
        <v>34</v>
      </c>
      <c r="J1163" t="s">
        <v>35</v>
      </c>
      <c r="K1163">
        <v>2540</v>
      </c>
      <c r="L1163" t="s">
        <v>46</v>
      </c>
      <c r="M1163">
        <v>8</v>
      </c>
      <c r="N1163" s="1">
        <v>42948</v>
      </c>
      <c r="O1163">
        <v>1</v>
      </c>
      <c r="P1163" t="str">
        <f>"170800000220"</f>
        <v>170800000220</v>
      </c>
      <c r="Q1163" t="s">
        <v>172</v>
      </c>
      <c r="R1163" t="s">
        <v>29</v>
      </c>
      <c r="S1163" t="s">
        <v>173</v>
      </c>
      <c r="T1163" t="s">
        <v>174</v>
      </c>
      <c r="U1163" t="s">
        <v>28</v>
      </c>
      <c r="V1163">
        <v>4</v>
      </c>
      <c r="W1163">
        <v>0</v>
      </c>
    </row>
    <row r="1164" spans="1:23" x14ac:dyDescent="0.25">
      <c r="A1164" t="str">
        <f t="shared" si="34"/>
        <v>LA061</v>
      </c>
      <c r="B1164" t="str">
        <f t="shared" si="35"/>
        <v>061</v>
      </c>
      <c r="C1164" t="s">
        <v>24</v>
      </c>
      <c r="D1164">
        <v>615570</v>
      </c>
      <c r="E1164" t="s">
        <v>241</v>
      </c>
      <c r="F1164">
        <v>615570</v>
      </c>
      <c r="G1164" t="s">
        <v>242</v>
      </c>
      <c r="H1164" t="s">
        <v>243</v>
      </c>
      <c r="I1164" t="s">
        <v>34</v>
      </c>
      <c r="J1164" t="s">
        <v>35</v>
      </c>
      <c r="K1164">
        <v>2540</v>
      </c>
      <c r="L1164" t="s">
        <v>46</v>
      </c>
      <c r="M1164">
        <v>8</v>
      </c>
      <c r="N1164" s="1">
        <v>42948</v>
      </c>
      <c r="O1164">
        <v>1</v>
      </c>
      <c r="P1164" t="str">
        <f>"170800000261"</f>
        <v>170800000261</v>
      </c>
      <c r="Q1164" t="s">
        <v>172</v>
      </c>
      <c r="R1164" t="s">
        <v>29</v>
      </c>
      <c r="S1164" t="s">
        <v>173</v>
      </c>
      <c r="T1164" t="s">
        <v>174</v>
      </c>
      <c r="U1164" t="s">
        <v>28</v>
      </c>
      <c r="V1164">
        <v>4</v>
      </c>
      <c r="W1164">
        <v>0</v>
      </c>
    </row>
    <row r="1165" spans="1:23" x14ac:dyDescent="0.25">
      <c r="A1165" t="str">
        <f t="shared" si="34"/>
        <v>LA061</v>
      </c>
      <c r="B1165" t="str">
        <f t="shared" si="35"/>
        <v>061</v>
      </c>
      <c r="C1165" t="s">
        <v>24</v>
      </c>
      <c r="D1165">
        <v>615570</v>
      </c>
      <c r="E1165" t="s">
        <v>241</v>
      </c>
      <c r="F1165">
        <v>615570</v>
      </c>
      <c r="G1165" t="s">
        <v>242</v>
      </c>
      <c r="H1165" t="s">
        <v>243</v>
      </c>
      <c r="I1165" t="s">
        <v>34</v>
      </c>
      <c r="J1165" t="s">
        <v>35</v>
      </c>
      <c r="K1165">
        <v>2540</v>
      </c>
      <c r="L1165" t="s">
        <v>46</v>
      </c>
      <c r="M1165">
        <v>8</v>
      </c>
      <c r="N1165" s="1">
        <v>42949</v>
      </c>
      <c r="O1165">
        <v>1</v>
      </c>
      <c r="P1165" t="str">
        <f>"170800000221"</f>
        <v>170800000221</v>
      </c>
      <c r="Q1165" t="s">
        <v>172</v>
      </c>
      <c r="R1165" t="s">
        <v>29</v>
      </c>
      <c r="S1165" t="s">
        <v>173</v>
      </c>
      <c r="T1165" t="s">
        <v>174</v>
      </c>
      <c r="U1165" t="s">
        <v>28</v>
      </c>
      <c r="V1165">
        <v>4</v>
      </c>
      <c r="W1165">
        <v>0</v>
      </c>
    </row>
    <row r="1166" spans="1:23" x14ac:dyDescent="0.25">
      <c r="A1166" t="str">
        <f t="shared" si="34"/>
        <v>LA061</v>
      </c>
      <c r="B1166" t="str">
        <f t="shared" si="35"/>
        <v>061</v>
      </c>
      <c r="C1166" t="s">
        <v>24</v>
      </c>
      <c r="D1166">
        <v>615570</v>
      </c>
      <c r="E1166" t="s">
        <v>241</v>
      </c>
      <c r="F1166">
        <v>615570</v>
      </c>
      <c r="G1166" t="s">
        <v>242</v>
      </c>
      <c r="H1166" t="s">
        <v>243</v>
      </c>
      <c r="I1166" t="s">
        <v>34</v>
      </c>
      <c r="J1166" t="s">
        <v>35</v>
      </c>
      <c r="K1166">
        <v>2540</v>
      </c>
      <c r="L1166" t="s">
        <v>46</v>
      </c>
      <c r="M1166">
        <v>8</v>
      </c>
      <c r="N1166" s="1">
        <v>42955</v>
      </c>
      <c r="O1166">
        <v>1</v>
      </c>
      <c r="P1166" t="str">
        <f>"170800000262"</f>
        <v>170800000262</v>
      </c>
      <c r="Q1166" t="s">
        <v>172</v>
      </c>
      <c r="R1166" t="s">
        <v>29</v>
      </c>
      <c r="S1166" t="s">
        <v>173</v>
      </c>
      <c r="T1166" t="s">
        <v>174</v>
      </c>
      <c r="U1166" t="s">
        <v>28</v>
      </c>
      <c r="V1166">
        <v>4</v>
      </c>
      <c r="W1166">
        <v>0</v>
      </c>
    </row>
    <row r="1167" spans="1:23" x14ac:dyDescent="0.25">
      <c r="A1167" t="str">
        <f t="shared" si="34"/>
        <v>LA061</v>
      </c>
      <c r="B1167" t="str">
        <f t="shared" si="35"/>
        <v>061</v>
      </c>
      <c r="C1167" t="s">
        <v>24</v>
      </c>
      <c r="D1167">
        <v>615570</v>
      </c>
      <c r="E1167" t="s">
        <v>241</v>
      </c>
      <c r="F1167">
        <v>615570</v>
      </c>
      <c r="G1167" t="s">
        <v>242</v>
      </c>
      <c r="H1167" t="s">
        <v>243</v>
      </c>
      <c r="I1167" t="s">
        <v>34</v>
      </c>
      <c r="J1167" t="s">
        <v>35</v>
      </c>
      <c r="K1167">
        <v>2540</v>
      </c>
      <c r="L1167" t="s">
        <v>46</v>
      </c>
      <c r="M1167">
        <v>8</v>
      </c>
      <c r="N1167" s="1">
        <v>42956</v>
      </c>
      <c r="O1167">
        <v>1</v>
      </c>
      <c r="P1167" t="str">
        <f>"170800000382"</f>
        <v>170800000382</v>
      </c>
      <c r="Q1167" t="s">
        <v>172</v>
      </c>
      <c r="R1167" t="s">
        <v>29</v>
      </c>
      <c r="S1167" t="s">
        <v>173</v>
      </c>
      <c r="T1167" t="s">
        <v>174</v>
      </c>
      <c r="U1167" t="s">
        <v>28</v>
      </c>
      <c r="V1167">
        <v>4</v>
      </c>
      <c r="W1167">
        <v>0</v>
      </c>
    </row>
    <row r="1168" spans="1:23" x14ac:dyDescent="0.25">
      <c r="A1168" t="str">
        <f t="shared" si="34"/>
        <v>LA061</v>
      </c>
      <c r="B1168" t="str">
        <f t="shared" si="35"/>
        <v>061</v>
      </c>
      <c r="C1168" t="s">
        <v>24</v>
      </c>
      <c r="D1168">
        <v>615570</v>
      </c>
      <c r="E1168" t="s">
        <v>241</v>
      </c>
      <c r="F1168">
        <v>615570</v>
      </c>
      <c r="G1168" t="s">
        <v>242</v>
      </c>
      <c r="H1168" t="s">
        <v>243</v>
      </c>
      <c r="I1168" t="s">
        <v>34</v>
      </c>
      <c r="J1168" t="s">
        <v>35</v>
      </c>
      <c r="K1168">
        <v>2540</v>
      </c>
      <c r="L1168" t="s">
        <v>46</v>
      </c>
      <c r="M1168">
        <v>8</v>
      </c>
      <c r="N1168" s="1">
        <v>42958</v>
      </c>
      <c r="O1168">
        <v>1</v>
      </c>
      <c r="P1168" t="str">
        <f>"170800000764"</f>
        <v>170800000764</v>
      </c>
      <c r="Q1168" t="s">
        <v>172</v>
      </c>
      <c r="R1168" t="s">
        <v>29</v>
      </c>
      <c r="S1168" t="s">
        <v>173</v>
      </c>
      <c r="T1168" t="s">
        <v>174</v>
      </c>
      <c r="U1168" t="s">
        <v>28</v>
      </c>
      <c r="V1168">
        <v>4</v>
      </c>
      <c r="W1168">
        <v>0</v>
      </c>
    </row>
    <row r="1169" spans="1:23" x14ac:dyDescent="0.25">
      <c r="A1169" t="str">
        <f t="shared" ref="A1169:A1232" si="36">"LA061"</f>
        <v>LA061</v>
      </c>
      <c r="B1169" t="str">
        <f t="shared" ref="B1169:B1232" si="37">"061"</f>
        <v>061</v>
      </c>
      <c r="C1169" t="s">
        <v>24</v>
      </c>
      <c r="D1169">
        <v>615640</v>
      </c>
      <c r="E1169" t="s">
        <v>234</v>
      </c>
      <c r="F1169">
        <v>615640</v>
      </c>
      <c r="G1169" t="s">
        <v>244</v>
      </c>
      <c r="H1169" t="s">
        <v>245</v>
      </c>
      <c r="I1169" t="s">
        <v>34</v>
      </c>
      <c r="J1169" t="s">
        <v>35</v>
      </c>
      <c r="K1169">
        <v>2520</v>
      </c>
      <c r="L1169" t="s">
        <v>228</v>
      </c>
      <c r="M1169">
        <v>7</v>
      </c>
      <c r="N1169" s="1">
        <v>42926</v>
      </c>
      <c r="O1169">
        <v>1</v>
      </c>
      <c r="P1169" t="str">
        <f>"170700002129"</f>
        <v>170700002129</v>
      </c>
      <c r="Q1169" t="s">
        <v>172</v>
      </c>
      <c r="R1169" t="s">
        <v>29</v>
      </c>
      <c r="S1169" t="s">
        <v>173</v>
      </c>
      <c r="T1169" t="s">
        <v>174</v>
      </c>
      <c r="U1169" t="s">
        <v>28</v>
      </c>
      <c r="V1169">
        <v>4</v>
      </c>
      <c r="W1169">
        <v>0</v>
      </c>
    </row>
    <row r="1170" spans="1:23" x14ac:dyDescent="0.25">
      <c r="A1170" t="str">
        <f t="shared" si="36"/>
        <v>LA061</v>
      </c>
      <c r="B1170" t="str">
        <f t="shared" si="37"/>
        <v>061</v>
      </c>
      <c r="C1170" t="s">
        <v>24</v>
      </c>
      <c r="D1170">
        <v>615640</v>
      </c>
      <c r="E1170" t="s">
        <v>234</v>
      </c>
      <c r="F1170">
        <v>615640</v>
      </c>
      <c r="G1170" t="s">
        <v>244</v>
      </c>
      <c r="H1170" t="s">
        <v>245</v>
      </c>
      <c r="I1170" t="s">
        <v>34</v>
      </c>
      <c r="J1170" t="s">
        <v>35</v>
      </c>
      <c r="K1170">
        <v>2520</v>
      </c>
      <c r="L1170" t="s">
        <v>228</v>
      </c>
      <c r="M1170">
        <v>7</v>
      </c>
      <c r="N1170" s="1">
        <v>42936</v>
      </c>
      <c r="O1170">
        <v>1</v>
      </c>
      <c r="P1170" t="str">
        <f>"170700002133"</f>
        <v>170700002133</v>
      </c>
      <c r="Q1170" t="s">
        <v>172</v>
      </c>
      <c r="R1170" t="s">
        <v>29</v>
      </c>
      <c r="S1170" t="s">
        <v>173</v>
      </c>
      <c r="T1170" t="s">
        <v>174</v>
      </c>
      <c r="U1170" t="s">
        <v>28</v>
      </c>
      <c r="V1170">
        <v>4</v>
      </c>
      <c r="W1170">
        <v>0</v>
      </c>
    </row>
    <row r="1171" spans="1:23" x14ac:dyDescent="0.25">
      <c r="A1171" t="str">
        <f t="shared" si="36"/>
        <v>LA061</v>
      </c>
      <c r="B1171" t="str">
        <f t="shared" si="37"/>
        <v>061</v>
      </c>
      <c r="C1171" t="s">
        <v>24</v>
      </c>
      <c r="D1171">
        <v>615640</v>
      </c>
      <c r="E1171" t="s">
        <v>234</v>
      </c>
      <c r="F1171">
        <v>615640</v>
      </c>
      <c r="G1171" t="s">
        <v>244</v>
      </c>
      <c r="H1171" t="s">
        <v>245</v>
      </c>
      <c r="I1171" t="s">
        <v>34</v>
      </c>
      <c r="J1171" t="s">
        <v>35</v>
      </c>
      <c r="K1171">
        <v>2520</v>
      </c>
      <c r="L1171" t="s">
        <v>228</v>
      </c>
      <c r="M1171">
        <v>7</v>
      </c>
      <c r="N1171" s="1">
        <v>42942</v>
      </c>
      <c r="O1171">
        <v>1</v>
      </c>
      <c r="P1171" t="str">
        <f>"170700002365"</f>
        <v>170700002365</v>
      </c>
      <c r="Q1171" t="s">
        <v>172</v>
      </c>
      <c r="R1171" t="s">
        <v>29</v>
      </c>
      <c r="S1171" t="s">
        <v>173</v>
      </c>
      <c r="T1171" t="s">
        <v>174</v>
      </c>
      <c r="U1171" t="s">
        <v>28</v>
      </c>
      <c r="V1171">
        <v>4</v>
      </c>
      <c r="W1171">
        <v>0</v>
      </c>
    </row>
    <row r="1172" spans="1:23" x14ac:dyDescent="0.25">
      <c r="A1172" t="str">
        <f t="shared" si="36"/>
        <v>LA061</v>
      </c>
      <c r="B1172" t="str">
        <f t="shared" si="37"/>
        <v>061</v>
      </c>
      <c r="C1172" t="s">
        <v>24</v>
      </c>
      <c r="D1172">
        <v>615640</v>
      </c>
      <c r="E1172" t="s">
        <v>234</v>
      </c>
      <c r="F1172">
        <v>615640</v>
      </c>
      <c r="G1172" t="s">
        <v>244</v>
      </c>
      <c r="H1172" t="s">
        <v>245</v>
      </c>
      <c r="I1172" t="s">
        <v>34</v>
      </c>
      <c r="J1172" t="s">
        <v>35</v>
      </c>
      <c r="K1172">
        <v>2520</v>
      </c>
      <c r="L1172" t="s">
        <v>228</v>
      </c>
      <c r="M1172">
        <v>7</v>
      </c>
      <c r="N1172" s="1">
        <v>42947</v>
      </c>
      <c r="O1172">
        <v>1</v>
      </c>
      <c r="P1172" t="str">
        <f>"170700000172"</f>
        <v>170700000172</v>
      </c>
      <c r="Q1172" t="s">
        <v>169</v>
      </c>
      <c r="R1172" t="s">
        <v>27</v>
      </c>
      <c r="S1172" t="s">
        <v>170</v>
      </c>
      <c r="T1172" t="s">
        <v>171</v>
      </c>
      <c r="U1172" t="s">
        <v>28</v>
      </c>
      <c r="V1172">
        <v>4</v>
      </c>
      <c r="W1172">
        <v>0</v>
      </c>
    </row>
    <row r="1173" spans="1:23" x14ac:dyDescent="0.25">
      <c r="A1173" t="str">
        <f t="shared" si="36"/>
        <v>LA061</v>
      </c>
      <c r="B1173" t="str">
        <f t="shared" si="37"/>
        <v>061</v>
      </c>
      <c r="C1173" t="s">
        <v>24</v>
      </c>
      <c r="D1173">
        <v>615640</v>
      </c>
      <c r="E1173" t="s">
        <v>234</v>
      </c>
      <c r="F1173">
        <v>615640</v>
      </c>
      <c r="G1173" t="s">
        <v>244</v>
      </c>
      <c r="H1173" t="s">
        <v>245</v>
      </c>
      <c r="I1173" t="s">
        <v>34</v>
      </c>
      <c r="J1173" t="s">
        <v>35</v>
      </c>
      <c r="K1173">
        <v>2520</v>
      </c>
      <c r="L1173" t="s">
        <v>228</v>
      </c>
      <c r="M1173">
        <v>7</v>
      </c>
      <c r="N1173" s="1">
        <v>42947</v>
      </c>
      <c r="O1173">
        <v>1</v>
      </c>
      <c r="P1173" t="str">
        <f>"170700000064"</f>
        <v>170700000064</v>
      </c>
      <c r="Q1173" t="s">
        <v>180</v>
      </c>
      <c r="R1173" t="s">
        <v>27</v>
      </c>
      <c r="S1173" t="s">
        <v>170</v>
      </c>
      <c r="T1173" t="s">
        <v>181</v>
      </c>
      <c r="U1173" t="s">
        <v>28</v>
      </c>
      <c r="V1173">
        <v>4</v>
      </c>
      <c r="W1173">
        <v>0</v>
      </c>
    </row>
    <row r="1174" spans="1:23" x14ac:dyDescent="0.25">
      <c r="A1174" t="str">
        <f t="shared" si="36"/>
        <v>LA061</v>
      </c>
      <c r="B1174" t="str">
        <f t="shared" si="37"/>
        <v>061</v>
      </c>
      <c r="C1174" t="s">
        <v>24</v>
      </c>
      <c r="D1174">
        <v>615640</v>
      </c>
      <c r="E1174" t="s">
        <v>234</v>
      </c>
      <c r="F1174">
        <v>615640</v>
      </c>
      <c r="G1174" t="s">
        <v>244</v>
      </c>
      <c r="H1174" t="s">
        <v>245</v>
      </c>
      <c r="I1174" t="s">
        <v>34</v>
      </c>
      <c r="J1174" t="s">
        <v>35</v>
      </c>
      <c r="K1174">
        <v>2520</v>
      </c>
      <c r="L1174" t="s">
        <v>228</v>
      </c>
      <c r="M1174">
        <v>8</v>
      </c>
      <c r="N1174" s="1">
        <v>42948</v>
      </c>
      <c r="O1174">
        <v>1</v>
      </c>
      <c r="P1174" t="str">
        <f>"170800000172"</f>
        <v>170800000172</v>
      </c>
      <c r="Q1174" t="s">
        <v>169</v>
      </c>
      <c r="R1174" t="s">
        <v>27</v>
      </c>
      <c r="S1174" t="s">
        <v>170</v>
      </c>
      <c r="T1174" t="s">
        <v>171</v>
      </c>
      <c r="U1174" t="s">
        <v>28</v>
      </c>
      <c r="V1174">
        <v>4</v>
      </c>
      <c r="W1174">
        <v>0</v>
      </c>
    </row>
    <row r="1175" spans="1:23" x14ac:dyDescent="0.25">
      <c r="A1175" t="str">
        <f t="shared" si="36"/>
        <v>LA061</v>
      </c>
      <c r="B1175" t="str">
        <f t="shared" si="37"/>
        <v>061</v>
      </c>
      <c r="C1175" t="s">
        <v>24</v>
      </c>
      <c r="D1175">
        <v>615640</v>
      </c>
      <c r="E1175" t="s">
        <v>234</v>
      </c>
      <c r="F1175">
        <v>615640</v>
      </c>
      <c r="G1175" t="s">
        <v>244</v>
      </c>
      <c r="H1175" t="s">
        <v>245</v>
      </c>
      <c r="I1175" t="s">
        <v>34</v>
      </c>
      <c r="J1175" t="s">
        <v>35</v>
      </c>
      <c r="K1175">
        <v>2520</v>
      </c>
      <c r="L1175" t="s">
        <v>228</v>
      </c>
      <c r="M1175">
        <v>8</v>
      </c>
      <c r="N1175" s="1">
        <v>42948</v>
      </c>
      <c r="O1175">
        <v>1</v>
      </c>
      <c r="P1175" t="str">
        <f>"170800000209"</f>
        <v>170800000209</v>
      </c>
      <c r="Q1175" t="s">
        <v>172</v>
      </c>
      <c r="R1175" t="s">
        <v>29</v>
      </c>
      <c r="S1175" t="s">
        <v>173</v>
      </c>
      <c r="T1175" t="s">
        <v>174</v>
      </c>
      <c r="U1175" t="s">
        <v>28</v>
      </c>
      <c r="V1175">
        <v>4</v>
      </c>
      <c r="W1175">
        <v>0</v>
      </c>
    </row>
    <row r="1176" spans="1:23" x14ac:dyDescent="0.25">
      <c r="A1176" t="str">
        <f t="shared" si="36"/>
        <v>LA061</v>
      </c>
      <c r="B1176" t="str">
        <f t="shared" si="37"/>
        <v>061</v>
      </c>
      <c r="C1176" t="s">
        <v>24</v>
      </c>
      <c r="D1176">
        <v>615640</v>
      </c>
      <c r="E1176" t="s">
        <v>234</v>
      </c>
      <c r="F1176">
        <v>615640</v>
      </c>
      <c r="G1176" t="s">
        <v>244</v>
      </c>
      <c r="H1176" t="s">
        <v>245</v>
      </c>
      <c r="I1176" t="s">
        <v>34</v>
      </c>
      <c r="J1176" t="s">
        <v>35</v>
      </c>
      <c r="K1176">
        <v>2520</v>
      </c>
      <c r="L1176" t="s">
        <v>228</v>
      </c>
      <c r="M1176">
        <v>8</v>
      </c>
      <c r="N1176" s="1">
        <v>42948</v>
      </c>
      <c r="O1176">
        <v>1</v>
      </c>
      <c r="P1176" t="str">
        <f>"170800000051"</f>
        <v>170800000051</v>
      </c>
      <c r="Q1176" t="s">
        <v>180</v>
      </c>
      <c r="R1176" t="s">
        <v>27</v>
      </c>
      <c r="S1176" t="s">
        <v>170</v>
      </c>
      <c r="T1176" t="s">
        <v>181</v>
      </c>
      <c r="U1176" t="s">
        <v>28</v>
      </c>
      <c r="V1176">
        <v>4</v>
      </c>
      <c r="W1176">
        <v>0</v>
      </c>
    </row>
    <row r="1177" spans="1:23" x14ac:dyDescent="0.25">
      <c r="A1177" t="str">
        <f t="shared" si="36"/>
        <v>LA061</v>
      </c>
      <c r="B1177" t="str">
        <f t="shared" si="37"/>
        <v>061</v>
      </c>
      <c r="C1177" t="s">
        <v>24</v>
      </c>
      <c r="D1177">
        <v>615640</v>
      </c>
      <c r="E1177" t="s">
        <v>234</v>
      </c>
      <c r="F1177">
        <v>615640</v>
      </c>
      <c r="G1177" t="s">
        <v>244</v>
      </c>
      <c r="H1177" t="s">
        <v>245</v>
      </c>
      <c r="I1177" t="s">
        <v>34</v>
      </c>
      <c r="J1177" t="s">
        <v>35</v>
      </c>
      <c r="K1177">
        <v>2520</v>
      </c>
      <c r="L1177" t="s">
        <v>228</v>
      </c>
      <c r="M1177">
        <v>8</v>
      </c>
      <c r="N1177" s="1">
        <v>42955</v>
      </c>
      <c r="O1177">
        <v>1</v>
      </c>
      <c r="P1177" t="str">
        <f>"170800000262"</f>
        <v>170800000262</v>
      </c>
      <c r="Q1177" t="s">
        <v>172</v>
      </c>
      <c r="R1177" t="s">
        <v>29</v>
      </c>
      <c r="S1177" t="s">
        <v>173</v>
      </c>
      <c r="T1177" t="s">
        <v>174</v>
      </c>
      <c r="U1177" t="s">
        <v>28</v>
      </c>
      <c r="V1177">
        <v>4</v>
      </c>
      <c r="W1177">
        <v>0</v>
      </c>
    </row>
    <row r="1178" spans="1:23" x14ac:dyDescent="0.25">
      <c r="A1178" t="str">
        <f t="shared" si="36"/>
        <v>LA061</v>
      </c>
      <c r="B1178" t="str">
        <f t="shared" si="37"/>
        <v>061</v>
      </c>
      <c r="C1178" t="s">
        <v>24</v>
      </c>
      <c r="D1178">
        <v>615640</v>
      </c>
      <c r="E1178" t="s">
        <v>234</v>
      </c>
      <c r="F1178">
        <v>615640</v>
      </c>
      <c r="G1178" t="s">
        <v>244</v>
      </c>
      <c r="H1178" t="s">
        <v>245</v>
      </c>
      <c r="I1178" t="s">
        <v>34</v>
      </c>
      <c r="J1178" t="s">
        <v>35</v>
      </c>
      <c r="K1178">
        <v>2520</v>
      </c>
      <c r="L1178" t="s">
        <v>228</v>
      </c>
      <c r="M1178">
        <v>8</v>
      </c>
      <c r="N1178" s="1">
        <v>42977</v>
      </c>
      <c r="O1178">
        <v>1</v>
      </c>
      <c r="P1178" t="str">
        <f>"170800002497"</f>
        <v>170800002497</v>
      </c>
      <c r="Q1178" t="s">
        <v>172</v>
      </c>
      <c r="R1178" t="s">
        <v>29</v>
      </c>
      <c r="S1178" t="s">
        <v>173</v>
      </c>
      <c r="T1178" t="s">
        <v>174</v>
      </c>
      <c r="U1178" t="s">
        <v>28</v>
      </c>
      <c r="V1178">
        <v>4</v>
      </c>
      <c r="W1178">
        <v>0</v>
      </c>
    </row>
    <row r="1179" spans="1:23" x14ac:dyDescent="0.25">
      <c r="A1179" t="str">
        <f t="shared" si="36"/>
        <v>LA061</v>
      </c>
      <c r="B1179" t="str">
        <f t="shared" si="37"/>
        <v>061</v>
      </c>
      <c r="C1179" t="s">
        <v>24</v>
      </c>
      <c r="D1179">
        <v>615640</v>
      </c>
      <c r="E1179" t="s">
        <v>234</v>
      </c>
      <c r="F1179">
        <v>615640</v>
      </c>
      <c r="G1179" t="s">
        <v>244</v>
      </c>
      <c r="H1179" t="s">
        <v>245</v>
      </c>
      <c r="I1179" t="s">
        <v>34</v>
      </c>
      <c r="J1179" t="s">
        <v>35</v>
      </c>
      <c r="K1179">
        <v>2520</v>
      </c>
      <c r="L1179" t="s">
        <v>228</v>
      </c>
      <c r="M1179">
        <v>8</v>
      </c>
      <c r="N1179" s="1">
        <v>42978</v>
      </c>
      <c r="O1179">
        <v>1</v>
      </c>
      <c r="P1179" t="str">
        <f>"170800000290"</f>
        <v>170800000290</v>
      </c>
      <c r="Q1179" t="s">
        <v>180</v>
      </c>
      <c r="R1179" t="s">
        <v>27</v>
      </c>
      <c r="S1179" t="s">
        <v>170</v>
      </c>
      <c r="T1179" t="s">
        <v>181</v>
      </c>
      <c r="U1179" t="s">
        <v>28</v>
      </c>
      <c r="V1179">
        <v>4</v>
      </c>
      <c r="W1179">
        <v>0</v>
      </c>
    </row>
    <row r="1180" spans="1:23" x14ac:dyDescent="0.25">
      <c r="A1180" t="str">
        <f t="shared" si="36"/>
        <v>LA061</v>
      </c>
      <c r="B1180" t="str">
        <f t="shared" si="37"/>
        <v>061</v>
      </c>
      <c r="C1180" t="s">
        <v>24</v>
      </c>
      <c r="D1180">
        <v>615640</v>
      </c>
      <c r="E1180" t="s">
        <v>234</v>
      </c>
      <c r="F1180">
        <v>615640</v>
      </c>
      <c r="G1180" t="s">
        <v>244</v>
      </c>
      <c r="H1180" t="s">
        <v>245</v>
      </c>
      <c r="I1180" t="s">
        <v>34</v>
      </c>
      <c r="J1180" t="s">
        <v>35</v>
      </c>
      <c r="K1180">
        <v>2520</v>
      </c>
      <c r="L1180" t="s">
        <v>228</v>
      </c>
      <c r="M1180">
        <v>9</v>
      </c>
      <c r="N1180" s="1">
        <v>42979</v>
      </c>
      <c r="O1180">
        <v>1</v>
      </c>
      <c r="P1180" t="str">
        <f>"170900000007"</f>
        <v>170900000007</v>
      </c>
      <c r="Q1180" t="s">
        <v>180</v>
      </c>
      <c r="R1180" t="s">
        <v>27</v>
      </c>
      <c r="S1180" t="s">
        <v>170</v>
      </c>
      <c r="T1180" t="s">
        <v>181</v>
      </c>
      <c r="U1180" t="s">
        <v>28</v>
      </c>
      <c r="V1180">
        <v>4</v>
      </c>
      <c r="W1180">
        <v>0</v>
      </c>
    </row>
    <row r="1181" spans="1:23" x14ac:dyDescent="0.25">
      <c r="A1181" t="str">
        <f t="shared" si="36"/>
        <v>LA061</v>
      </c>
      <c r="B1181" t="str">
        <f t="shared" si="37"/>
        <v>061</v>
      </c>
      <c r="C1181" t="s">
        <v>24</v>
      </c>
      <c r="D1181">
        <v>615640</v>
      </c>
      <c r="E1181" t="s">
        <v>234</v>
      </c>
      <c r="F1181">
        <v>615640</v>
      </c>
      <c r="G1181" t="s">
        <v>244</v>
      </c>
      <c r="H1181" t="s">
        <v>245</v>
      </c>
      <c r="I1181" t="s">
        <v>34</v>
      </c>
      <c r="J1181" t="s">
        <v>35</v>
      </c>
      <c r="K1181">
        <v>2520</v>
      </c>
      <c r="L1181" t="s">
        <v>228</v>
      </c>
      <c r="M1181">
        <v>9</v>
      </c>
      <c r="N1181" s="1">
        <v>42985</v>
      </c>
      <c r="O1181">
        <v>1</v>
      </c>
      <c r="P1181" t="str">
        <f>"170900000176"</f>
        <v>170900000176</v>
      </c>
      <c r="Q1181" t="s">
        <v>172</v>
      </c>
      <c r="R1181" t="s">
        <v>29</v>
      </c>
      <c r="S1181" t="s">
        <v>173</v>
      </c>
      <c r="T1181" t="s">
        <v>174</v>
      </c>
      <c r="U1181" t="s">
        <v>28</v>
      </c>
      <c r="V1181">
        <v>4</v>
      </c>
      <c r="W1181">
        <v>0</v>
      </c>
    </row>
    <row r="1182" spans="1:23" x14ac:dyDescent="0.25">
      <c r="A1182" t="str">
        <f t="shared" si="36"/>
        <v>LA061</v>
      </c>
      <c r="B1182" t="str">
        <f t="shared" si="37"/>
        <v>061</v>
      </c>
      <c r="C1182" t="s">
        <v>24</v>
      </c>
      <c r="D1182">
        <v>615640</v>
      </c>
      <c r="E1182" t="s">
        <v>234</v>
      </c>
      <c r="F1182">
        <v>615640</v>
      </c>
      <c r="G1182" t="s">
        <v>244</v>
      </c>
      <c r="H1182" t="s">
        <v>245</v>
      </c>
      <c r="I1182" t="s">
        <v>34</v>
      </c>
      <c r="J1182" t="s">
        <v>35</v>
      </c>
      <c r="K1182">
        <v>2520</v>
      </c>
      <c r="L1182" t="s">
        <v>228</v>
      </c>
      <c r="M1182">
        <v>9</v>
      </c>
      <c r="N1182" s="1">
        <v>43005</v>
      </c>
      <c r="O1182">
        <v>1</v>
      </c>
      <c r="P1182" t="str">
        <f>"170900002195"</f>
        <v>170900002195</v>
      </c>
      <c r="Q1182" t="s">
        <v>172</v>
      </c>
      <c r="R1182" t="s">
        <v>29</v>
      </c>
      <c r="S1182" t="s">
        <v>173</v>
      </c>
      <c r="T1182" t="s">
        <v>174</v>
      </c>
      <c r="U1182" t="s">
        <v>28</v>
      </c>
      <c r="V1182">
        <v>4</v>
      </c>
      <c r="W1182">
        <v>0</v>
      </c>
    </row>
    <row r="1183" spans="1:23" x14ac:dyDescent="0.25">
      <c r="A1183" t="str">
        <f t="shared" si="36"/>
        <v>LA061</v>
      </c>
      <c r="B1183" t="str">
        <f t="shared" si="37"/>
        <v>061</v>
      </c>
      <c r="C1183" t="s">
        <v>24</v>
      </c>
      <c r="D1183">
        <v>613540</v>
      </c>
      <c r="E1183" t="s">
        <v>237</v>
      </c>
      <c r="F1183">
        <v>613540</v>
      </c>
      <c r="G1183" t="s">
        <v>202</v>
      </c>
      <c r="H1183" t="s">
        <v>203</v>
      </c>
      <c r="I1183" t="s">
        <v>36</v>
      </c>
      <c r="J1183" t="s">
        <v>37</v>
      </c>
      <c r="K1183">
        <v>2520</v>
      </c>
      <c r="L1183" t="s">
        <v>228</v>
      </c>
      <c r="M1183">
        <v>2</v>
      </c>
      <c r="N1183" s="1">
        <v>42767</v>
      </c>
      <c r="O1183">
        <v>1</v>
      </c>
      <c r="P1183" t="str">
        <f>"170200000226"</f>
        <v>170200000226</v>
      </c>
      <c r="Q1183" t="s">
        <v>180</v>
      </c>
      <c r="R1183" t="s">
        <v>27</v>
      </c>
      <c r="S1183" t="s">
        <v>170</v>
      </c>
      <c r="T1183" t="s">
        <v>181</v>
      </c>
      <c r="U1183" t="s">
        <v>28</v>
      </c>
      <c r="V1183">
        <v>4</v>
      </c>
      <c r="W1183">
        <v>0</v>
      </c>
    </row>
    <row r="1184" spans="1:23" x14ac:dyDescent="0.25">
      <c r="A1184" t="str">
        <f t="shared" si="36"/>
        <v>LA061</v>
      </c>
      <c r="B1184" t="str">
        <f t="shared" si="37"/>
        <v>061</v>
      </c>
      <c r="C1184" t="s">
        <v>24</v>
      </c>
      <c r="D1184">
        <v>613540</v>
      </c>
      <c r="E1184" t="s">
        <v>237</v>
      </c>
      <c r="F1184">
        <v>613540</v>
      </c>
      <c r="G1184" t="s">
        <v>202</v>
      </c>
      <c r="H1184" t="s">
        <v>203</v>
      </c>
      <c r="I1184" t="s">
        <v>36</v>
      </c>
      <c r="J1184" t="s">
        <v>37</v>
      </c>
      <c r="K1184">
        <v>2520</v>
      </c>
      <c r="L1184" t="s">
        <v>228</v>
      </c>
      <c r="M1184">
        <v>2</v>
      </c>
      <c r="N1184" s="1">
        <v>42772</v>
      </c>
      <c r="O1184">
        <v>1</v>
      </c>
      <c r="P1184" t="str">
        <f>"170200000595"</f>
        <v>170200000595</v>
      </c>
      <c r="Q1184" t="s">
        <v>172</v>
      </c>
      <c r="R1184" t="s">
        <v>29</v>
      </c>
      <c r="S1184" t="s">
        <v>173</v>
      </c>
      <c r="T1184" t="s">
        <v>174</v>
      </c>
      <c r="U1184" t="s">
        <v>28</v>
      </c>
      <c r="V1184">
        <v>4</v>
      </c>
      <c r="W1184">
        <v>0</v>
      </c>
    </row>
    <row r="1185" spans="1:23" x14ac:dyDescent="0.25">
      <c r="A1185" t="str">
        <f t="shared" si="36"/>
        <v>LA061</v>
      </c>
      <c r="B1185" t="str">
        <f t="shared" si="37"/>
        <v>061</v>
      </c>
      <c r="C1185" t="s">
        <v>24</v>
      </c>
      <c r="D1185">
        <v>613540</v>
      </c>
      <c r="E1185" t="s">
        <v>237</v>
      </c>
      <c r="F1185">
        <v>613540</v>
      </c>
      <c r="G1185" t="s">
        <v>202</v>
      </c>
      <c r="H1185" t="s">
        <v>203</v>
      </c>
      <c r="I1185" t="s">
        <v>36</v>
      </c>
      <c r="J1185" t="s">
        <v>37</v>
      </c>
      <c r="K1185">
        <v>2520</v>
      </c>
      <c r="L1185" t="s">
        <v>228</v>
      </c>
      <c r="M1185">
        <v>2</v>
      </c>
      <c r="N1185" s="1">
        <v>42794</v>
      </c>
      <c r="O1185">
        <v>1</v>
      </c>
      <c r="P1185" t="str">
        <f>"170200000469"</f>
        <v>170200000469</v>
      </c>
      <c r="Q1185" t="s">
        <v>180</v>
      </c>
      <c r="R1185" t="s">
        <v>27</v>
      </c>
      <c r="S1185" t="s">
        <v>170</v>
      </c>
      <c r="T1185" t="s">
        <v>181</v>
      </c>
      <c r="U1185" t="s">
        <v>28</v>
      </c>
      <c r="V1185">
        <v>4</v>
      </c>
      <c r="W1185">
        <v>0</v>
      </c>
    </row>
    <row r="1186" spans="1:23" x14ac:dyDescent="0.25">
      <c r="A1186" t="str">
        <f t="shared" si="36"/>
        <v>LA061</v>
      </c>
      <c r="B1186" t="str">
        <f t="shared" si="37"/>
        <v>061</v>
      </c>
      <c r="C1186" t="s">
        <v>24</v>
      </c>
      <c r="D1186">
        <v>613540</v>
      </c>
      <c r="E1186" t="s">
        <v>237</v>
      </c>
      <c r="F1186">
        <v>613540</v>
      </c>
      <c r="G1186" t="s">
        <v>202</v>
      </c>
      <c r="H1186" t="s">
        <v>203</v>
      </c>
      <c r="I1186" t="s">
        <v>36</v>
      </c>
      <c r="J1186" t="s">
        <v>37</v>
      </c>
      <c r="K1186">
        <v>2520</v>
      </c>
      <c r="L1186" t="s">
        <v>228</v>
      </c>
      <c r="M1186">
        <v>3</v>
      </c>
      <c r="N1186" s="1">
        <v>42795</v>
      </c>
      <c r="O1186">
        <v>1</v>
      </c>
      <c r="P1186" t="str">
        <f>"170300000140"</f>
        <v>170300000140</v>
      </c>
      <c r="Q1186" t="s">
        <v>180</v>
      </c>
      <c r="R1186" t="s">
        <v>27</v>
      </c>
      <c r="S1186" t="s">
        <v>170</v>
      </c>
      <c r="T1186" t="s">
        <v>181</v>
      </c>
      <c r="U1186" t="s">
        <v>28</v>
      </c>
      <c r="V1186">
        <v>4</v>
      </c>
      <c r="W1186">
        <v>0</v>
      </c>
    </row>
    <row r="1187" spans="1:23" x14ac:dyDescent="0.25">
      <c r="A1187" t="str">
        <f t="shared" si="36"/>
        <v>LA061</v>
      </c>
      <c r="B1187" t="str">
        <f t="shared" si="37"/>
        <v>061</v>
      </c>
      <c r="C1187" t="s">
        <v>24</v>
      </c>
      <c r="D1187">
        <v>613540</v>
      </c>
      <c r="E1187" t="s">
        <v>237</v>
      </c>
      <c r="F1187">
        <v>613540</v>
      </c>
      <c r="G1187" t="s">
        <v>202</v>
      </c>
      <c r="H1187" t="s">
        <v>203</v>
      </c>
      <c r="I1187" t="s">
        <v>36</v>
      </c>
      <c r="J1187" t="s">
        <v>37</v>
      </c>
      <c r="K1187">
        <v>2520</v>
      </c>
      <c r="L1187" t="s">
        <v>228</v>
      </c>
      <c r="M1187">
        <v>3</v>
      </c>
      <c r="N1187" s="1">
        <v>42801</v>
      </c>
      <c r="O1187">
        <v>1</v>
      </c>
      <c r="P1187" t="str">
        <f>"170300002772"</f>
        <v>170300002772</v>
      </c>
      <c r="Q1187" t="s">
        <v>172</v>
      </c>
      <c r="R1187" t="s">
        <v>29</v>
      </c>
      <c r="S1187" t="s">
        <v>173</v>
      </c>
      <c r="T1187" t="s">
        <v>174</v>
      </c>
      <c r="U1187" t="s">
        <v>28</v>
      </c>
      <c r="V1187">
        <v>4</v>
      </c>
      <c r="W1187">
        <v>0</v>
      </c>
    </row>
    <row r="1188" spans="1:23" x14ac:dyDescent="0.25">
      <c r="A1188" t="str">
        <f t="shared" si="36"/>
        <v>LA061</v>
      </c>
      <c r="B1188" t="str">
        <f t="shared" si="37"/>
        <v>061</v>
      </c>
      <c r="C1188" t="s">
        <v>24</v>
      </c>
      <c r="D1188">
        <v>613540</v>
      </c>
      <c r="E1188" t="s">
        <v>237</v>
      </c>
      <c r="F1188">
        <v>613540</v>
      </c>
      <c r="G1188" t="s">
        <v>202</v>
      </c>
      <c r="H1188" t="s">
        <v>203</v>
      </c>
      <c r="I1188" t="s">
        <v>36</v>
      </c>
      <c r="J1188" t="s">
        <v>37</v>
      </c>
      <c r="K1188">
        <v>2520</v>
      </c>
      <c r="L1188" t="s">
        <v>228</v>
      </c>
      <c r="M1188">
        <v>3</v>
      </c>
      <c r="N1188" s="1">
        <v>42825</v>
      </c>
      <c r="O1188">
        <v>1</v>
      </c>
      <c r="P1188" t="str">
        <f>"170300000529"</f>
        <v>170300000529</v>
      </c>
      <c r="Q1188" t="s">
        <v>180</v>
      </c>
      <c r="R1188" t="s">
        <v>27</v>
      </c>
      <c r="S1188" t="s">
        <v>170</v>
      </c>
      <c r="T1188" t="s">
        <v>181</v>
      </c>
      <c r="U1188" t="s">
        <v>28</v>
      </c>
      <c r="V1188">
        <v>4</v>
      </c>
      <c r="W1188">
        <v>0</v>
      </c>
    </row>
    <row r="1189" spans="1:23" x14ac:dyDescent="0.25">
      <c r="A1189" t="str">
        <f t="shared" si="36"/>
        <v>LA061</v>
      </c>
      <c r="B1189" t="str">
        <f t="shared" si="37"/>
        <v>061</v>
      </c>
      <c r="C1189" t="s">
        <v>24</v>
      </c>
      <c r="D1189">
        <v>613540</v>
      </c>
      <c r="E1189" t="s">
        <v>237</v>
      </c>
      <c r="F1189">
        <v>613540</v>
      </c>
      <c r="G1189" t="s">
        <v>202</v>
      </c>
      <c r="H1189" t="s">
        <v>203</v>
      </c>
      <c r="I1189" t="s">
        <v>36</v>
      </c>
      <c r="J1189" t="s">
        <v>37</v>
      </c>
      <c r="K1189">
        <v>2520</v>
      </c>
      <c r="L1189" t="s">
        <v>228</v>
      </c>
      <c r="M1189">
        <v>4</v>
      </c>
      <c r="N1189" s="1">
        <v>42826</v>
      </c>
      <c r="O1189">
        <v>1</v>
      </c>
      <c r="P1189" t="str">
        <f>"170400000224"</f>
        <v>170400000224</v>
      </c>
      <c r="Q1189" t="s">
        <v>180</v>
      </c>
      <c r="R1189" t="s">
        <v>27</v>
      </c>
      <c r="S1189" t="s">
        <v>170</v>
      </c>
      <c r="T1189" t="s">
        <v>181</v>
      </c>
      <c r="U1189" t="s">
        <v>28</v>
      </c>
      <c r="V1189">
        <v>4</v>
      </c>
      <c r="W1189">
        <v>0</v>
      </c>
    </row>
    <row r="1190" spans="1:23" x14ac:dyDescent="0.25">
      <c r="A1190" t="str">
        <f t="shared" si="36"/>
        <v>LA061</v>
      </c>
      <c r="B1190" t="str">
        <f t="shared" si="37"/>
        <v>061</v>
      </c>
      <c r="C1190" t="s">
        <v>24</v>
      </c>
      <c r="D1190">
        <v>613540</v>
      </c>
      <c r="E1190" t="s">
        <v>237</v>
      </c>
      <c r="F1190">
        <v>613540</v>
      </c>
      <c r="G1190" t="s">
        <v>202</v>
      </c>
      <c r="H1190" t="s">
        <v>203</v>
      </c>
      <c r="I1190" t="s">
        <v>36</v>
      </c>
      <c r="J1190" t="s">
        <v>37</v>
      </c>
      <c r="K1190">
        <v>2520</v>
      </c>
      <c r="L1190" t="s">
        <v>228</v>
      </c>
      <c r="M1190">
        <v>4</v>
      </c>
      <c r="N1190" s="1">
        <v>42831</v>
      </c>
      <c r="O1190">
        <v>1</v>
      </c>
      <c r="P1190" t="str">
        <f>"170400001118"</f>
        <v>170400001118</v>
      </c>
      <c r="Q1190" t="s">
        <v>172</v>
      </c>
      <c r="R1190" t="s">
        <v>29</v>
      </c>
      <c r="S1190" t="s">
        <v>173</v>
      </c>
      <c r="T1190" t="s">
        <v>174</v>
      </c>
      <c r="U1190" t="s">
        <v>28</v>
      </c>
      <c r="V1190">
        <v>4</v>
      </c>
      <c r="W1190">
        <v>0</v>
      </c>
    </row>
    <row r="1191" spans="1:23" x14ac:dyDescent="0.25">
      <c r="A1191" t="str">
        <f t="shared" si="36"/>
        <v>LA061</v>
      </c>
      <c r="B1191" t="str">
        <f t="shared" si="37"/>
        <v>061</v>
      </c>
      <c r="C1191" t="s">
        <v>24</v>
      </c>
      <c r="D1191">
        <v>613540</v>
      </c>
      <c r="E1191" t="s">
        <v>237</v>
      </c>
      <c r="F1191">
        <v>613540</v>
      </c>
      <c r="G1191" t="s">
        <v>202</v>
      </c>
      <c r="H1191" t="s">
        <v>203</v>
      </c>
      <c r="I1191" t="s">
        <v>36</v>
      </c>
      <c r="J1191" t="s">
        <v>37</v>
      </c>
      <c r="K1191">
        <v>2520</v>
      </c>
      <c r="L1191" t="s">
        <v>228</v>
      </c>
      <c r="M1191">
        <v>4</v>
      </c>
      <c r="N1191" s="1">
        <v>42855</v>
      </c>
      <c r="O1191">
        <v>1</v>
      </c>
      <c r="P1191" t="str">
        <f>"170400000314"</f>
        <v>170400000314</v>
      </c>
      <c r="Q1191" t="s">
        <v>180</v>
      </c>
      <c r="R1191" t="s">
        <v>27</v>
      </c>
      <c r="S1191" t="s">
        <v>170</v>
      </c>
      <c r="T1191" t="s">
        <v>181</v>
      </c>
      <c r="U1191" t="s">
        <v>28</v>
      </c>
      <c r="V1191">
        <v>4</v>
      </c>
      <c r="W1191">
        <v>0</v>
      </c>
    </row>
    <row r="1192" spans="1:23" x14ac:dyDescent="0.25">
      <c r="A1192" t="str">
        <f t="shared" si="36"/>
        <v>LA061</v>
      </c>
      <c r="B1192" t="str">
        <f t="shared" si="37"/>
        <v>061</v>
      </c>
      <c r="C1192" t="s">
        <v>24</v>
      </c>
      <c r="D1192">
        <v>613540</v>
      </c>
      <c r="E1192" t="s">
        <v>237</v>
      </c>
      <c r="F1192">
        <v>613540</v>
      </c>
      <c r="G1192" t="s">
        <v>202</v>
      </c>
      <c r="H1192" t="s">
        <v>203</v>
      </c>
      <c r="I1192" t="s">
        <v>36</v>
      </c>
      <c r="J1192" t="s">
        <v>37</v>
      </c>
      <c r="K1192">
        <v>2520</v>
      </c>
      <c r="L1192" t="s">
        <v>228</v>
      </c>
      <c r="M1192">
        <v>5</v>
      </c>
      <c r="N1192" s="1">
        <v>42856</v>
      </c>
      <c r="O1192">
        <v>1</v>
      </c>
      <c r="P1192" t="str">
        <f>"170500000012"</f>
        <v>170500000012</v>
      </c>
      <c r="Q1192" t="s">
        <v>180</v>
      </c>
      <c r="R1192" t="s">
        <v>27</v>
      </c>
      <c r="S1192" t="s">
        <v>170</v>
      </c>
      <c r="T1192" t="s">
        <v>181</v>
      </c>
      <c r="U1192" t="s">
        <v>28</v>
      </c>
      <c r="V1192">
        <v>4</v>
      </c>
      <c r="W1192">
        <v>0</v>
      </c>
    </row>
    <row r="1193" spans="1:23" x14ac:dyDescent="0.25">
      <c r="A1193" t="str">
        <f t="shared" si="36"/>
        <v>LA061</v>
      </c>
      <c r="B1193" t="str">
        <f t="shared" si="37"/>
        <v>061</v>
      </c>
      <c r="C1193" t="s">
        <v>24</v>
      </c>
      <c r="D1193">
        <v>613540</v>
      </c>
      <c r="E1193" t="s">
        <v>237</v>
      </c>
      <c r="F1193">
        <v>613540</v>
      </c>
      <c r="G1193" t="s">
        <v>202</v>
      </c>
      <c r="H1193" t="s">
        <v>203</v>
      </c>
      <c r="I1193" t="s">
        <v>36</v>
      </c>
      <c r="J1193" t="s">
        <v>37</v>
      </c>
      <c r="K1193">
        <v>2520</v>
      </c>
      <c r="L1193" t="s">
        <v>228</v>
      </c>
      <c r="M1193">
        <v>5</v>
      </c>
      <c r="N1193" s="1">
        <v>42866</v>
      </c>
      <c r="O1193">
        <v>1</v>
      </c>
      <c r="P1193" t="str">
        <f>"170500000435"</f>
        <v>170500000435</v>
      </c>
      <c r="Q1193" t="s">
        <v>172</v>
      </c>
      <c r="R1193" t="s">
        <v>29</v>
      </c>
      <c r="S1193" t="s">
        <v>173</v>
      </c>
      <c r="T1193" t="s">
        <v>174</v>
      </c>
      <c r="U1193" t="s">
        <v>28</v>
      </c>
      <c r="V1193">
        <v>4</v>
      </c>
      <c r="W1193">
        <v>0</v>
      </c>
    </row>
    <row r="1194" spans="1:23" x14ac:dyDescent="0.25">
      <c r="A1194" t="str">
        <f t="shared" si="36"/>
        <v>LA061</v>
      </c>
      <c r="B1194" t="str">
        <f t="shared" si="37"/>
        <v>061</v>
      </c>
      <c r="C1194" t="s">
        <v>24</v>
      </c>
      <c r="D1194">
        <v>613540</v>
      </c>
      <c r="E1194" t="s">
        <v>237</v>
      </c>
      <c r="F1194">
        <v>613540</v>
      </c>
      <c r="G1194" t="s">
        <v>202</v>
      </c>
      <c r="H1194" t="s">
        <v>203</v>
      </c>
      <c r="I1194" t="s">
        <v>36</v>
      </c>
      <c r="J1194" t="s">
        <v>37</v>
      </c>
      <c r="K1194">
        <v>2520</v>
      </c>
      <c r="L1194" t="s">
        <v>228</v>
      </c>
      <c r="M1194">
        <v>5</v>
      </c>
      <c r="N1194" s="1">
        <v>42886</v>
      </c>
      <c r="O1194">
        <v>1</v>
      </c>
      <c r="P1194" t="str">
        <f>"170500000028"</f>
        <v>170500000028</v>
      </c>
      <c r="Q1194" t="s">
        <v>180</v>
      </c>
      <c r="R1194" t="s">
        <v>29</v>
      </c>
      <c r="S1194" t="s">
        <v>170</v>
      </c>
      <c r="T1194" t="s">
        <v>181</v>
      </c>
      <c r="U1194" t="s">
        <v>28</v>
      </c>
      <c r="V1194">
        <v>4</v>
      </c>
      <c r="W1194">
        <v>0</v>
      </c>
    </row>
    <row r="1195" spans="1:23" x14ac:dyDescent="0.25">
      <c r="A1195" t="str">
        <f t="shared" si="36"/>
        <v>LA061</v>
      </c>
      <c r="B1195" t="str">
        <f t="shared" si="37"/>
        <v>061</v>
      </c>
      <c r="C1195" t="s">
        <v>24</v>
      </c>
      <c r="D1195">
        <v>613540</v>
      </c>
      <c r="E1195" t="s">
        <v>237</v>
      </c>
      <c r="F1195">
        <v>613540</v>
      </c>
      <c r="G1195" t="s">
        <v>202</v>
      </c>
      <c r="H1195" t="s">
        <v>203</v>
      </c>
      <c r="I1195" t="s">
        <v>36</v>
      </c>
      <c r="J1195" t="s">
        <v>37</v>
      </c>
      <c r="K1195">
        <v>2520</v>
      </c>
      <c r="L1195" t="s">
        <v>228</v>
      </c>
      <c r="M1195">
        <v>6</v>
      </c>
      <c r="N1195" s="1">
        <v>42887</v>
      </c>
      <c r="O1195">
        <v>1</v>
      </c>
      <c r="P1195" t="str">
        <f>"170600000001"</f>
        <v>170600000001</v>
      </c>
      <c r="Q1195" t="s">
        <v>180</v>
      </c>
      <c r="R1195" t="s">
        <v>29</v>
      </c>
      <c r="S1195" t="s">
        <v>170</v>
      </c>
      <c r="T1195" t="s">
        <v>181</v>
      </c>
      <c r="U1195" t="s">
        <v>28</v>
      </c>
      <c r="V1195">
        <v>4</v>
      </c>
      <c r="W1195">
        <v>0</v>
      </c>
    </row>
    <row r="1196" spans="1:23" x14ac:dyDescent="0.25">
      <c r="A1196" t="str">
        <f t="shared" si="36"/>
        <v>LA061</v>
      </c>
      <c r="B1196" t="str">
        <f t="shared" si="37"/>
        <v>061</v>
      </c>
      <c r="C1196" t="s">
        <v>24</v>
      </c>
      <c r="D1196">
        <v>613540</v>
      </c>
      <c r="E1196" t="s">
        <v>237</v>
      </c>
      <c r="F1196">
        <v>613540</v>
      </c>
      <c r="G1196" t="s">
        <v>202</v>
      </c>
      <c r="H1196" t="s">
        <v>203</v>
      </c>
      <c r="I1196" t="s">
        <v>36</v>
      </c>
      <c r="J1196" t="s">
        <v>37</v>
      </c>
      <c r="K1196">
        <v>2520</v>
      </c>
      <c r="L1196" t="s">
        <v>228</v>
      </c>
      <c r="M1196">
        <v>6</v>
      </c>
      <c r="N1196" s="1">
        <v>42892</v>
      </c>
      <c r="O1196">
        <v>1</v>
      </c>
      <c r="P1196" t="str">
        <f>"170600000172"</f>
        <v>170600000172</v>
      </c>
      <c r="Q1196" t="s">
        <v>172</v>
      </c>
      <c r="R1196" t="s">
        <v>29</v>
      </c>
      <c r="S1196" t="s">
        <v>173</v>
      </c>
      <c r="T1196" t="s">
        <v>174</v>
      </c>
      <c r="U1196" t="s">
        <v>28</v>
      </c>
      <c r="V1196">
        <v>4</v>
      </c>
      <c r="W1196">
        <v>0</v>
      </c>
    </row>
    <row r="1197" spans="1:23" x14ac:dyDescent="0.25">
      <c r="A1197" t="str">
        <f t="shared" si="36"/>
        <v>LA061</v>
      </c>
      <c r="B1197" t="str">
        <f t="shared" si="37"/>
        <v>061</v>
      </c>
      <c r="C1197" t="s">
        <v>24</v>
      </c>
      <c r="D1197">
        <v>613540</v>
      </c>
      <c r="E1197" t="s">
        <v>237</v>
      </c>
      <c r="F1197">
        <v>613540</v>
      </c>
      <c r="G1197" t="s">
        <v>202</v>
      </c>
      <c r="H1197" t="s">
        <v>203</v>
      </c>
      <c r="I1197" t="s">
        <v>36</v>
      </c>
      <c r="J1197" t="s">
        <v>37</v>
      </c>
      <c r="K1197">
        <v>2520</v>
      </c>
      <c r="L1197" t="s">
        <v>228</v>
      </c>
      <c r="M1197">
        <v>6</v>
      </c>
      <c r="N1197" s="1">
        <v>42916</v>
      </c>
      <c r="O1197">
        <v>1</v>
      </c>
      <c r="P1197" t="str">
        <f>"170600000095"</f>
        <v>170600000095</v>
      </c>
      <c r="Q1197" t="s">
        <v>180</v>
      </c>
      <c r="R1197" t="s">
        <v>29</v>
      </c>
      <c r="S1197" t="s">
        <v>187</v>
      </c>
      <c r="T1197" t="s">
        <v>181</v>
      </c>
      <c r="U1197" t="s">
        <v>28</v>
      </c>
      <c r="V1197">
        <v>4</v>
      </c>
      <c r="W1197">
        <v>0</v>
      </c>
    </row>
    <row r="1198" spans="1:23" x14ac:dyDescent="0.25">
      <c r="A1198" t="str">
        <f t="shared" si="36"/>
        <v>LA061</v>
      </c>
      <c r="B1198" t="str">
        <f t="shared" si="37"/>
        <v>061</v>
      </c>
      <c r="C1198" t="s">
        <v>24</v>
      </c>
      <c r="D1198">
        <v>615500</v>
      </c>
      <c r="E1198" t="s">
        <v>246</v>
      </c>
      <c r="F1198">
        <v>615500</v>
      </c>
      <c r="G1198" t="s">
        <v>207</v>
      </c>
      <c r="H1198" t="s">
        <v>208</v>
      </c>
      <c r="I1198" t="s">
        <v>191</v>
      </c>
      <c r="J1198" t="s">
        <v>192</v>
      </c>
      <c r="K1198">
        <v>2550</v>
      </c>
      <c r="L1198" t="s">
        <v>221</v>
      </c>
      <c r="M1198">
        <v>2</v>
      </c>
      <c r="N1198" s="1">
        <v>42776</v>
      </c>
      <c r="O1198">
        <v>1</v>
      </c>
      <c r="P1198" t="str">
        <f>"170200000599"</f>
        <v>170200000599</v>
      </c>
      <c r="Q1198" t="s">
        <v>172</v>
      </c>
      <c r="R1198" t="s">
        <v>29</v>
      </c>
      <c r="S1198" t="s">
        <v>173</v>
      </c>
      <c r="T1198" t="s">
        <v>174</v>
      </c>
      <c r="U1198" t="s">
        <v>28</v>
      </c>
      <c r="V1198">
        <v>4</v>
      </c>
      <c r="W1198">
        <v>0</v>
      </c>
    </row>
    <row r="1199" spans="1:23" x14ac:dyDescent="0.25">
      <c r="A1199" t="str">
        <f t="shared" si="36"/>
        <v>LA061</v>
      </c>
      <c r="B1199" t="str">
        <f t="shared" si="37"/>
        <v>061</v>
      </c>
      <c r="C1199" t="s">
        <v>24</v>
      </c>
      <c r="D1199">
        <v>615500</v>
      </c>
      <c r="E1199" t="s">
        <v>246</v>
      </c>
      <c r="F1199">
        <v>615500</v>
      </c>
      <c r="G1199" t="s">
        <v>207</v>
      </c>
      <c r="H1199" t="s">
        <v>208</v>
      </c>
      <c r="I1199" t="s">
        <v>191</v>
      </c>
      <c r="J1199" t="s">
        <v>192</v>
      </c>
      <c r="K1199">
        <v>2550</v>
      </c>
      <c r="L1199" t="s">
        <v>221</v>
      </c>
      <c r="M1199">
        <v>2</v>
      </c>
      <c r="N1199" s="1">
        <v>42794</v>
      </c>
      <c r="O1199">
        <v>1</v>
      </c>
      <c r="P1199" t="str">
        <f>"170200000526"</f>
        <v>170200000526</v>
      </c>
      <c r="Q1199" t="s">
        <v>169</v>
      </c>
      <c r="R1199" t="s">
        <v>27</v>
      </c>
      <c r="S1199" t="s">
        <v>170</v>
      </c>
      <c r="T1199" t="s">
        <v>171</v>
      </c>
      <c r="U1199" t="s">
        <v>28</v>
      </c>
      <c r="V1199">
        <v>4</v>
      </c>
      <c r="W1199">
        <v>0</v>
      </c>
    </row>
    <row r="1200" spans="1:23" x14ac:dyDescent="0.25">
      <c r="A1200" t="str">
        <f t="shared" si="36"/>
        <v>LA061</v>
      </c>
      <c r="B1200" t="str">
        <f t="shared" si="37"/>
        <v>061</v>
      </c>
      <c r="C1200" t="s">
        <v>24</v>
      </c>
      <c r="D1200">
        <v>615500</v>
      </c>
      <c r="E1200" t="s">
        <v>246</v>
      </c>
      <c r="F1200">
        <v>615500</v>
      </c>
      <c r="G1200" t="s">
        <v>207</v>
      </c>
      <c r="H1200" t="s">
        <v>208</v>
      </c>
      <c r="I1200" t="s">
        <v>191</v>
      </c>
      <c r="J1200" t="s">
        <v>192</v>
      </c>
      <c r="K1200">
        <v>2550</v>
      </c>
      <c r="L1200" t="s">
        <v>221</v>
      </c>
      <c r="M1200">
        <v>3</v>
      </c>
      <c r="N1200" s="1">
        <v>42795</v>
      </c>
      <c r="O1200">
        <v>1</v>
      </c>
      <c r="P1200" t="str">
        <f>"170300000245"</f>
        <v>170300000245</v>
      </c>
      <c r="Q1200" t="s">
        <v>169</v>
      </c>
      <c r="R1200" t="s">
        <v>27</v>
      </c>
      <c r="S1200" t="s">
        <v>170</v>
      </c>
      <c r="T1200" t="s">
        <v>171</v>
      </c>
      <c r="U1200" t="s">
        <v>28</v>
      </c>
      <c r="V1200">
        <v>4</v>
      </c>
      <c r="W1200">
        <v>0</v>
      </c>
    </row>
    <row r="1201" spans="1:23" x14ac:dyDescent="0.25">
      <c r="A1201" t="str">
        <f t="shared" si="36"/>
        <v>LA061</v>
      </c>
      <c r="B1201" t="str">
        <f t="shared" si="37"/>
        <v>061</v>
      </c>
      <c r="C1201" t="s">
        <v>24</v>
      </c>
      <c r="D1201">
        <v>615500</v>
      </c>
      <c r="E1201" t="s">
        <v>246</v>
      </c>
      <c r="F1201">
        <v>615500</v>
      </c>
      <c r="G1201" t="s">
        <v>207</v>
      </c>
      <c r="H1201" t="s">
        <v>208</v>
      </c>
      <c r="I1201" t="s">
        <v>191</v>
      </c>
      <c r="J1201" t="s">
        <v>192</v>
      </c>
      <c r="K1201">
        <v>2550</v>
      </c>
      <c r="L1201" t="s">
        <v>221</v>
      </c>
      <c r="M1201">
        <v>3</v>
      </c>
      <c r="N1201" s="1">
        <v>42804</v>
      </c>
      <c r="O1201">
        <v>1</v>
      </c>
      <c r="P1201" t="str">
        <f>"170300001003"</f>
        <v>170300001003</v>
      </c>
      <c r="Q1201" t="s">
        <v>172</v>
      </c>
      <c r="R1201" t="s">
        <v>29</v>
      </c>
      <c r="S1201" t="s">
        <v>173</v>
      </c>
      <c r="T1201" t="s">
        <v>174</v>
      </c>
      <c r="U1201" t="s">
        <v>28</v>
      </c>
      <c r="V1201">
        <v>4</v>
      </c>
      <c r="W1201">
        <v>0</v>
      </c>
    </row>
    <row r="1202" spans="1:23" x14ac:dyDescent="0.25">
      <c r="A1202" t="str">
        <f t="shared" si="36"/>
        <v>LA061</v>
      </c>
      <c r="B1202" t="str">
        <f t="shared" si="37"/>
        <v>061</v>
      </c>
      <c r="C1202" t="s">
        <v>24</v>
      </c>
      <c r="D1202">
        <v>615500</v>
      </c>
      <c r="E1202" t="s">
        <v>246</v>
      </c>
      <c r="F1202">
        <v>615500</v>
      </c>
      <c r="G1202" t="s">
        <v>207</v>
      </c>
      <c r="H1202" t="s">
        <v>208</v>
      </c>
      <c r="I1202" t="s">
        <v>191</v>
      </c>
      <c r="J1202" t="s">
        <v>192</v>
      </c>
      <c r="K1202">
        <v>2550</v>
      </c>
      <c r="L1202" t="s">
        <v>221</v>
      </c>
      <c r="M1202">
        <v>3</v>
      </c>
      <c r="N1202" s="1">
        <v>42825</v>
      </c>
      <c r="O1202">
        <v>1</v>
      </c>
      <c r="P1202" t="str">
        <f>"170300000528"</f>
        <v>170300000528</v>
      </c>
      <c r="Q1202" t="s">
        <v>169</v>
      </c>
      <c r="R1202" t="s">
        <v>27</v>
      </c>
      <c r="S1202" t="s">
        <v>170</v>
      </c>
      <c r="T1202" t="s">
        <v>171</v>
      </c>
      <c r="U1202" t="s">
        <v>28</v>
      </c>
      <c r="V1202">
        <v>4</v>
      </c>
      <c r="W1202">
        <v>0</v>
      </c>
    </row>
    <row r="1203" spans="1:23" x14ac:dyDescent="0.25">
      <c r="A1203" t="str">
        <f t="shared" si="36"/>
        <v>LA061</v>
      </c>
      <c r="B1203" t="str">
        <f t="shared" si="37"/>
        <v>061</v>
      </c>
      <c r="C1203" t="s">
        <v>24</v>
      </c>
      <c r="D1203">
        <v>615500</v>
      </c>
      <c r="E1203" t="s">
        <v>246</v>
      </c>
      <c r="F1203">
        <v>615500</v>
      </c>
      <c r="G1203" t="s">
        <v>207</v>
      </c>
      <c r="H1203" t="s">
        <v>208</v>
      </c>
      <c r="I1203" t="s">
        <v>191</v>
      </c>
      <c r="J1203" t="s">
        <v>192</v>
      </c>
      <c r="K1203">
        <v>2550</v>
      </c>
      <c r="L1203" t="s">
        <v>221</v>
      </c>
      <c r="M1203">
        <v>4</v>
      </c>
      <c r="N1203" s="1">
        <v>42826</v>
      </c>
      <c r="O1203">
        <v>1</v>
      </c>
      <c r="P1203" t="str">
        <f>"170400000223"</f>
        <v>170400000223</v>
      </c>
      <c r="Q1203" t="s">
        <v>169</v>
      </c>
      <c r="R1203" t="s">
        <v>27</v>
      </c>
      <c r="S1203" t="s">
        <v>170</v>
      </c>
      <c r="T1203" t="s">
        <v>171</v>
      </c>
      <c r="U1203" t="s">
        <v>28</v>
      </c>
      <c r="V1203">
        <v>4</v>
      </c>
      <c r="W1203">
        <v>0</v>
      </c>
    </row>
    <row r="1204" spans="1:23" x14ac:dyDescent="0.25">
      <c r="A1204" t="str">
        <f t="shared" si="36"/>
        <v>LA061</v>
      </c>
      <c r="B1204" t="str">
        <f t="shared" si="37"/>
        <v>061</v>
      </c>
      <c r="C1204" t="s">
        <v>24</v>
      </c>
      <c r="D1204">
        <v>615500</v>
      </c>
      <c r="E1204" t="s">
        <v>246</v>
      </c>
      <c r="F1204">
        <v>615500</v>
      </c>
      <c r="G1204" t="s">
        <v>207</v>
      </c>
      <c r="H1204" t="s">
        <v>208</v>
      </c>
      <c r="I1204" t="s">
        <v>191</v>
      </c>
      <c r="J1204" t="s">
        <v>192</v>
      </c>
      <c r="K1204">
        <v>2550</v>
      </c>
      <c r="L1204" t="s">
        <v>221</v>
      </c>
      <c r="M1204">
        <v>4</v>
      </c>
      <c r="N1204" s="1">
        <v>42855</v>
      </c>
      <c r="O1204">
        <v>1</v>
      </c>
      <c r="P1204" t="str">
        <f>"170400000491"</f>
        <v>170400000491</v>
      </c>
      <c r="Q1204" t="s">
        <v>169</v>
      </c>
      <c r="R1204" t="s">
        <v>27</v>
      </c>
      <c r="S1204" t="s">
        <v>170</v>
      </c>
      <c r="T1204" t="s">
        <v>171</v>
      </c>
      <c r="U1204" t="s">
        <v>28</v>
      </c>
      <c r="V1204">
        <v>4</v>
      </c>
      <c r="W1204">
        <v>0</v>
      </c>
    </row>
    <row r="1205" spans="1:23" x14ac:dyDescent="0.25">
      <c r="A1205" t="str">
        <f t="shared" si="36"/>
        <v>LA061</v>
      </c>
      <c r="B1205" t="str">
        <f t="shared" si="37"/>
        <v>061</v>
      </c>
      <c r="C1205" t="s">
        <v>24</v>
      </c>
      <c r="D1205">
        <v>615500</v>
      </c>
      <c r="E1205" t="s">
        <v>246</v>
      </c>
      <c r="F1205">
        <v>615500</v>
      </c>
      <c r="G1205" t="s">
        <v>207</v>
      </c>
      <c r="H1205" t="s">
        <v>208</v>
      </c>
      <c r="I1205" t="s">
        <v>191</v>
      </c>
      <c r="J1205" t="s">
        <v>192</v>
      </c>
      <c r="K1205">
        <v>2550</v>
      </c>
      <c r="L1205" t="s">
        <v>221</v>
      </c>
      <c r="M1205">
        <v>5</v>
      </c>
      <c r="N1205" s="1">
        <v>42856</v>
      </c>
      <c r="O1205">
        <v>1</v>
      </c>
      <c r="P1205" t="str">
        <f>"170500000190"</f>
        <v>170500000190</v>
      </c>
      <c r="Q1205" t="s">
        <v>169</v>
      </c>
      <c r="R1205" t="s">
        <v>27</v>
      </c>
      <c r="S1205" t="s">
        <v>170</v>
      </c>
      <c r="T1205" t="s">
        <v>171</v>
      </c>
      <c r="U1205" t="s">
        <v>28</v>
      </c>
      <c r="V1205">
        <v>4</v>
      </c>
      <c r="W1205">
        <v>0</v>
      </c>
    </row>
    <row r="1206" spans="1:23" x14ac:dyDescent="0.25">
      <c r="A1206" t="str">
        <f t="shared" si="36"/>
        <v>LA061</v>
      </c>
      <c r="B1206" t="str">
        <f t="shared" si="37"/>
        <v>061</v>
      </c>
      <c r="C1206" t="s">
        <v>24</v>
      </c>
      <c r="D1206">
        <v>615500</v>
      </c>
      <c r="E1206" t="s">
        <v>246</v>
      </c>
      <c r="F1206">
        <v>615500</v>
      </c>
      <c r="G1206" t="s">
        <v>207</v>
      </c>
      <c r="H1206" t="s">
        <v>208</v>
      </c>
      <c r="I1206" t="s">
        <v>191</v>
      </c>
      <c r="J1206" t="s">
        <v>192</v>
      </c>
      <c r="K1206">
        <v>2550</v>
      </c>
      <c r="L1206" t="s">
        <v>221</v>
      </c>
      <c r="M1206">
        <v>5</v>
      </c>
      <c r="N1206" s="1">
        <v>42886</v>
      </c>
      <c r="O1206">
        <v>1</v>
      </c>
      <c r="P1206" t="str">
        <f>"170500000511"</f>
        <v>170500000511</v>
      </c>
      <c r="Q1206" t="s">
        <v>169</v>
      </c>
      <c r="R1206" t="s">
        <v>27</v>
      </c>
      <c r="S1206" t="s">
        <v>170</v>
      </c>
      <c r="T1206" t="s">
        <v>171</v>
      </c>
      <c r="U1206" t="s">
        <v>28</v>
      </c>
      <c r="V1206">
        <v>4</v>
      </c>
      <c r="W1206">
        <v>0</v>
      </c>
    </row>
    <row r="1207" spans="1:23" x14ac:dyDescent="0.25">
      <c r="A1207" t="str">
        <f t="shared" si="36"/>
        <v>LA061</v>
      </c>
      <c r="B1207" t="str">
        <f t="shared" si="37"/>
        <v>061</v>
      </c>
      <c r="C1207" t="s">
        <v>24</v>
      </c>
      <c r="D1207">
        <v>615500</v>
      </c>
      <c r="E1207" t="s">
        <v>246</v>
      </c>
      <c r="F1207">
        <v>615500</v>
      </c>
      <c r="G1207" t="s">
        <v>207</v>
      </c>
      <c r="H1207" t="s">
        <v>208</v>
      </c>
      <c r="I1207" t="s">
        <v>191</v>
      </c>
      <c r="J1207" t="s">
        <v>192</v>
      </c>
      <c r="K1207">
        <v>2550</v>
      </c>
      <c r="L1207" t="s">
        <v>221</v>
      </c>
      <c r="M1207">
        <v>6</v>
      </c>
      <c r="N1207" s="1">
        <v>42887</v>
      </c>
      <c r="O1207">
        <v>1</v>
      </c>
      <c r="P1207" t="str">
        <f>"170600000230"</f>
        <v>170600000230</v>
      </c>
      <c r="Q1207" t="s">
        <v>169</v>
      </c>
      <c r="R1207" t="s">
        <v>27</v>
      </c>
      <c r="S1207" t="s">
        <v>170</v>
      </c>
      <c r="T1207" t="s">
        <v>171</v>
      </c>
      <c r="U1207" t="s">
        <v>28</v>
      </c>
      <c r="V1207">
        <v>4</v>
      </c>
      <c r="W1207">
        <v>0</v>
      </c>
    </row>
    <row r="1208" spans="1:23" x14ac:dyDescent="0.25">
      <c r="A1208" t="str">
        <f t="shared" si="36"/>
        <v>LA061</v>
      </c>
      <c r="B1208" t="str">
        <f t="shared" si="37"/>
        <v>061</v>
      </c>
      <c r="C1208" t="s">
        <v>24</v>
      </c>
      <c r="D1208">
        <v>615500</v>
      </c>
      <c r="E1208" t="s">
        <v>246</v>
      </c>
      <c r="F1208">
        <v>615500</v>
      </c>
      <c r="G1208" t="s">
        <v>207</v>
      </c>
      <c r="H1208" t="s">
        <v>208</v>
      </c>
      <c r="I1208" t="s">
        <v>191</v>
      </c>
      <c r="J1208" t="s">
        <v>192</v>
      </c>
      <c r="K1208">
        <v>2550</v>
      </c>
      <c r="L1208" t="s">
        <v>221</v>
      </c>
      <c r="M1208">
        <v>6</v>
      </c>
      <c r="N1208" s="1">
        <v>42916</v>
      </c>
      <c r="O1208">
        <v>1</v>
      </c>
      <c r="P1208" t="str">
        <f>"170600000094"</f>
        <v>170600000094</v>
      </c>
      <c r="Q1208" t="s">
        <v>169</v>
      </c>
      <c r="R1208" t="s">
        <v>29</v>
      </c>
      <c r="S1208" t="s">
        <v>170</v>
      </c>
      <c r="T1208" t="s">
        <v>171</v>
      </c>
      <c r="U1208" t="s">
        <v>28</v>
      </c>
      <c r="V1208">
        <v>4</v>
      </c>
      <c r="W1208">
        <v>0</v>
      </c>
    </row>
    <row r="1209" spans="1:23" x14ac:dyDescent="0.25">
      <c r="A1209" t="str">
        <f t="shared" si="36"/>
        <v>LA061</v>
      </c>
      <c r="B1209" t="str">
        <f t="shared" si="37"/>
        <v>061</v>
      </c>
      <c r="C1209" t="s">
        <v>24</v>
      </c>
      <c r="D1209">
        <v>615500</v>
      </c>
      <c r="E1209" t="s">
        <v>246</v>
      </c>
      <c r="F1209">
        <v>615500</v>
      </c>
      <c r="G1209" t="s">
        <v>207</v>
      </c>
      <c r="H1209" t="s">
        <v>208</v>
      </c>
      <c r="I1209" t="s">
        <v>191</v>
      </c>
      <c r="J1209" t="s">
        <v>192</v>
      </c>
      <c r="K1209">
        <v>2550</v>
      </c>
      <c r="L1209" t="s">
        <v>221</v>
      </c>
      <c r="M1209">
        <v>7</v>
      </c>
      <c r="N1209" s="1">
        <v>42917</v>
      </c>
      <c r="O1209">
        <v>1</v>
      </c>
      <c r="P1209" t="str">
        <f>"170700000023"</f>
        <v>170700000023</v>
      </c>
      <c r="Q1209" t="s">
        <v>169</v>
      </c>
      <c r="R1209" t="s">
        <v>29</v>
      </c>
      <c r="S1209" t="s">
        <v>170</v>
      </c>
      <c r="T1209" t="s">
        <v>171</v>
      </c>
      <c r="U1209" t="s">
        <v>28</v>
      </c>
      <c r="V1209">
        <v>4</v>
      </c>
      <c r="W1209">
        <v>0</v>
      </c>
    </row>
    <row r="1210" spans="1:23" x14ac:dyDescent="0.25">
      <c r="A1210" t="str">
        <f t="shared" si="36"/>
        <v>LA061</v>
      </c>
      <c r="B1210" t="str">
        <f t="shared" si="37"/>
        <v>061</v>
      </c>
      <c r="C1210" t="s">
        <v>24</v>
      </c>
      <c r="D1210">
        <v>615500</v>
      </c>
      <c r="E1210" t="s">
        <v>246</v>
      </c>
      <c r="F1210">
        <v>615500</v>
      </c>
      <c r="G1210" t="s">
        <v>207</v>
      </c>
      <c r="H1210" t="s">
        <v>208</v>
      </c>
      <c r="I1210" t="s">
        <v>191</v>
      </c>
      <c r="J1210" t="s">
        <v>192</v>
      </c>
      <c r="K1210">
        <v>2550</v>
      </c>
      <c r="L1210" t="s">
        <v>221</v>
      </c>
      <c r="M1210">
        <v>7</v>
      </c>
      <c r="N1210" s="1">
        <v>42947</v>
      </c>
      <c r="O1210">
        <v>1</v>
      </c>
      <c r="P1210" t="str">
        <f>"170700000172"</f>
        <v>170700000172</v>
      </c>
      <c r="Q1210" t="s">
        <v>169</v>
      </c>
      <c r="R1210" t="s">
        <v>27</v>
      </c>
      <c r="S1210" t="s">
        <v>170</v>
      </c>
      <c r="T1210" t="s">
        <v>171</v>
      </c>
      <c r="U1210" t="s">
        <v>28</v>
      </c>
      <c r="V1210">
        <v>4</v>
      </c>
      <c r="W1210">
        <v>0</v>
      </c>
    </row>
    <row r="1211" spans="1:23" x14ac:dyDescent="0.25">
      <c r="A1211" t="str">
        <f t="shared" si="36"/>
        <v>LA061</v>
      </c>
      <c r="B1211" t="str">
        <f t="shared" si="37"/>
        <v>061</v>
      </c>
      <c r="C1211" t="s">
        <v>24</v>
      </c>
      <c r="D1211">
        <v>615500</v>
      </c>
      <c r="E1211" t="s">
        <v>246</v>
      </c>
      <c r="F1211">
        <v>615500</v>
      </c>
      <c r="G1211" t="s">
        <v>207</v>
      </c>
      <c r="H1211" t="s">
        <v>208</v>
      </c>
      <c r="I1211" t="s">
        <v>191</v>
      </c>
      <c r="J1211" t="s">
        <v>192</v>
      </c>
      <c r="K1211">
        <v>2550</v>
      </c>
      <c r="L1211" t="s">
        <v>221</v>
      </c>
      <c r="M1211">
        <v>8</v>
      </c>
      <c r="N1211" s="1">
        <v>42948</v>
      </c>
      <c r="O1211">
        <v>1</v>
      </c>
      <c r="P1211" t="str">
        <f>"170800000172"</f>
        <v>170800000172</v>
      </c>
      <c r="Q1211" t="s">
        <v>169</v>
      </c>
      <c r="R1211" t="s">
        <v>27</v>
      </c>
      <c r="S1211" t="s">
        <v>170</v>
      </c>
      <c r="T1211" t="s">
        <v>171</v>
      </c>
      <c r="U1211" t="s">
        <v>28</v>
      </c>
      <c r="V1211">
        <v>4</v>
      </c>
      <c r="W1211">
        <v>0</v>
      </c>
    </row>
    <row r="1212" spans="1:23" x14ac:dyDescent="0.25">
      <c r="A1212" t="str">
        <f t="shared" si="36"/>
        <v>LA061</v>
      </c>
      <c r="B1212" t="str">
        <f t="shared" si="37"/>
        <v>061</v>
      </c>
      <c r="C1212" t="s">
        <v>24</v>
      </c>
      <c r="D1212">
        <v>615570</v>
      </c>
      <c r="E1212" t="s">
        <v>241</v>
      </c>
      <c r="F1212">
        <v>615570</v>
      </c>
      <c r="G1212" t="s">
        <v>242</v>
      </c>
      <c r="H1212" t="s">
        <v>243</v>
      </c>
      <c r="I1212" t="s">
        <v>34</v>
      </c>
      <c r="J1212" t="s">
        <v>35</v>
      </c>
      <c r="K1212">
        <v>2540</v>
      </c>
      <c r="L1212" t="s">
        <v>46</v>
      </c>
      <c r="M1212">
        <v>8</v>
      </c>
      <c r="N1212" s="1">
        <v>42961</v>
      </c>
      <c r="O1212">
        <v>1</v>
      </c>
      <c r="P1212" t="str">
        <f>"170800000810"</f>
        <v>170800000810</v>
      </c>
      <c r="Q1212" t="s">
        <v>172</v>
      </c>
      <c r="R1212" t="s">
        <v>29</v>
      </c>
      <c r="S1212" t="s">
        <v>173</v>
      </c>
      <c r="T1212" t="s">
        <v>174</v>
      </c>
      <c r="U1212" t="s">
        <v>28</v>
      </c>
      <c r="V1212">
        <v>4</v>
      </c>
      <c r="W1212">
        <v>0</v>
      </c>
    </row>
    <row r="1213" spans="1:23" x14ac:dyDescent="0.25">
      <c r="A1213" t="str">
        <f t="shared" si="36"/>
        <v>LA061</v>
      </c>
      <c r="B1213" t="str">
        <f t="shared" si="37"/>
        <v>061</v>
      </c>
      <c r="C1213" t="s">
        <v>24</v>
      </c>
      <c r="D1213">
        <v>615570</v>
      </c>
      <c r="E1213" t="s">
        <v>241</v>
      </c>
      <c r="F1213">
        <v>615570</v>
      </c>
      <c r="G1213" t="s">
        <v>242</v>
      </c>
      <c r="H1213" t="s">
        <v>243</v>
      </c>
      <c r="I1213" t="s">
        <v>34</v>
      </c>
      <c r="J1213" t="s">
        <v>35</v>
      </c>
      <c r="K1213">
        <v>2540</v>
      </c>
      <c r="L1213" t="s">
        <v>46</v>
      </c>
      <c r="M1213">
        <v>8</v>
      </c>
      <c r="N1213" s="1">
        <v>42971</v>
      </c>
      <c r="O1213">
        <v>1</v>
      </c>
      <c r="P1213" t="str">
        <f>"170800002047"</f>
        <v>170800002047</v>
      </c>
      <c r="Q1213" t="s">
        <v>172</v>
      </c>
      <c r="R1213" t="s">
        <v>29</v>
      </c>
      <c r="S1213" t="s">
        <v>173</v>
      </c>
      <c r="T1213" t="s">
        <v>174</v>
      </c>
      <c r="U1213" t="s">
        <v>28</v>
      </c>
      <c r="V1213">
        <v>4</v>
      </c>
      <c r="W1213">
        <v>0</v>
      </c>
    </row>
    <row r="1214" spans="1:23" x14ac:dyDescent="0.25">
      <c r="A1214" t="str">
        <f t="shared" si="36"/>
        <v>LA061</v>
      </c>
      <c r="B1214" t="str">
        <f t="shared" si="37"/>
        <v>061</v>
      </c>
      <c r="C1214" t="s">
        <v>24</v>
      </c>
      <c r="D1214">
        <v>615570</v>
      </c>
      <c r="E1214" t="s">
        <v>241</v>
      </c>
      <c r="F1214">
        <v>615570</v>
      </c>
      <c r="G1214" t="s">
        <v>242</v>
      </c>
      <c r="H1214" t="s">
        <v>243</v>
      </c>
      <c r="I1214" t="s">
        <v>34</v>
      </c>
      <c r="J1214" t="s">
        <v>35</v>
      </c>
      <c r="K1214">
        <v>2540</v>
      </c>
      <c r="L1214" t="s">
        <v>46</v>
      </c>
      <c r="M1214">
        <v>8</v>
      </c>
      <c r="N1214" s="1">
        <v>42972</v>
      </c>
      <c r="O1214">
        <v>1</v>
      </c>
      <c r="P1214" t="str">
        <f>"170800002181"</f>
        <v>170800002181</v>
      </c>
      <c r="Q1214" t="s">
        <v>172</v>
      </c>
      <c r="R1214" t="s">
        <v>29</v>
      </c>
      <c r="S1214" t="s">
        <v>173</v>
      </c>
      <c r="T1214" t="s">
        <v>174</v>
      </c>
      <c r="U1214" t="s">
        <v>28</v>
      </c>
      <c r="V1214">
        <v>4</v>
      </c>
      <c r="W1214">
        <v>0</v>
      </c>
    </row>
    <row r="1215" spans="1:23" x14ac:dyDescent="0.25">
      <c r="A1215" t="str">
        <f t="shared" si="36"/>
        <v>LA061</v>
      </c>
      <c r="B1215" t="str">
        <f t="shared" si="37"/>
        <v>061</v>
      </c>
      <c r="C1215" t="s">
        <v>24</v>
      </c>
      <c r="D1215">
        <v>615570</v>
      </c>
      <c r="E1215" t="s">
        <v>241</v>
      </c>
      <c r="F1215">
        <v>615570</v>
      </c>
      <c r="G1215" t="s">
        <v>242</v>
      </c>
      <c r="H1215" t="s">
        <v>243</v>
      </c>
      <c r="I1215" t="s">
        <v>34</v>
      </c>
      <c r="J1215" t="s">
        <v>35</v>
      </c>
      <c r="K1215">
        <v>2540</v>
      </c>
      <c r="L1215" t="s">
        <v>46</v>
      </c>
      <c r="M1215">
        <v>8</v>
      </c>
      <c r="N1215" s="1">
        <v>42978</v>
      </c>
      <c r="O1215">
        <v>1</v>
      </c>
      <c r="P1215" t="str">
        <f>"170800000455"</f>
        <v>170800000455</v>
      </c>
      <c r="Q1215" t="s">
        <v>169</v>
      </c>
      <c r="R1215" t="s">
        <v>27</v>
      </c>
      <c r="S1215" t="s">
        <v>170</v>
      </c>
      <c r="T1215" t="s">
        <v>171</v>
      </c>
      <c r="U1215" t="s">
        <v>28</v>
      </c>
      <c r="V1215">
        <v>4</v>
      </c>
      <c r="W1215">
        <v>0</v>
      </c>
    </row>
    <row r="1216" spans="1:23" x14ac:dyDescent="0.25">
      <c r="A1216" t="str">
        <f t="shared" si="36"/>
        <v>LA061</v>
      </c>
      <c r="B1216" t="str">
        <f t="shared" si="37"/>
        <v>061</v>
      </c>
      <c r="C1216" t="s">
        <v>24</v>
      </c>
      <c r="D1216">
        <v>615570</v>
      </c>
      <c r="E1216" t="s">
        <v>241</v>
      </c>
      <c r="F1216">
        <v>615570</v>
      </c>
      <c r="G1216" t="s">
        <v>242</v>
      </c>
      <c r="H1216" t="s">
        <v>243</v>
      </c>
      <c r="I1216" t="s">
        <v>34</v>
      </c>
      <c r="J1216" t="s">
        <v>35</v>
      </c>
      <c r="K1216">
        <v>2540</v>
      </c>
      <c r="L1216" t="s">
        <v>46</v>
      </c>
      <c r="M1216">
        <v>8</v>
      </c>
      <c r="N1216" s="1">
        <v>42978</v>
      </c>
      <c r="O1216">
        <v>1</v>
      </c>
      <c r="P1216" t="str">
        <f>"170800002915"</f>
        <v>170800002915</v>
      </c>
      <c r="Q1216" t="s">
        <v>172</v>
      </c>
      <c r="R1216" t="s">
        <v>29</v>
      </c>
      <c r="S1216" t="s">
        <v>173</v>
      </c>
      <c r="T1216" t="s">
        <v>174</v>
      </c>
      <c r="U1216" t="s">
        <v>28</v>
      </c>
      <c r="V1216">
        <v>4</v>
      </c>
      <c r="W1216">
        <v>0</v>
      </c>
    </row>
    <row r="1217" spans="1:23" x14ac:dyDescent="0.25">
      <c r="A1217" t="str">
        <f t="shared" si="36"/>
        <v>LA061</v>
      </c>
      <c r="B1217" t="str">
        <f t="shared" si="37"/>
        <v>061</v>
      </c>
      <c r="C1217" t="s">
        <v>24</v>
      </c>
      <c r="D1217">
        <v>615570</v>
      </c>
      <c r="E1217" t="s">
        <v>241</v>
      </c>
      <c r="F1217">
        <v>615570</v>
      </c>
      <c r="G1217" t="s">
        <v>242</v>
      </c>
      <c r="H1217" t="s">
        <v>243</v>
      </c>
      <c r="I1217" t="s">
        <v>34</v>
      </c>
      <c r="J1217" t="s">
        <v>35</v>
      </c>
      <c r="K1217">
        <v>2540</v>
      </c>
      <c r="L1217" t="s">
        <v>46</v>
      </c>
      <c r="M1217">
        <v>9</v>
      </c>
      <c r="N1217" s="1">
        <v>42979</v>
      </c>
      <c r="O1217">
        <v>1</v>
      </c>
      <c r="P1217" t="str">
        <f>"170900000222"</f>
        <v>170900000222</v>
      </c>
      <c r="Q1217" t="s">
        <v>169</v>
      </c>
      <c r="R1217" t="s">
        <v>27</v>
      </c>
      <c r="S1217" t="s">
        <v>170</v>
      </c>
      <c r="T1217" t="s">
        <v>171</v>
      </c>
      <c r="U1217" t="s">
        <v>28</v>
      </c>
      <c r="V1217">
        <v>4</v>
      </c>
      <c r="W1217">
        <v>0</v>
      </c>
    </row>
    <row r="1218" spans="1:23" x14ac:dyDescent="0.25">
      <c r="A1218" t="str">
        <f t="shared" si="36"/>
        <v>LA061</v>
      </c>
      <c r="B1218" t="str">
        <f t="shared" si="37"/>
        <v>061</v>
      </c>
      <c r="C1218" t="s">
        <v>24</v>
      </c>
      <c r="D1218">
        <v>615570</v>
      </c>
      <c r="E1218" t="s">
        <v>241</v>
      </c>
      <c r="F1218">
        <v>615570</v>
      </c>
      <c r="G1218" t="s">
        <v>242</v>
      </c>
      <c r="H1218" t="s">
        <v>243</v>
      </c>
      <c r="I1218" t="s">
        <v>34</v>
      </c>
      <c r="J1218" t="s">
        <v>35</v>
      </c>
      <c r="K1218">
        <v>2540</v>
      </c>
      <c r="L1218" t="s">
        <v>46</v>
      </c>
      <c r="M1218">
        <v>9</v>
      </c>
      <c r="N1218" s="1">
        <v>42993</v>
      </c>
      <c r="O1218">
        <v>1</v>
      </c>
      <c r="P1218" t="str">
        <f>"170900001522"</f>
        <v>170900001522</v>
      </c>
      <c r="Q1218" t="s">
        <v>172</v>
      </c>
      <c r="R1218" t="s">
        <v>29</v>
      </c>
      <c r="S1218" t="s">
        <v>173</v>
      </c>
      <c r="T1218" t="s">
        <v>174</v>
      </c>
      <c r="U1218" t="s">
        <v>28</v>
      </c>
      <c r="V1218">
        <v>4</v>
      </c>
      <c r="W1218">
        <v>0</v>
      </c>
    </row>
    <row r="1219" spans="1:23" x14ac:dyDescent="0.25">
      <c r="A1219" t="str">
        <f t="shared" si="36"/>
        <v>LA061</v>
      </c>
      <c r="B1219" t="str">
        <f t="shared" si="37"/>
        <v>061</v>
      </c>
      <c r="C1219" t="s">
        <v>24</v>
      </c>
      <c r="D1219">
        <v>615570</v>
      </c>
      <c r="E1219" t="s">
        <v>241</v>
      </c>
      <c r="F1219">
        <v>615570</v>
      </c>
      <c r="G1219" t="s">
        <v>242</v>
      </c>
      <c r="H1219" t="s">
        <v>243</v>
      </c>
      <c r="I1219" t="s">
        <v>34</v>
      </c>
      <c r="J1219" t="s">
        <v>35</v>
      </c>
      <c r="K1219">
        <v>2540</v>
      </c>
      <c r="L1219" t="s">
        <v>46</v>
      </c>
      <c r="M1219">
        <v>9</v>
      </c>
      <c r="N1219" s="1">
        <v>43003</v>
      </c>
      <c r="O1219">
        <v>1</v>
      </c>
      <c r="P1219" t="str">
        <f>"170900001931"</f>
        <v>170900001931</v>
      </c>
      <c r="Q1219" t="s">
        <v>172</v>
      </c>
      <c r="R1219" t="s">
        <v>29</v>
      </c>
      <c r="S1219" t="s">
        <v>173</v>
      </c>
      <c r="T1219" t="s">
        <v>174</v>
      </c>
      <c r="U1219" t="s">
        <v>28</v>
      </c>
      <c r="V1219">
        <v>4</v>
      </c>
      <c r="W1219">
        <v>0</v>
      </c>
    </row>
    <row r="1220" spans="1:23" x14ac:dyDescent="0.25">
      <c r="A1220" t="str">
        <f t="shared" si="36"/>
        <v>LA061</v>
      </c>
      <c r="B1220" t="str">
        <f t="shared" si="37"/>
        <v>061</v>
      </c>
      <c r="C1220" t="s">
        <v>24</v>
      </c>
      <c r="D1220">
        <v>615570</v>
      </c>
      <c r="E1220" t="s">
        <v>241</v>
      </c>
      <c r="F1220">
        <v>615570</v>
      </c>
      <c r="G1220" t="s">
        <v>242</v>
      </c>
      <c r="H1220" t="s">
        <v>243</v>
      </c>
      <c r="I1220" t="s">
        <v>34</v>
      </c>
      <c r="J1220" t="s">
        <v>35</v>
      </c>
      <c r="K1220">
        <v>2540</v>
      </c>
      <c r="L1220" t="s">
        <v>46</v>
      </c>
      <c r="M1220">
        <v>9</v>
      </c>
      <c r="N1220" s="1">
        <v>43008</v>
      </c>
      <c r="O1220">
        <v>1</v>
      </c>
      <c r="P1220" t="str">
        <f>"170900000486"</f>
        <v>170900000486</v>
      </c>
      <c r="Q1220" t="s">
        <v>169</v>
      </c>
      <c r="R1220" t="s">
        <v>27</v>
      </c>
      <c r="S1220" t="s">
        <v>170</v>
      </c>
      <c r="T1220" t="s">
        <v>171</v>
      </c>
      <c r="U1220" t="s">
        <v>28</v>
      </c>
      <c r="V1220">
        <v>4</v>
      </c>
      <c r="W1220">
        <v>0</v>
      </c>
    </row>
    <row r="1221" spans="1:23" x14ac:dyDescent="0.25">
      <c r="A1221" t="str">
        <f t="shared" si="36"/>
        <v>LA061</v>
      </c>
      <c r="B1221" t="str">
        <f t="shared" si="37"/>
        <v>061</v>
      </c>
      <c r="C1221" t="s">
        <v>24</v>
      </c>
      <c r="D1221">
        <v>615570</v>
      </c>
      <c r="E1221" t="s">
        <v>241</v>
      </c>
      <c r="F1221">
        <v>615570</v>
      </c>
      <c r="G1221" t="s">
        <v>242</v>
      </c>
      <c r="H1221" t="s">
        <v>243</v>
      </c>
      <c r="I1221" t="s">
        <v>34</v>
      </c>
      <c r="J1221" t="s">
        <v>35</v>
      </c>
      <c r="K1221">
        <v>2540</v>
      </c>
      <c r="L1221" t="s">
        <v>46</v>
      </c>
      <c r="M1221">
        <v>10</v>
      </c>
      <c r="N1221" s="1">
        <v>43009</v>
      </c>
      <c r="O1221">
        <v>1</v>
      </c>
      <c r="P1221" t="str">
        <f>"171000000224"</f>
        <v>171000000224</v>
      </c>
      <c r="Q1221" t="s">
        <v>169</v>
      </c>
      <c r="R1221" t="s">
        <v>27</v>
      </c>
      <c r="S1221" t="s">
        <v>170</v>
      </c>
      <c r="T1221" t="s">
        <v>171</v>
      </c>
      <c r="U1221" t="s">
        <v>28</v>
      </c>
      <c r="V1221">
        <v>4</v>
      </c>
      <c r="W1221">
        <v>0</v>
      </c>
    </row>
    <row r="1222" spans="1:23" x14ac:dyDescent="0.25">
      <c r="A1222" t="str">
        <f t="shared" si="36"/>
        <v>LA061</v>
      </c>
      <c r="B1222" t="str">
        <f t="shared" si="37"/>
        <v>061</v>
      </c>
      <c r="C1222" t="s">
        <v>24</v>
      </c>
      <c r="D1222">
        <v>615570</v>
      </c>
      <c r="E1222" t="s">
        <v>241</v>
      </c>
      <c r="F1222">
        <v>615570</v>
      </c>
      <c r="G1222" t="s">
        <v>242</v>
      </c>
      <c r="H1222" t="s">
        <v>243</v>
      </c>
      <c r="I1222" t="s">
        <v>34</v>
      </c>
      <c r="J1222" t="s">
        <v>35</v>
      </c>
      <c r="K1222">
        <v>2540</v>
      </c>
      <c r="L1222" t="s">
        <v>46</v>
      </c>
      <c r="M1222">
        <v>10</v>
      </c>
      <c r="N1222" s="1">
        <v>43010</v>
      </c>
      <c r="O1222">
        <v>1</v>
      </c>
      <c r="P1222" t="str">
        <f>"171000000084"</f>
        <v>171000000084</v>
      </c>
      <c r="Q1222" t="s">
        <v>172</v>
      </c>
      <c r="R1222" t="s">
        <v>29</v>
      </c>
      <c r="S1222" t="s">
        <v>173</v>
      </c>
      <c r="T1222" t="s">
        <v>174</v>
      </c>
      <c r="U1222" t="s">
        <v>28</v>
      </c>
      <c r="V1222">
        <v>4</v>
      </c>
      <c r="W1222">
        <v>0</v>
      </c>
    </row>
    <row r="1223" spans="1:23" x14ac:dyDescent="0.25">
      <c r="A1223" t="str">
        <f t="shared" si="36"/>
        <v>LA061</v>
      </c>
      <c r="B1223" t="str">
        <f t="shared" si="37"/>
        <v>061</v>
      </c>
      <c r="C1223" t="s">
        <v>24</v>
      </c>
      <c r="D1223">
        <v>615570</v>
      </c>
      <c r="E1223" t="s">
        <v>241</v>
      </c>
      <c r="F1223">
        <v>615570</v>
      </c>
      <c r="G1223" t="s">
        <v>242</v>
      </c>
      <c r="H1223" t="s">
        <v>243</v>
      </c>
      <c r="I1223" t="s">
        <v>34</v>
      </c>
      <c r="J1223" t="s">
        <v>35</v>
      </c>
      <c r="K1223">
        <v>2540</v>
      </c>
      <c r="L1223" t="s">
        <v>46</v>
      </c>
      <c r="M1223">
        <v>10</v>
      </c>
      <c r="N1223" s="1">
        <v>43013</v>
      </c>
      <c r="O1223">
        <v>1</v>
      </c>
      <c r="P1223" t="str">
        <f>"171000000168"</f>
        <v>171000000168</v>
      </c>
      <c r="Q1223" t="s">
        <v>172</v>
      </c>
      <c r="R1223" t="s">
        <v>29</v>
      </c>
      <c r="S1223" t="s">
        <v>173</v>
      </c>
      <c r="T1223" t="s">
        <v>174</v>
      </c>
      <c r="U1223" t="s">
        <v>28</v>
      </c>
      <c r="V1223">
        <v>4</v>
      </c>
      <c r="W1223">
        <v>0</v>
      </c>
    </row>
    <row r="1224" spans="1:23" x14ac:dyDescent="0.25">
      <c r="A1224" t="str">
        <f t="shared" si="36"/>
        <v>LA061</v>
      </c>
      <c r="B1224" t="str">
        <f t="shared" si="37"/>
        <v>061</v>
      </c>
      <c r="C1224" t="s">
        <v>24</v>
      </c>
      <c r="D1224">
        <v>615570</v>
      </c>
      <c r="E1224" t="s">
        <v>241</v>
      </c>
      <c r="F1224">
        <v>615570</v>
      </c>
      <c r="G1224" t="s">
        <v>242</v>
      </c>
      <c r="H1224" t="s">
        <v>243</v>
      </c>
      <c r="I1224" t="s">
        <v>34</v>
      </c>
      <c r="J1224" t="s">
        <v>35</v>
      </c>
      <c r="K1224">
        <v>2540</v>
      </c>
      <c r="L1224" t="s">
        <v>46</v>
      </c>
      <c r="M1224">
        <v>10</v>
      </c>
      <c r="N1224" s="1">
        <v>43014</v>
      </c>
      <c r="O1224">
        <v>1</v>
      </c>
      <c r="P1224" t="str">
        <f>"171000001076"</f>
        <v>171000001076</v>
      </c>
      <c r="Q1224" t="s">
        <v>172</v>
      </c>
      <c r="R1224" t="s">
        <v>29</v>
      </c>
      <c r="S1224" t="s">
        <v>173</v>
      </c>
      <c r="T1224" t="s">
        <v>174</v>
      </c>
      <c r="U1224" t="s">
        <v>28</v>
      </c>
      <c r="V1224">
        <v>4</v>
      </c>
      <c r="W1224">
        <v>0</v>
      </c>
    </row>
    <row r="1225" spans="1:23" x14ac:dyDescent="0.25">
      <c r="A1225" t="str">
        <f t="shared" si="36"/>
        <v>LA061</v>
      </c>
      <c r="B1225" t="str">
        <f t="shared" si="37"/>
        <v>061</v>
      </c>
      <c r="C1225" t="s">
        <v>24</v>
      </c>
      <c r="D1225">
        <v>615570</v>
      </c>
      <c r="E1225" t="s">
        <v>241</v>
      </c>
      <c r="F1225">
        <v>615570</v>
      </c>
      <c r="G1225" t="s">
        <v>242</v>
      </c>
      <c r="H1225" t="s">
        <v>243</v>
      </c>
      <c r="I1225" t="s">
        <v>34</v>
      </c>
      <c r="J1225" t="s">
        <v>35</v>
      </c>
      <c r="K1225">
        <v>2540</v>
      </c>
      <c r="L1225" t="s">
        <v>46</v>
      </c>
      <c r="M1225">
        <v>10</v>
      </c>
      <c r="N1225" s="1">
        <v>43020</v>
      </c>
      <c r="O1225">
        <v>1</v>
      </c>
      <c r="P1225" t="str">
        <f>"171000001080"</f>
        <v>171000001080</v>
      </c>
      <c r="Q1225" t="s">
        <v>172</v>
      </c>
      <c r="R1225" t="s">
        <v>29</v>
      </c>
      <c r="S1225" t="s">
        <v>173</v>
      </c>
      <c r="T1225" t="s">
        <v>174</v>
      </c>
      <c r="U1225" t="s">
        <v>28</v>
      </c>
      <c r="V1225">
        <v>4</v>
      </c>
      <c r="W1225">
        <v>0</v>
      </c>
    </row>
    <row r="1226" spans="1:23" x14ac:dyDescent="0.25">
      <c r="A1226" t="str">
        <f t="shared" si="36"/>
        <v>LA061</v>
      </c>
      <c r="B1226" t="str">
        <f t="shared" si="37"/>
        <v>061</v>
      </c>
      <c r="C1226" t="s">
        <v>24</v>
      </c>
      <c r="D1226">
        <v>613210</v>
      </c>
      <c r="E1226" t="s">
        <v>214</v>
      </c>
      <c r="F1226">
        <v>613210</v>
      </c>
      <c r="G1226" t="s">
        <v>215</v>
      </c>
      <c r="H1226" t="s">
        <v>216</v>
      </c>
      <c r="I1226" t="s">
        <v>53</v>
      </c>
      <c r="J1226" t="s">
        <v>54</v>
      </c>
      <c r="K1226" t="s">
        <v>0</v>
      </c>
      <c r="L1226" t="s">
        <v>0</v>
      </c>
      <c r="M1226">
        <v>5</v>
      </c>
      <c r="N1226" s="1">
        <v>42856</v>
      </c>
      <c r="O1226">
        <v>1</v>
      </c>
      <c r="P1226" t="str">
        <f>"170500000012"</f>
        <v>170500000012</v>
      </c>
      <c r="Q1226" t="s">
        <v>180</v>
      </c>
      <c r="R1226" t="s">
        <v>27</v>
      </c>
      <c r="S1226" t="s">
        <v>170</v>
      </c>
      <c r="T1226" t="s">
        <v>181</v>
      </c>
      <c r="U1226" t="s">
        <v>28</v>
      </c>
      <c r="V1226">
        <v>4</v>
      </c>
      <c r="W1226">
        <v>0</v>
      </c>
    </row>
    <row r="1227" spans="1:23" x14ac:dyDescent="0.25">
      <c r="A1227" t="str">
        <f t="shared" si="36"/>
        <v>LA061</v>
      </c>
      <c r="B1227" t="str">
        <f t="shared" si="37"/>
        <v>061</v>
      </c>
      <c r="C1227" t="s">
        <v>24</v>
      </c>
      <c r="D1227">
        <v>613210</v>
      </c>
      <c r="E1227" t="s">
        <v>214</v>
      </c>
      <c r="F1227">
        <v>613210</v>
      </c>
      <c r="G1227" t="s">
        <v>215</v>
      </c>
      <c r="H1227" t="s">
        <v>216</v>
      </c>
      <c r="I1227" t="s">
        <v>53</v>
      </c>
      <c r="J1227" t="s">
        <v>54</v>
      </c>
      <c r="K1227" t="s">
        <v>0</v>
      </c>
      <c r="L1227" t="s">
        <v>0</v>
      </c>
      <c r="M1227">
        <v>5</v>
      </c>
      <c r="N1227" s="1">
        <v>42864</v>
      </c>
      <c r="O1227">
        <v>1</v>
      </c>
      <c r="P1227" t="str">
        <f>"170500000986"</f>
        <v>170500000986</v>
      </c>
      <c r="Q1227" t="s">
        <v>172</v>
      </c>
      <c r="R1227" t="s">
        <v>29</v>
      </c>
      <c r="S1227" t="s">
        <v>173</v>
      </c>
      <c r="T1227" t="s">
        <v>174</v>
      </c>
      <c r="U1227" t="s">
        <v>28</v>
      </c>
      <c r="V1227">
        <v>4</v>
      </c>
      <c r="W1227">
        <v>0</v>
      </c>
    </row>
    <row r="1228" spans="1:23" x14ac:dyDescent="0.25">
      <c r="A1228" t="str">
        <f t="shared" si="36"/>
        <v>LA061</v>
      </c>
      <c r="B1228" t="str">
        <f t="shared" si="37"/>
        <v>061</v>
      </c>
      <c r="C1228" t="s">
        <v>24</v>
      </c>
      <c r="D1228">
        <v>613210</v>
      </c>
      <c r="E1228" t="s">
        <v>214</v>
      </c>
      <c r="F1228">
        <v>613210</v>
      </c>
      <c r="G1228" t="s">
        <v>215</v>
      </c>
      <c r="H1228" t="s">
        <v>216</v>
      </c>
      <c r="I1228" t="s">
        <v>53</v>
      </c>
      <c r="J1228" t="s">
        <v>54</v>
      </c>
      <c r="K1228" t="s">
        <v>0</v>
      </c>
      <c r="L1228" t="s">
        <v>0</v>
      </c>
      <c r="M1228">
        <v>5</v>
      </c>
      <c r="N1228" s="1">
        <v>42878</v>
      </c>
      <c r="O1228">
        <v>1</v>
      </c>
      <c r="P1228" t="str">
        <f>"170500002140"</f>
        <v>170500002140</v>
      </c>
      <c r="Q1228" t="s">
        <v>172</v>
      </c>
      <c r="R1228" t="s">
        <v>29</v>
      </c>
      <c r="S1228" t="s">
        <v>173</v>
      </c>
      <c r="T1228" t="s">
        <v>174</v>
      </c>
      <c r="U1228" t="s">
        <v>28</v>
      </c>
      <c r="V1228">
        <v>4</v>
      </c>
      <c r="W1228">
        <v>0</v>
      </c>
    </row>
    <row r="1229" spans="1:23" x14ac:dyDescent="0.25">
      <c r="A1229" t="str">
        <f t="shared" si="36"/>
        <v>LA061</v>
      </c>
      <c r="B1229" t="str">
        <f t="shared" si="37"/>
        <v>061</v>
      </c>
      <c r="C1229" t="s">
        <v>24</v>
      </c>
      <c r="D1229">
        <v>613210</v>
      </c>
      <c r="E1229" t="s">
        <v>214</v>
      </c>
      <c r="F1229">
        <v>613210</v>
      </c>
      <c r="G1229" t="s">
        <v>215</v>
      </c>
      <c r="H1229" t="s">
        <v>216</v>
      </c>
      <c r="I1229" t="s">
        <v>53</v>
      </c>
      <c r="J1229" t="s">
        <v>54</v>
      </c>
      <c r="K1229" t="s">
        <v>0</v>
      </c>
      <c r="L1229" t="s">
        <v>0</v>
      </c>
      <c r="M1229">
        <v>5</v>
      </c>
      <c r="N1229" s="1">
        <v>42886</v>
      </c>
      <c r="O1229">
        <v>1</v>
      </c>
      <c r="P1229" t="str">
        <f>"170500000321"</f>
        <v>170500000321</v>
      </c>
      <c r="Q1229" t="s">
        <v>180</v>
      </c>
      <c r="R1229" t="s">
        <v>27</v>
      </c>
      <c r="S1229" t="s">
        <v>170</v>
      </c>
      <c r="T1229" t="s">
        <v>181</v>
      </c>
      <c r="U1229" t="s">
        <v>28</v>
      </c>
      <c r="V1229">
        <v>4</v>
      </c>
      <c r="W1229">
        <v>0</v>
      </c>
    </row>
    <row r="1230" spans="1:23" x14ac:dyDescent="0.25">
      <c r="A1230" t="str">
        <f t="shared" si="36"/>
        <v>LA061</v>
      </c>
      <c r="B1230" t="str">
        <f t="shared" si="37"/>
        <v>061</v>
      </c>
      <c r="C1230" t="s">
        <v>24</v>
      </c>
      <c r="D1230">
        <v>613210</v>
      </c>
      <c r="E1230" t="s">
        <v>214</v>
      </c>
      <c r="F1230">
        <v>613210</v>
      </c>
      <c r="G1230" t="s">
        <v>215</v>
      </c>
      <c r="H1230" t="s">
        <v>216</v>
      </c>
      <c r="I1230" t="s">
        <v>53</v>
      </c>
      <c r="J1230" t="s">
        <v>54</v>
      </c>
      <c r="K1230" t="s">
        <v>0</v>
      </c>
      <c r="L1230" t="s">
        <v>0</v>
      </c>
      <c r="M1230">
        <v>6</v>
      </c>
      <c r="N1230" s="1">
        <v>42887</v>
      </c>
      <c r="O1230">
        <v>1</v>
      </c>
      <c r="P1230" t="str">
        <f>"170600000025"</f>
        <v>170600000025</v>
      </c>
      <c r="Q1230" t="s">
        <v>180</v>
      </c>
      <c r="R1230" t="s">
        <v>27</v>
      </c>
      <c r="S1230" t="s">
        <v>170</v>
      </c>
      <c r="T1230" t="s">
        <v>181</v>
      </c>
      <c r="U1230" t="s">
        <v>28</v>
      </c>
      <c r="V1230">
        <v>4</v>
      </c>
      <c r="W1230">
        <v>0</v>
      </c>
    </row>
    <row r="1231" spans="1:23" x14ac:dyDescent="0.25">
      <c r="A1231" t="str">
        <f t="shared" si="36"/>
        <v>LA061</v>
      </c>
      <c r="B1231" t="str">
        <f t="shared" si="37"/>
        <v>061</v>
      </c>
      <c r="C1231" t="s">
        <v>24</v>
      </c>
      <c r="D1231">
        <v>613210</v>
      </c>
      <c r="E1231" t="s">
        <v>214</v>
      </c>
      <c r="F1231">
        <v>613210</v>
      </c>
      <c r="G1231" t="s">
        <v>215</v>
      </c>
      <c r="H1231" t="s">
        <v>216</v>
      </c>
      <c r="I1231" t="s">
        <v>53</v>
      </c>
      <c r="J1231" t="s">
        <v>54</v>
      </c>
      <c r="K1231" t="s">
        <v>0</v>
      </c>
      <c r="L1231" t="s">
        <v>0</v>
      </c>
      <c r="M1231">
        <v>7</v>
      </c>
      <c r="N1231" s="1">
        <v>42947</v>
      </c>
      <c r="O1231">
        <v>1</v>
      </c>
      <c r="P1231" t="str">
        <f>"170700000064"</f>
        <v>170700000064</v>
      </c>
      <c r="Q1231" t="s">
        <v>180</v>
      </c>
      <c r="R1231" t="s">
        <v>27</v>
      </c>
      <c r="S1231" t="s">
        <v>170</v>
      </c>
      <c r="T1231" t="s">
        <v>181</v>
      </c>
      <c r="U1231" t="s">
        <v>28</v>
      </c>
      <c r="V1231">
        <v>4</v>
      </c>
      <c r="W1231">
        <v>0</v>
      </c>
    </row>
    <row r="1232" spans="1:23" x14ac:dyDescent="0.25">
      <c r="A1232" t="str">
        <f t="shared" si="36"/>
        <v>LA061</v>
      </c>
      <c r="B1232" t="str">
        <f t="shared" si="37"/>
        <v>061</v>
      </c>
      <c r="C1232" t="s">
        <v>24</v>
      </c>
      <c r="D1232">
        <v>613210</v>
      </c>
      <c r="E1232" t="s">
        <v>214</v>
      </c>
      <c r="F1232">
        <v>613210</v>
      </c>
      <c r="G1232" t="s">
        <v>215</v>
      </c>
      <c r="H1232" t="s">
        <v>216</v>
      </c>
      <c r="I1232" t="s">
        <v>53</v>
      </c>
      <c r="J1232" t="s">
        <v>54</v>
      </c>
      <c r="K1232" t="s">
        <v>0</v>
      </c>
      <c r="L1232" t="s">
        <v>0</v>
      </c>
      <c r="M1232">
        <v>8</v>
      </c>
      <c r="N1232" s="1">
        <v>42948</v>
      </c>
      <c r="O1232">
        <v>1</v>
      </c>
      <c r="P1232" t="str">
        <f>"170800000051"</f>
        <v>170800000051</v>
      </c>
      <c r="Q1232" t="s">
        <v>180</v>
      </c>
      <c r="R1232" t="s">
        <v>27</v>
      </c>
      <c r="S1232" t="s">
        <v>170</v>
      </c>
      <c r="T1232" t="s">
        <v>181</v>
      </c>
      <c r="U1232" t="s">
        <v>28</v>
      </c>
      <c r="V1232">
        <v>4</v>
      </c>
      <c r="W1232">
        <v>0</v>
      </c>
    </row>
    <row r="1233" spans="1:23" x14ac:dyDescent="0.25">
      <c r="A1233" t="str">
        <f t="shared" ref="A1233:A1296" si="38">"LA061"</f>
        <v>LA061</v>
      </c>
      <c r="B1233" t="str">
        <f t="shared" ref="B1233:B1296" si="39">"061"</f>
        <v>061</v>
      </c>
      <c r="C1233" t="s">
        <v>24</v>
      </c>
      <c r="D1233">
        <v>613210</v>
      </c>
      <c r="E1233" t="s">
        <v>214</v>
      </c>
      <c r="F1233">
        <v>613210</v>
      </c>
      <c r="G1233" t="s">
        <v>215</v>
      </c>
      <c r="H1233" t="s">
        <v>216</v>
      </c>
      <c r="I1233" t="s">
        <v>53</v>
      </c>
      <c r="J1233" t="s">
        <v>54</v>
      </c>
      <c r="K1233" t="s">
        <v>0</v>
      </c>
      <c r="L1233" t="s">
        <v>0</v>
      </c>
      <c r="M1233">
        <v>8</v>
      </c>
      <c r="N1233" s="1">
        <v>42956</v>
      </c>
      <c r="O1233">
        <v>1</v>
      </c>
      <c r="P1233" t="str">
        <f>"170800000382"</f>
        <v>170800000382</v>
      </c>
      <c r="Q1233" t="s">
        <v>172</v>
      </c>
      <c r="R1233" t="s">
        <v>29</v>
      </c>
      <c r="S1233" t="s">
        <v>173</v>
      </c>
      <c r="T1233" t="s">
        <v>174</v>
      </c>
      <c r="U1233" t="s">
        <v>28</v>
      </c>
      <c r="V1233">
        <v>4</v>
      </c>
      <c r="W1233">
        <v>0</v>
      </c>
    </row>
    <row r="1234" spans="1:23" x14ac:dyDescent="0.25">
      <c r="A1234" t="str">
        <f t="shared" si="38"/>
        <v>LA061</v>
      </c>
      <c r="B1234" t="str">
        <f t="shared" si="39"/>
        <v>061</v>
      </c>
      <c r="C1234" t="s">
        <v>24</v>
      </c>
      <c r="D1234">
        <v>613210</v>
      </c>
      <c r="E1234" t="s">
        <v>214</v>
      </c>
      <c r="F1234">
        <v>613210</v>
      </c>
      <c r="G1234" t="s">
        <v>215</v>
      </c>
      <c r="H1234" t="s">
        <v>216</v>
      </c>
      <c r="I1234" t="s">
        <v>53</v>
      </c>
      <c r="J1234" t="s">
        <v>54</v>
      </c>
      <c r="K1234" t="s">
        <v>0</v>
      </c>
      <c r="L1234" t="s">
        <v>0</v>
      </c>
      <c r="M1234">
        <v>8</v>
      </c>
      <c r="N1234" s="1">
        <v>42978</v>
      </c>
      <c r="O1234">
        <v>1</v>
      </c>
      <c r="P1234" t="str">
        <f>"170800000290"</f>
        <v>170800000290</v>
      </c>
      <c r="Q1234" t="s">
        <v>180</v>
      </c>
      <c r="R1234" t="s">
        <v>27</v>
      </c>
      <c r="S1234" t="s">
        <v>170</v>
      </c>
      <c r="T1234" t="s">
        <v>181</v>
      </c>
      <c r="U1234" t="s">
        <v>28</v>
      </c>
      <c r="V1234">
        <v>4</v>
      </c>
      <c r="W1234">
        <v>0</v>
      </c>
    </row>
    <row r="1235" spans="1:23" x14ac:dyDescent="0.25">
      <c r="A1235" t="str">
        <f t="shared" si="38"/>
        <v>LA061</v>
      </c>
      <c r="B1235" t="str">
        <f t="shared" si="39"/>
        <v>061</v>
      </c>
      <c r="C1235" t="s">
        <v>24</v>
      </c>
      <c r="D1235">
        <v>613210</v>
      </c>
      <c r="E1235" t="s">
        <v>214</v>
      </c>
      <c r="F1235">
        <v>613210</v>
      </c>
      <c r="G1235" t="s">
        <v>215</v>
      </c>
      <c r="H1235" t="s">
        <v>216</v>
      </c>
      <c r="I1235" t="s">
        <v>53</v>
      </c>
      <c r="J1235" t="s">
        <v>54</v>
      </c>
      <c r="K1235" t="s">
        <v>0</v>
      </c>
      <c r="L1235" t="s">
        <v>0</v>
      </c>
      <c r="M1235">
        <v>9</v>
      </c>
      <c r="N1235" s="1">
        <v>42979</v>
      </c>
      <c r="O1235">
        <v>1</v>
      </c>
      <c r="P1235" t="str">
        <f>"170900000007"</f>
        <v>170900000007</v>
      </c>
      <c r="Q1235" t="s">
        <v>180</v>
      </c>
      <c r="R1235" t="s">
        <v>27</v>
      </c>
      <c r="S1235" t="s">
        <v>170</v>
      </c>
      <c r="T1235" t="s">
        <v>181</v>
      </c>
      <c r="U1235" t="s">
        <v>28</v>
      </c>
      <c r="V1235">
        <v>4</v>
      </c>
      <c r="W1235">
        <v>0</v>
      </c>
    </row>
    <row r="1236" spans="1:23" x14ac:dyDescent="0.25">
      <c r="A1236" t="str">
        <f t="shared" si="38"/>
        <v>LA061</v>
      </c>
      <c r="B1236" t="str">
        <f t="shared" si="39"/>
        <v>061</v>
      </c>
      <c r="C1236" t="s">
        <v>24</v>
      </c>
      <c r="D1236">
        <v>613210</v>
      </c>
      <c r="E1236" t="s">
        <v>214</v>
      </c>
      <c r="F1236">
        <v>613210</v>
      </c>
      <c r="G1236" t="s">
        <v>215</v>
      </c>
      <c r="H1236" t="s">
        <v>216</v>
      </c>
      <c r="I1236" t="s">
        <v>53</v>
      </c>
      <c r="J1236" t="s">
        <v>54</v>
      </c>
      <c r="K1236" t="s">
        <v>0</v>
      </c>
      <c r="L1236" t="s">
        <v>0</v>
      </c>
      <c r="M1236">
        <v>10</v>
      </c>
      <c r="N1236" s="1">
        <v>43039</v>
      </c>
      <c r="O1236">
        <v>1</v>
      </c>
      <c r="P1236" t="str">
        <f>"171000000351"</f>
        <v>171000000351</v>
      </c>
      <c r="Q1236" t="s">
        <v>180</v>
      </c>
      <c r="R1236" t="s">
        <v>27</v>
      </c>
      <c r="S1236" t="s">
        <v>170</v>
      </c>
      <c r="T1236" t="s">
        <v>181</v>
      </c>
      <c r="U1236" t="s">
        <v>28</v>
      </c>
      <c r="V1236">
        <v>4</v>
      </c>
      <c r="W1236">
        <v>0</v>
      </c>
    </row>
    <row r="1237" spans="1:23" x14ac:dyDescent="0.25">
      <c r="A1237" t="str">
        <f t="shared" si="38"/>
        <v>LA061</v>
      </c>
      <c r="B1237" t="str">
        <f t="shared" si="39"/>
        <v>061</v>
      </c>
      <c r="C1237" t="s">
        <v>24</v>
      </c>
      <c r="D1237">
        <v>613210</v>
      </c>
      <c r="E1237" t="s">
        <v>214</v>
      </c>
      <c r="F1237">
        <v>613210</v>
      </c>
      <c r="G1237" t="s">
        <v>215</v>
      </c>
      <c r="H1237" t="s">
        <v>216</v>
      </c>
      <c r="I1237" t="s">
        <v>25</v>
      </c>
      <c r="J1237" t="s">
        <v>26</v>
      </c>
      <c r="K1237" t="s">
        <v>0</v>
      </c>
      <c r="L1237" t="s">
        <v>0</v>
      </c>
      <c r="M1237">
        <v>1</v>
      </c>
      <c r="N1237" s="1">
        <v>42766</v>
      </c>
      <c r="O1237">
        <v>1</v>
      </c>
      <c r="P1237" t="str">
        <f>"170100000191"</f>
        <v>170100000191</v>
      </c>
      <c r="Q1237" t="s">
        <v>180</v>
      </c>
      <c r="R1237" t="s">
        <v>27</v>
      </c>
      <c r="S1237" t="s">
        <v>170</v>
      </c>
      <c r="T1237" t="s">
        <v>181</v>
      </c>
      <c r="U1237" t="s">
        <v>28</v>
      </c>
      <c r="V1237">
        <v>4</v>
      </c>
      <c r="W1237">
        <v>0</v>
      </c>
    </row>
    <row r="1238" spans="1:23" x14ac:dyDescent="0.25">
      <c r="A1238" t="str">
        <f t="shared" si="38"/>
        <v>LA061</v>
      </c>
      <c r="B1238" t="str">
        <f t="shared" si="39"/>
        <v>061</v>
      </c>
      <c r="C1238" t="s">
        <v>24</v>
      </c>
      <c r="D1238">
        <v>613210</v>
      </c>
      <c r="E1238" t="s">
        <v>214</v>
      </c>
      <c r="F1238">
        <v>613210</v>
      </c>
      <c r="G1238" t="s">
        <v>215</v>
      </c>
      <c r="H1238" t="s">
        <v>216</v>
      </c>
      <c r="I1238" t="s">
        <v>25</v>
      </c>
      <c r="J1238" t="s">
        <v>26</v>
      </c>
      <c r="K1238" t="s">
        <v>0</v>
      </c>
      <c r="L1238" t="s">
        <v>0</v>
      </c>
      <c r="M1238">
        <v>2</v>
      </c>
      <c r="N1238" s="1">
        <v>42767</v>
      </c>
      <c r="O1238">
        <v>1</v>
      </c>
      <c r="P1238" t="str">
        <f>"170200000226"</f>
        <v>170200000226</v>
      </c>
      <c r="Q1238" t="s">
        <v>180</v>
      </c>
      <c r="R1238" t="s">
        <v>27</v>
      </c>
      <c r="S1238" t="s">
        <v>170</v>
      </c>
      <c r="T1238" t="s">
        <v>181</v>
      </c>
      <c r="U1238" t="s">
        <v>28</v>
      </c>
      <c r="V1238">
        <v>4</v>
      </c>
      <c r="W1238">
        <v>0</v>
      </c>
    </row>
    <row r="1239" spans="1:23" x14ac:dyDescent="0.25">
      <c r="A1239" t="str">
        <f t="shared" si="38"/>
        <v>LA061</v>
      </c>
      <c r="B1239" t="str">
        <f t="shared" si="39"/>
        <v>061</v>
      </c>
      <c r="C1239" t="s">
        <v>24</v>
      </c>
      <c r="D1239">
        <v>613210</v>
      </c>
      <c r="E1239" t="s">
        <v>214</v>
      </c>
      <c r="F1239">
        <v>613210</v>
      </c>
      <c r="G1239" t="s">
        <v>215</v>
      </c>
      <c r="H1239" t="s">
        <v>216</v>
      </c>
      <c r="I1239" t="s">
        <v>25</v>
      </c>
      <c r="J1239" t="s">
        <v>26</v>
      </c>
      <c r="K1239" t="s">
        <v>0</v>
      </c>
      <c r="L1239" t="s">
        <v>0</v>
      </c>
      <c r="M1239">
        <v>2</v>
      </c>
      <c r="N1239" s="1">
        <v>42794</v>
      </c>
      <c r="O1239">
        <v>1</v>
      </c>
      <c r="P1239" t="str">
        <f>"170200000527"</f>
        <v>170200000527</v>
      </c>
      <c r="Q1239" t="s">
        <v>180</v>
      </c>
      <c r="R1239" t="s">
        <v>27</v>
      </c>
      <c r="S1239" t="s">
        <v>170</v>
      </c>
      <c r="T1239" t="s">
        <v>181</v>
      </c>
      <c r="U1239" t="s">
        <v>28</v>
      </c>
      <c r="V1239">
        <v>4</v>
      </c>
      <c r="W1239">
        <v>0</v>
      </c>
    </row>
    <row r="1240" spans="1:23" x14ac:dyDescent="0.25">
      <c r="A1240" t="str">
        <f t="shared" si="38"/>
        <v>LA061</v>
      </c>
      <c r="B1240" t="str">
        <f t="shared" si="39"/>
        <v>061</v>
      </c>
      <c r="C1240" t="s">
        <v>24</v>
      </c>
      <c r="D1240">
        <v>613210</v>
      </c>
      <c r="E1240" t="s">
        <v>214</v>
      </c>
      <c r="F1240">
        <v>613210</v>
      </c>
      <c r="G1240" t="s">
        <v>215</v>
      </c>
      <c r="H1240" t="s">
        <v>216</v>
      </c>
      <c r="I1240" t="s">
        <v>25</v>
      </c>
      <c r="J1240" t="s">
        <v>26</v>
      </c>
      <c r="K1240" t="s">
        <v>0</v>
      </c>
      <c r="L1240" t="s">
        <v>0</v>
      </c>
      <c r="M1240">
        <v>3</v>
      </c>
      <c r="N1240" s="1">
        <v>42795</v>
      </c>
      <c r="O1240">
        <v>1</v>
      </c>
      <c r="P1240" t="str">
        <f>"170300000246"</f>
        <v>170300000246</v>
      </c>
      <c r="Q1240" t="s">
        <v>180</v>
      </c>
      <c r="R1240" t="s">
        <v>27</v>
      </c>
      <c r="S1240" t="s">
        <v>170</v>
      </c>
      <c r="T1240" t="s">
        <v>181</v>
      </c>
      <c r="U1240" t="s">
        <v>28</v>
      </c>
      <c r="V1240">
        <v>4</v>
      </c>
      <c r="W1240">
        <v>0</v>
      </c>
    </row>
    <row r="1241" spans="1:23" x14ac:dyDescent="0.25">
      <c r="A1241" t="str">
        <f t="shared" si="38"/>
        <v>LA061</v>
      </c>
      <c r="B1241" t="str">
        <f t="shared" si="39"/>
        <v>061</v>
      </c>
      <c r="C1241" t="s">
        <v>24</v>
      </c>
      <c r="D1241">
        <v>613210</v>
      </c>
      <c r="E1241" t="s">
        <v>214</v>
      </c>
      <c r="F1241">
        <v>613210</v>
      </c>
      <c r="G1241" t="s">
        <v>215</v>
      </c>
      <c r="H1241" t="s">
        <v>216</v>
      </c>
      <c r="I1241" t="s">
        <v>25</v>
      </c>
      <c r="J1241" t="s">
        <v>26</v>
      </c>
      <c r="K1241" t="s">
        <v>0</v>
      </c>
      <c r="L1241" t="s">
        <v>0</v>
      </c>
      <c r="M1241">
        <v>3</v>
      </c>
      <c r="N1241" s="1">
        <v>42825</v>
      </c>
      <c r="O1241">
        <v>1</v>
      </c>
      <c r="P1241" t="str">
        <f>"170300000529"</f>
        <v>170300000529</v>
      </c>
      <c r="Q1241" t="s">
        <v>180</v>
      </c>
      <c r="R1241" t="s">
        <v>27</v>
      </c>
      <c r="S1241" t="s">
        <v>170</v>
      </c>
      <c r="T1241" t="s">
        <v>181</v>
      </c>
      <c r="U1241" t="s">
        <v>28</v>
      </c>
      <c r="V1241">
        <v>4</v>
      </c>
      <c r="W1241">
        <v>0</v>
      </c>
    </row>
    <row r="1242" spans="1:23" x14ac:dyDescent="0.25">
      <c r="A1242" t="str">
        <f t="shared" si="38"/>
        <v>LA061</v>
      </c>
      <c r="B1242" t="str">
        <f t="shared" si="39"/>
        <v>061</v>
      </c>
      <c r="C1242" t="s">
        <v>24</v>
      </c>
      <c r="D1242">
        <v>613540</v>
      </c>
      <c r="E1242" t="s">
        <v>237</v>
      </c>
      <c r="F1242">
        <v>613540</v>
      </c>
      <c r="G1242" t="s">
        <v>202</v>
      </c>
      <c r="H1242" t="s">
        <v>203</v>
      </c>
      <c r="I1242" t="s">
        <v>36</v>
      </c>
      <c r="J1242" t="s">
        <v>37</v>
      </c>
      <c r="K1242">
        <v>2520</v>
      </c>
      <c r="L1242" t="s">
        <v>228</v>
      </c>
      <c r="M1242">
        <v>7</v>
      </c>
      <c r="N1242" s="1">
        <v>42917</v>
      </c>
      <c r="O1242">
        <v>1</v>
      </c>
      <c r="P1242" t="str">
        <f>"170700000111"</f>
        <v>170700000111</v>
      </c>
      <c r="Q1242" t="s">
        <v>180</v>
      </c>
      <c r="R1242" t="s">
        <v>29</v>
      </c>
      <c r="S1242" t="s">
        <v>187</v>
      </c>
      <c r="T1242" t="s">
        <v>181</v>
      </c>
      <c r="U1242" t="s">
        <v>28</v>
      </c>
      <c r="V1242">
        <v>4</v>
      </c>
      <c r="W1242">
        <v>0</v>
      </c>
    </row>
    <row r="1243" spans="1:23" x14ac:dyDescent="0.25">
      <c r="A1243" t="str">
        <f t="shared" si="38"/>
        <v>LA061</v>
      </c>
      <c r="B1243" t="str">
        <f t="shared" si="39"/>
        <v>061</v>
      </c>
      <c r="C1243" t="s">
        <v>24</v>
      </c>
      <c r="D1243">
        <v>613540</v>
      </c>
      <c r="E1243" t="s">
        <v>237</v>
      </c>
      <c r="F1243">
        <v>613540</v>
      </c>
      <c r="G1243" t="s">
        <v>202</v>
      </c>
      <c r="H1243" t="s">
        <v>203</v>
      </c>
      <c r="I1243" t="s">
        <v>36</v>
      </c>
      <c r="J1243" t="s">
        <v>37</v>
      </c>
      <c r="K1243">
        <v>2520</v>
      </c>
      <c r="L1243" t="s">
        <v>228</v>
      </c>
      <c r="M1243">
        <v>7</v>
      </c>
      <c r="N1243" s="1">
        <v>42927</v>
      </c>
      <c r="O1243">
        <v>1</v>
      </c>
      <c r="P1243" t="str">
        <f>"170700001485"</f>
        <v>170700001485</v>
      </c>
      <c r="Q1243" t="s">
        <v>172</v>
      </c>
      <c r="R1243" t="s">
        <v>29</v>
      </c>
      <c r="S1243" t="s">
        <v>173</v>
      </c>
      <c r="T1243" t="s">
        <v>174</v>
      </c>
      <c r="U1243" t="s">
        <v>28</v>
      </c>
      <c r="V1243">
        <v>4</v>
      </c>
      <c r="W1243">
        <v>0</v>
      </c>
    </row>
    <row r="1244" spans="1:23" x14ac:dyDescent="0.25">
      <c r="A1244" t="str">
        <f t="shared" si="38"/>
        <v>LA061</v>
      </c>
      <c r="B1244" t="str">
        <f t="shared" si="39"/>
        <v>061</v>
      </c>
      <c r="C1244" t="s">
        <v>24</v>
      </c>
      <c r="D1244">
        <v>613540</v>
      </c>
      <c r="E1244" t="s">
        <v>237</v>
      </c>
      <c r="F1244">
        <v>613540</v>
      </c>
      <c r="G1244" t="s">
        <v>202</v>
      </c>
      <c r="H1244" t="s">
        <v>203</v>
      </c>
      <c r="I1244" t="s">
        <v>36</v>
      </c>
      <c r="J1244" t="s">
        <v>37</v>
      </c>
      <c r="K1244">
        <v>2520</v>
      </c>
      <c r="L1244" t="s">
        <v>228</v>
      </c>
      <c r="M1244">
        <v>7</v>
      </c>
      <c r="N1244" s="1">
        <v>42947</v>
      </c>
      <c r="O1244">
        <v>1</v>
      </c>
      <c r="P1244" t="str">
        <f>"170700000108"</f>
        <v>170700000108</v>
      </c>
      <c r="Q1244" t="s">
        <v>180</v>
      </c>
      <c r="R1244" t="s">
        <v>29</v>
      </c>
      <c r="S1244" t="s">
        <v>170</v>
      </c>
      <c r="T1244" t="s">
        <v>181</v>
      </c>
      <c r="U1244" t="s">
        <v>28</v>
      </c>
      <c r="V1244">
        <v>4</v>
      </c>
      <c r="W1244">
        <v>0</v>
      </c>
    </row>
    <row r="1245" spans="1:23" x14ac:dyDescent="0.25">
      <c r="A1245" t="str">
        <f t="shared" si="38"/>
        <v>LA061</v>
      </c>
      <c r="B1245" t="str">
        <f t="shared" si="39"/>
        <v>061</v>
      </c>
      <c r="C1245" t="s">
        <v>24</v>
      </c>
      <c r="D1245">
        <v>613540</v>
      </c>
      <c r="E1245" t="s">
        <v>237</v>
      </c>
      <c r="F1245">
        <v>613540</v>
      </c>
      <c r="G1245" t="s">
        <v>202</v>
      </c>
      <c r="H1245" t="s">
        <v>203</v>
      </c>
      <c r="I1245" t="s">
        <v>36</v>
      </c>
      <c r="J1245" t="s">
        <v>37</v>
      </c>
      <c r="K1245">
        <v>2520</v>
      </c>
      <c r="L1245" t="s">
        <v>228</v>
      </c>
      <c r="M1245">
        <v>8</v>
      </c>
      <c r="N1245" s="1">
        <v>42948</v>
      </c>
      <c r="O1245">
        <v>1</v>
      </c>
      <c r="P1245" t="str">
        <f>"170800000002"</f>
        <v>170800000002</v>
      </c>
      <c r="Q1245" t="s">
        <v>180</v>
      </c>
      <c r="R1245" t="s">
        <v>29</v>
      </c>
      <c r="S1245" t="s">
        <v>170</v>
      </c>
      <c r="T1245" t="s">
        <v>181</v>
      </c>
      <c r="U1245" t="s">
        <v>28</v>
      </c>
      <c r="V1245">
        <v>4</v>
      </c>
      <c r="W1245">
        <v>0</v>
      </c>
    </row>
    <row r="1246" spans="1:23" x14ac:dyDescent="0.25">
      <c r="A1246" t="str">
        <f t="shared" si="38"/>
        <v>LA061</v>
      </c>
      <c r="B1246" t="str">
        <f t="shared" si="39"/>
        <v>061</v>
      </c>
      <c r="C1246" t="s">
        <v>24</v>
      </c>
      <c r="D1246">
        <v>613540</v>
      </c>
      <c r="E1246" t="s">
        <v>237</v>
      </c>
      <c r="F1246">
        <v>613540</v>
      </c>
      <c r="G1246" t="s">
        <v>202</v>
      </c>
      <c r="H1246" t="s">
        <v>203</v>
      </c>
      <c r="I1246" t="s">
        <v>36</v>
      </c>
      <c r="J1246" t="s">
        <v>37</v>
      </c>
      <c r="K1246">
        <v>2520</v>
      </c>
      <c r="L1246" t="s">
        <v>228</v>
      </c>
      <c r="M1246">
        <v>8</v>
      </c>
      <c r="N1246" s="1">
        <v>42955</v>
      </c>
      <c r="O1246">
        <v>1</v>
      </c>
      <c r="P1246" t="str">
        <f>"170800000262"</f>
        <v>170800000262</v>
      </c>
      <c r="Q1246" t="s">
        <v>172</v>
      </c>
      <c r="R1246" t="s">
        <v>29</v>
      </c>
      <c r="S1246" t="s">
        <v>173</v>
      </c>
      <c r="T1246" t="s">
        <v>174</v>
      </c>
      <c r="U1246" t="s">
        <v>28</v>
      </c>
      <c r="V1246">
        <v>4</v>
      </c>
      <c r="W1246">
        <v>0</v>
      </c>
    </row>
    <row r="1247" spans="1:23" x14ac:dyDescent="0.25">
      <c r="A1247" t="str">
        <f t="shared" si="38"/>
        <v>LA061</v>
      </c>
      <c r="B1247" t="str">
        <f t="shared" si="39"/>
        <v>061</v>
      </c>
      <c r="C1247" t="s">
        <v>24</v>
      </c>
      <c r="D1247">
        <v>613540</v>
      </c>
      <c r="E1247" t="s">
        <v>237</v>
      </c>
      <c r="F1247">
        <v>613540</v>
      </c>
      <c r="G1247" t="s">
        <v>202</v>
      </c>
      <c r="H1247" t="s">
        <v>203</v>
      </c>
      <c r="I1247" t="s">
        <v>36</v>
      </c>
      <c r="J1247" t="s">
        <v>37</v>
      </c>
      <c r="K1247">
        <v>2520</v>
      </c>
      <c r="L1247" t="s">
        <v>228</v>
      </c>
      <c r="M1247">
        <v>8</v>
      </c>
      <c r="N1247" s="1">
        <v>42978</v>
      </c>
      <c r="O1247">
        <v>1</v>
      </c>
      <c r="P1247" t="str">
        <f>"170800000037"</f>
        <v>170800000037</v>
      </c>
      <c r="Q1247" t="s">
        <v>180</v>
      </c>
      <c r="R1247" t="s">
        <v>29</v>
      </c>
      <c r="S1247" t="s">
        <v>170</v>
      </c>
      <c r="T1247" t="s">
        <v>181</v>
      </c>
      <c r="U1247" t="s">
        <v>28</v>
      </c>
      <c r="V1247">
        <v>4</v>
      </c>
      <c r="W1247">
        <v>0</v>
      </c>
    </row>
    <row r="1248" spans="1:23" x14ac:dyDescent="0.25">
      <c r="A1248" t="str">
        <f t="shared" si="38"/>
        <v>LA061</v>
      </c>
      <c r="B1248" t="str">
        <f t="shared" si="39"/>
        <v>061</v>
      </c>
      <c r="C1248" t="s">
        <v>24</v>
      </c>
      <c r="D1248">
        <v>613540</v>
      </c>
      <c r="E1248" t="s">
        <v>237</v>
      </c>
      <c r="F1248">
        <v>613540</v>
      </c>
      <c r="G1248" t="s">
        <v>202</v>
      </c>
      <c r="H1248" t="s">
        <v>203</v>
      </c>
      <c r="I1248" t="s">
        <v>36</v>
      </c>
      <c r="J1248" t="s">
        <v>37</v>
      </c>
      <c r="K1248">
        <v>2520</v>
      </c>
      <c r="L1248" t="s">
        <v>228</v>
      </c>
      <c r="M1248">
        <v>9</v>
      </c>
      <c r="N1248" s="1">
        <v>42979</v>
      </c>
      <c r="O1248">
        <v>1</v>
      </c>
      <c r="P1248" t="str">
        <f>"170900000001"</f>
        <v>170900000001</v>
      </c>
      <c r="Q1248" t="s">
        <v>180</v>
      </c>
      <c r="R1248" t="s">
        <v>29</v>
      </c>
      <c r="S1248" t="s">
        <v>170</v>
      </c>
      <c r="T1248" t="s">
        <v>181</v>
      </c>
      <c r="U1248" t="s">
        <v>28</v>
      </c>
      <c r="V1248">
        <v>4</v>
      </c>
      <c r="W1248">
        <v>0</v>
      </c>
    </row>
    <row r="1249" spans="1:23" x14ac:dyDescent="0.25">
      <c r="A1249" t="str">
        <f t="shared" si="38"/>
        <v>LA061</v>
      </c>
      <c r="B1249" t="str">
        <f t="shared" si="39"/>
        <v>061</v>
      </c>
      <c r="C1249" t="s">
        <v>24</v>
      </c>
      <c r="D1249">
        <v>613540</v>
      </c>
      <c r="E1249" t="s">
        <v>237</v>
      </c>
      <c r="F1249">
        <v>613540</v>
      </c>
      <c r="G1249" t="s">
        <v>202</v>
      </c>
      <c r="H1249" t="s">
        <v>203</v>
      </c>
      <c r="I1249" t="s">
        <v>36</v>
      </c>
      <c r="J1249" t="s">
        <v>37</v>
      </c>
      <c r="K1249">
        <v>2520</v>
      </c>
      <c r="L1249" t="s">
        <v>228</v>
      </c>
      <c r="M1249">
        <v>9</v>
      </c>
      <c r="N1249" s="1">
        <v>42984</v>
      </c>
      <c r="O1249">
        <v>1</v>
      </c>
      <c r="P1249" t="str">
        <f>"170900000120"</f>
        <v>170900000120</v>
      </c>
      <c r="Q1249" t="s">
        <v>172</v>
      </c>
      <c r="R1249" t="s">
        <v>29</v>
      </c>
      <c r="S1249" t="s">
        <v>173</v>
      </c>
      <c r="T1249" t="s">
        <v>174</v>
      </c>
      <c r="U1249" t="s">
        <v>28</v>
      </c>
      <c r="V1249">
        <v>4</v>
      </c>
      <c r="W1249">
        <v>0</v>
      </c>
    </row>
    <row r="1250" spans="1:23" x14ac:dyDescent="0.25">
      <c r="A1250" t="str">
        <f t="shared" si="38"/>
        <v>LA061</v>
      </c>
      <c r="B1250" t="str">
        <f t="shared" si="39"/>
        <v>061</v>
      </c>
      <c r="C1250" t="s">
        <v>24</v>
      </c>
      <c r="D1250">
        <v>613540</v>
      </c>
      <c r="E1250" t="s">
        <v>237</v>
      </c>
      <c r="F1250">
        <v>613540</v>
      </c>
      <c r="G1250" t="s">
        <v>202</v>
      </c>
      <c r="H1250" t="s">
        <v>203</v>
      </c>
      <c r="I1250" t="s">
        <v>36</v>
      </c>
      <c r="J1250" t="s">
        <v>37</v>
      </c>
      <c r="K1250">
        <v>2520</v>
      </c>
      <c r="L1250" t="s">
        <v>228</v>
      </c>
      <c r="M1250">
        <v>9</v>
      </c>
      <c r="N1250" s="1">
        <v>43008</v>
      </c>
      <c r="O1250">
        <v>1</v>
      </c>
      <c r="P1250" t="str">
        <f>"170900000316"</f>
        <v>170900000316</v>
      </c>
      <c r="Q1250" t="s">
        <v>180</v>
      </c>
      <c r="R1250" t="s">
        <v>27</v>
      </c>
      <c r="S1250" t="s">
        <v>170</v>
      </c>
      <c r="T1250" t="s">
        <v>181</v>
      </c>
      <c r="U1250" t="s">
        <v>28</v>
      </c>
      <c r="V1250">
        <v>4</v>
      </c>
      <c r="W1250">
        <v>0</v>
      </c>
    </row>
    <row r="1251" spans="1:23" x14ac:dyDescent="0.25">
      <c r="A1251" t="str">
        <f t="shared" si="38"/>
        <v>LA061</v>
      </c>
      <c r="B1251" t="str">
        <f t="shared" si="39"/>
        <v>061</v>
      </c>
      <c r="C1251" t="s">
        <v>24</v>
      </c>
      <c r="D1251">
        <v>613540</v>
      </c>
      <c r="E1251" t="s">
        <v>237</v>
      </c>
      <c r="F1251">
        <v>613540</v>
      </c>
      <c r="G1251" t="s">
        <v>202</v>
      </c>
      <c r="H1251" t="s">
        <v>203</v>
      </c>
      <c r="I1251" t="s">
        <v>36</v>
      </c>
      <c r="J1251" t="s">
        <v>37</v>
      </c>
      <c r="K1251">
        <v>2520</v>
      </c>
      <c r="L1251" t="s">
        <v>228</v>
      </c>
      <c r="M1251">
        <v>10</v>
      </c>
      <c r="N1251" s="1">
        <v>43009</v>
      </c>
      <c r="O1251">
        <v>1</v>
      </c>
      <c r="P1251" t="str">
        <f>"171000000010"</f>
        <v>171000000010</v>
      </c>
      <c r="Q1251" t="s">
        <v>180</v>
      </c>
      <c r="R1251" t="s">
        <v>27</v>
      </c>
      <c r="S1251" t="s">
        <v>170</v>
      </c>
      <c r="T1251" t="s">
        <v>181</v>
      </c>
      <c r="U1251" t="s">
        <v>28</v>
      </c>
      <c r="V1251">
        <v>4</v>
      </c>
      <c r="W1251">
        <v>0</v>
      </c>
    </row>
    <row r="1252" spans="1:23" x14ac:dyDescent="0.25">
      <c r="A1252" t="str">
        <f t="shared" si="38"/>
        <v>LA061</v>
      </c>
      <c r="B1252" t="str">
        <f t="shared" si="39"/>
        <v>061</v>
      </c>
      <c r="C1252" t="s">
        <v>24</v>
      </c>
      <c r="D1252">
        <v>613540</v>
      </c>
      <c r="E1252" t="s">
        <v>237</v>
      </c>
      <c r="F1252">
        <v>613540</v>
      </c>
      <c r="G1252" t="s">
        <v>202</v>
      </c>
      <c r="H1252" t="s">
        <v>203</v>
      </c>
      <c r="I1252" t="s">
        <v>36</v>
      </c>
      <c r="J1252" t="s">
        <v>37</v>
      </c>
      <c r="K1252">
        <v>2520</v>
      </c>
      <c r="L1252" t="s">
        <v>228</v>
      </c>
      <c r="M1252">
        <v>10</v>
      </c>
      <c r="N1252" s="1">
        <v>43017</v>
      </c>
      <c r="O1252">
        <v>1</v>
      </c>
      <c r="P1252" t="str">
        <f>"171000001077"</f>
        <v>171000001077</v>
      </c>
      <c r="Q1252" t="s">
        <v>172</v>
      </c>
      <c r="R1252" t="s">
        <v>29</v>
      </c>
      <c r="S1252" t="s">
        <v>173</v>
      </c>
      <c r="T1252" t="s">
        <v>174</v>
      </c>
      <c r="U1252" t="s">
        <v>28</v>
      </c>
      <c r="V1252">
        <v>4</v>
      </c>
      <c r="W1252">
        <v>0</v>
      </c>
    </row>
    <row r="1253" spans="1:23" x14ac:dyDescent="0.25">
      <c r="A1253" t="str">
        <f t="shared" si="38"/>
        <v>LA061</v>
      </c>
      <c r="B1253" t="str">
        <f t="shared" si="39"/>
        <v>061</v>
      </c>
      <c r="C1253" t="s">
        <v>24</v>
      </c>
      <c r="D1253">
        <v>613540</v>
      </c>
      <c r="E1253" t="s">
        <v>237</v>
      </c>
      <c r="F1253">
        <v>613540</v>
      </c>
      <c r="G1253" t="s">
        <v>202</v>
      </c>
      <c r="H1253" t="s">
        <v>203</v>
      </c>
      <c r="I1253" t="s">
        <v>36</v>
      </c>
      <c r="J1253" t="s">
        <v>37</v>
      </c>
      <c r="K1253">
        <v>2520</v>
      </c>
      <c r="L1253" t="s">
        <v>228</v>
      </c>
      <c r="M1253">
        <v>10</v>
      </c>
      <c r="N1253" s="1">
        <v>43039</v>
      </c>
      <c r="O1253">
        <v>1</v>
      </c>
      <c r="P1253" t="str">
        <f>"171000000351"</f>
        <v>171000000351</v>
      </c>
      <c r="Q1253" t="s">
        <v>180</v>
      </c>
      <c r="R1253" t="s">
        <v>27</v>
      </c>
      <c r="S1253" t="s">
        <v>170</v>
      </c>
      <c r="T1253" t="s">
        <v>181</v>
      </c>
      <c r="U1253" t="s">
        <v>28</v>
      </c>
      <c r="V1253">
        <v>4</v>
      </c>
      <c r="W1253">
        <v>0</v>
      </c>
    </row>
    <row r="1254" spans="1:23" x14ac:dyDescent="0.25">
      <c r="A1254" t="str">
        <f t="shared" si="38"/>
        <v>LA061</v>
      </c>
      <c r="B1254" t="str">
        <f t="shared" si="39"/>
        <v>061</v>
      </c>
      <c r="C1254" t="s">
        <v>24</v>
      </c>
      <c r="D1254">
        <v>613540</v>
      </c>
      <c r="E1254" t="s">
        <v>237</v>
      </c>
      <c r="F1254">
        <v>613540</v>
      </c>
      <c r="G1254" t="s">
        <v>202</v>
      </c>
      <c r="H1254" t="s">
        <v>203</v>
      </c>
      <c r="I1254" t="s">
        <v>36</v>
      </c>
      <c r="J1254" t="s">
        <v>37</v>
      </c>
      <c r="K1254">
        <v>2540</v>
      </c>
      <c r="L1254" t="s">
        <v>46</v>
      </c>
      <c r="M1254">
        <v>1</v>
      </c>
      <c r="N1254" s="1">
        <v>42736</v>
      </c>
      <c r="O1254">
        <v>1</v>
      </c>
      <c r="P1254" t="str">
        <f>"170100000784"</f>
        <v>170100000784</v>
      </c>
      <c r="Q1254" t="s">
        <v>172</v>
      </c>
      <c r="R1254" t="s">
        <v>29</v>
      </c>
      <c r="S1254" t="s">
        <v>173</v>
      </c>
      <c r="T1254" t="s">
        <v>174</v>
      </c>
      <c r="U1254" t="s">
        <v>28</v>
      </c>
      <c r="V1254">
        <v>4</v>
      </c>
      <c r="W1254">
        <v>0</v>
      </c>
    </row>
    <row r="1255" spans="1:23" x14ac:dyDescent="0.25">
      <c r="A1255" t="str">
        <f t="shared" si="38"/>
        <v>LA061</v>
      </c>
      <c r="B1255" t="str">
        <f t="shared" si="39"/>
        <v>061</v>
      </c>
      <c r="C1255" t="s">
        <v>24</v>
      </c>
      <c r="D1255">
        <v>613540</v>
      </c>
      <c r="E1255" t="s">
        <v>237</v>
      </c>
      <c r="F1255">
        <v>613540</v>
      </c>
      <c r="G1255" t="s">
        <v>202</v>
      </c>
      <c r="H1255" t="s">
        <v>203</v>
      </c>
      <c r="I1255" t="s">
        <v>36</v>
      </c>
      <c r="J1255" t="s">
        <v>37</v>
      </c>
      <c r="K1255">
        <v>2540</v>
      </c>
      <c r="L1255" t="s">
        <v>46</v>
      </c>
      <c r="M1255">
        <v>1</v>
      </c>
      <c r="N1255" s="1">
        <v>42736</v>
      </c>
      <c r="O1255">
        <v>1</v>
      </c>
      <c r="P1255" t="str">
        <f>"170100000157"</f>
        <v>170100000157</v>
      </c>
      <c r="Q1255" t="s">
        <v>180</v>
      </c>
      <c r="R1255" t="s">
        <v>29</v>
      </c>
      <c r="S1255" t="s">
        <v>187</v>
      </c>
      <c r="T1255" t="s">
        <v>181</v>
      </c>
      <c r="U1255" t="s">
        <v>28</v>
      </c>
      <c r="V1255">
        <v>4</v>
      </c>
      <c r="W1255">
        <v>0</v>
      </c>
    </row>
    <row r="1256" spans="1:23" x14ac:dyDescent="0.25">
      <c r="A1256" t="str">
        <f t="shared" si="38"/>
        <v>LA061</v>
      </c>
      <c r="B1256" t="str">
        <f t="shared" si="39"/>
        <v>061</v>
      </c>
      <c r="C1256" t="s">
        <v>24</v>
      </c>
      <c r="D1256">
        <v>613540</v>
      </c>
      <c r="E1256" t="s">
        <v>237</v>
      </c>
      <c r="F1256">
        <v>613540</v>
      </c>
      <c r="G1256" t="s">
        <v>202</v>
      </c>
      <c r="H1256" t="s">
        <v>203</v>
      </c>
      <c r="I1256" t="s">
        <v>36</v>
      </c>
      <c r="J1256" t="s">
        <v>37</v>
      </c>
      <c r="K1256">
        <v>2540</v>
      </c>
      <c r="L1256" t="s">
        <v>46</v>
      </c>
      <c r="M1256">
        <v>1</v>
      </c>
      <c r="N1256" s="1">
        <v>42744</v>
      </c>
      <c r="O1256">
        <v>1</v>
      </c>
      <c r="P1256" t="str">
        <f>"170100001419"</f>
        <v>170100001419</v>
      </c>
      <c r="Q1256" t="s">
        <v>172</v>
      </c>
      <c r="R1256" t="s">
        <v>29</v>
      </c>
      <c r="S1256" t="s">
        <v>173</v>
      </c>
      <c r="T1256" t="s">
        <v>174</v>
      </c>
      <c r="U1256" t="s">
        <v>28</v>
      </c>
      <c r="V1256">
        <v>4</v>
      </c>
      <c r="W1256">
        <v>0</v>
      </c>
    </row>
    <row r="1257" spans="1:23" x14ac:dyDescent="0.25">
      <c r="A1257" t="str">
        <f t="shared" si="38"/>
        <v>LA061</v>
      </c>
      <c r="B1257" t="str">
        <f t="shared" si="39"/>
        <v>061</v>
      </c>
      <c r="C1257" t="s">
        <v>24</v>
      </c>
      <c r="D1257">
        <v>615500</v>
      </c>
      <c r="E1257" t="s">
        <v>246</v>
      </c>
      <c r="F1257">
        <v>615500</v>
      </c>
      <c r="G1257" t="s">
        <v>207</v>
      </c>
      <c r="H1257" t="s">
        <v>208</v>
      </c>
      <c r="I1257" t="s">
        <v>191</v>
      </c>
      <c r="J1257" t="s">
        <v>192</v>
      </c>
      <c r="K1257">
        <v>2550</v>
      </c>
      <c r="L1257" t="s">
        <v>221</v>
      </c>
      <c r="M1257">
        <v>8</v>
      </c>
      <c r="N1257" s="1">
        <v>42978</v>
      </c>
      <c r="O1257">
        <v>1</v>
      </c>
      <c r="P1257" t="str">
        <f>"170800000455"</f>
        <v>170800000455</v>
      </c>
      <c r="Q1257" t="s">
        <v>169</v>
      </c>
      <c r="R1257" t="s">
        <v>27</v>
      </c>
      <c r="S1257" t="s">
        <v>170</v>
      </c>
      <c r="T1257" t="s">
        <v>171</v>
      </c>
      <c r="U1257" t="s">
        <v>28</v>
      </c>
      <c r="V1257">
        <v>4</v>
      </c>
      <c r="W1257">
        <v>0</v>
      </c>
    </row>
    <row r="1258" spans="1:23" x14ac:dyDescent="0.25">
      <c r="A1258" t="str">
        <f t="shared" si="38"/>
        <v>LA061</v>
      </c>
      <c r="B1258" t="str">
        <f t="shared" si="39"/>
        <v>061</v>
      </c>
      <c r="C1258" t="s">
        <v>24</v>
      </c>
      <c r="D1258">
        <v>615500</v>
      </c>
      <c r="E1258" t="s">
        <v>246</v>
      </c>
      <c r="F1258">
        <v>615500</v>
      </c>
      <c r="G1258" t="s">
        <v>207</v>
      </c>
      <c r="H1258" t="s">
        <v>208</v>
      </c>
      <c r="I1258" t="s">
        <v>191</v>
      </c>
      <c r="J1258" t="s">
        <v>192</v>
      </c>
      <c r="K1258">
        <v>2550</v>
      </c>
      <c r="L1258" t="s">
        <v>221</v>
      </c>
      <c r="M1258">
        <v>9</v>
      </c>
      <c r="N1258" s="1">
        <v>42979</v>
      </c>
      <c r="O1258">
        <v>1</v>
      </c>
      <c r="P1258" t="str">
        <f>"170900000222"</f>
        <v>170900000222</v>
      </c>
      <c r="Q1258" t="s">
        <v>169</v>
      </c>
      <c r="R1258" t="s">
        <v>27</v>
      </c>
      <c r="S1258" t="s">
        <v>170</v>
      </c>
      <c r="T1258" t="s">
        <v>171</v>
      </c>
      <c r="U1258" t="s">
        <v>28</v>
      </c>
      <c r="V1258">
        <v>4</v>
      </c>
      <c r="W1258">
        <v>0</v>
      </c>
    </row>
    <row r="1259" spans="1:23" x14ac:dyDescent="0.25">
      <c r="A1259" t="str">
        <f t="shared" si="38"/>
        <v>LA061</v>
      </c>
      <c r="B1259" t="str">
        <f t="shared" si="39"/>
        <v>061</v>
      </c>
      <c r="C1259" t="s">
        <v>24</v>
      </c>
      <c r="D1259">
        <v>615500</v>
      </c>
      <c r="E1259" t="s">
        <v>246</v>
      </c>
      <c r="F1259">
        <v>615500</v>
      </c>
      <c r="G1259" t="s">
        <v>207</v>
      </c>
      <c r="H1259" t="s">
        <v>208</v>
      </c>
      <c r="I1259" t="s">
        <v>191</v>
      </c>
      <c r="J1259" t="s">
        <v>192</v>
      </c>
      <c r="K1259">
        <v>2550</v>
      </c>
      <c r="L1259" t="s">
        <v>221</v>
      </c>
      <c r="M1259">
        <v>9</v>
      </c>
      <c r="N1259" s="1">
        <v>43008</v>
      </c>
      <c r="O1259">
        <v>1</v>
      </c>
      <c r="P1259" t="str">
        <f>"170900000486"</f>
        <v>170900000486</v>
      </c>
      <c r="Q1259" t="s">
        <v>169</v>
      </c>
      <c r="R1259" t="s">
        <v>27</v>
      </c>
      <c r="S1259" t="s">
        <v>170</v>
      </c>
      <c r="T1259" t="s">
        <v>171</v>
      </c>
      <c r="U1259" t="s">
        <v>28</v>
      </c>
      <c r="V1259">
        <v>4</v>
      </c>
      <c r="W1259">
        <v>0</v>
      </c>
    </row>
    <row r="1260" spans="1:23" x14ac:dyDescent="0.25">
      <c r="A1260" t="str">
        <f t="shared" si="38"/>
        <v>LA061</v>
      </c>
      <c r="B1260" t="str">
        <f t="shared" si="39"/>
        <v>061</v>
      </c>
      <c r="C1260" t="s">
        <v>24</v>
      </c>
      <c r="D1260">
        <v>615500</v>
      </c>
      <c r="E1260" t="s">
        <v>246</v>
      </c>
      <c r="F1260">
        <v>615500</v>
      </c>
      <c r="G1260" t="s">
        <v>207</v>
      </c>
      <c r="H1260" t="s">
        <v>208</v>
      </c>
      <c r="I1260" t="s">
        <v>191</v>
      </c>
      <c r="J1260" t="s">
        <v>192</v>
      </c>
      <c r="K1260">
        <v>2550</v>
      </c>
      <c r="L1260" t="s">
        <v>221</v>
      </c>
      <c r="M1260">
        <v>10</v>
      </c>
      <c r="N1260" s="1">
        <v>43009</v>
      </c>
      <c r="O1260">
        <v>1</v>
      </c>
      <c r="P1260" t="str">
        <f>"171000000224"</f>
        <v>171000000224</v>
      </c>
      <c r="Q1260" t="s">
        <v>169</v>
      </c>
      <c r="R1260" t="s">
        <v>27</v>
      </c>
      <c r="S1260" t="s">
        <v>170</v>
      </c>
      <c r="T1260" t="s">
        <v>171</v>
      </c>
      <c r="U1260" t="s">
        <v>28</v>
      </c>
      <c r="V1260">
        <v>4</v>
      </c>
      <c r="W1260">
        <v>0</v>
      </c>
    </row>
    <row r="1261" spans="1:23" x14ac:dyDescent="0.25">
      <c r="A1261" t="str">
        <f t="shared" si="38"/>
        <v>LA061</v>
      </c>
      <c r="B1261" t="str">
        <f t="shared" si="39"/>
        <v>061</v>
      </c>
      <c r="C1261" t="s">
        <v>24</v>
      </c>
      <c r="D1261">
        <v>615500</v>
      </c>
      <c r="E1261" t="s">
        <v>246</v>
      </c>
      <c r="F1261">
        <v>615500</v>
      </c>
      <c r="G1261" t="s">
        <v>247</v>
      </c>
      <c r="H1261" t="s">
        <v>248</v>
      </c>
      <c r="I1261" t="s">
        <v>32</v>
      </c>
      <c r="J1261" t="s">
        <v>33</v>
      </c>
      <c r="K1261" t="s">
        <v>0</v>
      </c>
      <c r="L1261" t="s">
        <v>0</v>
      </c>
      <c r="M1261">
        <v>2</v>
      </c>
      <c r="N1261" s="1">
        <v>42782</v>
      </c>
      <c r="O1261">
        <v>1</v>
      </c>
      <c r="P1261" t="str">
        <f>"170200001636"</f>
        <v>170200001636</v>
      </c>
      <c r="Q1261" t="s">
        <v>172</v>
      </c>
      <c r="R1261" t="s">
        <v>29</v>
      </c>
      <c r="S1261" t="s">
        <v>173</v>
      </c>
      <c r="T1261" t="s">
        <v>174</v>
      </c>
      <c r="U1261" t="s">
        <v>28</v>
      </c>
      <c r="V1261">
        <v>4</v>
      </c>
      <c r="W1261">
        <v>0</v>
      </c>
    </row>
    <row r="1262" spans="1:23" x14ac:dyDescent="0.25">
      <c r="A1262" t="str">
        <f t="shared" si="38"/>
        <v>LA061</v>
      </c>
      <c r="B1262" t="str">
        <f t="shared" si="39"/>
        <v>061</v>
      </c>
      <c r="C1262" t="s">
        <v>24</v>
      </c>
      <c r="D1262">
        <v>615500</v>
      </c>
      <c r="E1262" t="s">
        <v>246</v>
      </c>
      <c r="F1262">
        <v>615500</v>
      </c>
      <c r="G1262" t="s">
        <v>247</v>
      </c>
      <c r="H1262" t="s">
        <v>248</v>
      </c>
      <c r="I1262" t="s">
        <v>32</v>
      </c>
      <c r="J1262" t="s">
        <v>33</v>
      </c>
      <c r="K1262" t="s">
        <v>0</v>
      </c>
      <c r="L1262" t="s">
        <v>0</v>
      </c>
      <c r="M1262">
        <v>3</v>
      </c>
      <c r="N1262" s="1">
        <v>42811</v>
      </c>
      <c r="O1262">
        <v>1</v>
      </c>
      <c r="P1262" t="str">
        <f>"170300001298"</f>
        <v>170300001298</v>
      </c>
      <c r="Q1262" t="s">
        <v>172</v>
      </c>
      <c r="R1262" t="s">
        <v>29</v>
      </c>
      <c r="S1262" t="s">
        <v>173</v>
      </c>
      <c r="T1262" t="s">
        <v>174</v>
      </c>
      <c r="U1262" t="s">
        <v>28</v>
      </c>
      <c r="V1262">
        <v>4</v>
      </c>
      <c r="W1262">
        <v>0</v>
      </c>
    </row>
    <row r="1263" spans="1:23" x14ac:dyDescent="0.25">
      <c r="A1263" t="str">
        <f t="shared" si="38"/>
        <v>LA061</v>
      </c>
      <c r="B1263" t="str">
        <f t="shared" si="39"/>
        <v>061</v>
      </c>
      <c r="C1263" t="s">
        <v>24</v>
      </c>
      <c r="D1263">
        <v>615500</v>
      </c>
      <c r="E1263" t="s">
        <v>246</v>
      </c>
      <c r="F1263">
        <v>615500</v>
      </c>
      <c r="G1263" t="s">
        <v>247</v>
      </c>
      <c r="H1263" t="s">
        <v>248</v>
      </c>
      <c r="I1263" t="s">
        <v>32</v>
      </c>
      <c r="J1263" t="s">
        <v>33</v>
      </c>
      <c r="K1263" t="s">
        <v>0</v>
      </c>
      <c r="L1263" t="s">
        <v>0</v>
      </c>
      <c r="M1263">
        <v>9</v>
      </c>
      <c r="N1263" s="1">
        <v>43008</v>
      </c>
      <c r="O1263">
        <v>1</v>
      </c>
      <c r="P1263" t="str">
        <f>"170900000486"</f>
        <v>170900000486</v>
      </c>
      <c r="Q1263" t="s">
        <v>169</v>
      </c>
      <c r="R1263" t="s">
        <v>27</v>
      </c>
      <c r="S1263" t="s">
        <v>170</v>
      </c>
      <c r="T1263" t="s">
        <v>171</v>
      </c>
      <c r="U1263" t="s">
        <v>28</v>
      </c>
      <c r="V1263">
        <v>4</v>
      </c>
      <c r="W1263">
        <v>0</v>
      </c>
    </row>
    <row r="1264" spans="1:23" x14ac:dyDescent="0.25">
      <c r="A1264" t="str">
        <f t="shared" si="38"/>
        <v>LA061</v>
      </c>
      <c r="B1264" t="str">
        <f t="shared" si="39"/>
        <v>061</v>
      </c>
      <c r="C1264" t="s">
        <v>24</v>
      </c>
      <c r="D1264">
        <v>615500</v>
      </c>
      <c r="E1264" t="s">
        <v>246</v>
      </c>
      <c r="F1264">
        <v>615500</v>
      </c>
      <c r="G1264" t="s">
        <v>247</v>
      </c>
      <c r="H1264" t="s">
        <v>248</v>
      </c>
      <c r="I1264" t="s">
        <v>32</v>
      </c>
      <c r="J1264" t="s">
        <v>33</v>
      </c>
      <c r="K1264" t="s">
        <v>0</v>
      </c>
      <c r="L1264" t="s">
        <v>0</v>
      </c>
      <c r="M1264">
        <v>10</v>
      </c>
      <c r="N1264" s="1">
        <v>43009</v>
      </c>
      <c r="O1264">
        <v>1</v>
      </c>
      <c r="P1264" t="str">
        <f>"171000000224"</f>
        <v>171000000224</v>
      </c>
      <c r="Q1264" t="s">
        <v>169</v>
      </c>
      <c r="R1264" t="s">
        <v>27</v>
      </c>
      <c r="S1264" t="s">
        <v>170</v>
      </c>
      <c r="T1264" t="s">
        <v>171</v>
      </c>
      <c r="U1264" t="s">
        <v>28</v>
      </c>
      <c r="V1264">
        <v>4</v>
      </c>
      <c r="W1264">
        <v>0</v>
      </c>
    </row>
    <row r="1265" spans="1:23" x14ac:dyDescent="0.25">
      <c r="A1265" t="str">
        <f t="shared" si="38"/>
        <v>LA061</v>
      </c>
      <c r="B1265" t="str">
        <f t="shared" si="39"/>
        <v>061</v>
      </c>
      <c r="C1265" t="s">
        <v>24</v>
      </c>
      <c r="D1265">
        <v>615500</v>
      </c>
      <c r="E1265" t="s">
        <v>246</v>
      </c>
      <c r="F1265">
        <v>615500</v>
      </c>
      <c r="G1265" t="s">
        <v>247</v>
      </c>
      <c r="H1265" t="s">
        <v>248</v>
      </c>
      <c r="I1265" t="s">
        <v>32</v>
      </c>
      <c r="J1265" t="s">
        <v>33</v>
      </c>
      <c r="K1265" t="s">
        <v>0</v>
      </c>
      <c r="L1265" t="s">
        <v>0</v>
      </c>
      <c r="M1265">
        <v>10</v>
      </c>
      <c r="N1265" s="1">
        <v>43028</v>
      </c>
      <c r="O1265">
        <v>1</v>
      </c>
      <c r="P1265" t="str">
        <f>"171000001854"</f>
        <v>171000001854</v>
      </c>
      <c r="Q1265" t="s">
        <v>172</v>
      </c>
      <c r="R1265" t="s">
        <v>29</v>
      </c>
      <c r="S1265" t="s">
        <v>173</v>
      </c>
      <c r="T1265" t="s">
        <v>174</v>
      </c>
      <c r="U1265" t="s">
        <v>28</v>
      </c>
      <c r="V1265">
        <v>4</v>
      </c>
      <c r="W1265">
        <v>0</v>
      </c>
    </row>
    <row r="1266" spans="1:23" x14ac:dyDescent="0.25">
      <c r="A1266" t="str">
        <f t="shared" si="38"/>
        <v>LA061</v>
      </c>
      <c r="B1266" t="str">
        <f t="shared" si="39"/>
        <v>061</v>
      </c>
      <c r="C1266" t="s">
        <v>24</v>
      </c>
      <c r="D1266">
        <v>615500</v>
      </c>
      <c r="E1266" t="s">
        <v>246</v>
      </c>
      <c r="F1266">
        <v>615500</v>
      </c>
      <c r="G1266" t="s">
        <v>247</v>
      </c>
      <c r="H1266" t="s">
        <v>248</v>
      </c>
      <c r="I1266" t="s">
        <v>32</v>
      </c>
      <c r="J1266" t="s">
        <v>33</v>
      </c>
      <c r="K1266" t="s">
        <v>0</v>
      </c>
      <c r="L1266" t="s">
        <v>0</v>
      </c>
      <c r="M1266">
        <v>10</v>
      </c>
      <c r="N1266" s="1">
        <v>43032</v>
      </c>
      <c r="O1266">
        <v>1</v>
      </c>
      <c r="P1266" t="str">
        <f>"171000002003"</f>
        <v>171000002003</v>
      </c>
      <c r="Q1266" t="s">
        <v>172</v>
      </c>
      <c r="R1266" t="s">
        <v>29</v>
      </c>
      <c r="S1266" t="s">
        <v>173</v>
      </c>
      <c r="T1266" t="s">
        <v>174</v>
      </c>
      <c r="U1266" t="s">
        <v>28</v>
      </c>
      <c r="V1266">
        <v>4</v>
      </c>
      <c r="W1266">
        <v>0</v>
      </c>
    </row>
    <row r="1267" spans="1:23" x14ac:dyDescent="0.25">
      <c r="A1267" t="str">
        <f t="shared" si="38"/>
        <v>LA061</v>
      </c>
      <c r="B1267" t="str">
        <f t="shared" si="39"/>
        <v>061</v>
      </c>
      <c r="C1267" t="s">
        <v>24</v>
      </c>
      <c r="D1267">
        <v>615500</v>
      </c>
      <c r="E1267" t="s">
        <v>246</v>
      </c>
      <c r="F1267">
        <v>615500</v>
      </c>
      <c r="G1267" t="s">
        <v>247</v>
      </c>
      <c r="H1267" t="s">
        <v>248</v>
      </c>
      <c r="I1267" t="s">
        <v>32</v>
      </c>
      <c r="J1267" t="s">
        <v>33</v>
      </c>
      <c r="K1267" t="s">
        <v>0</v>
      </c>
      <c r="L1267" t="s">
        <v>0</v>
      </c>
      <c r="M1267">
        <v>10</v>
      </c>
      <c r="N1267" s="1">
        <v>43033</v>
      </c>
      <c r="O1267">
        <v>1</v>
      </c>
      <c r="P1267" t="str">
        <f>"171000002117"</f>
        <v>171000002117</v>
      </c>
      <c r="Q1267" t="s">
        <v>172</v>
      </c>
      <c r="R1267" t="s">
        <v>29</v>
      </c>
      <c r="S1267" t="s">
        <v>173</v>
      </c>
      <c r="T1267" t="s">
        <v>174</v>
      </c>
      <c r="U1267" t="s">
        <v>28</v>
      </c>
      <c r="V1267">
        <v>4</v>
      </c>
      <c r="W1267">
        <v>0</v>
      </c>
    </row>
    <row r="1268" spans="1:23" x14ac:dyDescent="0.25">
      <c r="A1268" t="str">
        <f t="shared" si="38"/>
        <v>LA061</v>
      </c>
      <c r="B1268" t="str">
        <f t="shared" si="39"/>
        <v>061</v>
      </c>
      <c r="C1268" t="s">
        <v>24</v>
      </c>
      <c r="D1268">
        <v>615500</v>
      </c>
      <c r="E1268" t="s">
        <v>246</v>
      </c>
      <c r="F1268">
        <v>615500</v>
      </c>
      <c r="G1268" t="s">
        <v>247</v>
      </c>
      <c r="H1268" t="s">
        <v>248</v>
      </c>
      <c r="I1268" t="s">
        <v>32</v>
      </c>
      <c r="J1268" t="s">
        <v>33</v>
      </c>
      <c r="K1268" t="s">
        <v>0</v>
      </c>
      <c r="L1268" t="s">
        <v>0</v>
      </c>
      <c r="M1268">
        <v>10</v>
      </c>
      <c r="N1268" s="1">
        <v>43039</v>
      </c>
      <c r="O1268">
        <v>1</v>
      </c>
      <c r="P1268" t="str">
        <f>"171000000438"</f>
        <v>171000000438</v>
      </c>
      <c r="Q1268" t="s">
        <v>169</v>
      </c>
      <c r="R1268" t="s">
        <v>27</v>
      </c>
      <c r="S1268" t="s">
        <v>170</v>
      </c>
      <c r="T1268" t="s">
        <v>171</v>
      </c>
      <c r="U1268" t="s">
        <v>28</v>
      </c>
      <c r="V1268">
        <v>4</v>
      </c>
      <c r="W1268">
        <v>0</v>
      </c>
    </row>
    <row r="1269" spans="1:23" x14ac:dyDescent="0.25">
      <c r="A1269" t="str">
        <f t="shared" si="38"/>
        <v>LA061</v>
      </c>
      <c r="B1269" t="str">
        <f t="shared" si="39"/>
        <v>061</v>
      </c>
      <c r="C1269" t="s">
        <v>24</v>
      </c>
      <c r="D1269">
        <v>615500</v>
      </c>
      <c r="E1269" t="s">
        <v>246</v>
      </c>
      <c r="F1269">
        <v>615500</v>
      </c>
      <c r="G1269" t="s">
        <v>224</v>
      </c>
      <c r="H1269" t="s">
        <v>225</v>
      </c>
      <c r="I1269" t="s">
        <v>39</v>
      </c>
      <c r="J1269" t="s">
        <v>40</v>
      </c>
      <c r="K1269" t="s">
        <v>0</v>
      </c>
      <c r="L1269" t="s">
        <v>0</v>
      </c>
      <c r="M1269">
        <v>3</v>
      </c>
      <c r="N1269" s="1">
        <v>42795</v>
      </c>
      <c r="O1269">
        <v>1</v>
      </c>
      <c r="P1269" t="str">
        <f>"170300001124"</f>
        <v>170300001124</v>
      </c>
      <c r="Q1269" t="s">
        <v>172</v>
      </c>
      <c r="R1269" t="s">
        <v>29</v>
      </c>
      <c r="S1269" t="s">
        <v>173</v>
      </c>
      <c r="T1269" t="s">
        <v>174</v>
      </c>
      <c r="U1269" t="s">
        <v>28</v>
      </c>
      <c r="V1269">
        <v>4</v>
      </c>
      <c r="W1269">
        <v>0</v>
      </c>
    </row>
    <row r="1270" spans="1:23" x14ac:dyDescent="0.25">
      <c r="A1270" t="str">
        <f t="shared" si="38"/>
        <v>LA061</v>
      </c>
      <c r="B1270" t="str">
        <f t="shared" si="39"/>
        <v>061</v>
      </c>
      <c r="C1270" t="s">
        <v>24</v>
      </c>
      <c r="D1270">
        <v>615500</v>
      </c>
      <c r="E1270" t="s">
        <v>246</v>
      </c>
      <c r="F1270">
        <v>615500</v>
      </c>
      <c r="G1270" t="s">
        <v>249</v>
      </c>
      <c r="H1270" t="s">
        <v>250</v>
      </c>
      <c r="I1270" t="s">
        <v>39</v>
      </c>
      <c r="J1270" t="s">
        <v>40</v>
      </c>
      <c r="K1270" t="s">
        <v>0</v>
      </c>
      <c r="L1270" t="s">
        <v>0</v>
      </c>
      <c r="M1270">
        <v>4</v>
      </c>
      <c r="N1270" s="1">
        <v>42826</v>
      </c>
      <c r="O1270">
        <v>1</v>
      </c>
      <c r="P1270" t="str">
        <f>"170400001633"</f>
        <v>170400001633</v>
      </c>
      <c r="Q1270" t="s">
        <v>172</v>
      </c>
      <c r="R1270" t="s">
        <v>29</v>
      </c>
      <c r="S1270" t="s">
        <v>173</v>
      </c>
      <c r="T1270" t="s">
        <v>174</v>
      </c>
      <c r="U1270" t="s">
        <v>28</v>
      </c>
      <c r="V1270">
        <v>4</v>
      </c>
      <c r="W1270">
        <v>0</v>
      </c>
    </row>
    <row r="1271" spans="1:23" x14ac:dyDescent="0.25">
      <c r="A1271" t="str">
        <f t="shared" si="38"/>
        <v>LA061</v>
      </c>
      <c r="B1271" t="str">
        <f t="shared" si="39"/>
        <v>061</v>
      </c>
      <c r="C1271" t="s">
        <v>24</v>
      </c>
      <c r="D1271">
        <v>615500</v>
      </c>
      <c r="E1271" t="s">
        <v>246</v>
      </c>
      <c r="F1271">
        <v>615500</v>
      </c>
      <c r="G1271" t="s">
        <v>249</v>
      </c>
      <c r="H1271" t="s">
        <v>250</v>
      </c>
      <c r="I1271" t="s">
        <v>39</v>
      </c>
      <c r="J1271" t="s">
        <v>40</v>
      </c>
      <c r="K1271" t="s">
        <v>0</v>
      </c>
      <c r="L1271" t="s">
        <v>0</v>
      </c>
      <c r="M1271">
        <v>9</v>
      </c>
      <c r="N1271" s="1">
        <v>42979</v>
      </c>
      <c r="O1271">
        <v>1</v>
      </c>
      <c r="P1271" t="str">
        <f>"170900000432"</f>
        <v>170900000432</v>
      </c>
      <c r="Q1271" t="s">
        <v>172</v>
      </c>
      <c r="R1271" t="s">
        <v>29</v>
      </c>
      <c r="S1271" t="s">
        <v>173</v>
      </c>
      <c r="T1271" t="s">
        <v>174</v>
      </c>
      <c r="U1271" t="s">
        <v>28</v>
      </c>
      <c r="V1271">
        <v>4</v>
      </c>
      <c r="W1271">
        <v>0</v>
      </c>
    </row>
    <row r="1272" spans="1:23" x14ac:dyDescent="0.25">
      <c r="A1272" t="str">
        <f t="shared" si="38"/>
        <v>LA061</v>
      </c>
      <c r="B1272" t="str">
        <f t="shared" si="39"/>
        <v>061</v>
      </c>
      <c r="C1272" t="s">
        <v>24</v>
      </c>
      <c r="D1272">
        <v>615570</v>
      </c>
      <c r="E1272" t="s">
        <v>241</v>
      </c>
      <c r="F1272">
        <v>615570</v>
      </c>
      <c r="G1272" t="s">
        <v>242</v>
      </c>
      <c r="H1272" t="s">
        <v>243</v>
      </c>
      <c r="I1272" t="s">
        <v>34</v>
      </c>
      <c r="J1272" t="s">
        <v>35</v>
      </c>
      <c r="K1272">
        <v>2540</v>
      </c>
      <c r="L1272" t="s">
        <v>46</v>
      </c>
      <c r="M1272">
        <v>10</v>
      </c>
      <c r="N1272" s="1">
        <v>43026</v>
      </c>
      <c r="O1272">
        <v>1</v>
      </c>
      <c r="P1272" t="str">
        <f>"171000001324"</f>
        <v>171000001324</v>
      </c>
      <c r="Q1272" t="s">
        <v>172</v>
      </c>
      <c r="R1272" t="s">
        <v>29</v>
      </c>
      <c r="S1272" t="s">
        <v>173</v>
      </c>
      <c r="T1272" t="s">
        <v>174</v>
      </c>
      <c r="U1272" t="s">
        <v>28</v>
      </c>
      <c r="V1272">
        <v>4</v>
      </c>
      <c r="W1272">
        <v>0</v>
      </c>
    </row>
    <row r="1273" spans="1:23" x14ac:dyDescent="0.25">
      <c r="A1273" t="str">
        <f t="shared" si="38"/>
        <v>LA061</v>
      </c>
      <c r="B1273" t="str">
        <f t="shared" si="39"/>
        <v>061</v>
      </c>
      <c r="C1273" t="s">
        <v>24</v>
      </c>
      <c r="D1273">
        <v>615570</v>
      </c>
      <c r="E1273" t="s">
        <v>241</v>
      </c>
      <c r="F1273">
        <v>615570</v>
      </c>
      <c r="G1273" t="s">
        <v>242</v>
      </c>
      <c r="H1273" t="s">
        <v>243</v>
      </c>
      <c r="I1273" t="s">
        <v>34</v>
      </c>
      <c r="J1273" t="s">
        <v>35</v>
      </c>
      <c r="K1273">
        <v>2540</v>
      </c>
      <c r="L1273" t="s">
        <v>46</v>
      </c>
      <c r="M1273">
        <v>10</v>
      </c>
      <c r="N1273" s="1">
        <v>43027</v>
      </c>
      <c r="O1273">
        <v>1</v>
      </c>
      <c r="P1273" t="str">
        <f>"171000001853"</f>
        <v>171000001853</v>
      </c>
      <c r="Q1273" t="s">
        <v>172</v>
      </c>
      <c r="R1273" t="s">
        <v>29</v>
      </c>
      <c r="S1273" t="s">
        <v>173</v>
      </c>
      <c r="T1273" t="s">
        <v>174</v>
      </c>
      <c r="U1273" t="s">
        <v>28</v>
      </c>
      <c r="V1273">
        <v>4</v>
      </c>
      <c r="W1273">
        <v>0</v>
      </c>
    </row>
    <row r="1274" spans="1:23" x14ac:dyDescent="0.25">
      <c r="A1274" t="str">
        <f t="shared" si="38"/>
        <v>LA061</v>
      </c>
      <c r="B1274" t="str">
        <f t="shared" si="39"/>
        <v>061</v>
      </c>
      <c r="C1274" t="s">
        <v>24</v>
      </c>
      <c r="D1274">
        <v>615570</v>
      </c>
      <c r="E1274" t="s">
        <v>241</v>
      </c>
      <c r="F1274">
        <v>615570</v>
      </c>
      <c r="G1274" t="s">
        <v>242</v>
      </c>
      <c r="H1274" t="s">
        <v>243</v>
      </c>
      <c r="I1274" t="s">
        <v>34</v>
      </c>
      <c r="J1274" t="s">
        <v>35</v>
      </c>
      <c r="K1274">
        <v>2540</v>
      </c>
      <c r="L1274" t="s">
        <v>46</v>
      </c>
      <c r="M1274">
        <v>10</v>
      </c>
      <c r="N1274" s="1">
        <v>43035</v>
      </c>
      <c r="O1274">
        <v>1</v>
      </c>
      <c r="P1274" t="str">
        <f>"171000002450"</f>
        <v>171000002450</v>
      </c>
      <c r="Q1274" t="s">
        <v>172</v>
      </c>
      <c r="R1274" t="s">
        <v>29</v>
      </c>
      <c r="S1274" t="s">
        <v>173</v>
      </c>
      <c r="T1274" t="s">
        <v>174</v>
      </c>
      <c r="U1274" t="s">
        <v>28</v>
      </c>
      <c r="V1274">
        <v>4</v>
      </c>
      <c r="W1274">
        <v>0</v>
      </c>
    </row>
    <row r="1275" spans="1:23" x14ac:dyDescent="0.25">
      <c r="A1275" t="str">
        <f t="shared" si="38"/>
        <v>LA061</v>
      </c>
      <c r="B1275" t="str">
        <f t="shared" si="39"/>
        <v>061</v>
      </c>
      <c r="C1275" t="s">
        <v>24</v>
      </c>
      <c r="D1275">
        <v>615570</v>
      </c>
      <c r="E1275" t="s">
        <v>241</v>
      </c>
      <c r="F1275">
        <v>615570</v>
      </c>
      <c r="G1275" t="s">
        <v>242</v>
      </c>
      <c r="H1275" t="s">
        <v>243</v>
      </c>
      <c r="I1275" t="s">
        <v>34</v>
      </c>
      <c r="J1275" t="s">
        <v>35</v>
      </c>
      <c r="K1275">
        <v>2540</v>
      </c>
      <c r="L1275" t="s">
        <v>46</v>
      </c>
      <c r="M1275">
        <v>10</v>
      </c>
      <c r="N1275" s="1">
        <v>43038</v>
      </c>
      <c r="O1275">
        <v>1</v>
      </c>
      <c r="P1275" t="str">
        <f>"171000002558"</f>
        <v>171000002558</v>
      </c>
      <c r="Q1275" t="s">
        <v>172</v>
      </c>
      <c r="R1275" t="s">
        <v>29</v>
      </c>
      <c r="S1275" t="s">
        <v>173</v>
      </c>
      <c r="T1275" t="s">
        <v>174</v>
      </c>
      <c r="U1275" t="s">
        <v>28</v>
      </c>
      <c r="V1275">
        <v>4</v>
      </c>
      <c r="W1275">
        <v>0</v>
      </c>
    </row>
    <row r="1276" spans="1:23" x14ac:dyDescent="0.25">
      <c r="A1276" t="str">
        <f t="shared" si="38"/>
        <v>LA061</v>
      </c>
      <c r="B1276" t="str">
        <f t="shared" si="39"/>
        <v>061</v>
      </c>
      <c r="C1276" t="s">
        <v>24</v>
      </c>
      <c r="D1276">
        <v>615570</v>
      </c>
      <c r="E1276" t="s">
        <v>241</v>
      </c>
      <c r="F1276">
        <v>615570</v>
      </c>
      <c r="G1276" t="s">
        <v>242</v>
      </c>
      <c r="H1276" t="s">
        <v>243</v>
      </c>
      <c r="I1276" t="s">
        <v>34</v>
      </c>
      <c r="J1276" t="s">
        <v>35</v>
      </c>
      <c r="K1276">
        <v>2540</v>
      </c>
      <c r="L1276" t="s">
        <v>46</v>
      </c>
      <c r="M1276">
        <v>10</v>
      </c>
      <c r="N1276" s="1">
        <v>43039</v>
      </c>
      <c r="O1276">
        <v>1</v>
      </c>
      <c r="P1276" t="str">
        <f>"171000000438"</f>
        <v>171000000438</v>
      </c>
      <c r="Q1276" t="s">
        <v>169</v>
      </c>
      <c r="R1276" t="s">
        <v>27</v>
      </c>
      <c r="S1276" t="s">
        <v>170</v>
      </c>
      <c r="T1276" t="s">
        <v>171</v>
      </c>
      <c r="U1276" t="s">
        <v>28</v>
      </c>
      <c r="V1276">
        <v>4</v>
      </c>
      <c r="W1276">
        <v>0</v>
      </c>
    </row>
    <row r="1277" spans="1:23" x14ac:dyDescent="0.25">
      <c r="A1277" t="str">
        <f t="shared" si="38"/>
        <v>LA061</v>
      </c>
      <c r="B1277" t="str">
        <f t="shared" si="39"/>
        <v>061</v>
      </c>
      <c r="C1277" t="s">
        <v>24</v>
      </c>
      <c r="D1277">
        <v>615570</v>
      </c>
      <c r="E1277" t="s">
        <v>241</v>
      </c>
      <c r="F1277">
        <v>615570</v>
      </c>
      <c r="G1277" t="s">
        <v>251</v>
      </c>
      <c r="H1277" t="s">
        <v>252</v>
      </c>
      <c r="I1277" t="s">
        <v>34</v>
      </c>
      <c r="J1277" t="s">
        <v>35</v>
      </c>
      <c r="K1277">
        <v>2540</v>
      </c>
      <c r="L1277" t="s">
        <v>46</v>
      </c>
      <c r="M1277">
        <v>1</v>
      </c>
      <c r="N1277" s="1">
        <v>42736</v>
      </c>
      <c r="O1277">
        <v>1</v>
      </c>
      <c r="P1277" t="str">
        <f>"170100000042"</f>
        <v>170100000042</v>
      </c>
      <c r="Q1277" t="s">
        <v>169</v>
      </c>
      <c r="R1277" t="s">
        <v>29</v>
      </c>
      <c r="S1277" t="s">
        <v>170</v>
      </c>
      <c r="T1277" t="s">
        <v>171</v>
      </c>
      <c r="U1277" t="s">
        <v>28</v>
      </c>
      <c r="V1277">
        <v>4</v>
      </c>
      <c r="W1277">
        <v>0</v>
      </c>
    </row>
    <row r="1278" spans="1:23" x14ac:dyDescent="0.25">
      <c r="A1278" t="str">
        <f t="shared" si="38"/>
        <v>LA061</v>
      </c>
      <c r="B1278" t="str">
        <f t="shared" si="39"/>
        <v>061</v>
      </c>
      <c r="C1278" t="s">
        <v>24</v>
      </c>
      <c r="D1278">
        <v>615570</v>
      </c>
      <c r="E1278" t="s">
        <v>241</v>
      </c>
      <c r="F1278">
        <v>615570</v>
      </c>
      <c r="G1278" t="s">
        <v>251</v>
      </c>
      <c r="H1278" t="s">
        <v>252</v>
      </c>
      <c r="I1278" t="s">
        <v>34</v>
      </c>
      <c r="J1278" t="s">
        <v>35</v>
      </c>
      <c r="K1278">
        <v>2540</v>
      </c>
      <c r="L1278" t="s">
        <v>46</v>
      </c>
      <c r="M1278">
        <v>1</v>
      </c>
      <c r="N1278" s="1">
        <v>42746</v>
      </c>
      <c r="O1278">
        <v>1</v>
      </c>
      <c r="P1278" t="str">
        <f>"170100001474"</f>
        <v>170100001474</v>
      </c>
      <c r="Q1278" t="s">
        <v>172</v>
      </c>
      <c r="R1278" t="s">
        <v>29</v>
      </c>
      <c r="S1278" t="s">
        <v>173</v>
      </c>
      <c r="T1278" t="s">
        <v>174</v>
      </c>
      <c r="U1278" t="s">
        <v>28</v>
      </c>
      <c r="V1278">
        <v>4</v>
      </c>
      <c r="W1278">
        <v>0</v>
      </c>
    </row>
    <row r="1279" spans="1:23" x14ac:dyDescent="0.25">
      <c r="A1279" t="str">
        <f t="shared" si="38"/>
        <v>LA061</v>
      </c>
      <c r="B1279" t="str">
        <f t="shared" si="39"/>
        <v>061</v>
      </c>
      <c r="C1279" t="s">
        <v>24</v>
      </c>
      <c r="D1279">
        <v>615570</v>
      </c>
      <c r="E1279" t="s">
        <v>241</v>
      </c>
      <c r="F1279">
        <v>615570</v>
      </c>
      <c r="G1279" t="s">
        <v>251</v>
      </c>
      <c r="H1279" t="s">
        <v>252</v>
      </c>
      <c r="I1279" t="s">
        <v>34</v>
      </c>
      <c r="J1279" t="s">
        <v>35</v>
      </c>
      <c r="K1279">
        <v>2540</v>
      </c>
      <c r="L1279" t="s">
        <v>46</v>
      </c>
      <c r="M1279">
        <v>3</v>
      </c>
      <c r="N1279" s="1">
        <v>42825</v>
      </c>
      <c r="O1279">
        <v>1</v>
      </c>
      <c r="P1279" t="str">
        <f>"170300000528"</f>
        <v>170300000528</v>
      </c>
      <c r="Q1279" t="s">
        <v>169</v>
      </c>
      <c r="R1279" t="s">
        <v>27</v>
      </c>
      <c r="S1279" t="s">
        <v>170</v>
      </c>
      <c r="T1279" t="s">
        <v>171</v>
      </c>
      <c r="U1279" t="s">
        <v>28</v>
      </c>
      <c r="V1279">
        <v>4</v>
      </c>
      <c r="W1279">
        <v>0</v>
      </c>
    </row>
    <row r="1280" spans="1:23" x14ac:dyDescent="0.25">
      <c r="A1280" t="str">
        <f t="shared" si="38"/>
        <v>LA061</v>
      </c>
      <c r="B1280" t="str">
        <f t="shared" si="39"/>
        <v>061</v>
      </c>
      <c r="C1280" t="s">
        <v>24</v>
      </c>
      <c r="D1280">
        <v>615570</v>
      </c>
      <c r="E1280" t="s">
        <v>241</v>
      </c>
      <c r="F1280">
        <v>615570</v>
      </c>
      <c r="G1280" t="s">
        <v>251</v>
      </c>
      <c r="H1280" t="s">
        <v>252</v>
      </c>
      <c r="I1280" t="s">
        <v>34</v>
      </c>
      <c r="J1280" t="s">
        <v>35</v>
      </c>
      <c r="K1280">
        <v>2540</v>
      </c>
      <c r="L1280" t="s">
        <v>46</v>
      </c>
      <c r="M1280">
        <v>4</v>
      </c>
      <c r="N1280" s="1">
        <v>42826</v>
      </c>
      <c r="O1280">
        <v>1</v>
      </c>
      <c r="P1280" t="str">
        <f>"170400000223"</f>
        <v>170400000223</v>
      </c>
      <c r="Q1280" t="s">
        <v>169</v>
      </c>
      <c r="R1280" t="s">
        <v>27</v>
      </c>
      <c r="S1280" t="s">
        <v>170</v>
      </c>
      <c r="T1280" t="s">
        <v>171</v>
      </c>
      <c r="U1280" t="s">
        <v>28</v>
      </c>
      <c r="V1280">
        <v>4</v>
      </c>
      <c r="W1280">
        <v>0</v>
      </c>
    </row>
    <row r="1281" spans="1:23" x14ac:dyDescent="0.25">
      <c r="A1281" t="str">
        <f t="shared" si="38"/>
        <v>LA061</v>
      </c>
      <c r="B1281" t="str">
        <f t="shared" si="39"/>
        <v>061</v>
      </c>
      <c r="C1281" t="s">
        <v>24</v>
      </c>
      <c r="D1281">
        <v>615570</v>
      </c>
      <c r="E1281" t="s">
        <v>241</v>
      </c>
      <c r="F1281">
        <v>615570</v>
      </c>
      <c r="G1281" t="s">
        <v>251</v>
      </c>
      <c r="H1281" t="s">
        <v>252</v>
      </c>
      <c r="I1281" t="s">
        <v>34</v>
      </c>
      <c r="J1281" t="s">
        <v>35</v>
      </c>
      <c r="K1281">
        <v>2540</v>
      </c>
      <c r="L1281" t="s">
        <v>46</v>
      </c>
      <c r="M1281">
        <v>4</v>
      </c>
      <c r="N1281" s="1">
        <v>42830</v>
      </c>
      <c r="O1281">
        <v>1</v>
      </c>
      <c r="P1281" t="str">
        <f>"170400000538"</f>
        <v>170400000538</v>
      </c>
      <c r="Q1281" t="s">
        <v>172</v>
      </c>
      <c r="R1281" t="s">
        <v>29</v>
      </c>
      <c r="S1281" t="s">
        <v>173</v>
      </c>
      <c r="T1281" t="s">
        <v>174</v>
      </c>
      <c r="U1281" t="s">
        <v>28</v>
      </c>
      <c r="V1281">
        <v>4</v>
      </c>
      <c r="W1281">
        <v>0</v>
      </c>
    </row>
    <row r="1282" spans="1:23" x14ac:dyDescent="0.25">
      <c r="A1282" t="str">
        <f t="shared" si="38"/>
        <v>LA061</v>
      </c>
      <c r="B1282" t="str">
        <f t="shared" si="39"/>
        <v>061</v>
      </c>
      <c r="C1282" t="s">
        <v>24</v>
      </c>
      <c r="D1282">
        <v>615570</v>
      </c>
      <c r="E1282" t="s">
        <v>241</v>
      </c>
      <c r="F1282">
        <v>615570</v>
      </c>
      <c r="G1282" t="s">
        <v>251</v>
      </c>
      <c r="H1282" t="s">
        <v>252</v>
      </c>
      <c r="I1282" t="s">
        <v>34</v>
      </c>
      <c r="J1282" t="s">
        <v>35</v>
      </c>
      <c r="K1282">
        <v>2540</v>
      </c>
      <c r="L1282" t="s">
        <v>46</v>
      </c>
      <c r="M1282">
        <v>4</v>
      </c>
      <c r="N1282" s="1">
        <v>42831</v>
      </c>
      <c r="O1282">
        <v>1</v>
      </c>
      <c r="P1282" t="str">
        <f>"170400001118"</f>
        <v>170400001118</v>
      </c>
      <c r="Q1282" t="s">
        <v>172</v>
      </c>
      <c r="R1282" t="s">
        <v>29</v>
      </c>
      <c r="S1282" t="s">
        <v>173</v>
      </c>
      <c r="T1282" t="s">
        <v>174</v>
      </c>
      <c r="U1282" t="s">
        <v>28</v>
      </c>
      <c r="V1282">
        <v>4</v>
      </c>
      <c r="W1282">
        <v>0</v>
      </c>
    </row>
    <row r="1283" spans="1:23" x14ac:dyDescent="0.25">
      <c r="A1283" t="str">
        <f t="shared" si="38"/>
        <v>LA061</v>
      </c>
      <c r="B1283" t="str">
        <f t="shared" si="39"/>
        <v>061</v>
      </c>
      <c r="C1283" t="s">
        <v>24</v>
      </c>
      <c r="D1283">
        <v>615570</v>
      </c>
      <c r="E1283" t="s">
        <v>241</v>
      </c>
      <c r="F1283">
        <v>615570</v>
      </c>
      <c r="G1283" t="s">
        <v>251</v>
      </c>
      <c r="H1283" t="s">
        <v>252</v>
      </c>
      <c r="I1283" t="s">
        <v>34</v>
      </c>
      <c r="J1283" t="s">
        <v>35</v>
      </c>
      <c r="K1283">
        <v>2540</v>
      </c>
      <c r="L1283" t="s">
        <v>46</v>
      </c>
      <c r="M1283">
        <v>4</v>
      </c>
      <c r="N1283" s="1">
        <v>42855</v>
      </c>
      <c r="O1283">
        <v>1</v>
      </c>
      <c r="P1283" t="str">
        <f>"170400000491"</f>
        <v>170400000491</v>
      </c>
      <c r="Q1283" t="s">
        <v>169</v>
      </c>
      <c r="R1283" t="s">
        <v>27</v>
      </c>
      <c r="S1283" t="s">
        <v>170</v>
      </c>
      <c r="T1283" t="s">
        <v>171</v>
      </c>
      <c r="U1283" t="s">
        <v>28</v>
      </c>
      <c r="V1283">
        <v>4</v>
      </c>
      <c r="W1283">
        <v>0</v>
      </c>
    </row>
    <row r="1284" spans="1:23" x14ac:dyDescent="0.25">
      <c r="A1284" t="str">
        <f t="shared" si="38"/>
        <v>LA061</v>
      </c>
      <c r="B1284" t="str">
        <f t="shared" si="39"/>
        <v>061</v>
      </c>
      <c r="C1284" t="s">
        <v>24</v>
      </c>
      <c r="D1284">
        <v>615570</v>
      </c>
      <c r="E1284" t="s">
        <v>241</v>
      </c>
      <c r="F1284">
        <v>615570</v>
      </c>
      <c r="G1284" t="s">
        <v>251</v>
      </c>
      <c r="H1284" t="s">
        <v>252</v>
      </c>
      <c r="I1284" t="s">
        <v>34</v>
      </c>
      <c r="J1284" t="s">
        <v>35</v>
      </c>
      <c r="K1284">
        <v>2540</v>
      </c>
      <c r="L1284" t="s">
        <v>46</v>
      </c>
      <c r="M1284">
        <v>5</v>
      </c>
      <c r="N1284" s="1">
        <v>42856</v>
      </c>
      <c r="O1284">
        <v>1</v>
      </c>
      <c r="P1284" t="str">
        <f>"170500000190"</f>
        <v>170500000190</v>
      </c>
      <c r="Q1284" t="s">
        <v>169</v>
      </c>
      <c r="R1284" t="s">
        <v>27</v>
      </c>
      <c r="S1284" t="s">
        <v>170</v>
      </c>
      <c r="T1284" t="s">
        <v>171</v>
      </c>
      <c r="U1284" t="s">
        <v>28</v>
      </c>
      <c r="V1284">
        <v>4</v>
      </c>
      <c r="W1284">
        <v>0</v>
      </c>
    </row>
    <row r="1285" spans="1:23" x14ac:dyDescent="0.25">
      <c r="A1285" t="str">
        <f t="shared" si="38"/>
        <v>LA061</v>
      </c>
      <c r="B1285" t="str">
        <f t="shared" si="39"/>
        <v>061</v>
      </c>
      <c r="C1285" t="s">
        <v>24</v>
      </c>
      <c r="D1285">
        <v>615570</v>
      </c>
      <c r="E1285" t="s">
        <v>241</v>
      </c>
      <c r="F1285">
        <v>615570</v>
      </c>
      <c r="G1285" t="s">
        <v>251</v>
      </c>
      <c r="H1285" t="s">
        <v>252</v>
      </c>
      <c r="I1285" t="s">
        <v>34</v>
      </c>
      <c r="J1285" t="s">
        <v>35</v>
      </c>
      <c r="K1285">
        <v>2540</v>
      </c>
      <c r="L1285" t="s">
        <v>46</v>
      </c>
      <c r="M1285">
        <v>5</v>
      </c>
      <c r="N1285" s="1">
        <v>42865</v>
      </c>
      <c r="O1285">
        <v>1</v>
      </c>
      <c r="P1285" t="str">
        <f>"170500000434"</f>
        <v>170500000434</v>
      </c>
      <c r="Q1285" t="s">
        <v>172</v>
      </c>
      <c r="R1285" t="s">
        <v>29</v>
      </c>
      <c r="S1285" t="s">
        <v>173</v>
      </c>
      <c r="T1285" t="s">
        <v>174</v>
      </c>
      <c r="U1285" t="s">
        <v>28</v>
      </c>
      <c r="V1285">
        <v>4</v>
      </c>
      <c r="W1285">
        <v>0</v>
      </c>
    </row>
    <row r="1286" spans="1:23" x14ac:dyDescent="0.25">
      <c r="A1286" t="str">
        <f t="shared" si="38"/>
        <v>LA061</v>
      </c>
      <c r="B1286" t="str">
        <f t="shared" si="39"/>
        <v>061</v>
      </c>
      <c r="C1286" t="s">
        <v>24</v>
      </c>
      <c r="D1286">
        <v>613210</v>
      </c>
      <c r="E1286" t="s">
        <v>214</v>
      </c>
      <c r="F1286">
        <v>613210</v>
      </c>
      <c r="G1286" t="s">
        <v>215</v>
      </c>
      <c r="H1286" t="s">
        <v>216</v>
      </c>
      <c r="I1286" t="s">
        <v>25</v>
      </c>
      <c r="J1286" t="s">
        <v>26</v>
      </c>
      <c r="K1286" t="s">
        <v>0</v>
      </c>
      <c r="L1286" t="s">
        <v>0</v>
      </c>
      <c r="M1286">
        <v>4</v>
      </c>
      <c r="N1286" s="1">
        <v>42826</v>
      </c>
      <c r="O1286">
        <v>1</v>
      </c>
      <c r="P1286" t="str">
        <f>"170400000224"</f>
        <v>170400000224</v>
      </c>
      <c r="Q1286" t="s">
        <v>180</v>
      </c>
      <c r="R1286" t="s">
        <v>27</v>
      </c>
      <c r="S1286" t="s">
        <v>170</v>
      </c>
      <c r="T1286" t="s">
        <v>181</v>
      </c>
      <c r="U1286" t="s">
        <v>28</v>
      </c>
      <c r="V1286">
        <v>4</v>
      </c>
      <c r="W1286">
        <v>0</v>
      </c>
    </row>
    <row r="1287" spans="1:23" x14ac:dyDescent="0.25">
      <c r="A1287" t="str">
        <f t="shared" si="38"/>
        <v>LA061</v>
      </c>
      <c r="B1287" t="str">
        <f t="shared" si="39"/>
        <v>061</v>
      </c>
      <c r="C1287" t="s">
        <v>24</v>
      </c>
      <c r="D1287">
        <v>613210</v>
      </c>
      <c r="E1287" t="s">
        <v>214</v>
      </c>
      <c r="F1287">
        <v>613210</v>
      </c>
      <c r="G1287" t="s">
        <v>215</v>
      </c>
      <c r="H1287" t="s">
        <v>216</v>
      </c>
      <c r="I1287" t="s">
        <v>25</v>
      </c>
      <c r="J1287" t="s">
        <v>26</v>
      </c>
      <c r="K1287" t="s">
        <v>0</v>
      </c>
      <c r="L1287" t="s">
        <v>0</v>
      </c>
      <c r="M1287">
        <v>4</v>
      </c>
      <c r="N1287" s="1">
        <v>42837</v>
      </c>
      <c r="O1287">
        <v>1</v>
      </c>
      <c r="P1287" t="str">
        <f>"170400000984"</f>
        <v>170400000984</v>
      </c>
      <c r="Q1287" t="s">
        <v>172</v>
      </c>
      <c r="R1287" t="s">
        <v>29</v>
      </c>
      <c r="S1287" t="s">
        <v>173</v>
      </c>
      <c r="T1287" t="s">
        <v>174</v>
      </c>
      <c r="U1287" t="s">
        <v>28</v>
      </c>
      <c r="V1287">
        <v>4</v>
      </c>
      <c r="W1287">
        <v>0</v>
      </c>
    </row>
    <row r="1288" spans="1:23" x14ac:dyDescent="0.25">
      <c r="A1288" t="str">
        <f t="shared" si="38"/>
        <v>LA061</v>
      </c>
      <c r="B1288" t="str">
        <f t="shared" si="39"/>
        <v>061</v>
      </c>
      <c r="C1288" t="s">
        <v>24</v>
      </c>
      <c r="D1288">
        <v>613210</v>
      </c>
      <c r="E1288" t="s">
        <v>214</v>
      </c>
      <c r="F1288">
        <v>613210</v>
      </c>
      <c r="G1288" t="s">
        <v>215</v>
      </c>
      <c r="H1288" t="s">
        <v>216</v>
      </c>
      <c r="I1288" t="s">
        <v>25</v>
      </c>
      <c r="J1288" t="s">
        <v>26</v>
      </c>
      <c r="K1288" t="s">
        <v>0</v>
      </c>
      <c r="L1288" t="s">
        <v>0</v>
      </c>
      <c r="M1288">
        <v>4</v>
      </c>
      <c r="N1288" s="1">
        <v>42855</v>
      </c>
      <c r="O1288">
        <v>1</v>
      </c>
      <c r="P1288" t="str">
        <f>"170400000314"</f>
        <v>170400000314</v>
      </c>
      <c r="Q1288" t="s">
        <v>180</v>
      </c>
      <c r="R1288" t="s">
        <v>27</v>
      </c>
      <c r="S1288" t="s">
        <v>170</v>
      </c>
      <c r="T1288" t="s">
        <v>181</v>
      </c>
      <c r="U1288" t="s">
        <v>28</v>
      </c>
      <c r="V1288">
        <v>4</v>
      </c>
      <c r="W1288">
        <v>0</v>
      </c>
    </row>
    <row r="1289" spans="1:23" x14ac:dyDescent="0.25">
      <c r="A1289" t="str">
        <f t="shared" si="38"/>
        <v>LA061</v>
      </c>
      <c r="B1289" t="str">
        <f t="shared" si="39"/>
        <v>061</v>
      </c>
      <c r="C1289" t="s">
        <v>24</v>
      </c>
      <c r="D1289">
        <v>613210</v>
      </c>
      <c r="E1289" t="s">
        <v>214</v>
      </c>
      <c r="F1289">
        <v>613210</v>
      </c>
      <c r="G1289" t="s">
        <v>215</v>
      </c>
      <c r="H1289" t="s">
        <v>216</v>
      </c>
      <c r="I1289" t="s">
        <v>25</v>
      </c>
      <c r="J1289" t="s">
        <v>26</v>
      </c>
      <c r="K1289" t="s">
        <v>0</v>
      </c>
      <c r="L1289" t="s">
        <v>0</v>
      </c>
      <c r="M1289">
        <v>5</v>
      </c>
      <c r="N1289" s="1">
        <v>42856</v>
      </c>
      <c r="O1289">
        <v>1</v>
      </c>
      <c r="P1289" t="str">
        <f>"170500000012"</f>
        <v>170500000012</v>
      </c>
      <c r="Q1289" t="s">
        <v>180</v>
      </c>
      <c r="R1289" t="s">
        <v>27</v>
      </c>
      <c r="S1289" t="s">
        <v>170</v>
      </c>
      <c r="T1289" t="s">
        <v>181</v>
      </c>
      <c r="U1289" t="s">
        <v>28</v>
      </c>
      <c r="V1289">
        <v>4</v>
      </c>
      <c r="W1289">
        <v>0</v>
      </c>
    </row>
    <row r="1290" spans="1:23" x14ac:dyDescent="0.25">
      <c r="A1290" t="str">
        <f t="shared" si="38"/>
        <v>LA061</v>
      </c>
      <c r="B1290" t="str">
        <f t="shared" si="39"/>
        <v>061</v>
      </c>
      <c r="C1290" t="s">
        <v>24</v>
      </c>
      <c r="D1290">
        <v>613210</v>
      </c>
      <c r="E1290" t="s">
        <v>214</v>
      </c>
      <c r="F1290">
        <v>613210</v>
      </c>
      <c r="G1290" t="s">
        <v>215</v>
      </c>
      <c r="H1290" t="s">
        <v>216</v>
      </c>
      <c r="I1290" t="s">
        <v>25</v>
      </c>
      <c r="J1290" t="s">
        <v>26</v>
      </c>
      <c r="K1290" t="s">
        <v>0</v>
      </c>
      <c r="L1290" t="s">
        <v>0</v>
      </c>
      <c r="M1290">
        <v>5</v>
      </c>
      <c r="N1290" s="1">
        <v>42864</v>
      </c>
      <c r="O1290">
        <v>1</v>
      </c>
      <c r="P1290" t="str">
        <f>"170500000986"</f>
        <v>170500000986</v>
      </c>
      <c r="Q1290" t="s">
        <v>172</v>
      </c>
      <c r="R1290" t="s">
        <v>29</v>
      </c>
      <c r="S1290" t="s">
        <v>173</v>
      </c>
      <c r="T1290" t="s">
        <v>174</v>
      </c>
      <c r="U1290" t="s">
        <v>28</v>
      </c>
      <c r="V1290">
        <v>4</v>
      </c>
      <c r="W1290">
        <v>0</v>
      </c>
    </row>
    <row r="1291" spans="1:23" x14ac:dyDescent="0.25">
      <c r="A1291" t="str">
        <f t="shared" si="38"/>
        <v>LA061</v>
      </c>
      <c r="B1291" t="str">
        <f t="shared" si="39"/>
        <v>061</v>
      </c>
      <c r="C1291" t="s">
        <v>24</v>
      </c>
      <c r="D1291">
        <v>613210</v>
      </c>
      <c r="E1291" t="s">
        <v>214</v>
      </c>
      <c r="F1291">
        <v>613210</v>
      </c>
      <c r="G1291" t="s">
        <v>215</v>
      </c>
      <c r="H1291" t="s">
        <v>216</v>
      </c>
      <c r="I1291" t="s">
        <v>25</v>
      </c>
      <c r="J1291" t="s">
        <v>26</v>
      </c>
      <c r="K1291" t="s">
        <v>0</v>
      </c>
      <c r="L1291" t="s">
        <v>0</v>
      </c>
      <c r="M1291">
        <v>5</v>
      </c>
      <c r="N1291" s="1">
        <v>42878</v>
      </c>
      <c r="O1291">
        <v>1</v>
      </c>
      <c r="P1291" t="str">
        <f>"170500002140"</f>
        <v>170500002140</v>
      </c>
      <c r="Q1291" t="s">
        <v>172</v>
      </c>
      <c r="R1291" t="s">
        <v>29</v>
      </c>
      <c r="S1291" t="s">
        <v>173</v>
      </c>
      <c r="T1291" t="s">
        <v>174</v>
      </c>
      <c r="U1291" t="s">
        <v>28</v>
      </c>
      <c r="V1291">
        <v>4</v>
      </c>
      <c r="W1291">
        <v>0</v>
      </c>
    </row>
    <row r="1292" spans="1:23" x14ac:dyDescent="0.25">
      <c r="A1292" t="str">
        <f t="shared" si="38"/>
        <v>LA061</v>
      </c>
      <c r="B1292" t="str">
        <f t="shared" si="39"/>
        <v>061</v>
      </c>
      <c r="C1292" t="s">
        <v>24</v>
      </c>
      <c r="D1292">
        <v>613210</v>
      </c>
      <c r="E1292" t="s">
        <v>214</v>
      </c>
      <c r="F1292">
        <v>613210</v>
      </c>
      <c r="G1292" t="s">
        <v>215</v>
      </c>
      <c r="H1292" t="s">
        <v>216</v>
      </c>
      <c r="I1292" t="s">
        <v>25</v>
      </c>
      <c r="J1292" t="s">
        <v>26</v>
      </c>
      <c r="K1292" t="s">
        <v>0</v>
      </c>
      <c r="L1292" t="s">
        <v>0</v>
      </c>
      <c r="M1292">
        <v>5</v>
      </c>
      <c r="N1292" s="1">
        <v>42886</v>
      </c>
      <c r="O1292">
        <v>1</v>
      </c>
      <c r="P1292" t="str">
        <f>"170500000321"</f>
        <v>170500000321</v>
      </c>
      <c r="Q1292" t="s">
        <v>180</v>
      </c>
      <c r="R1292" t="s">
        <v>27</v>
      </c>
      <c r="S1292" t="s">
        <v>170</v>
      </c>
      <c r="T1292" t="s">
        <v>181</v>
      </c>
      <c r="U1292" t="s">
        <v>28</v>
      </c>
      <c r="V1292">
        <v>4</v>
      </c>
      <c r="W1292">
        <v>0</v>
      </c>
    </row>
    <row r="1293" spans="1:23" x14ac:dyDescent="0.25">
      <c r="A1293" t="str">
        <f t="shared" si="38"/>
        <v>LA061</v>
      </c>
      <c r="B1293" t="str">
        <f t="shared" si="39"/>
        <v>061</v>
      </c>
      <c r="C1293" t="s">
        <v>24</v>
      </c>
      <c r="D1293">
        <v>613210</v>
      </c>
      <c r="E1293" t="s">
        <v>214</v>
      </c>
      <c r="F1293">
        <v>613210</v>
      </c>
      <c r="G1293" t="s">
        <v>215</v>
      </c>
      <c r="H1293" t="s">
        <v>216</v>
      </c>
      <c r="I1293" t="s">
        <v>25</v>
      </c>
      <c r="J1293" t="s">
        <v>26</v>
      </c>
      <c r="K1293" t="s">
        <v>0</v>
      </c>
      <c r="L1293" t="s">
        <v>0</v>
      </c>
      <c r="M1293">
        <v>6</v>
      </c>
      <c r="N1293" s="1">
        <v>42887</v>
      </c>
      <c r="O1293">
        <v>1</v>
      </c>
      <c r="P1293" t="str">
        <f>"170600000025"</f>
        <v>170600000025</v>
      </c>
      <c r="Q1293" t="s">
        <v>180</v>
      </c>
      <c r="R1293" t="s">
        <v>27</v>
      </c>
      <c r="S1293" t="s">
        <v>170</v>
      </c>
      <c r="T1293" t="s">
        <v>181</v>
      </c>
      <c r="U1293" t="s">
        <v>28</v>
      </c>
      <c r="V1293">
        <v>4</v>
      </c>
      <c r="W1293">
        <v>0</v>
      </c>
    </row>
    <row r="1294" spans="1:23" x14ac:dyDescent="0.25">
      <c r="A1294" t="str">
        <f t="shared" si="38"/>
        <v>LA061</v>
      </c>
      <c r="B1294" t="str">
        <f t="shared" si="39"/>
        <v>061</v>
      </c>
      <c r="C1294" t="s">
        <v>24</v>
      </c>
      <c r="D1294">
        <v>613210</v>
      </c>
      <c r="E1294" t="s">
        <v>214</v>
      </c>
      <c r="F1294">
        <v>613210</v>
      </c>
      <c r="G1294" t="s">
        <v>215</v>
      </c>
      <c r="H1294" t="s">
        <v>216</v>
      </c>
      <c r="I1294" t="s">
        <v>25</v>
      </c>
      <c r="J1294" t="s">
        <v>26</v>
      </c>
      <c r="K1294" t="s">
        <v>0</v>
      </c>
      <c r="L1294" t="s">
        <v>0</v>
      </c>
      <c r="M1294">
        <v>7</v>
      </c>
      <c r="N1294" s="1">
        <v>42947</v>
      </c>
      <c r="O1294">
        <v>1</v>
      </c>
      <c r="P1294" t="str">
        <f>"170700000064"</f>
        <v>170700000064</v>
      </c>
      <c r="Q1294" t="s">
        <v>180</v>
      </c>
      <c r="R1294" t="s">
        <v>27</v>
      </c>
      <c r="S1294" t="s">
        <v>170</v>
      </c>
      <c r="T1294" t="s">
        <v>181</v>
      </c>
      <c r="U1294" t="s">
        <v>28</v>
      </c>
      <c r="V1294">
        <v>4</v>
      </c>
      <c r="W1294">
        <v>0</v>
      </c>
    </row>
    <row r="1295" spans="1:23" x14ac:dyDescent="0.25">
      <c r="A1295" t="str">
        <f t="shared" si="38"/>
        <v>LA061</v>
      </c>
      <c r="B1295" t="str">
        <f t="shared" si="39"/>
        <v>061</v>
      </c>
      <c r="C1295" t="s">
        <v>24</v>
      </c>
      <c r="D1295">
        <v>613210</v>
      </c>
      <c r="E1295" t="s">
        <v>214</v>
      </c>
      <c r="F1295">
        <v>613210</v>
      </c>
      <c r="G1295" t="s">
        <v>215</v>
      </c>
      <c r="H1295" t="s">
        <v>216</v>
      </c>
      <c r="I1295" t="s">
        <v>25</v>
      </c>
      <c r="J1295" t="s">
        <v>26</v>
      </c>
      <c r="K1295" t="s">
        <v>0</v>
      </c>
      <c r="L1295" t="s">
        <v>0</v>
      </c>
      <c r="M1295">
        <v>8</v>
      </c>
      <c r="N1295" s="1">
        <v>42948</v>
      </c>
      <c r="O1295">
        <v>1</v>
      </c>
      <c r="P1295" t="str">
        <f>"170800000051"</f>
        <v>170800000051</v>
      </c>
      <c r="Q1295" t="s">
        <v>180</v>
      </c>
      <c r="R1295" t="s">
        <v>27</v>
      </c>
      <c r="S1295" t="s">
        <v>170</v>
      </c>
      <c r="T1295" t="s">
        <v>181</v>
      </c>
      <c r="U1295" t="s">
        <v>28</v>
      </c>
      <c r="V1295">
        <v>4</v>
      </c>
      <c r="W1295">
        <v>0</v>
      </c>
    </row>
    <row r="1296" spans="1:23" x14ac:dyDescent="0.25">
      <c r="A1296" t="str">
        <f t="shared" si="38"/>
        <v>LA061</v>
      </c>
      <c r="B1296" t="str">
        <f t="shared" si="39"/>
        <v>061</v>
      </c>
      <c r="C1296" t="s">
        <v>24</v>
      </c>
      <c r="D1296">
        <v>613210</v>
      </c>
      <c r="E1296" t="s">
        <v>214</v>
      </c>
      <c r="F1296">
        <v>613210</v>
      </c>
      <c r="G1296" t="s">
        <v>215</v>
      </c>
      <c r="H1296" t="s">
        <v>216</v>
      </c>
      <c r="I1296" t="s">
        <v>25</v>
      </c>
      <c r="J1296" t="s">
        <v>26</v>
      </c>
      <c r="K1296" t="s">
        <v>0</v>
      </c>
      <c r="L1296" t="s">
        <v>0</v>
      </c>
      <c r="M1296">
        <v>8</v>
      </c>
      <c r="N1296" s="1">
        <v>42956</v>
      </c>
      <c r="O1296">
        <v>1</v>
      </c>
      <c r="P1296" t="str">
        <f>"170800000382"</f>
        <v>170800000382</v>
      </c>
      <c r="Q1296" t="s">
        <v>172</v>
      </c>
      <c r="R1296" t="s">
        <v>29</v>
      </c>
      <c r="S1296" t="s">
        <v>173</v>
      </c>
      <c r="T1296" t="s">
        <v>174</v>
      </c>
      <c r="U1296" t="s">
        <v>28</v>
      </c>
      <c r="V1296">
        <v>4</v>
      </c>
      <c r="W1296">
        <v>0</v>
      </c>
    </row>
    <row r="1297" spans="1:23" x14ac:dyDescent="0.25">
      <c r="A1297" t="str">
        <f t="shared" ref="A1297:A1360" si="40">"LA061"</f>
        <v>LA061</v>
      </c>
      <c r="B1297" t="str">
        <f t="shared" ref="B1297:B1360" si="41">"061"</f>
        <v>061</v>
      </c>
      <c r="C1297" t="s">
        <v>24</v>
      </c>
      <c r="D1297">
        <v>613210</v>
      </c>
      <c r="E1297" t="s">
        <v>214</v>
      </c>
      <c r="F1297">
        <v>613210</v>
      </c>
      <c r="G1297" t="s">
        <v>215</v>
      </c>
      <c r="H1297" t="s">
        <v>216</v>
      </c>
      <c r="I1297" t="s">
        <v>25</v>
      </c>
      <c r="J1297" t="s">
        <v>26</v>
      </c>
      <c r="K1297" t="s">
        <v>0</v>
      </c>
      <c r="L1297" t="s">
        <v>0</v>
      </c>
      <c r="M1297">
        <v>8</v>
      </c>
      <c r="N1297" s="1">
        <v>42978</v>
      </c>
      <c r="O1297">
        <v>1</v>
      </c>
      <c r="P1297" t="str">
        <f>"170800000290"</f>
        <v>170800000290</v>
      </c>
      <c r="Q1297" t="s">
        <v>180</v>
      </c>
      <c r="R1297" t="s">
        <v>27</v>
      </c>
      <c r="S1297" t="s">
        <v>170</v>
      </c>
      <c r="T1297" t="s">
        <v>181</v>
      </c>
      <c r="U1297" t="s">
        <v>28</v>
      </c>
      <c r="V1297">
        <v>4</v>
      </c>
      <c r="W1297">
        <v>0</v>
      </c>
    </row>
    <row r="1298" spans="1:23" x14ac:dyDescent="0.25">
      <c r="A1298" t="str">
        <f t="shared" si="40"/>
        <v>LA061</v>
      </c>
      <c r="B1298" t="str">
        <f t="shared" si="41"/>
        <v>061</v>
      </c>
      <c r="C1298" t="s">
        <v>24</v>
      </c>
      <c r="D1298">
        <v>613210</v>
      </c>
      <c r="E1298" t="s">
        <v>214</v>
      </c>
      <c r="F1298">
        <v>613210</v>
      </c>
      <c r="G1298" t="s">
        <v>215</v>
      </c>
      <c r="H1298" t="s">
        <v>216</v>
      </c>
      <c r="I1298" t="s">
        <v>25</v>
      </c>
      <c r="J1298" t="s">
        <v>26</v>
      </c>
      <c r="K1298" t="s">
        <v>0</v>
      </c>
      <c r="L1298" t="s">
        <v>0</v>
      </c>
      <c r="M1298">
        <v>8</v>
      </c>
      <c r="N1298" s="1">
        <v>42978</v>
      </c>
      <c r="O1298">
        <v>1</v>
      </c>
      <c r="P1298" t="str">
        <f>"170800000456"</f>
        <v>170800000456</v>
      </c>
      <c r="Q1298" t="s">
        <v>180</v>
      </c>
      <c r="R1298" t="s">
        <v>27</v>
      </c>
      <c r="S1298" t="s">
        <v>170</v>
      </c>
      <c r="T1298" t="s">
        <v>181</v>
      </c>
      <c r="U1298" t="s">
        <v>28</v>
      </c>
      <c r="V1298">
        <v>4</v>
      </c>
      <c r="W1298">
        <v>0</v>
      </c>
    </row>
    <row r="1299" spans="1:23" x14ac:dyDescent="0.25">
      <c r="A1299" t="str">
        <f t="shared" si="40"/>
        <v>LA061</v>
      </c>
      <c r="B1299" t="str">
        <f t="shared" si="41"/>
        <v>061</v>
      </c>
      <c r="C1299" t="s">
        <v>24</v>
      </c>
      <c r="D1299">
        <v>613210</v>
      </c>
      <c r="E1299" t="s">
        <v>214</v>
      </c>
      <c r="F1299">
        <v>613210</v>
      </c>
      <c r="G1299" t="s">
        <v>215</v>
      </c>
      <c r="H1299" t="s">
        <v>216</v>
      </c>
      <c r="I1299" t="s">
        <v>25</v>
      </c>
      <c r="J1299" t="s">
        <v>26</v>
      </c>
      <c r="K1299" t="s">
        <v>0</v>
      </c>
      <c r="L1299" t="s">
        <v>0</v>
      </c>
      <c r="M1299">
        <v>9</v>
      </c>
      <c r="N1299" s="1">
        <v>42979</v>
      </c>
      <c r="O1299">
        <v>1</v>
      </c>
      <c r="P1299" t="str">
        <f>"170900000007"</f>
        <v>170900000007</v>
      </c>
      <c r="Q1299" t="s">
        <v>180</v>
      </c>
      <c r="R1299" t="s">
        <v>27</v>
      </c>
      <c r="S1299" t="s">
        <v>170</v>
      </c>
      <c r="T1299" t="s">
        <v>181</v>
      </c>
      <c r="U1299" t="s">
        <v>28</v>
      </c>
      <c r="V1299">
        <v>4</v>
      </c>
      <c r="W1299">
        <v>0</v>
      </c>
    </row>
    <row r="1300" spans="1:23" x14ac:dyDescent="0.25">
      <c r="A1300" t="str">
        <f t="shared" si="40"/>
        <v>LA061</v>
      </c>
      <c r="B1300" t="str">
        <f t="shared" si="41"/>
        <v>061</v>
      </c>
      <c r="C1300" t="s">
        <v>24</v>
      </c>
      <c r="D1300">
        <v>613210</v>
      </c>
      <c r="E1300" t="s">
        <v>214</v>
      </c>
      <c r="F1300">
        <v>613210</v>
      </c>
      <c r="G1300" t="s">
        <v>215</v>
      </c>
      <c r="H1300" t="s">
        <v>216</v>
      </c>
      <c r="I1300" t="s">
        <v>25</v>
      </c>
      <c r="J1300" t="s">
        <v>26</v>
      </c>
      <c r="K1300" t="s">
        <v>0</v>
      </c>
      <c r="L1300" t="s">
        <v>0</v>
      </c>
      <c r="M1300">
        <v>9</v>
      </c>
      <c r="N1300" s="1">
        <v>42979</v>
      </c>
      <c r="O1300">
        <v>1</v>
      </c>
      <c r="P1300" t="str">
        <f>"170900000223"</f>
        <v>170900000223</v>
      </c>
      <c r="Q1300" t="s">
        <v>180</v>
      </c>
      <c r="R1300" t="s">
        <v>27</v>
      </c>
      <c r="S1300" t="s">
        <v>170</v>
      </c>
      <c r="T1300" t="s">
        <v>181</v>
      </c>
      <c r="U1300" t="s">
        <v>28</v>
      </c>
      <c r="V1300">
        <v>4</v>
      </c>
      <c r="W1300">
        <v>0</v>
      </c>
    </row>
    <row r="1301" spans="1:23" x14ac:dyDescent="0.25">
      <c r="A1301" t="str">
        <f t="shared" si="40"/>
        <v>LA061</v>
      </c>
      <c r="B1301" t="str">
        <f t="shared" si="41"/>
        <v>061</v>
      </c>
      <c r="C1301" t="s">
        <v>24</v>
      </c>
      <c r="D1301">
        <v>613210</v>
      </c>
      <c r="E1301" t="s">
        <v>214</v>
      </c>
      <c r="F1301">
        <v>613210</v>
      </c>
      <c r="G1301" t="s">
        <v>215</v>
      </c>
      <c r="H1301" t="s">
        <v>216</v>
      </c>
      <c r="I1301" t="s">
        <v>25</v>
      </c>
      <c r="J1301" t="s">
        <v>26</v>
      </c>
      <c r="K1301" t="s">
        <v>0</v>
      </c>
      <c r="L1301" t="s">
        <v>0</v>
      </c>
      <c r="M1301">
        <v>10</v>
      </c>
      <c r="N1301" s="1">
        <v>43039</v>
      </c>
      <c r="O1301">
        <v>1</v>
      </c>
      <c r="P1301" t="str">
        <f>"171000000351"</f>
        <v>171000000351</v>
      </c>
      <c r="Q1301" t="s">
        <v>180</v>
      </c>
      <c r="R1301" t="s">
        <v>27</v>
      </c>
      <c r="S1301" t="s">
        <v>170</v>
      </c>
      <c r="T1301" t="s">
        <v>181</v>
      </c>
      <c r="U1301" t="s">
        <v>28</v>
      </c>
      <c r="V1301">
        <v>4</v>
      </c>
      <c r="W1301">
        <v>0</v>
      </c>
    </row>
    <row r="1302" spans="1:23" x14ac:dyDescent="0.25">
      <c r="A1302" t="str">
        <f t="shared" si="40"/>
        <v>LA061</v>
      </c>
      <c r="B1302" t="str">
        <f t="shared" si="41"/>
        <v>061</v>
      </c>
      <c r="C1302" t="s">
        <v>24</v>
      </c>
      <c r="D1302">
        <v>613540</v>
      </c>
      <c r="E1302" t="s">
        <v>237</v>
      </c>
      <c r="F1302">
        <v>613540</v>
      </c>
      <c r="G1302" t="s">
        <v>202</v>
      </c>
      <c r="H1302" t="s">
        <v>203</v>
      </c>
      <c r="I1302" t="s">
        <v>36</v>
      </c>
      <c r="J1302" t="s">
        <v>37</v>
      </c>
      <c r="K1302">
        <v>2540</v>
      </c>
      <c r="L1302" t="s">
        <v>46</v>
      </c>
      <c r="M1302">
        <v>1</v>
      </c>
      <c r="N1302" s="1">
        <v>42746</v>
      </c>
      <c r="O1302">
        <v>1</v>
      </c>
      <c r="P1302" t="str">
        <f>"170100001420"</f>
        <v>170100001420</v>
      </c>
      <c r="Q1302" t="s">
        <v>172</v>
      </c>
      <c r="R1302" t="s">
        <v>29</v>
      </c>
      <c r="S1302" t="s">
        <v>173</v>
      </c>
      <c r="T1302" t="s">
        <v>174</v>
      </c>
      <c r="U1302" t="s">
        <v>28</v>
      </c>
      <c r="V1302">
        <v>4</v>
      </c>
      <c r="W1302">
        <v>0</v>
      </c>
    </row>
    <row r="1303" spans="1:23" x14ac:dyDescent="0.25">
      <c r="A1303" t="str">
        <f t="shared" si="40"/>
        <v>LA061</v>
      </c>
      <c r="B1303" t="str">
        <f t="shared" si="41"/>
        <v>061</v>
      </c>
      <c r="C1303" t="s">
        <v>24</v>
      </c>
      <c r="D1303">
        <v>613540</v>
      </c>
      <c r="E1303" t="s">
        <v>237</v>
      </c>
      <c r="F1303">
        <v>613540</v>
      </c>
      <c r="G1303" t="s">
        <v>202</v>
      </c>
      <c r="H1303" t="s">
        <v>203</v>
      </c>
      <c r="I1303" t="s">
        <v>36</v>
      </c>
      <c r="J1303" t="s">
        <v>37</v>
      </c>
      <c r="K1303">
        <v>2540</v>
      </c>
      <c r="L1303" t="s">
        <v>46</v>
      </c>
      <c r="M1303">
        <v>1</v>
      </c>
      <c r="N1303" s="1">
        <v>42754</v>
      </c>
      <c r="O1303">
        <v>1</v>
      </c>
      <c r="P1303" t="str">
        <f>"170100001424"</f>
        <v>170100001424</v>
      </c>
      <c r="Q1303" t="s">
        <v>172</v>
      </c>
      <c r="R1303" t="s">
        <v>29</v>
      </c>
      <c r="S1303" t="s">
        <v>173</v>
      </c>
      <c r="T1303" t="s">
        <v>174</v>
      </c>
      <c r="U1303" t="s">
        <v>28</v>
      </c>
      <c r="V1303">
        <v>4</v>
      </c>
      <c r="W1303">
        <v>0</v>
      </c>
    </row>
    <row r="1304" spans="1:23" x14ac:dyDescent="0.25">
      <c r="A1304" t="str">
        <f t="shared" si="40"/>
        <v>LA061</v>
      </c>
      <c r="B1304" t="str">
        <f t="shared" si="41"/>
        <v>061</v>
      </c>
      <c r="C1304" t="s">
        <v>24</v>
      </c>
      <c r="D1304">
        <v>613540</v>
      </c>
      <c r="E1304" t="s">
        <v>237</v>
      </c>
      <c r="F1304">
        <v>613540</v>
      </c>
      <c r="G1304" t="s">
        <v>202</v>
      </c>
      <c r="H1304" t="s">
        <v>203</v>
      </c>
      <c r="I1304" t="s">
        <v>36</v>
      </c>
      <c r="J1304" t="s">
        <v>37</v>
      </c>
      <c r="K1304">
        <v>2540</v>
      </c>
      <c r="L1304" t="s">
        <v>46</v>
      </c>
      <c r="M1304">
        <v>1</v>
      </c>
      <c r="N1304" s="1">
        <v>42758</v>
      </c>
      <c r="O1304">
        <v>1</v>
      </c>
      <c r="P1304" t="str">
        <f>"170100001425"</f>
        <v>170100001425</v>
      </c>
      <c r="Q1304" t="s">
        <v>172</v>
      </c>
      <c r="R1304" t="s">
        <v>29</v>
      </c>
      <c r="S1304" t="s">
        <v>173</v>
      </c>
      <c r="T1304" t="s">
        <v>174</v>
      </c>
      <c r="U1304" t="s">
        <v>28</v>
      </c>
      <c r="V1304">
        <v>4</v>
      </c>
      <c r="W1304">
        <v>0</v>
      </c>
    </row>
    <row r="1305" spans="1:23" x14ac:dyDescent="0.25">
      <c r="A1305" t="str">
        <f t="shared" si="40"/>
        <v>LA061</v>
      </c>
      <c r="B1305" t="str">
        <f t="shared" si="41"/>
        <v>061</v>
      </c>
      <c r="C1305" t="s">
        <v>24</v>
      </c>
      <c r="D1305">
        <v>613540</v>
      </c>
      <c r="E1305" t="s">
        <v>237</v>
      </c>
      <c r="F1305">
        <v>613540</v>
      </c>
      <c r="G1305" t="s">
        <v>202</v>
      </c>
      <c r="H1305" t="s">
        <v>203</v>
      </c>
      <c r="I1305" t="s">
        <v>36</v>
      </c>
      <c r="J1305" t="s">
        <v>37</v>
      </c>
      <c r="K1305">
        <v>2540</v>
      </c>
      <c r="L1305" t="s">
        <v>46</v>
      </c>
      <c r="M1305">
        <v>1</v>
      </c>
      <c r="N1305" s="1">
        <v>42762</v>
      </c>
      <c r="O1305">
        <v>1</v>
      </c>
      <c r="P1305" t="str">
        <f>"170100002679"</f>
        <v>170100002679</v>
      </c>
      <c r="Q1305" t="s">
        <v>172</v>
      </c>
      <c r="R1305" t="s">
        <v>29</v>
      </c>
      <c r="S1305" t="s">
        <v>173</v>
      </c>
      <c r="T1305" t="s">
        <v>174</v>
      </c>
      <c r="U1305" t="s">
        <v>28</v>
      </c>
      <c r="V1305">
        <v>4</v>
      </c>
      <c r="W1305">
        <v>0</v>
      </c>
    </row>
    <row r="1306" spans="1:23" x14ac:dyDescent="0.25">
      <c r="A1306" t="str">
        <f t="shared" si="40"/>
        <v>LA061</v>
      </c>
      <c r="B1306" t="str">
        <f t="shared" si="41"/>
        <v>061</v>
      </c>
      <c r="C1306" t="s">
        <v>24</v>
      </c>
      <c r="D1306">
        <v>613540</v>
      </c>
      <c r="E1306" t="s">
        <v>237</v>
      </c>
      <c r="F1306">
        <v>613540</v>
      </c>
      <c r="G1306" t="s">
        <v>202</v>
      </c>
      <c r="H1306" t="s">
        <v>203</v>
      </c>
      <c r="I1306" t="s">
        <v>36</v>
      </c>
      <c r="J1306" t="s">
        <v>37</v>
      </c>
      <c r="K1306">
        <v>2540</v>
      </c>
      <c r="L1306" t="s">
        <v>46</v>
      </c>
      <c r="M1306">
        <v>1</v>
      </c>
      <c r="N1306" s="1">
        <v>42766</v>
      </c>
      <c r="O1306">
        <v>1</v>
      </c>
      <c r="P1306" t="str">
        <f>"170100000191"</f>
        <v>170100000191</v>
      </c>
      <c r="Q1306" t="s">
        <v>180</v>
      </c>
      <c r="R1306" t="s">
        <v>27</v>
      </c>
      <c r="S1306" t="s">
        <v>170</v>
      </c>
      <c r="T1306" t="s">
        <v>181</v>
      </c>
      <c r="U1306" t="s">
        <v>28</v>
      </c>
      <c r="V1306">
        <v>4</v>
      </c>
      <c r="W1306">
        <v>0</v>
      </c>
    </row>
    <row r="1307" spans="1:23" x14ac:dyDescent="0.25">
      <c r="A1307" t="str">
        <f t="shared" si="40"/>
        <v>LA061</v>
      </c>
      <c r="B1307" t="str">
        <f t="shared" si="41"/>
        <v>061</v>
      </c>
      <c r="C1307" t="s">
        <v>24</v>
      </c>
      <c r="D1307">
        <v>613540</v>
      </c>
      <c r="E1307" t="s">
        <v>237</v>
      </c>
      <c r="F1307">
        <v>613540</v>
      </c>
      <c r="G1307" t="s">
        <v>202</v>
      </c>
      <c r="H1307" t="s">
        <v>203</v>
      </c>
      <c r="I1307" t="s">
        <v>36</v>
      </c>
      <c r="J1307" t="s">
        <v>37</v>
      </c>
      <c r="K1307">
        <v>2540</v>
      </c>
      <c r="L1307" t="s">
        <v>46</v>
      </c>
      <c r="M1307">
        <v>2</v>
      </c>
      <c r="N1307" s="1">
        <v>42767</v>
      </c>
      <c r="O1307">
        <v>1</v>
      </c>
      <c r="P1307" t="str">
        <f>"170200000226"</f>
        <v>170200000226</v>
      </c>
      <c r="Q1307" t="s">
        <v>180</v>
      </c>
      <c r="R1307" t="s">
        <v>27</v>
      </c>
      <c r="S1307" t="s">
        <v>170</v>
      </c>
      <c r="T1307" t="s">
        <v>181</v>
      </c>
      <c r="U1307" t="s">
        <v>28</v>
      </c>
      <c r="V1307">
        <v>4</v>
      </c>
      <c r="W1307">
        <v>0</v>
      </c>
    </row>
    <row r="1308" spans="1:23" x14ac:dyDescent="0.25">
      <c r="A1308" t="str">
        <f t="shared" si="40"/>
        <v>LA061</v>
      </c>
      <c r="B1308" t="str">
        <f t="shared" si="41"/>
        <v>061</v>
      </c>
      <c r="C1308" t="s">
        <v>24</v>
      </c>
      <c r="D1308">
        <v>613540</v>
      </c>
      <c r="E1308" t="s">
        <v>237</v>
      </c>
      <c r="F1308">
        <v>613540</v>
      </c>
      <c r="G1308" t="s">
        <v>202</v>
      </c>
      <c r="H1308" t="s">
        <v>203</v>
      </c>
      <c r="I1308" t="s">
        <v>36</v>
      </c>
      <c r="J1308" t="s">
        <v>37</v>
      </c>
      <c r="K1308">
        <v>2540</v>
      </c>
      <c r="L1308" t="s">
        <v>46</v>
      </c>
      <c r="M1308">
        <v>2</v>
      </c>
      <c r="N1308" s="1">
        <v>42772</v>
      </c>
      <c r="O1308">
        <v>1</v>
      </c>
      <c r="P1308" t="str">
        <f>"170200000595"</f>
        <v>170200000595</v>
      </c>
      <c r="Q1308" t="s">
        <v>172</v>
      </c>
      <c r="R1308" t="s">
        <v>29</v>
      </c>
      <c r="S1308" t="s">
        <v>173</v>
      </c>
      <c r="T1308" t="s">
        <v>174</v>
      </c>
      <c r="U1308" t="s">
        <v>28</v>
      </c>
      <c r="V1308">
        <v>4</v>
      </c>
      <c r="W1308">
        <v>0</v>
      </c>
    </row>
    <row r="1309" spans="1:23" x14ac:dyDescent="0.25">
      <c r="A1309" t="str">
        <f t="shared" si="40"/>
        <v>LA061</v>
      </c>
      <c r="B1309" t="str">
        <f t="shared" si="41"/>
        <v>061</v>
      </c>
      <c r="C1309" t="s">
        <v>24</v>
      </c>
      <c r="D1309">
        <v>613540</v>
      </c>
      <c r="E1309" t="s">
        <v>237</v>
      </c>
      <c r="F1309">
        <v>613540</v>
      </c>
      <c r="G1309" t="s">
        <v>202</v>
      </c>
      <c r="H1309" t="s">
        <v>203</v>
      </c>
      <c r="I1309" t="s">
        <v>36</v>
      </c>
      <c r="J1309" t="s">
        <v>37</v>
      </c>
      <c r="K1309">
        <v>2540</v>
      </c>
      <c r="L1309" t="s">
        <v>46</v>
      </c>
      <c r="M1309">
        <v>2</v>
      </c>
      <c r="N1309" s="1">
        <v>42773</v>
      </c>
      <c r="O1309">
        <v>1</v>
      </c>
      <c r="P1309" t="str">
        <f>"170200000596"</f>
        <v>170200000596</v>
      </c>
      <c r="Q1309" t="s">
        <v>172</v>
      </c>
      <c r="R1309" t="s">
        <v>29</v>
      </c>
      <c r="S1309" t="s">
        <v>173</v>
      </c>
      <c r="T1309" t="s">
        <v>174</v>
      </c>
      <c r="U1309" t="s">
        <v>28</v>
      </c>
      <c r="V1309">
        <v>4</v>
      </c>
      <c r="W1309">
        <v>0</v>
      </c>
    </row>
    <row r="1310" spans="1:23" x14ac:dyDescent="0.25">
      <c r="A1310" t="str">
        <f t="shared" si="40"/>
        <v>LA061</v>
      </c>
      <c r="B1310" t="str">
        <f t="shared" si="41"/>
        <v>061</v>
      </c>
      <c r="C1310" t="s">
        <v>24</v>
      </c>
      <c r="D1310">
        <v>613540</v>
      </c>
      <c r="E1310" t="s">
        <v>237</v>
      </c>
      <c r="F1310">
        <v>613540</v>
      </c>
      <c r="G1310" t="s">
        <v>202</v>
      </c>
      <c r="H1310" t="s">
        <v>203</v>
      </c>
      <c r="I1310" t="s">
        <v>36</v>
      </c>
      <c r="J1310" t="s">
        <v>37</v>
      </c>
      <c r="K1310">
        <v>2540</v>
      </c>
      <c r="L1310" t="s">
        <v>46</v>
      </c>
      <c r="M1310">
        <v>2</v>
      </c>
      <c r="N1310" s="1">
        <v>42781</v>
      </c>
      <c r="O1310">
        <v>1</v>
      </c>
      <c r="P1310" t="str">
        <f>"170200001635"</f>
        <v>170200001635</v>
      </c>
      <c r="Q1310" t="s">
        <v>172</v>
      </c>
      <c r="R1310" t="s">
        <v>29</v>
      </c>
      <c r="S1310" t="s">
        <v>173</v>
      </c>
      <c r="T1310" t="s">
        <v>174</v>
      </c>
      <c r="U1310" t="s">
        <v>28</v>
      </c>
      <c r="V1310">
        <v>4</v>
      </c>
      <c r="W1310">
        <v>0</v>
      </c>
    </row>
    <row r="1311" spans="1:23" x14ac:dyDescent="0.25">
      <c r="A1311" t="str">
        <f t="shared" si="40"/>
        <v>LA061</v>
      </c>
      <c r="B1311" t="str">
        <f t="shared" si="41"/>
        <v>061</v>
      </c>
      <c r="C1311" t="s">
        <v>24</v>
      </c>
      <c r="D1311">
        <v>613540</v>
      </c>
      <c r="E1311" t="s">
        <v>237</v>
      </c>
      <c r="F1311">
        <v>613540</v>
      </c>
      <c r="G1311" t="s">
        <v>202</v>
      </c>
      <c r="H1311" t="s">
        <v>203</v>
      </c>
      <c r="I1311" t="s">
        <v>36</v>
      </c>
      <c r="J1311" t="s">
        <v>37</v>
      </c>
      <c r="K1311">
        <v>2540</v>
      </c>
      <c r="L1311" t="s">
        <v>46</v>
      </c>
      <c r="M1311">
        <v>2</v>
      </c>
      <c r="N1311" s="1">
        <v>42786</v>
      </c>
      <c r="O1311">
        <v>1</v>
      </c>
      <c r="P1311" t="str">
        <f>"170200001638"</f>
        <v>170200001638</v>
      </c>
      <c r="Q1311" t="s">
        <v>172</v>
      </c>
      <c r="R1311" t="s">
        <v>29</v>
      </c>
      <c r="S1311" t="s">
        <v>173</v>
      </c>
      <c r="T1311" t="s">
        <v>174</v>
      </c>
      <c r="U1311" t="s">
        <v>28</v>
      </c>
      <c r="V1311">
        <v>4</v>
      </c>
      <c r="W1311">
        <v>0</v>
      </c>
    </row>
    <row r="1312" spans="1:23" x14ac:dyDescent="0.25">
      <c r="A1312" t="str">
        <f t="shared" si="40"/>
        <v>LA061</v>
      </c>
      <c r="B1312" t="str">
        <f t="shared" si="41"/>
        <v>061</v>
      </c>
      <c r="C1312" t="s">
        <v>24</v>
      </c>
      <c r="D1312">
        <v>613540</v>
      </c>
      <c r="E1312" t="s">
        <v>237</v>
      </c>
      <c r="F1312">
        <v>613540</v>
      </c>
      <c r="G1312" t="s">
        <v>202</v>
      </c>
      <c r="H1312" t="s">
        <v>203</v>
      </c>
      <c r="I1312" t="s">
        <v>36</v>
      </c>
      <c r="J1312" t="s">
        <v>37</v>
      </c>
      <c r="K1312">
        <v>2540</v>
      </c>
      <c r="L1312" t="s">
        <v>46</v>
      </c>
      <c r="M1312">
        <v>2</v>
      </c>
      <c r="N1312" s="1">
        <v>42789</v>
      </c>
      <c r="O1312">
        <v>1</v>
      </c>
      <c r="P1312" t="str">
        <f>"170200002356"</f>
        <v>170200002356</v>
      </c>
      <c r="Q1312" t="s">
        <v>172</v>
      </c>
      <c r="R1312" t="s">
        <v>29</v>
      </c>
      <c r="S1312" t="s">
        <v>173</v>
      </c>
      <c r="T1312" t="s">
        <v>174</v>
      </c>
      <c r="U1312" t="s">
        <v>28</v>
      </c>
      <c r="V1312">
        <v>4</v>
      </c>
      <c r="W1312">
        <v>0</v>
      </c>
    </row>
    <row r="1313" spans="1:23" x14ac:dyDescent="0.25">
      <c r="A1313" t="str">
        <f t="shared" si="40"/>
        <v>LA061</v>
      </c>
      <c r="B1313" t="str">
        <f t="shared" si="41"/>
        <v>061</v>
      </c>
      <c r="C1313" t="s">
        <v>24</v>
      </c>
      <c r="D1313">
        <v>613540</v>
      </c>
      <c r="E1313" t="s">
        <v>237</v>
      </c>
      <c r="F1313">
        <v>613540</v>
      </c>
      <c r="G1313" t="s">
        <v>202</v>
      </c>
      <c r="H1313" t="s">
        <v>203</v>
      </c>
      <c r="I1313" t="s">
        <v>36</v>
      </c>
      <c r="J1313" t="s">
        <v>37</v>
      </c>
      <c r="K1313">
        <v>2540</v>
      </c>
      <c r="L1313" t="s">
        <v>46</v>
      </c>
      <c r="M1313">
        <v>2</v>
      </c>
      <c r="N1313" s="1">
        <v>42794</v>
      </c>
      <c r="O1313">
        <v>1</v>
      </c>
      <c r="P1313" t="str">
        <f>"170200002359"</f>
        <v>170200002359</v>
      </c>
      <c r="Q1313" t="s">
        <v>172</v>
      </c>
      <c r="R1313" t="s">
        <v>29</v>
      </c>
      <c r="S1313" t="s">
        <v>173</v>
      </c>
      <c r="T1313" t="s">
        <v>174</v>
      </c>
      <c r="U1313" t="s">
        <v>28</v>
      </c>
      <c r="V1313">
        <v>4</v>
      </c>
      <c r="W1313">
        <v>0</v>
      </c>
    </row>
    <row r="1314" spans="1:23" x14ac:dyDescent="0.25">
      <c r="A1314" t="str">
        <f t="shared" si="40"/>
        <v>LA061</v>
      </c>
      <c r="B1314" t="str">
        <f t="shared" si="41"/>
        <v>061</v>
      </c>
      <c r="C1314" t="s">
        <v>24</v>
      </c>
      <c r="D1314">
        <v>613540</v>
      </c>
      <c r="E1314" t="s">
        <v>237</v>
      </c>
      <c r="F1314">
        <v>613540</v>
      </c>
      <c r="G1314" t="s">
        <v>202</v>
      </c>
      <c r="H1314" t="s">
        <v>203</v>
      </c>
      <c r="I1314" t="s">
        <v>36</v>
      </c>
      <c r="J1314" t="s">
        <v>37</v>
      </c>
      <c r="K1314">
        <v>2540</v>
      </c>
      <c r="L1314" t="s">
        <v>46</v>
      </c>
      <c r="M1314">
        <v>2</v>
      </c>
      <c r="N1314" s="1">
        <v>42794</v>
      </c>
      <c r="O1314">
        <v>1</v>
      </c>
      <c r="P1314" t="str">
        <f>"170200000469"</f>
        <v>170200000469</v>
      </c>
      <c r="Q1314" t="s">
        <v>180</v>
      </c>
      <c r="R1314" t="s">
        <v>27</v>
      </c>
      <c r="S1314" t="s">
        <v>170</v>
      </c>
      <c r="T1314" t="s">
        <v>181</v>
      </c>
      <c r="U1314" t="s">
        <v>28</v>
      </c>
      <c r="V1314">
        <v>4</v>
      </c>
      <c r="W1314">
        <v>0</v>
      </c>
    </row>
    <row r="1315" spans="1:23" x14ac:dyDescent="0.25">
      <c r="A1315" t="str">
        <f t="shared" si="40"/>
        <v>LA061</v>
      </c>
      <c r="B1315" t="str">
        <f t="shared" si="41"/>
        <v>061</v>
      </c>
      <c r="C1315" t="s">
        <v>24</v>
      </c>
      <c r="D1315">
        <v>613540</v>
      </c>
      <c r="E1315" t="s">
        <v>237</v>
      </c>
      <c r="F1315">
        <v>613540</v>
      </c>
      <c r="G1315" t="s">
        <v>202</v>
      </c>
      <c r="H1315" t="s">
        <v>203</v>
      </c>
      <c r="I1315" t="s">
        <v>36</v>
      </c>
      <c r="J1315" t="s">
        <v>37</v>
      </c>
      <c r="K1315">
        <v>2540</v>
      </c>
      <c r="L1315" t="s">
        <v>46</v>
      </c>
      <c r="M1315">
        <v>3</v>
      </c>
      <c r="N1315" s="1">
        <v>42795</v>
      </c>
      <c r="O1315">
        <v>1</v>
      </c>
      <c r="P1315" t="str">
        <f>"170300000140"</f>
        <v>170300000140</v>
      </c>
      <c r="Q1315" t="s">
        <v>180</v>
      </c>
      <c r="R1315" t="s">
        <v>27</v>
      </c>
      <c r="S1315" t="s">
        <v>170</v>
      </c>
      <c r="T1315" t="s">
        <v>181</v>
      </c>
      <c r="U1315" t="s">
        <v>28</v>
      </c>
      <c r="V1315">
        <v>4</v>
      </c>
      <c r="W1315">
        <v>0</v>
      </c>
    </row>
    <row r="1316" spans="1:23" x14ac:dyDescent="0.25">
      <c r="A1316" t="str">
        <f t="shared" si="40"/>
        <v>LA061</v>
      </c>
      <c r="B1316" t="str">
        <f t="shared" si="41"/>
        <v>061</v>
      </c>
      <c r="C1316" t="s">
        <v>24</v>
      </c>
      <c r="D1316">
        <v>613540</v>
      </c>
      <c r="E1316" t="s">
        <v>237</v>
      </c>
      <c r="F1316">
        <v>613540</v>
      </c>
      <c r="G1316" t="s">
        <v>202</v>
      </c>
      <c r="H1316" t="s">
        <v>203</v>
      </c>
      <c r="I1316" t="s">
        <v>36</v>
      </c>
      <c r="J1316" t="s">
        <v>37</v>
      </c>
      <c r="K1316">
        <v>2540</v>
      </c>
      <c r="L1316" t="s">
        <v>46</v>
      </c>
      <c r="M1316">
        <v>3</v>
      </c>
      <c r="N1316" s="1">
        <v>42801</v>
      </c>
      <c r="O1316">
        <v>1</v>
      </c>
      <c r="P1316" t="str">
        <f>"170300001001"</f>
        <v>170300001001</v>
      </c>
      <c r="Q1316" t="s">
        <v>172</v>
      </c>
      <c r="R1316" t="s">
        <v>29</v>
      </c>
      <c r="S1316" t="s">
        <v>173</v>
      </c>
      <c r="T1316" t="s">
        <v>174</v>
      </c>
      <c r="U1316" t="s">
        <v>28</v>
      </c>
      <c r="V1316">
        <v>4</v>
      </c>
      <c r="W1316">
        <v>0</v>
      </c>
    </row>
    <row r="1317" spans="1:23" x14ac:dyDescent="0.25">
      <c r="A1317" t="str">
        <f t="shared" si="40"/>
        <v>LA061</v>
      </c>
      <c r="B1317" t="str">
        <f t="shared" si="41"/>
        <v>061</v>
      </c>
      <c r="C1317" t="s">
        <v>24</v>
      </c>
      <c r="D1317">
        <v>615500</v>
      </c>
      <c r="E1317" t="s">
        <v>246</v>
      </c>
      <c r="F1317">
        <v>615500</v>
      </c>
      <c r="G1317" t="s">
        <v>249</v>
      </c>
      <c r="H1317" t="s">
        <v>250</v>
      </c>
      <c r="I1317" t="s">
        <v>39</v>
      </c>
      <c r="J1317" t="s">
        <v>40</v>
      </c>
      <c r="K1317">
        <v>2550</v>
      </c>
      <c r="L1317" t="s">
        <v>221</v>
      </c>
      <c r="M1317">
        <v>1</v>
      </c>
      <c r="N1317" s="1">
        <v>42736</v>
      </c>
      <c r="O1317">
        <v>1</v>
      </c>
      <c r="P1317" t="str">
        <f>"170100000042"</f>
        <v>170100000042</v>
      </c>
      <c r="Q1317" t="s">
        <v>169</v>
      </c>
      <c r="R1317" t="s">
        <v>29</v>
      </c>
      <c r="S1317" t="s">
        <v>170</v>
      </c>
      <c r="T1317" t="s">
        <v>171</v>
      </c>
      <c r="U1317" t="s">
        <v>28</v>
      </c>
      <c r="V1317">
        <v>4</v>
      </c>
      <c r="W1317">
        <v>0</v>
      </c>
    </row>
    <row r="1318" spans="1:23" x14ac:dyDescent="0.25">
      <c r="A1318" t="str">
        <f t="shared" si="40"/>
        <v>LA061</v>
      </c>
      <c r="B1318" t="str">
        <f t="shared" si="41"/>
        <v>061</v>
      </c>
      <c r="C1318" t="s">
        <v>24</v>
      </c>
      <c r="D1318">
        <v>615500</v>
      </c>
      <c r="E1318" t="s">
        <v>246</v>
      </c>
      <c r="F1318">
        <v>615500</v>
      </c>
      <c r="G1318" t="s">
        <v>249</v>
      </c>
      <c r="H1318" t="s">
        <v>250</v>
      </c>
      <c r="I1318" t="s">
        <v>39</v>
      </c>
      <c r="J1318" t="s">
        <v>40</v>
      </c>
      <c r="K1318">
        <v>2550</v>
      </c>
      <c r="L1318" t="s">
        <v>221</v>
      </c>
      <c r="M1318">
        <v>1</v>
      </c>
      <c r="N1318" s="1">
        <v>42736</v>
      </c>
      <c r="O1318">
        <v>1</v>
      </c>
      <c r="P1318" t="str">
        <f>"170100001468"</f>
        <v>170100001468</v>
      </c>
      <c r="Q1318" t="s">
        <v>172</v>
      </c>
      <c r="R1318" t="s">
        <v>29</v>
      </c>
      <c r="S1318" t="s">
        <v>173</v>
      </c>
      <c r="T1318" t="s">
        <v>174</v>
      </c>
      <c r="U1318" t="s">
        <v>28</v>
      </c>
      <c r="V1318">
        <v>4</v>
      </c>
      <c r="W1318">
        <v>0</v>
      </c>
    </row>
    <row r="1319" spans="1:23" x14ac:dyDescent="0.25">
      <c r="A1319" t="str">
        <f t="shared" si="40"/>
        <v>LA061</v>
      </c>
      <c r="B1319" t="str">
        <f t="shared" si="41"/>
        <v>061</v>
      </c>
      <c r="C1319" t="s">
        <v>24</v>
      </c>
      <c r="D1319">
        <v>615500</v>
      </c>
      <c r="E1319" t="s">
        <v>246</v>
      </c>
      <c r="F1319">
        <v>615500</v>
      </c>
      <c r="G1319" t="s">
        <v>249</v>
      </c>
      <c r="H1319" t="s">
        <v>250</v>
      </c>
      <c r="I1319" t="s">
        <v>39</v>
      </c>
      <c r="J1319" t="s">
        <v>40</v>
      </c>
      <c r="K1319">
        <v>2550</v>
      </c>
      <c r="L1319" t="s">
        <v>221</v>
      </c>
      <c r="M1319">
        <v>1</v>
      </c>
      <c r="N1319" s="1">
        <v>42755</v>
      </c>
      <c r="O1319">
        <v>1</v>
      </c>
      <c r="P1319" t="str">
        <f>"170100001479"</f>
        <v>170100001479</v>
      </c>
      <c r="Q1319" t="s">
        <v>172</v>
      </c>
      <c r="R1319" t="s">
        <v>29</v>
      </c>
      <c r="S1319" t="s">
        <v>173</v>
      </c>
      <c r="T1319" t="s">
        <v>174</v>
      </c>
      <c r="U1319" t="s">
        <v>28</v>
      </c>
      <c r="V1319">
        <v>4</v>
      </c>
      <c r="W1319">
        <v>0</v>
      </c>
    </row>
    <row r="1320" spans="1:23" x14ac:dyDescent="0.25">
      <c r="A1320" t="str">
        <f t="shared" si="40"/>
        <v>LA061</v>
      </c>
      <c r="B1320" t="str">
        <f t="shared" si="41"/>
        <v>061</v>
      </c>
      <c r="C1320" t="s">
        <v>24</v>
      </c>
      <c r="D1320">
        <v>615500</v>
      </c>
      <c r="E1320" t="s">
        <v>246</v>
      </c>
      <c r="F1320">
        <v>615500</v>
      </c>
      <c r="G1320" t="s">
        <v>249</v>
      </c>
      <c r="H1320" t="s">
        <v>250</v>
      </c>
      <c r="I1320" t="s">
        <v>39</v>
      </c>
      <c r="J1320" t="s">
        <v>40</v>
      </c>
      <c r="K1320">
        <v>2550</v>
      </c>
      <c r="L1320" t="s">
        <v>221</v>
      </c>
      <c r="M1320">
        <v>1</v>
      </c>
      <c r="N1320" s="1">
        <v>42766</v>
      </c>
      <c r="O1320">
        <v>1</v>
      </c>
      <c r="P1320" t="str">
        <f>"170100000190"</f>
        <v>170100000190</v>
      </c>
      <c r="Q1320" t="s">
        <v>169</v>
      </c>
      <c r="R1320" t="s">
        <v>27</v>
      </c>
      <c r="S1320" t="s">
        <v>170</v>
      </c>
      <c r="T1320" t="s">
        <v>171</v>
      </c>
      <c r="U1320" t="s">
        <v>28</v>
      </c>
      <c r="V1320">
        <v>4</v>
      </c>
      <c r="W1320">
        <v>0</v>
      </c>
    </row>
    <row r="1321" spans="1:23" x14ac:dyDescent="0.25">
      <c r="A1321" t="str">
        <f t="shared" si="40"/>
        <v>LA061</v>
      </c>
      <c r="B1321" t="str">
        <f t="shared" si="41"/>
        <v>061</v>
      </c>
      <c r="C1321" t="s">
        <v>24</v>
      </c>
      <c r="D1321">
        <v>615500</v>
      </c>
      <c r="E1321" t="s">
        <v>246</v>
      </c>
      <c r="F1321">
        <v>615500</v>
      </c>
      <c r="G1321" t="s">
        <v>249</v>
      </c>
      <c r="H1321" t="s">
        <v>250</v>
      </c>
      <c r="I1321" t="s">
        <v>39</v>
      </c>
      <c r="J1321" t="s">
        <v>40</v>
      </c>
      <c r="K1321">
        <v>2550</v>
      </c>
      <c r="L1321" t="s">
        <v>221</v>
      </c>
      <c r="M1321">
        <v>2</v>
      </c>
      <c r="N1321" s="1">
        <v>42767</v>
      </c>
      <c r="O1321">
        <v>1</v>
      </c>
      <c r="P1321" t="str">
        <f>"170200000225"</f>
        <v>170200000225</v>
      </c>
      <c r="Q1321" t="s">
        <v>169</v>
      </c>
      <c r="R1321" t="s">
        <v>27</v>
      </c>
      <c r="S1321" t="s">
        <v>170</v>
      </c>
      <c r="T1321" t="s">
        <v>171</v>
      </c>
      <c r="U1321" t="s">
        <v>28</v>
      </c>
      <c r="V1321">
        <v>4</v>
      </c>
      <c r="W1321">
        <v>0</v>
      </c>
    </row>
    <row r="1322" spans="1:23" x14ac:dyDescent="0.25">
      <c r="A1322" t="str">
        <f t="shared" si="40"/>
        <v>LA061</v>
      </c>
      <c r="B1322" t="str">
        <f t="shared" si="41"/>
        <v>061</v>
      </c>
      <c r="C1322" t="s">
        <v>24</v>
      </c>
      <c r="D1322">
        <v>615500</v>
      </c>
      <c r="E1322" t="s">
        <v>246</v>
      </c>
      <c r="F1322">
        <v>615500</v>
      </c>
      <c r="G1322" t="s">
        <v>249</v>
      </c>
      <c r="H1322" t="s">
        <v>250</v>
      </c>
      <c r="I1322" t="s">
        <v>39</v>
      </c>
      <c r="J1322" t="s">
        <v>40</v>
      </c>
      <c r="K1322">
        <v>2550</v>
      </c>
      <c r="L1322" t="s">
        <v>221</v>
      </c>
      <c r="M1322">
        <v>2</v>
      </c>
      <c r="N1322" s="1">
        <v>42780</v>
      </c>
      <c r="O1322">
        <v>1</v>
      </c>
      <c r="P1322" t="str">
        <f>"170200002124"</f>
        <v>170200002124</v>
      </c>
      <c r="Q1322" t="s">
        <v>172</v>
      </c>
      <c r="R1322" t="s">
        <v>29</v>
      </c>
      <c r="S1322" t="s">
        <v>173</v>
      </c>
      <c r="T1322" t="s">
        <v>174</v>
      </c>
      <c r="U1322" t="s">
        <v>28</v>
      </c>
      <c r="V1322">
        <v>4</v>
      </c>
      <c r="W1322">
        <v>0</v>
      </c>
    </row>
    <row r="1323" spans="1:23" x14ac:dyDescent="0.25">
      <c r="A1323" t="str">
        <f t="shared" si="40"/>
        <v>LA061</v>
      </c>
      <c r="B1323" t="str">
        <f t="shared" si="41"/>
        <v>061</v>
      </c>
      <c r="C1323" t="s">
        <v>24</v>
      </c>
      <c r="D1323">
        <v>615500</v>
      </c>
      <c r="E1323" t="s">
        <v>246</v>
      </c>
      <c r="F1323">
        <v>615500</v>
      </c>
      <c r="G1323" t="s">
        <v>249</v>
      </c>
      <c r="H1323" t="s">
        <v>250</v>
      </c>
      <c r="I1323" t="s">
        <v>39</v>
      </c>
      <c r="J1323" t="s">
        <v>40</v>
      </c>
      <c r="K1323">
        <v>2550</v>
      </c>
      <c r="L1323" t="s">
        <v>221</v>
      </c>
      <c r="M1323">
        <v>2</v>
      </c>
      <c r="N1323" s="1">
        <v>42786</v>
      </c>
      <c r="O1323">
        <v>1</v>
      </c>
      <c r="P1323" t="str">
        <f>"170200001168"</f>
        <v>170200001168</v>
      </c>
      <c r="Q1323" t="s">
        <v>172</v>
      </c>
      <c r="R1323" t="s">
        <v>29</v>
      </c>
      <c r="S1323" t="s">
        <v>173</v>
      </c>
      <c r="T1323" t="s">
        <v>174</v>
      </c>
      <c r="U1323" t="s">
        <v>28</v>
      </c>
      <c r="V1323">
        <v>4</v>
      </c>
      <c r="W1323">
        <v>0</v>
      </c>
    </row>
    <row r="1324" spans="1:23" x14ac:dyDescent="0.25">
      <c r="A1324" t="str">
        <f t="shared" si="40"/>
        <v>LA061</v>
      </c>
      <c r="B1324" t="str">
        <f t="shared" si="41"/>
        <v>061</v>
      </c>
      <c r="C1324" t="s">
        <v>24</v>
      </c>
      <c r="D1324">
        <v>615500</v>
      </c>
      <c r="E1324" t="s">
        <v>246</v>
      </c>
      <c r="F1324">
        <v>615500</v>
      </c>
      <c r="G1324" t="s">
        <v>249</v>
      </c>
      <c r="H1324" t="s">
        <v>250</v>
      </c>
      <c r="I1324" t="s">
        <v>39</v>
      </c>
      <c r="J1324" t="s">
        <v>40</v>
      </c>
      <c r="K1324">
        <v>2550</v>
      </c>
      <c r="L1324" t="s">
        <v>221</v>
      </c>
      <c r="M1324">
        <v>2</v>
      </c>
      <c r="N1324" s="1">
        <v>42786</v>
      </c>
      <c r="O1324">
        <v>1</v>
      </c>
      <c r="P1324" t="str">
        <f>"170200002022"</f>
        <v>170200002022</v>
      </c>
      <c r="Q1324" t="s">
        <v>172</v>
      </c>
      <c r="R1324" t="s">
        <v>29</v>
      </c>
      <c r="S1324" t="s">
        <v>173</v>
      </c>
      <c r="T1324" t="s">
        <v>174</v>
      </c>
      <c r="U1324" t="s">
        <v>28</v>
      </c>
      <c r="V1324">
        <v>4</v>
      </c>
      <c r="W1324">
        <v>0</v>
      </c>
    </row>
    <row r="1325" spans="1:23" x14ac:dyDescent="0.25">
      <c r="A1325" t="str">
        <f t="shared" si="40"/>
        <v>LA061</v>
      </c>
      <c r="B1325" t="str">
        <f t="shared" si="41"/>
        <v>061</v>
      </c>
      <c r="C1325" t="s">
        <v>24</v>
      </c>
      <c r="D1325">
        <v>615500</v>
      </c>
      <c r="E1325" t="s">
        <v>246</v>
      </c>
      <c r="F1325">
        <v>615500</v>
      </c>
      <c r="G1325" t="s">
        <v>249</v>
      </c>
      <c r="H1325" t="s">
        <v>250</v>
      </c>
      <c r="I1325" t="s">
        <v>39</v>
      </c>
      <c r="J1325" t="s">
        <v>40</v>
      </c>
      <c r="K1325">
        <v>2550</v>
      </c>
      <c r="L1325" t="s">
        <v>221</v>
      </c>
      <c r="M1325">
        <v>2</v>
      </c>
      <c r="N1325" s="1">
        <v>42789</v>
      </c>
      <c r="O1325">
        <v>1</v>
      </c>
      <c r="P1325" t="str">
        <f>"170200002024"</f>
        <v>170200002024</v>
      </c>
      <c r="Q1325" t="s">
        <v>172</v>
      </c>
      <c r="R1325" t="s">
        <v>29</v>
      </c>
      <c r="S1325" t="s">
        <v>173</v>
      </c>
      <c r="T1325" t="s">
        <v>174</v>
      </c>
      <c r="U1325" t="s">
        <v>28</v>
      </c>
      <c r="V1325">
        <v>4</v>
      </c>
      <c r="W1325">
        <v>0</v>
      </c>
    </row>
    <row r="1326" spans="1:23" x14ac:dyDescent="0.25">
      <c r="A1326" t="str">
        <f t="shared" si="40"/>
        <v>LA061</v>
      </c>
      <c r="B1326" t="str">
        <f t="shared" si="41"/>
        <v>061</v>
      </c>
      <c r="C1326" t="s">
        <v>24</v>
      </c>
      <c r="D1326">
        <v>615500</v>
      </c>
      <c r="E1326" t="s">
        <v>246</v>
      </c>
      <c r="F1326">
        <v>615500</v>
      </c>
      <c r="G1326" t="s">
        <v>249</v>
      </c>
      <c r="H1326" t="s">
        <v>250</v>
      </c>
      <c r="I1326" t="s">
        <v>39</v>
      </c>
      <c r="J1326" t="s">
        <v>40</v>
      </c>
      <c r="K1326">
        <v>2550</v>
      </c>
      <c r="L1326" t="s">
        <v>221</v>
      </c>
      <c r="M1326">
        <v>2</v>
      </c>
      <c r="N1326" s="1">
        <v>42794</v>
      </c>
      <c r="O1326">
        <v>1</v>
      </c>
      <c r="P1326" t="str">
        <f>"170200000526"</f>
        <v>170200000526</v>
      </c>
      <c r="Q1326" t="s">
        <v>169</v>
      </c>
      <c r="R1326" t="s">
        <v>27</v>
      </c>
      <c r="S1326" t="s">
        <v>170</v>
      </c>
      <c r="T1326" t="s">
        <v>171</v>
      </c>
      <c r="U1326" t="s">
        <v>28</v>
      </c>
      <c r="V1326">
        <v>4</v>
      </c>
      <c r="W1326">
        <v>0</v>
      </c>
    </row>
    <row r="1327" spans="1:23" x14ac:dyDescent="0.25">
      <c r="A1327" t="str">
        <f t="shared" si="40"/>
        <v>LA061</v>
      </c>
      <c r="B1327" t="str">
        <f t="shared" si="41"/>
        <v>061</v>
      </c>
      <c r="C1327" t="s">
        <v>24</v>
      </c>
      <c r="D1327">
        <v>615500</v>
      </c>
      <c r="E1327" t="s">
        <v>246</v>
      </c>
      <c r="F1327">
        <v>615500</v>
      </c>
      <c r="G1327" t="s">
        <v>249</v>
      </c>
      <c r="H1327" t="s">
        <v>250</v>
      </c>
      <c r="I1327" t="s">
        <v>39</v>
      </c>
      <c r="J1327" t="s">
        <v>40</v>
      </c>
      <c r="K1327">
        <v>2550</v>
      </c>
      <c r="L1327" t="s">
        <v>221</v>
      </c>
      <c r="M1327">
        <v>2</v>
      </c>
      <c r="N1327" s="1">
        <v>42794</v>
      </c>
      <c r="O1327">
        <v>1</v>
      </c>
      <c r="P1327" t="str">
        <f>"170200002132"</f>
        <v>170200002132</v>
      </c>
      <c r="Q1327" t="s">
        <v>172</v>
      </c>
      <c r="R1327" t="s">
        <v>29</v>
      </c>
      <c r="S1327" t="s">
        <v>173</v>
      </c>
      <c r="T1327" t="s">
        <v>174</v>
      </c>
      <c r="U1327" t="s">
        <v>28</v>
      </c>
      <c r="V1327">
        <v>4</v>
      </c>
      <c r="W1327">
        <v>0</v>
      </c>
    </row>
    <row r="1328" spans="1:23" x14ac:dyDescent="0.25">
      <c r="A1328" t="str">
        <f t="shared" si="40"/>
        <v>LA061</v>
      </c>
      <c r="B1328" t="str">
        <f t="shared" si="41"/>
        <v>061</v>
      </c>
      <c r="C1328" t="s">
        <v>24</v>
      </c>
      <c r="D1328">
        <v>615500</v>
      </c>
      <c r="E1328" t="s">
        <v>246</v>
      </c>
      <c r="F1328">
        <v>615500</v>
      </c>
      <c r="G1328" t="s">
        <v>249</v>
      </c>
      <c r="H1328" t="s">
        <v>250</v>
      </c>
      <c r="I1328" t="s">
        <v>39</v>
      </c>
      <c r="J1328" t="s">
        <v>40</v>
      </c>
      <c r="K1328">
        <v>2550</v>
      </c>
      <c r="L1328" t="s">
        <v>221</v>
      </c>
      <c r="M1328">
        <v>3</v>
      </c>
      <c r="N1328" s="1">
        <v>42795</v>
      </c>
      <c r="O1328">
        <v>1</v>
      </c>
      <c r="P1328" t="str">
        <f>"170300000245"</f>
        <v>170300000245</v>
      </c>
      <c r="Q1328" t="s">
        <v>169</v>
      </c>
      <c r="R1328" t="s">
        <v>27</v>
      </c>
      <c r="S1328" t="s">
        <v>170</v>
      </c>
      <c r="T1328" t="s">
        <v>171</v>
      </c>
      <c r="U1328" t="s">
        <v>28</v>
      </c>
      <c r="V1328">
        <v>4</v>
      </c>
      <c r="W1328">
        <v>0</v>
      </c>
    </row>
    <row r="1329" spans="1:23" x14ac:dyDescent="0.25">
      <c r="A1329" t="str">
        <f t="shared" si="40"/>
        <v>LA061</v>
      </c>
      <c r="B1329" t="str">
        <f t="shared" si="41"/>
        <v>061</v>
      </c>
      <c r="C1329" t="s">
        <v>24</v>
      </c>
      <c r="D1329">
        <v>615500</v>
      </c>
      <c r="E1329" t="s">
        <v>246</v>
      </c>
      <c r="F1329">
        <v>615500</v>
      </c>
      <c r="G1329" t="s">
        <v>249</v>
      </c>
      <c r="H1329" t="s">
        <v>250</v>
      </c>
      <c r="I1329" t="s">
        <v>39</v>
      </c>
      <c r="J1329" t="s">
        <v>40</v>
      </c>
      <c r="K1329">
        <v>2550</v>
      </c>
      <c r="L1329" t="s">
        <v>221</v>
      </c>
      <c r="M1329">
        <v>3</v>
      </c>
      <c r="N1329" s="1">
        <v>42796</v>
      </c>
      <c r="O1329">
        <v>1</v>
      </c>
      <c r="P1329" t="str">
        <f>"170300001125"</f>
        <v>170300001125</v>
      </c>
      <c r="Q1329" t="s">
        <v>172</v>
      </c>
      <c r="R1329" t="s">
        <v>29</v>
      </c>
      <c r="S1329" t="s">
        <v>173</v>
      </c>
      <c r="T1329" t="s">
        <v>174</v>
      </c>
      <c r="U1329" t="s">
        <v>28</v>
      </c>
      <c r="V1329">
        <v>4</v>
      </c>
      <c r="W1329">
        <v>0</v>
      </c>
    </row>
    <row r="1330" spans="1:23" x14ac:dyDescent="0.25">
      <c r="A1330" t="str">
        <f t="shared" si="40"/>
        <v>LA061</v>
      </c>
      <c r="B1330" t="str">
        <f t="shared" si="41"/>
        <v>061</v>
      </c>
      <c r="C1330" t="s">
        <v>24</v>
      </c>
      <c r="D1330">
        <v>615500</v>
      </c>
      <c r="E1330" t="s">
        <v>246</v>
      </c>
      <c r="F1330">
        <v>615500</v>
      </c>
      <c r="G1330" t="s">
        <v>249</v>
      </c>
      <c r="H1330" t="s">
        <v>250</v>
      </c>
      <c r="I1330" t="s">
        <v>39</v>
      </c>
      <c r="J1330" t="s">
        <v>40</v>
      </c>
      <c r="K1330">
        <v>2550</v>
      </c>
      <c r="L1330" t="s">
        <v>221</v>
      </c>
      <c r="M1330">
        <v>3</v>
      </c>
      <c r="N1330" s="1">
        <v>42803</v>
      </c>
      <c r="O1330">
        <v>1</v>
      </c>
      <c r="P1330" t="str">
        <f>"170300000523"</f>
        <v>170300000523</v>
      </c>
      <c r="Q1330" t="s">
        <v>172</v>
      </c>
      <c r="R1330" t="s">
        <v>29</v>
      </c>
      <c r="S1330" t="s">
        <v>173</v>
      </c>
      <c r="T1330" t="s">
        <v>174</v>
      </c>
      <c r="U1330" t="s">
        <v>28</v>
      </c>
      <c r="V1330">
        <v>4</v>
      </c>
      <c r="W1330">
        <v>0</v>
      </c>
    </row>
    <row r="1331" spans="1:23" x14ac:dyDescent="0.25">
      <c r="A1331" t="str">
        <f t="shared" si="40"/>
        <v>LA061</v>
      </c>
      <c r="B1331" t="str">
        <f t="shared" si="41"/>
        <v>061</v>
      </c>
      <c r="C1331" t="s">
        <v>24</v>
      </c>
      <c r="D1331">
        <v>615570</v>
      </c>
      <c r="E1331" t="s">
        <v>241</v>
      </c>
      <c r="F1331">
        <v>615570</v>
      </c>
      <c r="G1331" t="s">
        <v>251</v>
      </c>
      <c r="H1331" t="s">
        <v>252</v>
      </c>
      <c r="I1331" t="s">
        <v>34</v>
      </c>
      <c r="J1331" t="s">
        <v>35</v>
      </c>
      <c r="K1331">
        <v>2540</v>
      </c>
      <c r="L1331" t="s">
        <v>46</v>
      </c>
      <c r="M1331">
        <v>5</v>
      </c>
      <c r="N1331" s="1">
        <v>42873</v>
      </c>
      <c r="O1331">
        <v>1</v>
      </c>
      <c r="P1331" t="str">
        <f>"170500001359"</f>
        <v>170500001359</v>
      </c>
      <c r="Q1331" t="s">
        <v>172</v>
      </c>
      <c r="R1331" t="s">
        <v>29</v>
      </c>
      <c r="S1331" t="s">
        <v>173</v>
      </c>
      <c r="T1331" t="s">
        <v>174</v>
      </c>
      <c r="U1331" t="s">
        <v>28</v>
      </c>
      <c r="V1331">
        <v>4</v>
      </c>
      <c r="W1331">
        <v>0</v>
      </c>
    </row>
    <row r="1332" spans="1:23" x14ac:dyDescent="0.25">
      <c r="A1332" t="str">
        <f t="shared" si="40"/>
        <v>LA061</v>
      </c>
      <c r="B1332" t="str">
        <f t="shared" si="41"/>
        <v>061</v>
      </c>
      <c r="C1332" t="s">
        <v>24</v>
      </c>
      <c r="D1332">
        <v>615570</v>
      </c>
      <c r="E1332" t="s">
        <v>241</v>
      </c>
      <c r="F1332">
        <v>615570</v>
      </c>
      <c r="G1332" t="s">
        <v>251</v>
      </c>
      <c r="H1332" t="s">
        <v>252</v>
      </c>
      <c r="I1332" t="s">
        <v>34</v>
      </c>
      <c r="J1332" t="s">
        <v>35</v>
      </c>
      <c r="K1332">
        <v>2540</v>
      </c>
      <c r="L1332" t="s">
        <v>46</v>
      </c>
      <c r="M1332">
        <v>9</v>
      </c>
      <c r="N1332" s="1">
        <v>43003</v>
      </c>
      <c r="O1332">
        <v>1</v>
      </c>
      <c r="P1332" t="str">
        <f>"170900001931"</f>
        <v>170900001931</v>
      </c>
      <c r="Q1332" t="s">
        <v>172</v>
      </c>
      <c r="R1332" t="s">
        <v>29</v>
      </c>
      <c r="S1332" t="s">
        <v>173</v>
      </c>
      <c r="T1332" t="s">
        <v>174</v>
      </c>
      <c r="U1332" t="s">
        <v>28</v>
      </c>
      <c r="V1332">
        <v>4</v>
      </c>
      <c r="W1332">
        <v>0</v>
      </c>
    </row>
    <row r="1333" spans="1:23" x14ac:dyDescent="0.25">
      <c r="A1333" t="str">
        <f t="shared" si="40"/>
        <v>LA061</v>
      </c>
      <c r="B1333" t="str">
        <f t="shared" si="41"/>
        <v>061</v>
      </c>
      <c r="C1333" t="s">
        <v>24</v>
      </c>
      <c r="D1333">
        <v>615570</v>
      </c>
      <c r="E1333" t="s">
        <v>241</v>
      </c>
      <c r="F1333">
        <v>615570</v>
      </c>
      <c r="G1333" t="s">
        <v>251</v>
      </c>
      <c r="H1333" t="s">
        <v>252</v>
      </c>
      <c r="I1333" t="s">
        <v>34</v>
      </c>
      <c r="J1333" t="s">
        <v>35</v>
      </c>
      <c r="K1333">
        <v>2540</v>
      </c>
      <c r="L1333" t="s">
        <v>46</v>
      </c>
      <c r="M1333">
        <v>10</v>
      </c>
      <c r="N1333" s="1">
        <v>43039</v>
      </c>
      <c r="O1333">
        <v>1</v>
      </c>
      <c r="P1333" t="str">
        <f>"171000000438"</f>
        <v>171000000438</v>
      </c>
      <c r="Q1333" t="s">
        <v>169</v>
      </c>
      <c r="R1333" t="s">
        <v>27</v>
      </c>
      <c r="S1333" t="s">
        <v>170</v>
      </c>
      <c r="T1333" t="s">
        <v>171</v>
      </c>
      <c r="U1333" t="s">
        <v>28</v>
      </c>
      <c r="V1333">
        <v>4</v>
      </c>
      <c r="W1333">
        <v>0</v>
      </c>
    </row>
    <row r="1334" spans="1:23" x14ac:dyDescent="0.25">
      <c r="A1334" t="str">
        <f t="shared" si="40"/>
        <v>LA061</v>
      </c>
      <c r="B1334" t="str">
        <f t="shared" si="41"/>
        <v>061</v>
      </c>
      <c r="C1334" t="s">
        <v>24</v>
      </c>
      <c r="D1334">
        <v>615640</v>
      </c>
      <c r="E1334" t="s">
        <v>234</v>
      </c>
      <c r="F1334">
        <v>615640</v>
      </c>
      <c r="G1334" t="s">
        <v>202</v>
      </c>
      <c r="H1334" t="s">
        <v>203</v>
      </c>
      <c r="I1334" t="s">
        <v>36</v>
      </c>
      <c r="J1334" t="s">
        <v>37</v>
      </c>
      <c r="K1334">
        <v>2540</v>
      </c>
      <c r="L1334" t="s">
        <v>46</v>
      </c>
      <c r="M1334">
        <v>10</v>
      </c>
      <c r="N1334" s="1">
        <v>43039</v>
      </c>
      <c r="O1334">
        <v>1</v>
      </c>
      <c r="P1334" t="str">
        <f>"171000000351"</f>
        <v>171000000351</v>
      </c>
      <c r="Q1334" t="s">
        <v>180</v>
      </c>
      <c r="R1334" t="s">
        <v>27</v>
      </c>
      <c r="S1334" t="s">
        <v>170</v>
      </c>
      <c r="T1334" t="s">
        <v>181</v>
      </c>
      <c r="U1334" t="s">
        <v>28</v>
      </c>
      <c r="V1334">
        <v>4</v>
      </c>
      <c r="W1334">
        <v>0</v>
      </c>
    </row>
    <row r="1335" spans="1:23" x14ac:dyDescent="0.25">
      <c r="A1335" t="str">
        <f t="shared" si="40"/>
        <v>LA061</v>
      </c>
      <c r="B1335" t="str">
        <f t="shared" si="41"/>
        <v>061</v>
      </c>
      <c r="C1335" t="s">
        <v>24</v>
      </c>
      <c r="D1335">
        <v>615640</v>
      </c>
      <c r="E1335" t="s">
        <v>234</v>
      </c>
      <c r="F1335">
        <v>615640</v>
      </c>
      <c r="G1335" t="s">
        <v>235</v>
      </c>
      <c r="H1335" t="s">
        <v>236</v>
      </c>
      <c r="I1335" t="s">
        <v>25</v>
      </c>
      <c r="J1335" t="s">
        <v>26</v>
      </c>
      <c r="K1335" t="s">
        <v>0</v>
      </c>
      <c r="L1335" t="s">
        <v>0</v>
      </c>
      <c r="M1335">
        <v>1</v>
      </c>
      <c r="N1335" s="1">
        <v>42736</v>
      </c>
      <c r="O1335">
        <v>1</v>
      </c>
      <c r="P1335" t="str">
        <f>"170100000603"</f>
        <v>170100000603</v>
      </c>
      <c r="Q1335" t="s">
        <v>172</v>
      </c>
      <c r="R1335" t="s">
        <v>29</v>
      </c>
      <c r="S1335" t="s">
        <v>173</v>
      </c>
      <c r="T1335" t="s">
        <v>174</v>
      </c>
      <c r="U1335" t="s">
        <v>28</v>
      </c>
      <c r="V1335">
        <v>4</v>
      </c>
      <c r="W1335">
        <v>0</v>
      </c>
    </row>
    <row r="1336" spans="1:23" x14ac:dyDescent="0.25">
      <c r="A1336" t="str">
        <f t="shared" si="40"/>
        <v>LA061</v>
      </c>
      <c r="B1336" t="str">
        <f t="shared" si="41"/>
        <v>061</v>
      </c>
      <c r="C1336" t="s">
        <v>24</v>
      </c>
      <c r="D1336">
        <v>615640</v>
      </c>
      <c r="E1336" t="s">
        <v>234</v>
      </c>
      <c r="F1336">
        <v>615640</v>
      </c>
      <c r="G1336" t="s">
        <v>235</v>
      </c>
      <c r="H1336" t="s">
        <v>236</v>
      </c>
      <c r="I1336" t="s">
        <v>25</v>
      </c>
      <c r="J1336" t="s">
        <v>26</v>
      </c>
      <c r="K1336" t="s">
        <v>0</v>
      </c>
      <c r="L1336" t="s">
        <v>0</v>
      </c>
      <c r="M1336">
        <v>1</v>
      </c>
      <c r="N1336" s="1">
        <v>42736</v>
      </c>
      <c r="O1336">
        <v>1</v>
      </c>
      <c r="P1336" t="str">
        <f>"170100000157"</f>
        <v>170100000157</v>
      </c>
      <c r="Q1336" t="s">
        <v>180</v>
      </c>
      <c r="R1336" t="s">
        <v>29</v>
      </c>
      <c r="S1336" t="s">
        <v>187</v>
      </c>
      <c r="T1336" t="s">
        <v>181</v>
      </c>
      <c r="U1336" t="s">
        <v>28</v>
      </c>
      <c r="V1336">
        <v>4</v>
      </c>
      <c r="W1336">
        <v>0</v>
      </c>
    </row>
    <row r="1337" spans="1:23" x14ac:dyDescent="0.25">
      <c r="A1337" t="str">
        <f t="shared" si="40"/>
        <v>LA061</v>
      </c>
      <c r="B1337" t="str">
        <f t="shared" si="41"/>
        <v>061</v>
      </c>
      <c r="C1337" t="s">
        <v>24</v>
      </c>
      <c r="D1337">
        <v>615640</v>
      </c>
      <c r="E1337" t="s">
        <v>234</v>
      </c>
      <c r="F1337">
        <v>615640</v>
      </c>
      <c r="G1337" t="s">
        <v>235</v>
      </c>
      <c r="H1337" t="s">
        <v>236</v>
      </c>
      <c r="I1337" t="s">
        <v>25</v>
      </c>
      <c r="J1337" t="s">
        <v>26</v>
      </c>
      <c r="K1337" t="s">
        <v>0</v>
      </c>
      <c r="L1337" t="s">
        <v>0</v>
      </c>
      <c r="M1337">
        <v>1</v>
      </c>
      <c r="N1337" s="1">
        <v>42736</v>
      </c>
      <c r="O1337">
        <v>1</v>
      </c>
      <c r="P1337" t="str">
        <f>"170100000167"</f>
        <v>170100000167</v>
      </c>
      <c r="Q1337" t="s">
        <v>180</v>
      </c>
      <c r="R1337" t="s">
        <v>29</v>
      </c>
      <c r="S1337" t="s">
        <v>187</v>
      </c>
      <c r="T1337" t="s">
        <v>181</v>
      </c>
      <c r="U1337" t="s">
        <v>28</v>
      </c>
      <c r="V1337">
        <v>4</v>
      </c>
      <c r="W1337">
        <v>0</v>
      </c>
    </row>
    <row r="1338" spans="1:23" x14ac:dyDescent="0.25">
      <c r="A1338" t="str">
        <f t="shared" si="40"/>
        <v>LA061</v>
      </c>
      <c r="B1338" t="str">
        <f t="shared" si="41"/>
        <v>061</v>
      </c>
      <c r="C1338" t="s">
        <v>24</v>
      </c>
      <c r="D1338">
        <v>615640</v>
      </c>
      <c r="E1338" t="s">
        <v>234</v>
      </c>
      <c r="F1338">
        <v>615640</v>
      </c>
      <c r="G1338" t="s">
        <v>235</v>
      </c>
      <c r="H1338" t="s">
        <v>236</v>
      </c>
      <c r="I1338" t="s">
        <v>25</v>
      </c>
      <c r="J1338" t="s">
        <v>26</v>
      </c>
      <c r="K1338" t="s">
        <v>0</v>
      </c>
      <c r="L1338" t="s">
        <v>0</v>
      </c>
      <c r="M1338">
        <v>1</v>
      </c>
      <c r="N1338" s="1">
        <v>42741</v>
      </c>
      <c r="O1338">
        <v>1</v>
      </c>
      <c r="P1338" t="str">
        <f>"170100001471"</f>
        <v>170100001471</v>
      </c>
      <c r="Q1338" t="s">
        <v>172</v>
      </c>
      <c r="R1338" t="s">
        <v>29</v>
      </c>
      <c r="S1338" t="s">
        <v>173</v>
      </c>
      <c r="T1338" t="s">
        <v>174</v>
      </c>
      <c r="U1338" t="s">
        <v>28</v>
      </c>
      <c r="V1338">
        <v>4</v>
      </c>
      <c r="W1338">
        <v>0</v>
      </c>
    </row>
    <row r="1339" spans="1:23" x14ac:dyDescent="0.25">
      <c r="A1339" t="str">
        <f t="shared" si="40"/>
        <v>LA061</v>
      </c>
      <c r="B1339" t="str">
        <f t="shared" si="41"/>
        <v>061</v>
      </c>
      <c r="C1339" t="s">
        <v>24</v>
      </c>
      <c r="D1339">
        <v>615640</v>
      </c>
      <c r="E1339" t="s">
        <v>234</v>
      </c>
      <c r="F1339">
        <v>615640</v>
      </c>
      <c r="G1339" t="s">
        <v>235</v>
      </c>
      <c r="H1339" t="s">
        <v>236</v>
      </c>
      <c r="I1339" t="s">
        <v>25</v>
      </c>
      <c r="J1339" t="s">
        <v>26</v>
      </c>
      <c r="K1339" t="s">
        <v>0</v>
      </c>
      <c r="L1339" t="s">
        <v>0</v>
      </c>
      <c r="M1339">
        <v>1</v>
      </c>
      <c r="N1339" s="1">
        <v>42748</v>
      </c>
      <c r="O1339">
        <v>1</v>
      </c>
      <c r="P1339" t="str">
        <f>"170100001112"</f>
        <v>170100001112</v>
      </c>
      <c r="Q1339" t="s">
        <v>172</v>
      </c>
      <c r="R1339" t="s">
        <v>29</v>
      </c>
      <c r="S1339" t="s">
        <v>173</v>
      </c>
      <c r="T1339" t="s">
        <v>174</v>
      </c>
      <c r="U1339" t="s">
        <v>28</v>
      </c>
      <c r="V1339">
        <v>4</v>
      </c>
      <c r="W1339">
        <v>0</v>
      </c>
    </row>
    <row r="1340" spans="1:23" x14ac:dyDescent="0.25">
      <c r="A1340" t="str">
        <f t="shared" si="40"/>
        <v>LA061</v>
      </c>
      <c r="B1340" t="str">
        <f t="shared" si="41"/>
        <v>061</v>
      </c>
      <c r="C1340" t="s">
        <v>24</v>
      </c>
      <c r="D1340">
        <v>615640</v>
      </c>
      <c r="E1340" t="s">
        <v>234</v>
      </c>
      <c r="F1340">
        <v>615640</v>
      </c>
      <c r="G1340" t="s">
        <v>235</v>
      </c>
      <c r="H1340" t="s">
        <v>236</v>
      </c>
      <c r="I1340" t="s">
        <v>25</v>
      </c>
      <c r="J1340" t="s">
        <v>26</v>
      </c>
      <c r="K1340" t="s">
        <v>0</v>
      </c>
      <c r="L1340" t="s">
        <v>0</v>
      </c>
      <c r="M1340">
        <v>1</v>
      </c>
      <c r="N1340" s="1">
        <v>42751</v>
      </c>
      <c r="O1340">
        <v>1</v>
      </c>
      <c r="P1340" t="str">
        <f>"170100001113"</f>
        <v>170100001113</v>
      </c>
      <c r="Q1340" t="s">
        <v>172</v>
      </c>
      <c r="R1340" t="s">
        <v>29</v>
      </c>
      <c r="S1340" t="s">
        <v>173</v>
      </c>
      <c r="T1340" t="s">
        <v>174</v>
      </c>
      <c r="U1340" t="s">
        <v>28</v>
      </c>
      <c r="V1340">
        <v>4</v>
      </c>
      <c r="W1340">
        <v>0</v>
      </c>
    </row>
    <row r="1341" spans="1:23" x14ac:dyDescent="0.25">
      <c r="A1341" t="str">
        <f t="shared" si="40"/>
        <v>LA061</v>
      </c>
      <c r="B1341" t="str">
        <f t="shared" si="41"/>
        <v>061</v>
      </c>
      <c r="C1341" t="s">
        <v>24</v>
      </c>
      <c r="D1341">
        <v>615640</v>
      </c>
      <c r="E1341" t="s">
        <v>234</v>
      </c>
      <c r="F1341">
        <v>615640</v>
      </c>
      <c r="G1341" t="s">
        <v>235</v>
      </c>
      <c r="H1341" t="s">
        <v>236</v>
      </c>
      <c r="I1341" t="s">
        <v>25</v>
      </c>
      <c r="J1341" t="s">
        <v>26</v>
      </c>
      <c r="K1341" t="s">
        <v>0</v>
      </c>
      <c r="L1341" t="s">
        <v>0</v>
      </c>
      <c r="M1341">
        <v>1</v>
      </c>
      <c r="N1341" s="1">
        <v>42754</v>
      </c>
      <c r="O1341">
        <v>1</v>
      </c>
      <c r="P1341" t="str">
        <f>"170100001424"</f>
        <v>170100001424</v>
      </c>
      <c r="Q1341" t="s">
        <v>172</v>
      </c>
      <c r="R1341" t="s">
        <v>29</v>
      </c>
      <c r="S1341" t="s">
        <v>173</v>
      </c>
      <c r="T1341" t="s">
        <v>174</v>
      </c>
      <c r="U1341" t="s">
        <v>28</v>
      </c>
      <c r="V1341">
        <v>4</v>
      </c>
      <c r="W1341">
        <v>0</v>
      </c>
    </row>
    <row r="1342" spans="1:23" x14ac:dyDescent="0.25">
      <c r="A1342" t="str">
        <f t="shared" si="40"/>
        <v>LA061</v>
      </c>
      <c r="B1342" t="str">
        <f t="shared" si="41"/>
        <v>061</v>
      </c>
      <c r="C1342" t="s">
        <v>24</v>
      </c>
      <c r="D1342">
        <v>615640</v>
      </c>
      <c r="E1342" t="s">
        <v>234</v>
      </c>
      <c r="F1342">
        <v>615640</v>
      </c>
      <c r="G1342" t="s">
        <v>235</v>
      </c>
      <c r="H1342" t="s">
        <v>236</v>
      </c>
      <c r="I1342" t="s">
        <v>25</v>
      </c>
      <c r="J1342" t="s">
        <v>26</v>
      </c>
      <c r="K1342" t="s">
        <v>0</v>
      </c>
      <c r="L1342" t="s">
        <v>0</v>
      </c>
      <c r="M1342">
        <v>1</v>
      </c>
      <c r="N1342" s="1">
        <v>42766</v>
      </c>
      <c r="O1342">
        <v>1</v>
      </c>
      <c r="P1342" t="str">
        <f>"170100000272"</f>
        <v>170100000272</v>
      </c>
      <c r="Q1342" t="s">
        <v>180</v>
      </c>
      <c r="R1342" t="s">
        <v>27</v>
      </c>
      <c r="S1342" t="s">
        <v>170</v>
      </c>
      <c r="T1342" t="s">
        <v>181</v>
      </c>
      <c r="U1342" t="s">
        <v>28</v>
      </c>
      <c r="V1342">
        <v>4</v>
      </c>
      <c r="W1342">
        <v>0</v>
      </c>
    </row>
    <row r="1343" spans="1:23" x14ac:dyDescent="0.25">
      <c r="A1343" t="str">
        <f t="shared" si="40"/>
        <v>LA061</v>
      </c>
      <c r="B1343" t="str">
        <f t="shared" si="41"/>
        <v>061</v>
      </c>
      <c r="C1343" t="s">
        <v>24</v>
      </c>
      <c r="D1343">
        <v>615640</v>
      </c>
      <c r="E1343" t="s">
        <v>234</v>
      </c>
      <c r="F1343">
        <v>615640</v>
      </c>
      <c r="G1343" t="s">
        <v>235</v>
      </c>
      <c r="H1343" t="s">
        <v>236</v>
      </c>
      <c r="I1343" t="s">
        <v>25</v>
      </c>
      <c r="J1343" t="s">
        <v>26</v>
      </c>
      <c r="K1343" t="s">
        <v>0</v>
      </c>
      <c r="L1343" t="s">
        <v>0</v>
      </c>
      <c r="M1343">
        <v>2</v>
      </c>
      <c r="N1343" s="1">
        <v>42767</v>
      </c>
      <c r="O1343">
        <v>1</v>
      </c>
      <c r="P1343" t="str">
        <f>"170200000279"</f>
        <v>170200000279</v>
      </c>
      <c r="Q1343" t="s">
        <v>180</v>
      </c>
      <c r="R1343" t="s">
        <v>27</v>
      </c>
      <c r="S1343" t="s">
        <v>170</v>
      </c>
      <c r="T1343" t="s">
        <v>181</v>
      </c>
      <c r="U1343" t="s">
        <v>28</v>
      </c>
      <c r="V1343">
        <v>4</v>
      </c>
      <c r="W1343">
        <v>0</v>
      </c>
    </row>
    <row r="1344" spans="1:23" x14ac:dyDescent="0.25">
      <c r="A1344" t="str">
        <f t="shared" si="40"/>
        <v>LA061</v>
      </c>
      <c r="B1344" t="str">
        <f t="shared" si="41"/>
        <v>061</v>
      </c>
      <c r="C1344" t="s">
        <v>24</v>
      </c>
      <c r="D1344">
        <v>615640</v>
      </c>
      <c r="E1344" t="s">
        <v>234</v>
      </c>
      <c r="F1344">
        <v>615640</v>
      </c>
      <c r="G1344" t="s">
        <v>235</v>
      </c>
      <c r="H1344" t="s">
        <v>236</v>
      </c>
      <c r="I1344" t="s">
        <v>25</v>
      </c>
      <c r="J1344" t="s">
        <v>26</v>
      </c>
      <c r="K1344" t="s">
        <v>0</v>
      </c>
      <c r="L1344" t="s">
        <v>0</v>
      </c>
      <c r="M1344">
        <v>2</v>
      </c>
      <c r="N1344" s="1">
        <v>42775</v>
      </c>
      <c r="O1344">
        <v>1</v>
      </c>
      <c r="P1344" t="str">
        <f>"170200002516"</f>
        <v>170200002516</v>
      </c>
      <c r="Q1344" t="s">
        <v>172</v>
      </c>
      <c r="R1344" t="s">
        <v>29</v>
      </c>
      <c r="S1344" t="s">
        <v>173</v>
      </c>
      <c r="T1344" t="s">
        <v>174</v>
      </c>
      <c r="U1344" t="s">
        <v>28</v>
      </c>
      <c r="V1344">
        <v>4</v>
      </c>
      <c r="W1344">
        <v>0</v>
      </c>
    </row>
    <row r="1345" spans="1:23" x14ac:dyDescent="0.25">
      <c r="A1345" t="str">
        <f t="shared" si="40"/>
        <v>LA061</v>
      </c>
      <c r="B1345" t="str">
        <f t="shared" si="41"/>
        <v>061</v>
      </c>
      <c r="C1345" t="s">
        <v>24</v>
      </c>
      <c r="D1345">
        <v>615640</v>
      </c>
      <c r="E1345" t="s">
        <v>234</v>
      </c>
      <c r="F1345">
        <v>615640</v>
      </c>
      <c r="G1345" t="s">
        <v>235</v>
      </c>
      <c r="H1345" t="s">
        <v>236</v>
      </c>
      <c r="I1345" t="s">
        <v>25</v>
      </c>
      <c r="J1345" t="s">
        <v>26</v>
      </c>
      <c r="K1345" t="s">
        <v>0</v>
      </c>
      <c r="L1345" t="s">
        <v>0</v>
      </c>
      <c r="M1345">
        <v>2</v>
      </c>
      <c r="N1345" s="1">
        <v>42776</v>
      </c>
      <c r="O1345">
        <v>1</v>
      </c>
      <c r="P1345" t="str">
        <f>"170200000349"</f>
        <v>170200000349</v>
      </c>
      <c r="Q1345" t="s">
        <v>172</v>
      </c>
      <c r="R1345" t="s">
        <v>29</v>
      </c>
      <c r="S1345" t="s">
        <v>173</v>
      </c>
      <c r="T1345" t="s">
        <v>174</v>
      </c>
      <c r="U1345" t="s">
        <v>28</v>
      </c>
      <c r="V1345">
        <v>4</v>
      </c>
      <c r="W1345">
        <v>0</v>
      </c>
    </row>
    <row r="1346" spans="1:23" x14ac:dyDescent="0.25">
      <c r="A1346" t="str">
        <f t="shared" si="40"/>
        <v>LA061</v>
      </c>
      <c r="B1346" t="str">
        <f t="shared" si="41"/>
        <v>061</v>
      </c>
      <c r="C1346" t="s">
        <v>24</v>
      </c>
      <c r="D1346">
        <v>613540</v>
      </c>
      <c r="E1346" t="s">
        <v>237</v>
      </c>
      <c r="F1346">
        <v>613540</v>
      </c>
      <c r="G1346" t="s">
        <v>178</v>
      </c>
      <c r="H1346" t="s">
        <v>179</v>
      </c>
      <c r="I1346" t="s">
        <v>39</v>
      </c>
      <c r="J1346" t="s">
        <v>40</v>
      </c>
      <c r="K1346" t="s">
        <v>0</v>
      </c>
      <c r="L1346" t="s">
        <v>0</v>
      </c>
      <c r="M1346">
        <v>1</v>
      </c>
      <c r="N1346" s="1">
        <v>42736</v>
      </c>
      <c r="O1346">
        <v>1</v>
      </c>
      <c r="P1346" t="str">
        <f>"170100000157"</f>
        <v>170100000157</v>
      </c>
      <c r="Q1346" t="s">
        <v>180</v>
      </c>
      <c r="R1346" t="s">
        <v>29</v>
      </c>
      <c r="S1346" t="s">
        <v>187</v>
      </c>
      <c r="T1346" t="s">
        <v>181</v>
      </c>
      <c r="U1346" t="s">
        <v>28</v>
      </c>
      <c r="V1346">
        <v>4</v>
      </c>
      <c r="W1346">
        <v>0</v>
      </c>
    </row>
    <row r="1347" spans="1:23" x14ac:dyDescent="0.25">
      <c r="A1347" t="str">
        <f t="shared" si="40"/>
        <v>LA061</v>
      </c>
      <c r="B1347" t="str">
        <f t="shared" si="41"/>
        <v>061</v>
      </c>
      <c r="C1347" t="s">
        <v>24</v>
      </c>
      <c r="D1347">
        <v>613540</v>
      </c>
      <c r="E1347" t="s">
        <v>237</v>
      </c>
      <c r="F1347">
        <v>613540</v>
      </c>
      <c r="G1347" t="s">
        <v>178</v>
      </c>
      <c r="H1347" t="s">
        <v>179</v>
      </c>
      <c r="I1347" t="s">
        <v>39</v>
      </c>
      <c r="J1347" t="s">
        <v>40</v>
      </c>
      <c r="K1347" t="s">
        <v>0</v>
      </c>
      <c r="L1347" t="s">
        <v>0</v>
      </c>
      <c r="M1347">
        <v>1</v>
      </c>
      <c r="N1347" s="1">
        <v>42744</v>
      </c>
      <c r="O1347">
        <v>1</v>
      </c>
      <c r="P1347" t="str">
        <f>"170100001111"</f>
        <v>170100001111</v>
      </c>
      <c r="Q1347" t="s">
        <v>172</v>
      </c>
      <c r="R1347" t="s">
        <v>29</v>
      </c>
      <c r="S1347" t="s">
        <v>173</v>
      </c>
      <c r="T1347" t="s">
        <v>174</v>
      </c>
      <c r="U1347" t="s">
        <v>28</v>
      </c>
      <c r="V1347">
        <v>4</v>
      </c>
      <c r="W1347">
        <v>0</v>
      </c>
    </row>
    <row r="1348" spans="1:23" x14ac:dyDescent="0.25">
      <c r="A1348" t="str">
        <f t="shared" si="40"/>
        <v>LA061</v>
      </c>
      <c r="B1348" t="str">
        <f t="shared" si="41"/>
        <v>061</v>
      </c>
      <c r="C1348" t="s">
        <v>24</v>
      </c>
      <c r="D1348">
        <v>613540</v>
      </c>
      <c r="E1348" t="s">
        <v>237</v>
      </c>
      <c r="F1348">
        <v>613540</v>
      </c>
      <c r="G1348" t="s">
        <v>178</v>
      </c>
      <c r="H1348" t="s">
        <v>179</v>
      </c>
      <c r="I1348" t="s">
        <v>39</v>
      </c>
      <c r="J1348" t="s">
        <v>40</v>
      </c>
      <c r="K1348" t="s">
        <v>0</v>
      </c>
      <c r="L1348" t="s">
        <v>0</v>
      </c>
      <c r="M1348">
        <v>1</v>
      </c>
      <c r="N1348" s="1">
        <v>42751</v>
      </c>
      <c r="O1348">
        <v>1</v>
      </c>
      <c r="P1348" t="str">
        <f>"170100001113"</f>
        <v>170100001113</v>
      </c>
      <c r="Q1348" t="s">
        <v>172</v>
      </c>
      <c r="R1348" t="s">
        <v>29</v>
      </c>
      <c r="S1348" t="s">
        <v>173</v>
      </c>
      <c r="T1348" t="s">
        <v>174</v>
      </c>
      <c r="U1348" t="s">
        <v>28</v>
      </c>
      <c r="V1348">
        <v>4</v>
      </c>
      <c r="W1348">
        <v>0</v>
      </c>
    </row>
    <row r="1349" spans="1:23" x14ac:dyDescent="0.25">
      <c r="A1349" t="str">
        <f t="shared" si="40"/>
        <v>LA061</v>
      </c>
      <c r="B1349" t="str">
        <f t="shared" si="41"/>
        <v>061</v>
      </c>
      <c r="C1349" t="s">
        <v>24</v>
      </c>
      <c r="D1349">
        <v>613540</v>
      </c>
      <c r="E1349" t="s">
        <v>237</v>
      </c>
      <c r="F1349">
        <v>613540</v>
      </c>
      <c r="G1349" t="s">
        <v>178</v>
      </c>
      <c r="H1349" t="s">
        <v>179</v>
      </c>
      <c r="I1349" t="s">
        <v>39</v>
      </c>
      <c r="J1349" t="s">
        <v>40</v>
      </c>
      <c r="K1349" t="s">
        <v>0</v>
      </c>
      <c r="L1349" t="s">
        <v>0</v>
      </c>
      <c r="M1349">
        <v>1</v>
      </c>
      <c r="N1349" s="1">
        <v>42766</v>
      </c>
      <c r="O1349">
        <v>1</v>
      </c>
      <c r="P1349" t="str">
        <f>"170100000191"</f>
        <v>170100000191</v>
      </c>
      <c r="Q1349" t="s">
        <v>180</v>
      </c>
      <c r="R1349" t="s">
        <v>27</v>
      </c>
      <c r="S1349" t="s">
        <v>170</v>
      </c>
      <c r="T1349" t="s">
        <v>181</v>
      </c>
      <c r="U1349" t="s">
        <v>28</v>
      </c>
      <c r="V1349">
        <v>4</v>
      </c>
      <c r="W1349">
        <v>0</v>
      </c>
    </row>
    <row r="1350" spans="1:23" x14ac:dyDescent="0.25">
      <c r="A1350" t="str">
        <f t="shared" si="40"/>
        <v>LA061</v>
      </c>
      <c r="B1350" t="str">
        <f t="shared" si="41"/>
        <v>061</v>
      </c>
      <c r="C1350" t="s">
        <v>24</v>
      </c>
      <c r="D1350">
        <v>613540</v>
      </c>
      <c r="E1350" t="s">
        <v>237</v>
      </c>
      <c r="F1350">
        <v>613540</v>
      </c>
      <c r="G1350" t="s">
        <v>178</v>
      </c>
      <c r="H1350" t="s">
        <v>179</v>
      </c>
      <c r="I1350" t="s">
        <v>39</v>
      </c>
      <c r="J1350" t="s">
        <v>40</v>
      </c>
      <c r="K1350" t="s">
        <v>0</v>
      </c>
      <c r="L1350" t="s">
        <v>0</v>
      </c>
      <c r="M1350">
        <v>2</v>
      </c>
      <c r="N1350" s="1">
        <v>42767</v>
      </c>
      <c r="O1350">
        <v>1</v>
      </c>
      <c r="P1350" t="str">
        <f>"170200000226"</f>
        <v>170200000226</v>
      </c>
      <c r="Q1350" t="s">
        <v>180</v>
      </c>
      <c r="R1350" t="s">
        <v>27</v>
      </c>
      <c r="S1350" t="s">
        <v>170</v>
      </c>
      <c r="T1350" t="s">
        <v>181</v>
      </c>
      <c r="U1350" t="s">
        <v>28</v>
      </c>
      <c r="V1350">
        <v>4</v>
      </c>
      <c r="W1350">
        <v>0</v>
      </c>
    </row>
    <row r="1351" spans="1:23" x14ac:dyDescent="0.25">
      <c r="A1351" t="str">
        <f t="shared" si="40"/>
        <v>LA061</v>
      </c>
      <c r="B1351" t="str">
        <f t="shared" si="41"/>
        <v>061</v>
      </c>
      <c r="C1351" t="s">
        <v>24</v>
      </c>
      <c r="D1351">
        <v>613540</v>
      </c>
      <c r="E1351" t="s">
        <v>237</v>
      </c>
      <c r="F1351">
        <v>613540</v>
      </c>
      <c r="G1351" t="s">
        <v>178</v>
      </c>
      <c r="H1351" t="s">
        <v>179</v>
      </c>
      <c r="I1351" t="s">
        <v>39</v>
      </c>
      <c r="J1351" t="s">
        <v>40</v>
      </c>
      <c r="K1351" t="s">
        <v>0</v>
      </c>
      <c r="L1351" t="s">
        <v>0</v>
      </c>
      <c r="M1351">
        <v>2</v>
      </c>
      <c r="N1351" s="1">
        <v>42776</v>
      </c>
      <c r="O1351">
        <v>1</v>
      </c>
      <c r="P1351" t="str">
        <f>"170200000599"</f>
        <v>170200000599</v>
      </c>
      <c r="Q1351" t="s">
        <v>172</v>
      </c>
      <c r="R1351" t="s">
        <v>29</v>
      </c>
      <c r="S1351" t="s">
        <v>173</v>
      </c>
      <c r="T1351" t="s">
        <v>174</v>
      </c>
      <c r="U1351" t="s">
        <v>28</v>
      </c>
      <c r="V1351">
        <v>4</v>
      </c>
      <c r="W1351">
        <v>0</v>
      </c>
    </row>
    <row r="1352" spans="1:23" x14ac:dyDescent="0.25">
      <c r="A1352" t="str">
        <f t="shared" si="40"/>
        <v>LA061</v>
      </c>
      <c r="B1352" t="str">
        <f t="shared" si="41"/>
        <v>061</v>
      </c>
      <c r="C1352" t="s">
        <v>24</v>
      </c>
      <c r="D1352">
        <v>613540</v>
      </c>
      <c r="E1352" t="s">
        <v>237</v>
      </c>
      <c r="F1352">
        <v>613540</v>
      </c>
      <c r="G1352" t="s">
        <v>178</v>
      </c>
      <c r="H1352" t="s">
        <v>179</v>
      </c>
      <c r="I1352" t="s">
        <v>39</v>
      </c>
      <c r="J1352" t="s">
        <v>40</v>
      </c>
      <c r="K1352" t="s">
        <v>0</v>
      </c>
      <c r="L1352" t="s">
        <v>0</v>
      </c>
      <c r="M1352">
        <v>2</v>
      </c>
      <c r="N1352" s="1">
        <v>42780</v>
      </c>
      <c r="O1352">
        <v>1</v>
      </c>
      <c r="P1352" t="str">
        <f>"170200001634"</f>
        <v>170200001634</v>
      </c>
      <c r="Q1352" t="s">
        <v>172</v>
      </c>
      <c r="R1352" t="s">
        <v>29</v>
      </c>
      <c r="S1352" t="s">
        <v>173</v>
      </c>
      <c r="T1352" t="s">
        <v>174</v>
      </c>
      <c r="U1352" t="s">
        <v>28</v>
      </c>
      <c r="V1352">
        <v>4</v>
      </c>
      <c r="W1352">
        <v>0</v>
      </c>
    </row>
    <row r="1353" spans="1:23" x14ac:dyDescent="0.25">
      <c r="A1353" t="str">
        <f t="shared" si="40"/>
        <v>LA061</v>
      </c>
      <c r="B1353" t="str">
        <f t="shared" si="41"/>
        <v>061</v>
      </c>
      <c r="C1353" t="s">
        <v>24</v>
      </c>
      <c r="D1353">
        <v>613540</v>
      </c>
      <c r="E1353" t="s">
        <v>237</v>
      </c>
      <c r="F1353">
        <v>613540</v>
      </c>
      <c r="G1353" t="s">
        <v>178</v>
      </c>
      <c r="H1353" t="s">
        <v>179</v>
      </c>
      <c r="I1353" t="s">
        <v>39</v>
      </c>
      <c r="J1353" t="s">
        <v>40</v>
      </c>
      <c r="K1353" t="s">
        <v>0</v>
      </c>
      <c r="L1353" t="s">
        <v>0</v>
      </c>
      <c r="M1353">
        <v>2</v>
      </c>
      <c r="N1353" s="1">
        <v>42794</v>
      </c>
      <c r="O1353">
        <v>1</v>
      </c>
      <c r="P1353" t="str">
        <f>"170200000469"</f>
        <v>170200000469</v>
      </c>
      <c r="Q1353" t="s">
        <v>180</v>
      </c>
      <c r="R1353" t="s">
        <v>27</v>
      </c>
      <c r="S1353" t="s">
        <v>170</v>
      </c>
      <c r="T1353" t="s">
        <v>181</v>
      </c>
      <c r="U1353" t="s">
        <v>28</v>
      </c>
      <c r="V1353">
        <v>4</v>
      </c>
      <c r="W1353">
        <v>0</v>
      </c>
    </row>
    <row r="1354" spans="1:23" x14ac:dyDescent="0.25">
      <c r="A1354" t="str">
        <f t="shared" si="40"/>
        <v>LA061</v>
      </c>
      <c r="B1354" t="str">
        <f t="shared" si="41"/>
        <v>061</v>
      </c>
      <c r="C1354" t="s">
        <v>24</v>
      </c>
      <c r="D1354">
        <v>613540</v>
      </c>
      <c r="E1354" t="s">
        <v>237</v>
      </c>
      <c r="F1354">
        <v>613540</v>
      </c>
      <c r="G1354" t="s">
        <v>178</v>
      </c>
      <c r="H1354" t="s">
        <v>179</v>
      </c>
      <c r="I1354" t="s">
        <v>39</v>
      </c>
      <c r="J1354" t="s">
        <v>40</v>
      </c>
      <c r="K1354" t="s">
        <v>0</v>
      </c>
      <c r="L1354" t="s">
        <v>0</v>
      </c>
      <c r="M1354">
        <v>3</v>
      </c>
      <c r="N1354" s="1">
        <v>42795</v>
      </c>
      <c r="O1354">
        <v>1</v>
      </c>
      <c r="P1354" t="str">
        <f>"170300000140"</f>
        <v>170300000140</v>
      </c>
      <c r="Q1354" t="s">
        <v>180</v>
      </c>
      <c r="R1354" t="s">
        <v>27</v>
      </c>
      <c r="S1354" t="s">
        <v>170</v>
      </c>
      <c r="T1354" t="s">
        <v>181</v>
      </c>
      <c r="U1354" t="s">
        <v>28</v>
      </c>
      <c r="V1354">
        <v>4</v>
      </c>
      <c r="W1354">
        <v>0</v>
      </c>
    </row>
    <row r="1355" spans="1:23" x14ac:dyDescent="0.25">
      <c r="A1355" t="str">
        <f t="shared" si="40"/>
        <v>LA061</v>
      </c>
      <c r="B1355" t="str">
        <f t="shared" si="41"/>
        <v>061</v>
      </c>
      <c r="C1355" t="s">
        <v>24</v>
      </c>
      <c r="D1355">
        <v>613540</v>
      </c>
      <c r="E1355" t="s">
        <v>237</v>
      </c>
      <c r="F1355">
        <v>613540</v>
      </c>
      <c r="G1355" t="s">
        <v>178</v>
      </c>
      <c r="H1355" t="s">
        <v>179</v>
      </c>
      <c r="I1355" t="s">
        <v>39</v>
      </c>
      <c r="J1355" t="s">
        <v>40</v>
      </c>
      <c r="K1355" t="s">
        <v>0</v>
      </c>
      <c r="L1355" t="s">
        <v>0</v>
      </c>
      <c r="M1355">
        <v>3</v>
      </c>
      <c r="N1355" s="1">
        <v>42803</v>
      </c>
      <c r="O1355">
        <v>1</v>
      </c>
      <c r="P1355" t="str">
        <f>"170300000523"</f>
        <v>170300000523</v>
      </c>
      <c r="Q1355" t="s">
        <v>172</v>
      </c>
      <c r="R1355" t="s">
        <v>29</v>
      </c>
      <c r="S1355" t="s">
        <v>173</v>
      </c>
      <c r="T1355" t="s">
        <v>174</v>
      </c>
      <c r="U1355" t="s">
        <v>28</v>
      </c>
      <c r="V1355">
        <v>4</v>
      </c>
      <c r="W1355">
        <v>0</v>
      </c>
    </row>
    <row r="1356" spans="1:23" x14ac:dyDescent="0.25">
      <c r="A1356" t="str">
        <f t="shared" si="40"/>
        <v>LA061</v>
      </c>
      <c r="B1356" t="str">
        <f t="shared" si="41"/>
        <v>061</v>
      </c>
      <c r="C1356" t="s">
        <v>24</v>
      </c>
      <c r="D1356">
        <v>613540</v>
      </c>
      <c r="E1356" t="s">
        <v>237</v>
      </c>
      <c r="F1356">
        <v>613540</v>
      </c>
      <c r="G1356" t="s">
        <v>178</v>
      </c>
      <c r="H1356" t="s">
        <v>179</v>
      </c>
      <c r="I1356" t="s">
        <v>39</v>
      </c>
      <c r="J1356" t="s">
        <v>40</v>
      </c>
      <c r="K1356" t="s">
        <v>0</v>
      </c>
      <c r="L1356" t="s">
        <v>0</v>
      </c>
      <c r="M1356">
        <v>3</v>
      </c>
      <c r="N1356" s="1">
        <v>42808</v>
      </c>
      <c r="O1356">
        <v>1</v>
      </c>
      <c r="P1356" t="str">
        <f>"170300000956"</f>
        <v>170300000956</v>
      </c>
      <c r="Q1356" t="s">
        <v>172</v>
      </c>
      <c r="R1356" t="s">
        <v>29</v>
      </c>
      <c r="S1356" t="s">
        <v>173</v>
      </c>
      <c r="T1356" t="s">
        <v>174</v>
      </c>
      <c r="U1356" t="s">
        <v>28</v>
      </c>
      <c r="V1356">
        <v>4</v>
      </c>
      <c r="W1356">
        <v>0</v>
      </c>
    </row>
    <row r="1357" spans="1:23" x14ac:dyDescent="0.25">
      <c r="A1357" t="str">
        <f t="shared" si="40"/>
        <v>LA061</v>
      </c>
      <c r="B1357" t="str">
        <f t="shared" si="41"/>
        <v>061</v>
      </c>
      <c r="C1357" t="s">
        <v>24</v>
      </c>
      <c r="D1357">
        <v>613540</v>
      </c>
      <c r="E1357" t="s">
        <v>237</v>
      </c>
      <c r="F1357">
        <v>613540</v>
      </c>
      <c r="G1357" t="s">
        <v>178</v>
      </c>
      <c r="H1357" t="s">
        <v>179</v>
      </c>
      <c r="I1357" t="s">
        <v>39</v>
      </c>
      <c r="J1357" t="s">
        <v>40</v>
      </c>
      <c r="K1357" t="s">
        <v>0</v>
      </c>
      <c r="L1357" t="s">
        <v>0</v>
      </c>
      <c r="M1357">
        <v>3</v>
      </c>
      <c r="N1357" s="1">
        <v>42825</v>
      </c>
      <c r="O1357">
        <v>1</v>
      </c>
      <c r="P1357" t="str">
        <f>"170300000529"</f>
        <v>170300000529</v>
      </c>
      <c r="Q1357" t="s">
        <v>180</v>
      </c>
      <c r="R1357" t="s">
        <v>27</v>
      </c>
      <c r="S1357" t="s">
        <v>170</v>
      </c>
      <c r="T1357" t="s">
        <v>181</v>
      </c>
      <c r="U1357" t="s">
        <v>28</v>
      </c>
      <c r="V1357">
        <v>4</v>
      </c>
      <c r="W1357">
        <v>0</v>
      </c>
    </row>
    <row r="1358" spans="1:23" x14ac:dyDescent="0.25">
      <c r="A1358" t="str">
        <f t="shared" si="40"/>
        <v>LA061</v>
      </c>
      <c r="B1358" t="str">
        <f t="shared" si="41"/>
        <v>061</v>
      </c>
      <c r="C1358" t="s">
        <v>24</v>
      </c>
      <c r="D1358">
        <v>613540</v>
      </c>
      <c r="E1358" t="s">
        <v>237</v>
      </c>
      <c r="F1358">
        <v>613540</v>
      </c>
      <c r="G1358" t="s">
        <v>178</v>
      </c>
      <c r="H1358" t="s">
        <v>179</v>
      </c>
      <c r="I1358" t="s">
        <v>39</v>
      </c>
      <c r="J1358" t="s">
        <v>40</v>
      </c>
      <c r="K1358" t="s">
        <v>0</v>
      </c>
      <c r="L1358" t="s">
        <v>0</v>
      </c>
      <c r="M1358">
        <v>4</v>
      </c>
      <c r="N1358" s="1">
        <v>42826</v>
      </c>
      <c r="O1358">
        <v>1</v>
      </c>
      <c r="P1358" t="str">
        <f>"170400000224"</f>
        <v>170400000224</v>
      </c>
      <c r="Q1358" t="s">
        <v>180</v>
      </c>
      <c r="R1358" t="s">
        <v>27</v>
      </c>
      <c r="S1358" t="s">
        <v>170</v>
      </c>
      <c r="T1358" t="s">
        <v>181</v>
      </c>
      <c r="U1358" t="s">
        <v>28</v>
      </c>
      <c r="V1358">
        <v>4</v>
      </c>
      <c r="W1358">
        <v>0</v>
      </c>
    </row>
    <row r="1359" spans="1:23" x14ac:dyDescent="0.25">
      <c r="A1359" t="str">
        <f t="shared" si="40"/>
        <v>LA061</v>
      </c>
      <c r="B1359" t="str">
        <f t="shared" si="41"/>
        <v>061</v>
      </c>
      <c r="C1359" t="s">
        <v>24</v>
      </c>
      <c r="D1359">
        <v>613540</v>
      </c>
      <c r="E1359" t="s">
        <v>237</v>
      </c>
      <c r="F1359">
        <v>613540</v>
      </c>
      <c r="G1359" t="s">
        <v>178</v>
      </c>
      <c r="H1359" t="s">
        <v>179</v>
      </c>
      <c r="I1359" t="s">
        <v>39</v>
      </c>
      <c r="J1359" t="s">
        <v>40</v>
      </c>
      <c r="K1359" t="s">
        <v>0</v>
      </c>
      <c r="L1359" t="s">
        <v>0</v>
      </c>
      <c r="M1359">
        <v>4</v>
      </c>
      <c r="N1359" s="1">
        <v>42836</v>
      </c>
      <c r="O1359">
        <v>1</v>
      </c>
      <c r="P1359" t="str">
        <f>"170400000541"</f>
        <v>170400000541</v>
      </c>
      <c r="Q1359" t="s">
        <v>172</v>
      </c>
      <c r="R1359" t="s">
        <v>29</v>
      </c>
      <c r="S1359" t="s">
        <v>173</v>
      </c>
      <c r="T1359" t="s">
        <v>174</v>
      </c>
      <c r="U1359" t="s">
        <v>28</v>
      </c>
      <c r="V1359">
        <v>4</v>
      </c>
      <c r="W1359">
        <v>0</v>
      </c>
    </row>
    <row r="1360" spans="1:23" x14ac:dyDescent="0.25">
      <c r="A1360" t="str">
        <f t="shared" si="40"/>
        <v>LA061</v>
      </c>
      <c r="B1360" t="str">
        <f t="shared" si="41"/>
        <v>061</v>
      </c>
      <c r="C1360" t="s">
        <v>24</v>
      </c>
      <c r="D1360">
        <v>613540</v>
      </c>
      <c r="E1360" t="s">
        <v>237</v>
      </c>
      <c r="F1360">
        <v>613540</v>
      </c>
      <c r="G1360" t="s">
        <v>178</v>
      </c>
      <c r="H1360" t="s">
        <v>179</v>
      </c>
      <c r="I1360" t="s">
        <v>39</v>
      </c>
      <c r="J1360" t="s">
        <v>40</v>
      </c>
      <c r="K1360" t="s">
        <v>0</v>
      </c>
      <c r="L1360" t="s">
        <v>0</v>
      </c>
      <c r="M1360">
        <v>4</v>
      </c>
      <c r="N1360" s="1">
        <v>42838</v>
      </c>
      <c r="O1360">
        <v>1</v>
      </c>
      <c r="P1360" t="str">
        <f>"170400000985"</f>
        <v>170400000985</v>
      </c>
      <c r="Q1360" t="s">
        <v>172</v>
      </c>
      <c r="R1360" t="s">
        <v>29</v>
      </c>
      <c r="S1360" t="s">
        <v>173</v>
      </c>
      <c r="T1360" t="s">
        <v>174</v>
      </c>
      <c r="U1360" t="s">
        <v>28</v>
      </c>
      <c r="V1360">
        <v>4</v>
      </c>
      <c r="W1360">
        <v>0</v>
      </c>
    </row>
    <row r="1361" spans="1:23" x14ac:dyDescent="0.25">
      <c r="A1361" t="str">
        <f t="shared" ref="A1361:A1424" si="42">"LA061"</f>
        <v>LA061</v>
      </c>
      <c r="B1361" t="str">
        <f t="shared" ref="B1361:B1424" si="43">"061"</f>
        <v>061</v>
      </c>
      <c r="C1361" t="s">
        <v>24</v>
      </c>
      <c r="D1361">
        <v>613540</v>
      </c>
      <c r="E1361" t="s">
        <v>237</v>
      </c>
      <c r="F1361">
        <v>613540</v>
      </c>
      <c r="G1361" t="s">
        <v>178</v>
      </c>
      <c r="H1361" t="s">
        <v>179</v>
      </c>
      <c r="I1361" t="s">
        <v>39</v>
      </c>
      <c r="J1361" t="s">
        <v>40</v>
      </c>
      <c r="K1361" t="s">
        <v>0</v>
      </c>
      <c r="L1361" t="s">
        <v>0</v>
      </c>
      <c r="M1361">
        <v>4</v>
      </c>
      <c r="N1361" s="1">
        <v>42855</v>
      </c>
      <c r="O1361">
        <v>1</v>
      </c>
      <c r="P1361" t="str">
        <f>"170400000314"</f>
        <v>170400000314</v>
      </c>
      <c r="Q1361" t="s">
        <v>180</v>
      </c>
      <c r="R1361" t="s">
        <v>27</v>
      </c>
      <c r="S1361" t="s">
        <v>170</v>
      </c>
      <c r="T1361" t="s">
        <v>181</v>
      </c>
      <c r="U1361" t="s">
        <v>28</v>
      </c>
      <c r="V1361">
        <v>4</v>
      </c>
      <c r="W1361">
        <v>0</v>
      </c>
    </row>
    <row r="1362" spans="1:23" x14ac:dyDescent="0.25">
      <c r="A1362" t="str">
        <f t="shared" si="42"/>
        <v>LA061</v>
      </c>
      <c r="B1362" t="str">
        <f t="shared" si="43"/>
        <v>061</v>
      </c>
      <c r="C1362" t="s">
        <v>24</v>
      </c>
      <c r="D1362">
        <v>613540</v>
      </c>
      <c r="E1362" t="s">
        <v>237</v>
      </c>
      <c r="F1362">
        <v>613540</v>
      </c>
      <c r="G1362" t="s">
        <v>202</v>
      </c>
      <c r="H1362" t="s">
        <v>203</v>
      </c>
      <c r="I1362" t="s">
        <v>36</v>
      </c>
      <c r="J1362" t="s">
        <v>37</v>
      </c>
      <c r="K1362">
        <v>2540</v>
      </c>
      <c r="L1362" t="s">
        <v>46</v>
      </c>
      <c r="M1362">
        <v>3</v>
      </c>
      <c r="N1362" s="1">
        <v>42801</v>
      </c>
      <c r="O1362">
        <v>1</v>
      </c>
      <c r="P1362" t="str">
        <f>"170300002772"</f>
        <v>170300002772</v>
      </c>
      <c r="Q1362" t="s">
        <v>172</v>
      </c>
      <c r="R1362" t="s">
        <v>29</v>
      </c>
      <c r="S1362" t="s">
        <v>173</v>
      </c>
      <c r="T1362" t="s">
        <v>174</v>
      </c>
      <c r="U1362" t="s">
        <v>28</v>
      </c>
      <c r="V1362">
        <v>4</v>
      </c>
      <c r="W1362">
        <v>0</v>
      </c>
    </row>
    <row r="1363" spans="1:23" x14ac:dyDescent="0.25">
      <c r="A1363" t="str">
        <f t="shared" si="42"/>
        <v>LA061</v>
      </c>
      <c r="B1363" t="str">
        <f t="shared" si="43"/>
        <v>061</v>
      </c>
      <c r="C1363" t="s">
        <v>24</v>
      </c>
      <c r="D1363">
        <v>613540</v>
      </c>
      <c r="E1363" t="s">
        <v>237</v>
      </c>
      <c r="F1363">
        <v>613540</v>
      </c>
      <c r="G1363" t="s">
        <v>202</v>
      </c>
      <c r="H1363" t="s">
        <v>203</v>
      </c>
      <c r="I1363" t="s">
        <v>36</v>
      </c>
      <c r="J1363" t="s">
        <v>37</v>
      </c>
      <c r="K1363">
        <v>2540</v>
      </c>
      <c r="L1363" t="s">
        <v>46</v>
      </c>
      <c r="M1363">
        <v>3</v>
      </c>
      <c r="N1363" s="1">
        <v>42815</v>
      </c>
      <c r="O1363">
        <v>1</v>
      </c>
      <c r="P1363" t="str">
        <f>"170300001728"</f>
        <v>170300001728</v>
      </c>
      <c r="Q1363" t="s">
        <v>172</v>
      </c>
      <c r="R1363" t="s">
        <v>29</v>
      </c>
      <c r="S1363" t="s">
        <v>173</v>
      </c>
      <c r="T1363" t="s">
        <v>174</v>
      </c>
      <c r="U1363" t="s">
        <v>28</v>
      </c>
      <c r="V1363">
        <v>4</v>
      </c>
      <c r="W1363">
        <v>0</v>
      </c>
    </row>
    <row r="1364" spans="1:23" x14ac:dyDescent="0.25">
      <c r="A1364" t="str">
        <f t="shared" si="42"/>
        <v>LA061</v>
      </c>
      <c r="B1364" t="str">
        <f t="shared" si="43"/>
        <v>061</v>
      </c>
      <c r="C1364" t="s">
        <v>24</v>
      </c>
      <c r="D1364">
        <v>613540</v>
      </c>
      <c r="E1364" t="s">
        <v>237</v>
      </c>
      <c r="F1364">
        <v>613540</v>
      </c>
      <c r="G1364" t="s">
        <v>202</v>
      </c>
      <c r="H1364" t="s">
        <v>203</v>
      </c>
      <c r="I1364" t="s">
        <v>36</v>
      </c>
      <c r="J1364" t="s">
        <v>37</v>
      </c>
      <c r="K1364">
        <v>2540</v>
      </c>
      <c r="L1364" t="s">
        <v>46</v>
      </c>
      <c r="M1364">
        <v>3</v>
      </c>
      <c r="N1364" s="1">
        <v>42818</v>
      </c>
      <c r="O1364">
        <v>1</v>
      </c>
      <c r="P1364" t="str">
        <f>"170300002414"</f>
        <v>170300002414</v>
      </c>
      <c r="Q1364" t="s">
        <v>172</v>
      </c>
      <c r="R1364" t="s">
        <v>29</v>
      </c>
      <c r="S1364" t="s">
        <v>173</v>
      </c>
      <c r="T1364" t="s">
        <v>174</v>
      </c>
      <c r="U1364" t="s">
        <v>28</v>
      </c>
      <c r="V1364">
        <v>4</v>
      </c>
      <c r="W1364">
        <v>0</v>
      </c>
    </row>
    <row r="1365" spans="1:23" x14ac:dyDescent="0.25">
      <c r="A1365" t="str">
        <f t="shared" si="42"/>
        <v>LA061</v>
      </c>
      <c r="B1365" t="str">
        <f t="shared" si="43"/>
        <v>061</v>
      </c>
      <c r="C1365" t="s">
        <v>24</v>
      </c>
      <c r="D1365">
        <v>613540</v>
      </c>
      <c r="E1365" t="s">
        <v>237</v>
      </c>
      <c r="F1365">
        <v>613540</v>
      </c>
      <c r="G1365" t="s">
        <v>202</v>
      </c>
      <c r="H1365" t="s">
        <v>203</v>
      </c>
      <c r="I1365" t="s">
        <v>36</v>
      </c>
      <c r="J1365" t="s">
        <v>37</v>
      </c>
      <c r="K1365">
        <v>2540</v>
      </c>
      <c r="L1365" t="s">
        <v>46</v>
      </c>
      <c r="M1365">
        <v>3</v>
      </c>
      <c r="N1365" s="1">
        <v>42823</v>
      </c>
      <c r="O1365">
        <v>1</v>
      </c>
      <c r="P1365" t="str">
        <f>"170300002541"</f>
        <v>170300002541</v>
      </c>
      <c r="Q1365" t="s">
        <v>172</v>
      </c>
      <c r="R1365" t="s">
        <v>29</v>
      </c>
      <c r="S1365" t="s">
        <v>173</v>
      </c>
      <c r="T1365" t="s">
        <v>174</v>
      </c>
      <c r="U1365" t="s">
        <v>28</v>
      </c>
      <c r="V1365">
        <v>4</v>
      </c>
      <c r="W1365">
        <v>0</v>
      </c>
    </row>
    <row r="1366" spans="1:23" x14ac:dyDescent="0.25">
      <c r="A1366" t="str">
        <f t="shared" si="42"/>
        <v>LA061</v>
      </c>
      <c r="B1366" t="str">
        <f t="shared" si="43"/>
        <v>061</v>
      </c>
      <c r="C1366" t="s">
        <v>24</v>
      </c>
      <c r="D1366">
        <v>613540</v>
      </c>
      <c r="E1366" t="s">
        <v>237</v>
      </c>
      <c r="F1366">
        <v>613540</v>
      </c>
      <c r="G1366" t="s">
        <v>202</v>
      </c>
      <c r="H1366" t="s">
        <v>203</v>
      </c>
      <c r="I1366" t="s">
        <v>36</v>
      </c>
      <c r="J1366" t="s">
        <v>37</v>
      </c>
      <c r="K1366">
        <v>2540</v>
      </c>
      <c r="L1366" t="s">
        <v>46</v>
      </c>
      <c r="M1366">
        <v>3</v>
      </c>
      <c r="N1366" s="1">
        <v>42824</v>
      </c>
      <c r="O1366">
        <v>1</v>
      </c>
      <c r="P1366" t="str">
        <f>"170300002964"</f>
        <v>170300002964</v>
      </c>
      <c r="Q1366" t="s">
        <v>172</v>
      </c>
      <c r="R1366" t="s">
        <v>29</v>
      </c>
      <c r="S1366" t="s">
        <v>173</v>
      </c>
      <c r="T1366" t="s">
        <v>174</v>
      </c>
      <c r="U1366" t="s">
        <v>28</v>
      </c>
      <c r="V1366">
        <v>4</v>
      </c>
      <c r="W1366">
        <v>0</v>
      </c>
    </row>
    <row r="1367" spans="1:23" x14ac:dyDescent="0.25">
      <c r="A1367" t="str">
        <f t="shared" si="42"/>
        <v>LA061</v>
      </c>
      <c r="B1367" t="str">
        <f t="shared" si="43"/>
        <v>061</v>
      </c>
      <c r="C1367" t="s">
        <v>24</v>
      </c>
      <c r="D1367">
        <v>613540</v>
      </c>
      <c r="E1367" t="s">
        <v>237</v>
      </c>
      <c r="F1367">
        <v>613540</v>
      </c>
      <c r="G1367" t="s">
        <v>202</v>
      </c>
      <c r="H1367" t="s">
        <v>203</v>
      </c>
      <c r="I1367" t="s">
        <v>36</v>
      </c>
      <c r="J1367" t="s">
        <v>37</v>
      </c>
      <c r="K1367">
        <v>2540</v>
      </c>
      <c r="L1367" t="s">
        <v>46</v>
      </c>
      <c r="M1367">
        <v>3</v>
      </c>
      <c r="N1367" s="1">
        <v>42825</v>
      </c>
      <c r="O1367">
        <v>1</v>
      </c>
      <c r="P1367" t="str">
        <f>"170300000529"</f>
        <v>170300000529</v>
      </c>
      <c r="Q1367" t="s">
        <v>180</v>
      </c>
      <c r="R1367" t="s">
        <v>27</v>
      </c>
      <c r="S1367" t="s">
        <v>170</v>
      </c>
      <c r="T1367" t="s">
        <v>181</v>
      </c>
      <c r="U1367" t="s">
        <v>28</v>
      </c>
      <c r="V1367">
        <v>4</v>
      </c>
      <c r="W1367">
        <v>0</v>
      </c>
    </row>
    <row r="1368" spans="1:23" x14ac:dyDescent="0.25">
      <c r="A1368" t="str">
        <f t="shared" si="42"/>
        <v>LA061</v>
      </c>
      <c r="B1368" t="str">
        <f t="shared" si="43"/>
        <v>061</v>
      </c>
      <c r="C1368" t="s">
        <v>24</v>
      </c>
      <c r="D1368">
        <v>613540</v>
      </c>
      <c r="E1368" t="s">
        <v>237</v>
      </c>
      <c r="F1368">
        <v>613540</v>
      </c>
      <c r="G1368" t="s">
        <v>202</v>
      </c>
      <c r="H1368" t="s">
        <v>203</v>
      </c>
      <c r="I1368" t="s">
        <v>36</v>
      </c>
      <c r="J1368" t="s">
        <v>37</v>
      </c>
      <c r="K1368">
        <v>2540</v>
      </c>
      <c r="L1368" t="s">
        <v>46</v>
      </c>
      <c r="M1368">
        <v>3</v>
      </c>
      <c r="N1368" s="1">
        <v>42825</v>
      </c>
      <c r="O1368">
        <v>1</v>
      </c>
      <c r="P1368" t="str">
        <f>"170300000642"</f>
        <v>170300000642</v>
      </c>
      <c r="Q1368" t="s">
        <v>180</v>
      </c>
      <c r="R1368" t="s">
        <v>27</v>
      </c>
      <c r="S1368" t="s">
        <v>170</v>
      </c>
      <c r="T1368" t="s">
        <v>181</v>
      </c>
      <c r="U1368" t="s">
        <v>28</v>
      </c>
      <c r="V1368">
        <v>4</v>
      </c>
      <c r="W1368">
        <v>0</v>
      </c>
    </row>
    <row r="1369" spans="1:23" x14ac:dyDescent="0.25">
      <c r="A1369" t="str">
        <f t="shared" si="42"/>
        <v>LA061</v>
      </c>
      <c r="B1369" t="str">
        <f t="shared" si="43"/>
        <v>061</v>
      </c>
      <c r="C1369" t="s">
        <v>24</v>
      </c>
      <c r="D1369">
        <v>613540</v>
      </c>
      <c r="E1369" t="s">
        <v>237</v>
      </c>
      <c r="F1369">
        <v>613540</v>
      </c>
      <c r="G1369" t="s">
        <v>202</v>
      </c>
      <c r="H1369" t="s">
        <v>203</v>
      </c>
      <c r="I1369" t="s">
        <v>36</v>
      </c>
      <c r="J1369" t="s">
        <v>37</v>
      </c>
      <c r="K1369">
        <v>2540</v>
      </c>
      <c r="L1369" t="s">
        <v>46</v>
      </c>
      <c r="M1369">
        <v>4</v>
      </c>
      <c r="N1369" s="1">
        <v>42826</v>
      </c>
      <c r="O1369">
        <v>1</v>
      </c>
      <c r="P1369" t="str">
        <f>"170400000176"</f>
        <v>170400000176</v>
      </c>
      <c r="Q1369" t="s">
        <v>172</v>
      </c>
      <c r="R1369" t="s">
        <v>29</v>
      </c>
      <c r="S1369" t="s">
        <v>173</v>
      </c>
      <c r="T1369" t="s">
        <v>174</v>
      </c>
      <c r="U1369" t="s">
        <v>28</v>
      </c>
      <c r="V1369">
        <v>4</v>
      </c>
      <c r="W1369">
        <v>0</v>
      </c>
    </row>
    <row r="1370" spans="1:23" x14ac:dyDescent="0.25">
      <c r="A1370" t="str">
        <f t="shared" si="42"/>
        <v>LA061</v>
      </c>
      <c r="B1370" t="str">
        <f t="shared" si="43"/>
        <v>061</v>
      </c>
      <c r="C1370" t="s">
        <v>24</v>
      </c>
      <c r="D1370">
        <v>613540</v>
      </c>
      <c r="E1370" t="s">
        <v>237</v>
      </c>
      <c r="F1370">
        <v>613540</v>
      </c>
      <c r="G1370" t="s">
        <v>202</v>
      </c>
      <c r="H1370" t="s">
        <v>203</v>
      </c>
      <c r="I1370" t="s">
        <v>36</v>
      </c>
      <c r="J1370" t="s">
        <v>37</v>
      </c>
      <c r="K1370">
        <v>2540</v>
      </c>
      <c r="L1370" t="s">
        <v>46</v>
      </c>
      <c r="M1370">
        <v>4</v>
      </c>
      <c r="N1370" s="1">
        <v>42826</v>
      </c>
      <c r="O1370">
        <v>1</v>
      </c>
      <c r="P1370" t="str">
        <f>"170400000224"</f>
        <v>170400000224</v>
      </c>
      <c r="Q1370" t="s">
        <v>180</v>
      </c>
      <c r="R1370" t="s">
        <v>27</v>
      </c>
      <c r="S1370" t="s">
        <v>170</v>
      </c>
      <c r="T1370" t="s">
        <v>181</v>
      </c>
      <c r="U1370" t="s">
        <v>28</v>
      </c>
      <c r="V1370">
        <v>4</v>
      </c>
      <c r="W1370">
        <v>0</v>
      </c>
    </row>
    <row r="1371" spans="1:23" x14ac:dyDescent="0.25">
      <c r="A1371" t="str">
        <f t="shared" si="42"/>
        <v>LA061</v>
      </c>
      <c r="B1371" t="str">
        <f t="shared" si="43"/>
        <v>061</v>
      </c>
      <c r="C1371" t="s">
        <v>24</v>
      </c>
      <c r="D1371">
        <v>613540</v>
      </c>
      <c r="E1371" t="s">
        <v>237</v>
      </c>
      <c r="F1371">
        <v>613540</v>
      </c>
      <c r="G1371" t="s">
        <v>202</v>
      </c>
      <c r="H1371" t="s">
        <v>203</v>
      </c>
      <c r="I1371" t="s">
        <v>36</v>
      </c>
      <c r="J1371" t="s">
        <v>37</v>
      </c>
      <c r="K1371">
        <v>2540</v>
      </c>
      <c r="L1371" t="s">
        <v>46</v>
      </c>
      <c r="M1371">
        <v>4</v>
      </c>
      <c r="N1371" s="1">
        <v>42826</v>
      </c>
      <c r="O1371">
        <v>1</v>
      </c>
      <c r="P1371" t="str">
        <f>"170400000299"</f>
        <v>170400000299</v>
      </c>
      <c r="Q1371" t="s">
        <v>180</v>
      </c>
      <c r="R1371" t="s">
        <v>27</v>
      </c>
      <c r="S1371" t="s">
        <v>170</v>
      </c>
      <c r="T1371" t="s">
        <v>181</v>
      </c>
      <c r="U1371" t="s">
        <v>28</v>
      </c>
      <c r="V1371">
        <v>4</v>
      </c>
      <c r="W1371">
        <v>0</v>
      </c>
    </row>
    <row r="1372" spans="1:23" x14ac:dyDescent="0.25">
      <c r="A1372" t="str">
        <f t="shared" si="42"/>
        <v>LA061</v>
      </c>
      <c r="B1372" t="str">
        <f t="shared" si="43"/>
        <v>061</v>
      </c>
      <c r="C1372" t="s">
        <v>24</v>
      </c>
      <c r="D1372">
        <v>613540</v>
      </c>
      <c r="E1372" t="s">
        <v>237</v>
      </c>
      <c r="F1372">
        <v>613540</v>
      </c>
      <c r="G1372" t="s">
        <v>202</v>
      </c>
      <c r="H1372" t="s">
        <v>203</v>
      </c>
      <c r="I1372" t="s">
        <v>36</v>
      </c>
      <c r="J1372" t="s">
        <v>37</v>
      </c>
      <c r="K1372">
        <v>2540</v>
      </c>
      <c r="L1372" t="s">
        <v>46</v>
      </c>
      <c r="M1372">
        <v>4</v>
      </c>
      <c r="N1372" s="1">
        <v>42831</v>
      </c>
      <c r="O1372">
        <v>1</v>
      </c>
      <c r="P1372" t="str">
        <f>"170400001118"</f>
        <v>170400001118</v>
      </c>
      <c r="Q1372" t="s">
        <v>172</v>
      </c>
      <c r="R1372" t="s">
        <v>29</v>
      </c>
      <c r="S1372" t="s">
        <v>173</v>
      </c>
      <c r="T1372" t="s">
        <v>174</v>
      </c>
      <c r="U1372" t="s">
        <v>28</v>
      </c>
      <c r="V1372">
        <v>4</v>
      </c>
      <c r="W1372">
        <v>0</v>
      </c>
    </row>
    <row r="1373" spans="1:23" x14ac:dyDescent="0.25">
      <c r="A1373" t="str">
        <f t="shared" si="42"/>
        <v>LA061</v>
      </c>
      <c r="B1373" t="str">
        <f t="shared" si="43"/>
        <v>061</v>
      </c>
      <c r="C1373" t="s">
        <v>24</v>
      </c>
      <c r="D1373">
        <v>613540</v>
      </c>
      <c r="E1373" t="s">
        <v>237</v>
      </c>
      <c r="F1373">
        <v>613540</v>
      </c>
      <c r="G1373" t="s">
        <v>202</v>
      </c>
      <c r="H1373" t="s">
        <v>203</v>
      </c>
      <c r="I1373" t="s">
        <v>36</v>
      </c>
      <c r="J1373" t="s">
        <v>37</v>
      </c>
      <c r="K1373">
        <v>2540</v>
      </c>
      <c r="L1373" t="s">
        <v>46</v>
      </c>
      <c r="M1373">
        <v>4</v>
      </c>
      <c r="N1373" s="1">
        <v>42843</v>
      </c>
      <c r="O1373">
        <v>1</v>
      </c>
      <c r="P1373" t="str">
        <f>"170400000987"</f>
        <v>170400000987</v>
      </c>
      <c r="Q1373" t="s">
        <v>172</v>
      </c>
      <c r="R1373" t="s">
        <v>29</v>
      </c>
      <c r="S1373" t="s">
        <v>173</v>
      </c>
      <c r="T1373" t="s">
        <v>174</v>
      </c>
      <c r="U1373" t="s">
        <v>28</v>
      </c>
      <c r="V1373">
        <v>4</v>
      </c>
      <c r="W1373">
        <v>0</v>
      </c>
    </row>
    <row r="1374" spans="1:23" x14ac:dyDescent="0.25">
      <c r="A1374" t="str">
        <f t="shared" si="42"/>
        <v>LA061</v>
      </c>
      <c r="B1374" t="str">
        <f t="shared" si="43"/>
        <v>061</v>
      </c>
      <c r="C1374" t="s">
        <v>24</v>
      </c>
      <c r="D1374">
        <v>613540</v>
      </c>
      <c r="E1374" t="s">
        <v>237</v>
      </c>
      <c r="F1374">
        <v>613540</v>
      </c>
      <c r="G1374" t="s">
        <v>202</v>
      </c>
      <c r="H1374" t="s">
        <v>203</v>
      </c>
      <c r="I1374" t="s">
        <v>36</v>
      </c>
      <c r="J1374" t="s">
        <v>37</v>
      </c>
      <c r="K1374">
        <v>2540</v>
      </c>
      <c r="L1374" t="s">
        <v>46</v>
      </c>
      <c r="M1374">
        <v>4</v>
      </c>
      <c r="N1374" s="1">
        <v>42843</v>
      </c>
      <c r="O1374">
        <v>1</v>
      </c>
      <c r="P1374" t="str">
        <f>"170400001918"</f>
        <v>170400001918</v>
      </c>
      <c r="Q1374" t="s">
        <v>172</v>
      </c>
      <c r="R1374" t="s">
        <v>29</v>
      </c>
      <c r="S1374" t="s">
        <v>173</v>
      </c>
      <c r="T1374" t="s">
        <v>174</v>
      </c>
      <c r="U1374" t="s">
        <v>28</v>
      </c>
      <c r="V1374">
        <v>4</v>
      </c>
      <c r="W1374">
        <v>0</v>
      </c>
    </row>
    <row r="1375" spans="1:23" x14ac:dyDescent="0.25">
      <c r="A1375" t="str">
        <f t="shared" si="42"/>
        <v>LA061</v>
      </c>
      <c r="B1375" t="str">
        <f t="shared" si="43"/>
        <v>061</v>
      </c>
      <c r="C1375" t="s">
        <v>24</v>
      </c>
      <c r="D1375">
        <v>613540</v>
      </c>
      <c r="E1375" t="s">
        <v>237</v>
      </c>
      <c r="F1375">
        <v>613540</v>
      </c>
      <c r="G1375" t="s">
        <v>202</v>
      </c>
      <c r="H1375" t="s">
        <v>203</v>
      </c>
      <c r="I1375" t="s">
        <v>36</v>
      </c>
      <c r="J1375" t="s">
        <v>37</v>
      </c>
      <c r="K1375">
        <v>2540</v>
      </c>
      <c r="L1375" t="s">
        <v>46</v>
      </c>
      <c r="M1375">
        <v>4</v>
      </c>
      <c r="N1375" s="1">
        <v>42845</v>
      </c>
      <c r="O1375">
        <v>1</v>
      </c>
      <c r="P1375" t="str">
        <f>"170400001313"</f>
        <v>170400001313</v>
      </c>
      <c r="Q1375" t="s">
        <v>172</v>
      </c>
      <c r="R1375" t="s">
        <v>29</v>
      </c>
      <c r="S1375" t="s">
        <v>173</v>
      </c>
      <c r="T1375" t="s">
        <v>174</v>
      </c>
      <c r="U1375" t="s">
        <v>28</v>
      </c>
      <c r="V1375">
        <v>4</v>
      </c>
      <c r="W1375">
        <v>0</v>
      </c>
    </row>
    <row r="1376" spans="1:23" x14ac:dyDescent="0.25">
      <c r="A1376" t="str">
        <f t="shared" si="42"/>
        <v>LA061</v>
      </c>
      <c r="B1376" t="str">
        <f t="shared" si="43"/>
        <v>061</v>
      </c>
      <c r="C1376" t="s">
        <v>24</v>
      </c>
      <c r="D1376">
        <v>613540</v>
      </c>
      <c r="E1376" t="s">
        <v>237</v>
      </c>
      <c r="F1376">
        <v>613540</v>
      </c>
      <c r="G1376" t="s">
        <v>202</v>
      </c>
      <c r="H1376" t="s">
        <v>203</v>
      </c>
      <c r="I1376" t="s">
        <v>36</v>
      </c>
      <c r="J1376" t="s">
        <v>37</v>
      </c>
      <c r="K1376">
        <v>2540</v>
      </c>
      <c r="L1376" t="s">
        <v>46</v>
      </c>
      <c r="M1376">
        <v>4</v>
      </c>
      <c r="N1376" s="1">
        <v>42851</v>
      </c>
      <c r="O1376">
        <v>1</v>
      </c>
      <c r="P1376" t="str">
        <f>"170400001988"</f>
        <v>170400001988</v>
      </c>
      <c r="Q1376" t="s">
        <v>172</v>
      </c>
      <c r="R1376" t="s">
        <v>29</v>
      </c>
      <c r="S1376" t="s">
        <v>173</v>
      </c>
      <c r="T1376" t="s">
        <v>174</v>
      </c>
      <c r="U1376" t="s">
        <v>28</v>
      </c>
      <c r="V1376">
        <v>4</v>
      </c>
      <c r="W1376">
        <v>0</v>
      </c>
    </row>
    <row r="1377" spans="1:23" x14ac:dyDescent="0.25">
      <c r="A1377" t="str">
        <f t="shared" si="42"/>
        <v>LA061</v>
      </c>
      <c r="B1377" t="str">
        <f t="shared" si="43"/>
        <v>061</v>
      </c>
      <c r="C1377" t="s">
        <v>24</v>
      </c>
      <c r="D1377">
        <v>615500</v>
      </c>
      <c r="E1377" t="s">
        <v>246</v>
      </c>
      <c r="F1377">
        <v>615500</v>
      </c>
      <c r="G1377" t="s">
        <v>249</v>
      </c>
      <c r="H1377" t="s">
        <v>250</v>
      </c>
      <c r="I1377" t="s">
        <v>39</v>
      </c>
      <c r="J1377" t="s">
        <v>40</v>
      </c>
      <c r="K1377">
        <v>2550</v>
      </c>
      <c r="L1377" t="s">
        <v>221</v>
      </c>
      <c r="M1377">
        <v>3</v>
      </c>
      <c r="N1377" s="1">
        <v>42809</v>
      </c>
      <c r="O1377">
        <v>1</v>
      </c>
      <c r="P1377" t="str">
        <f>"170300001130"</f>
        <v>170300001130</v>
      </c>
      <c r="Q1377" t="s">
        <v>172</v>
      </c>
      <c r="R1377" t="s">
        <v>29</v>
      </c>
      <c r="S1377" t="s">
        <v>173</v>
      </c>
      <c r="T1377" t="s">
        <v>174</v>
      </c>
      <c r="U1377" t="s">
        <v>28</v>
      </c>
      <c r="V1377">
        <v>4</v>
      </c>
      <c r="W1377">
        <v>0</v>
      </c>
    </row>
    <row r="1378" spans="1:23" x14ac:dyDescent="0.25">
      <c r="A1378" t="str">
        <f t="shared" si="42"/>
        <v>LA061</v>
      </c>
      <c r="B1378" t="str">
        <f t="shared" si="43"/>
        <v>061</v>
      </c>
      <c r="C1378" t="s">
        <v>24</v>
      </c>
      <c r="D1378">
        <v>615500</v>
      </c>
      <c r="E1378" t="s">
        <v>246</v>
      </c>
      <c r="F1378">
        <v>615500</v>
      </c>
      <c r="G1378" t="s">
        <v>249</v>
      </c>
      <c r="H1378" t="s">
        <v>250</v>
      </c>
      <c r="I1378" t="s">
        <v>39</v>
      </c>
      <c r="J1378" t="s">
        <v>40</v>
      </c>
      <c r="K1378">
        <v>2550</v>
      </c>
      <c r="L1378" t="s">
        <v>221</v>
      </c>
      <c r="M1378">
        <v>3</v>
      </c>
      <c r="N1378" s="1">
        <v>42815</v>
      </c>
      <c r="O1378">
        <v>1</v>
      </c>
      <c r="P1378" t="str">
        <f>"170300001728"</f>
        <v>170300001728</v>
      </c>
      <c r="Q1378" t="s">
        <v>172</v>
      </c>
      <c r="R1378" t="s">
        <v>29</v>
      </c>
      <c r="S1378" t="s">
        <v>173</v>
      </c>
      <c r="T1378" t="s">
        <v>174</v>
      </c>
      <c r="U1378" t="s">
        <v>28</v>
      </c>
      <c r="V1378">
        <v>4</v>
      </c>
      <c r="W1378">
        <v>0</v>
      </c>
    </row>
    <row r="1379" spans="1:23" x14ac:dyDescent="0.25">
      <c r="A1379" t="str">
        <f t="shared" si="42"/>
        <v>LA061</v>
      </c>
      <c r="B1379" t="str">
        <f t="shared" si="43"/>
        <v>061</v>
      </c>
      <c r="C1379" t="s">
        <v>24</v>
      </c>
      <c r="D1379">
        <v>615500</v>
      </c>
      <c r="E1379" t="s">
        <v>246</v>
      </c>
      <c r="F1379">
        <v>615500</v>
      </c>
      <c r="G1379" t="s">
        <v>249</v>
      </c>
      <c r="H1379" t="s">
        <v>250</v>
      </c>
      <c r="I1379" t="s">
        <v>39</v>
      </c>
      <c r="J1379" t="s">
        <v>40</v>
      </c>
      <c r="K1379">
        <v>2550</v>
      </c>
      <c r="L1379" t="s">
        <v>221</v>
      </c>
      <c r="M1379">
        <v>3</v>
      </c>
      <c r="N1379" s="1">
        <v>42818</v>
      </c>
      <c r="O1379">
        <v>1</v>
      </c>
      <c r="P1379" t="str">
        <f>"170300002414"</f>
        <v>170300002414</v>
      </c>
      <c r="Q1379" t="s">
        <v>172</v>
      </c>
      <c r="R1379" t="s">
        <v>29</v>
      </c>
      <c r="S1379" t="s">
        <v>173</v>
      </c>
      <c r="T1379" t="s">
        <v>174</v>
      </c>
      <c r="U1379" t="s">
        <v>28</v>
      </c>
      <c r="V1379">
        <v>4</v>
      </c>
      <c r="W1379">
        <v>0</v>
      </c>
    </row>
    <row r="1380" spans="1:23" x14ac:dyDescent="0.25">
      <c r="A1380" t="str">
        <f t="shared" si="42"/>
        <v>LA061</v>
      </c>
      <c r="B1380" t="str">
        <f t="shared" si="43"/>
        <v>061</v>
      </c>
      <c r="C1380" t="s">
        <v>24</v>
      </c>
      <c r="D1380">
        <v>615500</v>
      </c>
      <c r="E1380" t="s">
        <v>246</v>
      </c>
      <c r="F1380">
        <v>615500</v>
      </c>
      <c r="G1380" t="s">
        <v>249</v>
      </c>
      <c r="H1380" t="s">
        <v>250</v>
      </c>
      <c r="I1380" t="s">
        <v>39</v>
      </c>
      <c r="J1380" t="s">
        <v>40</v>
      </c>
      <c r="K1380">
        <v>2550</v>
      </c>
      <c r="L1380" t="s">
        <v>221</v>
      </c>
      <c r="M1380">
        <v>3</v>
      </c>
      <c r="N1380" s="1">
        <v>42825</v>
      </c>
      <c r="O1380">
        <v>1</v>
      </c>
      <c r="P1380" t="str">
        <f>"170300002685"</f>
        <v>170300002685</v>
      </c>
      <c r="Q1380" t="s">
        <v>172</v>
      </c>
      <c r="R1380" t="s">
        <v>29</v>
      </c>
      <c r="S1380" t="s">
        <v>173</v>
      </c>
      <c r="T1380" t="s">
        <v>174</v>
      </c>
      <c r="U1380" t="s">
        <v>28</v>
      </c>
      <c r="V1380">
        <v>4</v>
      </c>
      <c r="W1380">
        <v>0</v>
      </c>
    </row>
    <row r="1381" spans="1:23" x14ac:dyDescent="0.25">
      <c r="A1381" t="str">
        <f t="shared" si="42"/>
        <v>LA061</v>
      </c>
      <c r="B1381" t="str">
        <f t="shared" si="43"/>
        <v>061</v>
      </c>
      <c r="C1381" t="s">
        <v>24</v>
      </c>
      <c r="D1381">
        <v>615500</v>
      </c>
      <c r="E1381" t="s">
        <v>246</v>
      </c>
      <c r="F1381">
        <v>615500</v>
      </c>
      <c r="G1381" t="s">
        <v>249</v>
      </c>
      <c r="H1381" t="s">
        <v>250</v>
      </c>
      <c r="I1381" t="s">
        <v>39</v>
      </c>
      <c r="J1381" t="s">
        <v>40</v>
      </c>
      <c r="K1381">
        <v>2550</v>
      </c>
      <c r="L1381" t="s">
        <v>221</v>
      </c>
      <c r="M1381">
        <v>4</v>
      </c>
      <c r="N1381" s="1">
        <v>42851</v>
      </c>
      <c r="O1381">
        <v>1</v>
      </c>
      <c r="P1381" t="str">
        <f>"170400002095"</f>
        <v>170400002095</v>
      </c>
      <c r="Q1381" t="s">
        <v>172</v>
      </c>
      <c r="R1381" t="s">
        <v>29</v>
      </c>
      <c r="S1381" t="s">
        <v>173</v>
      </c>
      <c r="T1381" t="s">
        <v>174</v>
      </c>
      <c r="U1381" t="s">
        <v>28</v>
      </c>
      <c r="V1381">
        <v>4</v>
      </c>
      <c r="W1381">
        <v>0</v>
      </c>
    </row>
    <row r="1382" spans="1:23" x14ac:dyDescent="0.25">
      <c r="A1382" t="str">
        <f t="shared" si="42"/>
        <v>LA061</v>
      </c>
      <c r="B1382" t="str">
        <f t="shared" si="43"/>
        <v>061</v>
      </c>
      <c r="C1382" t="s">
        <v>24</v>
      </c>
      <c r="D1382">
        <v>615500</v>
      </c>
      <c r="E1382" t="s">
        <v>246</v>
      </c>
      <c r="F1382">
        <v>615500</v>
      </c>
      <c r="G1382" t="s">
        <v>249</v>
      </c>
      <c r="H1382" t="s">
        <v>250</v>
      </c>
      <c r="I1382" t="s">
        <v>39</v>
      </c>
      <c r="J1382" t="s">
        <v>40</v>
      </c>
      <c r="K1382">
        <v>2550</v>
      </c>
      <c r="L1382" t="s">
        <v>221</v>
      </c>
      <c r="M1382">
        <v>5</v>
      </c>
      <c r="N1382" s="1">
        <v>42878</v>
      </c>
      <c r="O1382">
        <v>1</v>
      </c>
      <c r="P1382" t="str">
        <f>"170500002140"</f>
        <v>170500002140</v>
      </c>
      <c r="Q1382" t="s">
        <v>172</v>
      </c>
      <c r="R1382" t="s">
        <v>29</v>
      </c>
      <c r="S1382" t="s">
        <v>173</v>
      </c>
      <c r="T1382" t="s">
        <v>174</v>
      </c>
      <c r="U1382" t="s">
        <v>28</v>
      </c>
      <c r="V1382">
        <v>4</v>
      </c>
      <c r="W1382">
        <v>0</v>
      </c>
    </row>
    <row r="1383" spans="1:23" x14ac:dyDescent="0.25">
      <c r="A1383" t="str">
        <f t="shared" si="42"/>
        <v>LA061</v>
      </c>
      <c r="B1383" t="str">
        <f t="shared" si="43"/>
        <v>061</v>
      </c>
      <c r="C1383" t="s">
        <v>24</v>
      </c>
      <c r="D1383">
        <v>615500</v>
      </c>
      <c r="E1383" t="s">
        <v>246</v>
      </c>
      <c r="F1383">
        <v>615500</v>
      </c>
      <c r="G1383" t="s">
        <v>249</v>
      </c>
      <c r="H1383" t="s">
        <v>250</v>
      </c>
      <c r="I1383" t="s">
        <v>39</v>
      </c>
      <c r="J1383" t="s">
        <v>40</v>
      </c>
      <c r="K1383">
        <v>2550</v>
      </c>
      <c r="L1383" t="s">
        <v>221</v>
      </c>
      <c r="M1383">
        <v>5</v>
      </c>
      <c r="N1383" s="1">
        <v>42886</v>
      </c>
      <c r="O1383">
        <v>1</v>
      </c>
      <c r="P1383" t="str">
        <f>"170500000511"</f>
        <v>170500000511</v>
      </c>
      <c r="Q1383" t="s">
        <v>169</v>
      </c>
      <c r="R1383" t="s">
        <v>27</v>
      </c>
      <c r="S1383" t="s">
        <v>170</v>
      </c>
      <c r="T1383" t="s">
        <v>171</v>
      </c>
      <c r="U1383" t="s">
        <v>28</v>
      </c>
      <c r="V1383">
        <v>4</v>
      </c>
      <c r="W1383">
        <v>0</v>
      </c>
    </row>
    <row r="1384" spans="1:23" x14ac:dyDescent="0.25">
      <c r="A1384" t="str">
        <f t="shared" si="42"/>
        <v>LA061</v>
      </c>
      <c r="B1384" t="str">
        <f t="shared" si="43"/>
        <v>061</v>
      </c>
      <c r="C1384" t="s">
        <v>24</v>
      </c>
      <c r="D1384">
        <v>615500</v>
      </c>
      <c r="E1384" t="s">
        <v>246</v>
      </c>
      <c r="F1384">
        <v>615500</v>
      </c>
      <c r="G1384" t="s">
        <v>249</v>
      </c>
      <c r="H1384" t="s">
        <v>250</v>
      </c>
      <c r="I1384" t="s">
        <v>39</v>
      </c>
      <c r="J1384" t="s">
        <v>40</v>
      </c>
      <c r="K1384">
        <v>2550</v>
      </c>
      <c r="L1384" t="s">
        <v>221</v>
      </c>
      <c r="M1384">
        <v>6</v>
      </c>
      <c r="N1384" s="1">
        <v>42887</v>
      </c>
      <c r="O1384">
        <v>1</v>
      </c>
      <c r="P1384" t="str">
        <f>"170600000230"</f>
        <v>170600000230</v>
      </c>
      <c r="Q1384" t="s">
        <v>169</v>
      </c>
      <c r="R1384" t="s">
        <v>27</v>
      </c>
      <c r="S1384" t="s">
        <v>170</v>
      </c>
      <c r="T1384" t="s">
        <v>171</v>
      </c>
      <c r="U1384" t="s">
        <v>28</v>
      </c>
      <c r="V1384">
        <v>4</v>
      </c>
      <c r="W1384">
        <v>0</v>
      </c>
    </row>
    <row r="1385" spans="1:23" x14ac:dyDescent="0.25">
      <c r="A1385" t="str">
        <f t="shared" si="42"/>
        <v>LA061</v>
      </c>
      <c r="B1385" t="str">
        <f t="shared" si="43"/>
        <v>061</v>
      </c>
      <c r="C1385" t="s">
        <v>24</v>
      </c>
      <c r="D1385">
        <v>615500</v>
      </c>
      <c r="E1385" t="s">
        <v>246</v>
      </c>
      <c r="F1385">
        <v>615500</v>
      </c>
      <c r="G1385" t="s">
        <v>249</v>
      </c>
      <c r="H1385" t="s">
        <v>250</v>
      </c>
      <c r="I1385" t="s">
        <v>39</v>
      </c>
      <c r="J1385" t="s">
        <v>40</v>
      </c>
      <c r="K1385">
        <v>2550</v>
      </c>
      <c r="L1385" t="s">
        <v>221</v>
      </c>
      <c r="M1385">
        <v>6</v>
      </c>
      <c r="N1385" s="1">
        <v>42901</v>
      </c>
      <c r="O1385">
        <v>1</v>
      </c>
      <c r="P1385" t="str">
        <f>"170600001422"</f>
        <v>170600001422</v>
      </c>
      <c r="Q1385" t="s">
        <v>172</v>
      </c>
      <c r="R1385" t="s">
        <v>29</v>
      </c>
      <c r="S1385" t="s">
        <v>173</v>
      </c>
      <c r="T1385" t="s">
        <v>174</v>
      </c>
      <c r="U1385" t="s">
        <v>28</v>
      </c>
      <c r="V1385">
        <v>4</v>
      </c>
      <c r="W1385">
        <v>0</v>
      </c>
    </row>
    <row r="1386" spans="1:23" x14ac:dyDescent="0.25">
      <c r="A1386" t="str">
        <f t="shared" si="42"/>
        <v>LA061</v>
      </c>
      <c r="B1386" t="str">
        <f t="shared" si="43"/>
        <v>061</v>
      </c>
      <c r="C1386" t="s">
        <v>24</v>
      </c>
      <c r="D1386">
        <v>615500</v>
      </c>
      <c r="E1386" t="s">
        <v>246</v>
      </c>
      <c r="F1386">
        <v>615500</v>
      </c>
      <c r="G1386" t="s">
        <v>249</v>
      </c>
      <c r="H1386" t="s">
        <v>250</v>
      </c>
      <c r="I1386" t="s">
        <v>39</v>
      </c>
      <c r="J1386" t="s">
        <v>40</v>
      </c>
      <c r="K1386">
        <v>2550</v>
      </c>
      <c r="L1386" t="s">
        <v>221</v>
      </c>
      <c r="M1386">
        <v>6</v>
      </c>
      <c r="N1386" s="1">
        <v>42915</v>
      </c>
      <c r="O1386">
        <v>1</v>
      </c>
      <c r="P1386" t="str">
        <f>"170600002528"</f>
        <v>170600002528</v>
      </c>
      <c r="Q1386" t="s">
        <v>172</v>
      </c>
      <c r="R1386" t="s">
        <v>29</v>
      </c>
      <c r="S1386" t="s">
        <v>173</v>
      </c>
      <c r="T1386" t="s">
        <v>174</v>
      </c>
      <c r="U1386" t="s">
        <v>28</v>
      </c>
      <c r="V1386">
        <v>4</v>
      </c>
      <c r="W1386">
        <v>0</v>
      </c>
    </row>
    <row r="1387" spans="1:23" x14ac:dyDescent="0.25">
      <c r="A1387" t="str">
        <f t="shared" si="42"/>
        <v>LA061</v>
      </c>
      <c r="B1387" t="str">
        <f t="shared" si="43"/>
        <v>061</v>
      </c>
      <c r="C1387" t="s">
        <v>24</v>
      </c>
      <c r="D1387">
        <v>615500</v>
      </c>
      <c r="E1387" t="s">
        <v>246</v>
      </c>
      <c r="F1387">
        <v>615500</v>
      </c>
      <c r="G1387" t="s">
        <v>249</v>
      </c>
      <c r="H1387" t="s">
        <v>250</v>
      </c>
      <c r="I1387" t="s">
        <v>39</v>
      </c>
      <c r="J1387" t="s">
        <v>40</v>
      </c>
      <c r="K1387">
        <v>2550</v>
      </c>
      <c r="L1387" t="s">
        <v>221</v>
      </c>
      <c r="M1387">
        <v>6</v>
      </c>
      <c r="N1387" s="1">
        <v>42916</v>
      </c>
      <c r="O1387">
        <v>1</v>
      </c>
      <c r="P1387" t="str">
        <f>"170600000094"</f>
        <v>170600000094</v>
      </c>
      <c r="Q1387" t="s">
        <v>169</v>
      </c>
      <c r="R1387" t="s">
        <v>29</v>
      </c>
      <c r="S1387" t="s">
        <v>170</v>
      </c>
      <c r="T1387" t="s">
        <v>171</v>
      </c>
      <c r="U1387" t="s">
        <v>28</v>
      </c>
      <c r="V1387">
        <v>4</v>
      </c>
      <c r="W1387">
        <v>0</v>
      </c>
    </row>
    <row r="1388" spans="1:23" x14ac:dyDescent="0.25">
      <c r="A1388" t="str">
        <f t="shared" si="42"/>
        <v>LA061</v>
      </c>
      <c r="B1388" t="str">
        <f t="shared" si="43"/>
        <v>061</v>
      </c>
      <c r="C1388" t="s">
        <v>24</v>
      </c>
      <c r="D1388">
        <v>615500</v>
      </c>
      <c r="E1388" t="s">
        <v>246</v>
      </c>
      <c r="F1388">
        <v>615500</v>
      </c>
      <c r="G1388" t="s">
        <v>249</v>
      </c>
      <c r="H1388" t="s">
        <v>250</v>
      </c>
      <c r="I1388" t="s">
        <v>39</v>
      </c>
      <c r="J1388" t="s">
        <v>40</v>
      </c>
      <c r="K1388">
        <v>2550</v>
      </c>
      <c r="L1388" t="s">
        <v>221</v>
      </c>
      <c r="M1388">
        <v>7</v>
      </c>
      <c r="N1388" s="1">
        <v>42917</v>
      </c>
      <c r="O1388">
        <v>1</v>
      </c>
      <c r="P1388" t="str">
        <f>"170700000023"</f>
        <v>170700000023</v>
      </c>
      <c r="Q1388" t="s">
        <v>169</v>
      </c>
      <c r="R1388" t="s">
        <v>29</v>
      </c>
      <c r="S1388" t="s">
        <v>170</v>
      </c>
      <c r="T1388" t="s">
        <v>171</v>
      </c>
      <c r="U1388" t="s">
        <v>28</v>
      </c>
      <c r="V1388">
        <v>4</v>
      </c>
      <c r="W1388">
        <v>0</v>
      </c>
    </row>
    <row r="1389" spans="1:23" x14ac:dyDescent="0.25">
      <c r="A1389" t="str">
        <f t="shared" si="42"/>
        <v>LA061</v>
      </c>
      <c r="B1389" t="str">
        <f t="shared" si="43"/>
        <v>061</v>
      </c>
      <c r="C1389" t="s">
        <v>24</v>
      </c>
      <c r="D1389">
        <v>615500</v>
      </c>
      <c r="E1389" t="s">
        <v>246</v>
      </c>
      <c r="F1389">
        <v>615500</v>
      </c>
      <c r="G1389" t="s">
        <v>249</v>
      </c>
      <c r="H1389" t="s">
        <v>250</v>
      </c>
      <c r="I1389" t="s">
        <v>39</v>
      </c>
      <c r="J1389" t="s">
        <v>40</v>
      </c>
      <c r="K1389">
        <v>2550</v>
      </c>
      <c r="L1389" t="s">
        <v>221</v>
      </c>
      <c r="M1389">
        <v>7</v>
      </c>
      <c r="N1389" s="1">
        <v>42919</v>
      </c>
      <c r="O1389">
        <v>1</v>
      </c>
      <c r="P1389" t="str">
        <f>"170700000336"</f>
        <v>170700000336</v>
      </c>
      <c r="Q1389" t="s">
        <v>172</v>
      </c>
      <c r="R1389" t="s">
        <v>29</v>
      </c>
      <c r="S1389" t="s">
        <v>173</v>
      </c>
      <c r="T1389" t="s">
        <v>174</v>
      </c>
      <c r="U1389" t="s">
        <v>28</v>
      </c>
      <c r="V1389">
        <v>4</v>
      </c>
      <c r="W1389">
        <v>0</v>
      </c>
    </row>
    <row r="1390" spans="1:23" x14ac:dyDescent="0.25">
      <c r="A1390" t="str">
        <f t="shared" si="42"/>
        <v>LA061</v>
      </c>
      <c r="B1390" t="str">
        <f t="shared" si="43"/>
        <v>061</v>
      </c>
      <c r="C1390" t="s">
        <v>24</v>
      </c>
      <c r="D1390">
        <v>615500</v>
      </c>
      <c r="E1390" t="s">
        <v>246</v>
      </c>
      <c r="F1390">
        <v>615500</v>
      </c>
      <c r="G1390" t="s">
        <v>249</v>
      </c>
      <c r="H1390" t="s">
        <v>250</v>
      </c>
      <c r="I1390" t="s">
        <v>39</v>
      </c>
      <c r="J1390" t="s">
        <v>40</v>
      </c>
      <c r="K1390">
        <v>2550</v>
      </c>
      <c r="L1390" t="s">
        <v>221</v>
      </c>
      <c r="M1390">
        <v>7</v>
      </c>
      <c r="N1390" s="1">
        <v>42922</v>
      </c>
      <c r="O1390">
        <v>1</v>
      </c>
      <c r="P1390" t="str">
        <f>"170700000338"</f>
        <v>170700000338</v>
      </c>
      <c r="Q1390" t="s">
        <v>172</v>
      </c>
      <c r="R1390" t="s">
        <v>29</v>
      </c>
      <c r="S1390" t="s">
        <v>173</v>
      </c>
      <c r="T1390" t="s">
        <v>174</v>
      </c>
      <c r="U1390" t="s">
        <v>28</v>
      </c>
      <c r="V1390">
        <v>4</v>
      </c>
      <c r="W1390">
        <v>0</v>
      </c>
    </row>
    <row r="1391" spans="1:23" x14ac:dyDescent="0.25">
      <c r="A1391" t="str">
        <f t="shared" si="42"/>
        <v>LA061</v>
      </c>
      <c r="B1391" t="str">
        <f t="shared" si="43"/>
        <v>061</v>
      </c>
      <c r="C1391" t="s">
        <v>24</v>
      </c>
      <c r="D1391">
        <v>615640</v>
      </c>
      <c r="E1391" t="s">
        <v>234</v>
      </c>
      <c r="F1391">
        <v>615640</v>
      </c>
      <c r="G1391" t="s">
        <v>235</v>
      </c>
      <c r="H1391" t="s">
        <v>236</v>
      </c>
      <c r="I1391" t="s">
        <v>25</v>
      </c>
      <c r="J1391" t="s">
        <v>26</v>
      </c>
      <c r="K1391" t="s">
        <v>0</v>
      </c>
      <c r="L1391" t="s">
        <v>0</v>
      </c>
      <c r="M1391">
        <v>2</v>
      </c>
      <c r="N1391" s="1">
        <v>42786</v>
      </c>
      <c r="O1391">
        <v>1</v>
      </c>
      <c r="P1391" t="str">
        <f>"170200002128"</f>
        <v>170200002128</v>
      </c>
      <c r="Q1391" t="s">
        <v>172</v>
      </c>
      <c r="R1391" t="s">
        <v>29</v>
      </c>
      <c r="S1391" t="s">
        <v>173</v>
      </c>
      <c r="T1391" t="s">
        <v>174</v>
      </c>
      <c r="U1391" t="s">
        <v>28</v>
      </c>
      <c r="V1391">
        <v>4</v>
      </c>
      <c r="W1391">
        <v>0</v>
      </c>
    </row>
    <row r="1392" spans="1:23" x14ac:dyDescent="0.25">
      <c r="A1392" t="str">
        <f t="shared" si="42"/>
        <v>LA061</v>
      </c>
      <c r="B1392" t="str">
        <f t="shared" si="43"/>
        <v>061</v>
      </c>
      <c r="C1392" t="s">
        <v>24</v>
      </c>
      <c r="D1392">
        <v>615640</v>
      </c>
      <c r="E1392" t="s">
        <v>234</v>
      </c>
      <c r="F1392">
        <v>615640</v>
      </c>
      <c r="G1392" t="s">
        <v>235</v>
      </c>
      <c r="H1392" t="s">
        <v>236</v>
      </c>
      <c r="I1392" t="s">
        <v>25</v>
      </c>
      <c r="J1392" t="s">
        <v>26</v>
      </c>
      <c r="K1392" t="s">
        <v>0</v>
      </c>
      <c r="L1392" t="s">
        <v>0</v>
      </c>
      <c r="M1392">
        <v>2</v>
      </c>
      <c r="N1392" s="1">
        <v>42793</v>
      </c>
      <c r="O1392">
        <v>1</v>
      </c>
      <c r="P1392" t="str">
        <f>"170200002358"</f>
        <v>170200002358</v>
      </c>
      <c r="Q1392" t="s">
        <v>172</v>
      </c>
      <c r="R1392" t="s">
        <v>29</v>
      </c>
      <c r="S1392" t="s">
        <v>173</v>
      </c>
      <c r="T1392" t="s">
        <v>174</v>
      </c>
      <c r="U1392" t="s">
        <v>28</v>
      </c>
      <c r="V1392">
        <v>4</v>
      </c>
      <c r="W1392">
        <v>0</v>
      </c>
    </row>
    <row r="1393" spans="1:23" x14ac:dyDescent="0.25">
      <c r="A1393" t="str">
        <f t="shared" si="42"/>
        <v>LA061</v>
      </c>
      <c r="B1393" t="str">
        <f t="shared" si="43"/>
        <v>061</v>
      </c>
      <c r="C1393" t="s">
        <v>24</v>
      </c>
      <c r="D1393">
        <v>615640</v>
      </c>
      <c r="E1393" t="s">
        <v>234</v>
      </c>
      <c r="F1393">
        <v>615640</v>
      </c>
      <c r="G1393" t="s">
        <v>235</v>
      </c>
      <c r="H1393" t="s">
        <v>236</v>
      </c>
      <c r="I1393" t="s">
        <v>25</v>
      </c>
      <c r="J1393" t="s">
        <v>26</v>
      </c>
      <c r="K1393" t="s">
        <v>0</v>
      </c>
      <c r="L1393" t="s">
        <v>0</v>
      </c>
      <c r="M1393">
        <v>2</v>
      </c>
      <c r="N1393" s="1">
        <v>42794</v>
      </c>
      <c r="O1393">
        <v>1</v>
      </c>
      <c r="P1393" t="str">
        <f>"170200002132"</f>
        <v>170200002132</v>
      </c>
      <c r="Q1393" t="s">
        <v>172</v>
      </c>
      <c r="R1393" t="s">
        <v>29</v>
      </c>
      <c r="S1393" t="s">
        <v>173</v>
      </c>
      <c r="T1393" t="s">
        <v>174</v>
      </c>
      <c r="U1393" t="s">
        <v>28</v>
      </c>
      <c r="V1393">
        <v>4</v>
      </c>
      <c r="W1393">
        <v>0</v>
      </c>
    </row>
    <row r="1394" spans="1:23" x14ac:dyDescent="0.25">
      <c r="A1394" t="str">
        <f t="shared" si="42"/>
        <v>LA061</v>
      </c>
      <c r="B1394" t="str">
        <f t="shared" si="43"/>
        <v>061</v>
      </c>
      <c r="C1394" t="s">
        <v>24</v>
      </c>
      <c r="D1394">
        <v>615640</v>
      </c>
      <c r="E1394" t="s">
        <v>234</v>
      </c>
      <c r="F1394">
        <v>615640</v>
      </c>
      <c r="G1394" t="s">
        <v>235</v>
      </c>
      <c r="H1394" t="s">
        <v>236</v>
      </c>
      <c r="I1394" t="s">
        <v>25</v>
      </c>
      <c r="J1394" t="s">
        <v>26</v>
      </c>
      <c r="K1394" t="s">
        <v>0</v>
      </c>
      <c r="L1394" t="s">
        <v>0</v>
      </c>
      <c r="M1394">
        <v>2</v>
      </c>
      <c r="N1394" s="1">
        <v>42794</v>
      </c>
      <c r="O1394">
        <v>1</v>
      </c>
      <c r="P1394" t="str">
        <f>"170200002359"</f>
        <v>170200002359</v>
      </c>
      <c r="Q1394" t="s">
        <v>172</v>
      </c>
      <c r="R1394" t="s">
        <v>29</v>
      </c>
      <c r="S1394" t="s">
        <v>173</v>
      </c>
      <c r="T1394" t="s">
        <v>174</v>
      </c>
      <c r="U1394" t="s">
        <v>28</v>
      </c>
      <c r="V1394">
        <v>4</v>
      </c>
      <c r="W1394">
        <v>0</v>
      </c>
    </row>
    <row r="1395" spans="1:23" x14ac:dyDescent="0.25">
      <c r="A1395" t="str">
        <f t="shared" si="42"/>
        <v>LA061</v>
      </c>
      <c r="B1395" t="str">
        <f t="shared" si="43"/>
        <v>061</v>
      </c>
      <c r="C1395" t="s">
        <v>24</v>
      </c>
      <c r="D1395">
        <v>615640</v>
      </c>
      <c r="E1395" t="s">
        <v>234</v>
      </c>
      <c r="F1395">
        <v>615640</v>
      </c>
      <c r="G1395" t="s">
        <v>235</v>
      </c>
      <c r="H1395" t="s">
        <v>236</v>
      </c>
      <c r="I1395" t="s">
        <v>25</v>
      </c>
      <c r="J1395" t="s">
        <v>26</v>
      </c>
      <c r="K1395" t="s">
        <v>0</v>
      </c>
      <c r="L1395" t="s">
        <v>0</v>
      </c>
      <c r="M1395">
        <v>2</v>
      </c>
      <c r="N1395" s="1">
        <v>42794</v>
      </c>
      <c r="O1395">
        <v>1</v>
      </c>
      <c r="P1395" t="str">
        <f>"170200000469"</f>
        <v>170200000469</v>
      </c>
      <c r="Q1395" t="s">
        <v>180</v>
      </c>
      <c r="R1395" t="s">
        <v>27</v>
      </c>
      <c r="S1395" t="s">
        <v>170</v>
      </c>
      <c r="T1395" t="s">
        <v>181</v>
      </c>
      <c r="U1395" t="s">
        <v>28</v>
      </c>
      <c r="V1395">
        <v>4</v>
      </c>
      <c r="W1395">
        <v>0</v>
      </c>
    </row>
    <row r="1396" spans="1:23" x14ac:dyDescent="0.25">
      <c r="A1396" t="str">
        <f t="shared" si="42"/>
        <v>LA061</v>
      </c>
      <c r="B1396" t="str">
        <f t="shared" si="43"/>
        <v>061</v>
      </c>
      <c r="C1396" t="s">
        <v>24</v>
      </c>
      <c r="D1396">
        <v>615640</v>
      </c>
      <c r="E1396" t="s">
        <v>234</v>
      </c>
      <c r="F1396">
        <v>615640</v>
      </c>
      <c r="G1396" t="s">
        <v>235</v>
      </c>
      <c r="H1396" t="s">
        <v>236</v>
      </c>
      <c r="I1396" t="s">
        <v>25</v>
      </c>
      <c r="J1396" t="s">
        <v>26</v>
      </c>
      <c r="K1396" t="s">
        <v>0</v>
      </c>
      <c r="L1396" t="s">
        <v>0</v>
      </c>
      <c r="M1396">
        <v>3</v>
      </c>
      <c r="N1396" s="1">
        <v>42795</v>
      </c>
      <c r="O1396">
        <v>1</v>
      </c>
      <c r="P1396" t="str">
        <f>"170300000140"</f>
        <v>170300000140</v>
      </c>
      <c r="Q1396" t="s">
        <v>180</v>
      </c>
      <c r="R1396" t="s">
        <v>27</v>
      </c>
      <c r="S1396" t="s">
        <v>170</v>
      </c>
      <c r="T1396" t="s">
        <v>181</v>
      </c>
      <c r="U1396" t="s">
        <v>28</v>
      </c>
      <c r="V1396">
        <v>4</v>
      </c>
      <c r="W1396">
        <v>0</v>
      </c>
    </row>
    <row r="1397" spans="1:23" x14ac:dyDescent="0.25">
      <c r="A1397" t="str">
        <f t="shared" si="42"/>
        <v>LA061</v>
      </c>
      <c r="B1397" t="str">
        <f t="shared" si="43"/>
        <v>061</v>
      </c>
      <c r="C1397" t="s">
        <v>24</v>
      </c>
      <c r="D1397">
        <v>615640</v>
      </c>
      <c r="E1397" t="s">
        <v>234</v>
      </c>
      <c r="F1397">
        <v>615640</v>
      </c>
      <c r="G1397" t="s">
        <v>235</v>
      </c>
      <c r="H1397" t="s">
        <v>236</v>
      </c>
      <c r="I1397" t="s">
        <v>25</v>
      </c>
      <c r="J1397" t="s">
        <v>26</v>
      </c>
      <c r="K1397" t="s">
        <v>0</v>
      </c>
      <c r="L1397" t="s">
        <v>0</v>
      </c>
      <c r="M1397">
        <v>3</v>
      </c>
      <c r="N1397" s="1">
        <v>42797</v>
      </c>
      <c r="O1397">
        <v>1</v>
      </c>
      <c r="P1397" t="str">
        <f>"170300001126"</f>
        <v>170300001126</v>
      </c>
      <c r="Q1397" t="s">
        <v>172</v>
      </c>
      <c r="R1397" t="s">
        <v>29</v>
      </c>
      <c r="S1397" t="s">
        <v>173</v>
      </c>
      <c r="T1397" t="s">
        <v>174</v>
      </c>
      <c r="U1397" t="s">
        <v>28</v>
      </c>
      <c r="V1397">
        <v>4</v>
      </c>
      <c r="W1397">
        <v>0</v>
      </c>
    </row>
    <row r="1398" spans="1:23" x14ac:dyDescent="0.25">
      <c r="A1398" t="str">
        <f t="shared" si="42"/>
        <v>LA061</v>
      </c>
      <c r="B1398" t="str">
        <f t="shared" si="43"/>
        <v>061</v>
      </c>
      <c r="C1398" t="s">
        <v>24</v>
      </c>
      <c r="D1398">
        <v>615640</v>
      </c>
      <c r="E1398" t="s">
        <v>234</v>
      </c>
      <c r="F1398">
        <v>615640</v>
      </c>
      <c r="G1398" t="s">
        <v>235</v>
      </c>
      <c r="H1398" t="s">
        <v>236</v>
      </c>
      <c r="I1398" t="s">
        <v>25</v>
      </c>
      <c r="J1398" t="s">
        <v>26</v>
      </c>
      <c r="K1398" t="s">
        <v>0</v>
      </c>
      <c r="L1398" t="s">
        <v>0</v>
      </c>
      <c r="M1398">
        <v>3</v>
      </c>
      <c r="N1398" s="1">
        <v>42804</v>
      </c>
      <c r="O1398">
        <v>1</v>
      </c>
      <c r="P1398" t="str">
        <f>"170300000524"</f>
        <v>170300000524</v>
      </c>
      <c r="Q1398" t="s">
        <v>172</v>
      </c>
      <c r="R1398" t="s">
        <v>29</v>
      </c>
      <c r="S1398" t="s">
        <v>173</v>
      </c>
      <c r="T1398" t="s">
        <v>174</v>
      </c>
      <c r="U1398" t="s">
        <v>28</v>
      </c>
      <c r="V1398">
        <v>4</v>
      </c>
      <c r="W1398">
        <v>0</v>
      </c>
    </row>
    <row r="1399" spans="1:23" x14ac:dyDescent="0.25">
      <c r="A1399" t="str">
        <f t="shared" si="42"/>
        <v>LA061</v>
      </c>
      <c r="B1399" t="str">
        <f t="shared" si="43"/>
        <v>061</v>
      </c>
      <c r="C1399" t="s">
        <v>24</v>
      </c>
      <c r="D1399">
        <v>615640</v>
      </c>
      <c r="E1399" t="s">
        <v>234</v>
      </c>
      <c r="F1399">
        <v>615640</v>
      </c>
      <c r="G1399" t="s">
        <v>235</v>
      </c>
      <c r="H1399" t="s">
        <v>236</v>
      </c>
      <c r="I1399" t="s">
        <v>25</v>
      </c>
      <c r="J1399" t="s">
        <v>26</v>
      </c>
      <c r="K1399" t="s">
        <v>0</v>
      </c>
      <c r="L1399" t="s">
        <v>0</v>
      </c>
      <c r="M1399">
        <v>3</v>
      </c>
      <c r="N1399" s="1">
        <v>42809</v>
      </c>
      <c r="O1399">
        <v>1</v>
      </c>
      <c r="P1399" t="str">
        <f>"170300000957"</f>
        <v>170300000957</v>
      </c>
      <c r="Q1399" t="s">
        <v>172</v>
      </c>
      <c r="R1399" t="s">
        <v>29</v>
      </c>
      <c r="S1399" t="s">
        <v>173</v>
      </c>
      <c r="T1399" t="s">
        <v>174</v>
      </c>
      <c r="U1399" t="s">
        <v>28</v>
      </c>
      <c r="V1399">
        <v>4</v>
      </c>
      <c r="W1399">
        <v>0</v>
      </c>
    </row>
    <row r="1400" spans="1:23" x14ac:dyDescent="0.25">
      <c r="A1400" t="str">
        <f t="shared" si="42"/>
        <v>LA061</v>
      </c>
      <c r="B1400" t="str">
        <f t="shared" si="43"/>
        <v>061</v>
      </c>
      <c r="C1400" t="s">
        <v>24</v>
      </c>
      <c r="D1400">
        <v>615640</v>
      </c>
      <c r="E1400" t="s">
        <v>234</v>
      </c>
      <c r="F1400">
        <v>615640</v>
      </c>
      <c r="G1400" t="s">
        <v>235</v>
      </c>
      <c r="H1400" t="s">
        <v>236</v>
      </c>
      <c r="I1400" t="s">
        <v>25</v>
      </c>
      <c r="J1400" t="s">
        <v>26</v>
      </c>
      <c r="K1400" t="s">
        <v>0</v>
      </c>
      <c r="L1400" t="s">
        <v>0</v>
      </c>
      <c r="M1400">
        <v>3</v>
      </c>
      <c r="N1400" s="1">
        <v>42811</v>
      </c>
      <c r="O1400">
        <v>1</v>
      </c>
      <c r="P1400" t="str">
        <f>"170300001298"</f>
        <v>170300001298</v>
      </c>
      <c r="Q1400" t="s">
        <v>172</v>
      </c>
      <c r="R1400" t="s">
        <v>29</v>
      </c>
      <c r="S1400" t="s">
        <v>173</v>
      </c>
      <c r="T1400" t="s">
        <v>174</v>
      </c>
      <c r="U1400" t="s">
        <v>28</v>
      </c>
      <c r="V1400">
        <v>4</v>
      </c>
      <c r="W1400">
        <v>0</v>
      </c>
    </row>
    <row r="1401" spans="1:23" x14ac:dyDescent="0.25">
      <c r="A1401" t="str">
        <f t="shared" si="42"/>
        <v>LA061</v>
      </c>
      <c r="B1401" t="str">
        <f t="shared" si="43"/>
        <v>061</v>
      </c>
      <c r="C1401" t="s">
        <v>24</v>
      </c>
      <c r="D1401">
        <v>615640</v>
      </c>
      <c r="E1401" t="s">
        <v>234</v>
      </c>
      <c r="F1401">
        <v>615640</v>
      </c>
      <c r="G1401" t="s">
        <v>235</v>
      </c>
      <c r="H1401" t="s">
        <v>236</v>
      </c>
      <c r="I1401" t="s">
        <v>25</v>
      </c>
      <c r="J1401" t="s">
        <v>26</v>
      </c>
      <c r="K1401" t="s">
        <v>0</v>
      </c>
      <c r="L1401" t="s">
        <v>0</v>
      </c>
      <c r="M1401">
        <v>3</v>
      </c>
      <c r="N1401" s="1">
        <v>42815</v>
      </c>
      <c r="O1401">
        <v>1</v>
      </c>
      <c r="P1401" t="str">
        <f>"170300001728"</f>
        <v>170300001728</v>
      </c>
      <c r="Q1401" t="s">
        <v>172</v>
      </c>
      <c r="R1401" t="s">
        <v>29</v>
      </c>
      <c r="S1401" t="s">
        <v>173</v>
      </c>
      <c r="T1401" t="s">
        <v>174</v>
      </c>
      <c r="U1401" t="s">
        <v>28</v>
      </c>
      <c r="V1401">
        <v>4</v>
      </c>
      <c r="W1401">
        <v>0</v>
      </c>
    </row>
    <row r="1402" spans="1:23" x14ac:dyDescent="0.25">
      <c r="A1402" t="str">
        <f t="shared" si="42"/>
        <v>LA061</v>
      </c>
      <c r="B1402" t="str">
        <f t="shared" si="43"/>
        <v>061</v>
      </c>
      <c r="C1402" t="s">
        <v>24</v>
      </c>
      <c r="D1402">
        <v>615640</v>
      </c>
      <c r="E1402" t="s">
        <v>234</v>
      </c>
      <c r="F1402">
        <v>615640</v>
      </c>
      <c r="G1402" t="s">
        <v>235</v>
      </c>
      <c r="H1402" t="s">
        <v>236</v>
      </c>
      <c r="I1402" t="s">
        <v>25</v>
      </c>
      <c r="J1402" t="s">
        <v>26</v>
      </c>
      <c r="K1402" t="s">
        <v>0</v>
      </c>
      <c r="L1402" t="s">
        <v>0</v>
      </c>
      <c r="M1402">
        <v>3</v>
      </c>
      <c r="N1402" s="1">
        <v>42817</v>
      </c>
      <c r="O1402">
        <v>1</v>
      </c>
      <c r="P1402" t="str">
        <f>"170300002413"</f>
        <v>170300002413</v>
      </c>
      <c r="Q1402" t="s">
        <v>172</v>
      </c>
      <c r="R1402" t="s">
        <v>29</v>
      </c>
      <c r="S1402" t="s">
        <v>173</v>
      </c>
      <c r="T1402" t="s">
        <v>174</v>
      </c>
      <c r="U1402" t="s">
        <v>28</v>
      </c>
      <c r="V1402">
        <v>4</v>
      </c>
      <c r="W1402">
        <v>0</v>
      </c>
    </row>
    <row r="1403" spans="1:23" x14ac:dyDescent="0.25">
      <c r="A1403" t="str">
        <f t="shared" si="42"/>
        <v>LA061</v>
      </c>
      <c r="B1403" t="str">
        <f t="shared" si="43"/>
        <v>061</v>
      </c>
      <c r="C1403" t="s">
        <v>24</v>
      </c>
      <c r="D1403">
        <v>615640</v>
      </c>
      <c r="E1403" t="s">
        <v>234</v>
      </c>
      <c r="F1403">
        <v>615640</v>
      </c>
      <c r="G1403" t="s">
        <v>235</v>
      </c>
      <c r="H1403" t="s">
        <v>236</v>
      </c>
      <c r="I1403" t="s">
        <v>25</v>
      </c>
      <c r="J1403" t="s">
        <v>26</v>
      </c>
      <c r="K1403" t="s">
        <v>0</v>
      </c>
      <c r="L1403" t="s">
        <v>0</v>
      </c>
      <c r="M1403">
        <v>3</v>
      </c>
      <c r="N1403" s="1">
        <v>42823</v>
      </c>
      <c r="O1403">
        <v>1</v>
      </c>
      <c r="P1403" t="str">
        <f>"170300002541"</f>
        <v>170300002541</v>
      </c>
      <c r="Q1403" t="s">
        <v>172</v>
      </c>
      <c r="R1403" t="s">
        <v>29</v>
      </c>
      <c r="S1403" t="s">
        <v>173</v>
      </c>
      <c r="T1403" t="s">
        <v>174</v>
      </c>
      <c r="U1403" t="s">
        <v>28</v>
      </c>
      <c r="V1403">
        <v>4</v>
      </c>
      <c r="W1403">
        <v>0</v>
      </c>
    </row>
    <row r="1404" spans="1:23" x14ac:dyDescent="0.25">
      <c r="A1404" t="str">
        <f t="shared" si="42"/>
        <v>LA061</v>
      </c>
      <c r="B1404" t="str">
        <f t="shared" si="43"/>
        <v>061</v>
      </c>
      <c r="C1404" t="s">
        <v>24</v>
      </c>
      <c r="D1404">
        <v>615640</v>
      </c>
      <c r="E1404" t="s">
        <v>234</v>
      </c>
      <c r="F1404">
        <v>615640</v>
      </c>
      <c r="G1404" t="s">
        <v>235</v>
      </c>
      <c r="H1404" t="s">
        <v>236</v>
      </c>
      <c r="I1404" t="s">
        <v>25</v>
      </c>
      <c r="J1404" t="s">
        <v>26</v>
      </c>
      <c r="K1404" t="s">
        <v>0</v>
      </c>
      <c r="L1404" t="s">
        <v>0</v>
      </c>
      <c r="M1404">
        <v>3</v>
      </c>
      <c r="N1404" s="1">
        <v>42825</v>
      </c>
      <c r="O1404">
        <v>1</v>
      </c>
      <c r="P1404" t="str">
        <f>"170300000529"</f>
        <v>170300000529</v>
      </c>
      <c r="Q1404" t="s">
        <v>180</v>
      </c>
      <c r="R1404" t="s">
        <v>27</v>
      </c>
      <c r="S1404" t="s">
        <v>170</v>
      </c>
      <c r="T1404" t="s">
        <v>181</v>
      </c>
      <c r="U1404" t="s">
        <v>28</v>
      </c>
      <c r="V1404">
        <v>4</v>
      </c>
      <c r="W1404">
        <v>0</v>
      </c>
    </row>
    <row r="1405" spans="1:23" x14ac:dyDescent="0.25">
      <c r="A1405" t="str">
        <f t="shared" si="42"/>
        <v>LA061</v>
      </c>
      <c r="B1405" t="str">
        <f t="shared" si="43"/>
        <v>061</v>
      </c>
      <c r="C1405" t="s">
        <v>24</v>
      </c>
      <c r="D1405">
        <v>615640</v>
      </c>
      <c r="E1405" t="s">
        <v>234</v>
      </c>
      <c r="F1405">
        <v>615640</v>
      </c>
      <c r="G1405" t="s">
        <v>235</v>
      </c>
      <c r="H1405" t="s">
        <v>236</v>
      </c>
      <c r="I1405" t="s">
        <v>25</v>
      </c>
      <c r="J1405" t="s">
        <v>26</v>
      </c>
      <c r="K1405" t="s">
        <v>0</v>
      </c>
      <c r="L1405" t="s">
        <v>0</v>
      </c>
      <c r="M1405">
        <v>4</v>
      </c>
      <c r="N1405" s="1">
        <v>42826</v>
      </c>
      <c r="O1405">
        <v>1</v>
      </c>
      <c r="P1405" t="str">
        <f>"170400000224"</f>
        <v>170400000224</v>
      </c>
      <c r="Q1405" t="s">
        <v>180</v>
      </c>
      <c r="R1405" t="s">
        <v>27</v>
      </c>
      <c r="S1405" t="s">
        <v>170</v>
      </c>
      <c r="T1405" t="s">
        <v>181</v>
      </c>
      <c r="U1405" t="s">
        <v>28</v>
      </c>
      <c r="V1405">
        <v>4</v>
      </c>
      <c r="W1405">
        <v>0</v>
      </c>
    </row>
    <row r="1406" spans="1:23" x14ac:dyDescent="0.25">
      <c r="A1406" t="str">
        <f t="shared" si="42"/>
        <v>LA061</v>
      </c>
      <c r="B1406" t="str">
        <f t="shared" si="43"/>
        <v>061</v>
      </c>
      <c r="C1406" t="s">
        <v>24</v>
      </c>
      <c r="D1406">
        <v>613540</v>
      </c>
      <c r="E1406" t="s">
        <v>237</v>
      </c>
      <c r="F1406">
        <v>613540</v>
      </c>
      <c r="G1406" t="s">
        <v>178</v>
      </c>
      <c r="H1406" t="s">
        <v>179</v>
      </c>
      <c r="I1406" t="s">
        <v>39</v>
      </c>
      <c r="J1406" t="s">
        <v>40</v>
      </c>
      <c r="K1406" t="s">
        <v>0</v>
      </c>
      <c r="L1406" t="s">
        <v>0</v>
      </c>
      <c r="M1406">
        <v>5</v>
      </c>
      <c r="N1406" s="1">
        <v>42856</v>
      </c>
      <c r="O1406">
        <v>1</v>
      </c>
      <c r="P1406" t="str">
        <f>"170500000012"</f>
        <v>170500000012</v>
      </c>
      <c r="Q1406" t="s">
        <v>180</v>
      </c>
      <c r="R1406" t="s">
        <v>27</v>
      </c>
      <c r="S1406" t="s">
        <v>170</v>
      </c>
      <c r="T1406" t="s">
        <v>181</v>
      </c>
      <c r="U1406" t="s">
        <v>28</v>
      </c>
      <c r="V1406">
        <v>4</v>
      </c>
      <c r="W1406">
        <v>0</v>
      </c>
    </row>
    <row r="1407" spans="1:23" x14ac:dyDescent="0.25">
      <c r="A1407" t="str">
        <f t="shared" si="42"/>
        <v>LA061</v>
      </c>
      <c r="B1407" t="str">
        <f t="shared" si="43"/>
        <v>061</v>
      </c>
      <c r="C1407" t="s">
        <v>24</v>
      </c>
      <c r="D1407">
        <v>613540</v>
      </c>
      <c r="E1407" t="s">
        <v>237</v>
      </c>
      <c r="F1407">
        <v>613540</v>
      </c>
      <c r="G1407" t="s">
        <v>178</v>
      </c>
      <c r="H1407" t="s">
        <v>179</v>
      </c>
      <c r="I1407" t="s">
        <v>39</v>
      </c>
      <c r="J1407" t="s">
        <v>40</v>
      </c>
      <c r="K1407" t="s">
        <v>0</v>
      </c>
      <c r="L1407" t="s">
        <v>0</v>
      </c>
      <c r="M1407">
        <v>5</v>
      </c>
      <c r="N1407" s="1">
        <v>42865</v>
      </c>
      <c r="O1407">
        <v>1</v>
      </c>
      <c r="P1407" t="str">
        <f>"170500000434"</f>
        <v>170500000434</v>
      </c>
      <c r="Q1407" t="s">
        <v>172</v>
      </c>
      <c r="R1407" t="s">
        <v>29</v>
      </c>
      <c r="S1407" t="s">
        <v>173</v>
      </c>
      <c r="T1407" t="s">
        <v>174</v>
      </c>
      <c r="U1407" t="s">
        <v>28</v>
      </c>
      <c r="V1407">
        <v>4</v>
      </c>
      <c r="W1407">
        <v>0</v>
      </c>
    </row>
    <row r="1408" spans="1:23" x14ac:dyDescent="0.25">
      <c r="A1408" t="str">
        <f t="shared" si="42"/>
        <v>LA061</v>
      </c>
      <c r="B1408" t="str">
        <f t="shared" si="43"/>
        <v>061</v>
      </c>
      <c r="C1408" t="s">
        <v>24</v>
      </c>
      <c r="D1408">
        <v>613540</v>
      </c>
      <c r="E1408" t="s">
        <v>237</v>
      </c>
      <c r="F1408">
        <v>613540</v>
      </c>
      <c r="G1408" t="s">
        <v>178</v>
      </c>
      <c r="H1408" t="s">
        <v>179</v>
      </c>
      <c r="I1408" t="s">
        <v>39</v>
      </c>
      <c r="J1408" t="s">
        <v>40</v>
      </c>
      <c r="K1408" t="s">
        <v>0</v>
      </c>
      <c r="L1408" t="s">
        <v>0</v>
      </c>
      <c r="M1408">
        <v>5</v>
      </c>
      <c r="N1408" s="1">
        <v>42871</v>
      </c>
      <c r="O1408">
        <v>1</v>
      </c>
      <c r="P1408" t="str">
        <f>"170500000990"</f>
        <v>170500000990</v>
      </c>
      <c r="Q1408" t="s">
        <v>172</v>
      </c>
      <c r="R1408" t="s">
        <v>29</v>
      </c>
      <c r="S1408" t="s">
        <v>173</v>
      </c>
      <c r="T1408" t="s">
        <v>174</v>
      </c>
      <c r="U1408" t="s">
        <v>28</v>
      </c>
      <c r="V1408">
        <v>4</v>
      </c>
      <c r="W1408">
        <v>0</v>
      </c>
    </row>
    <row r="1409" spans="1:23" x14ac:dyDescent="0.25">
      <c r="A1409" t="str">
        <f t="shared" si="42"/>
        <v>LA061</v>
      </c>
      <c r="B1409" t="str">
        <f t="shared" si="43"/>
        <v>061</v>
      </c>
      <c r="C1409" t="s">
        <v>24</v>
      </c>
      <c r="D1409">
        <v>613540</v>
      </c>
      <c r="E1409" t="s">
        <v>237</v>
      </c>
      <c r="F1409">
        <v>613540</v>
      </c>
      <c r="G1409" t="s">
        <v>178</v>
      </c>
      <c r="H1409" t="s">
        <v>179</v>
      </c>
      <c r="I1409" t="s">
        <v>39</v>
      </c>
      <c r="J1409" t="s">
        <v>40</v>
      </c>
      <c r="K1409" t="s">
        <v>0</v>
      </c>
      <c r="L1409" t="s">
        <v>0</v>
      </c>
      <c r="M1409">
        <v>5</v>
      </c>
      <c r="N1409" s="1">
        <v>42886</v>
      </c>
      <c r="O1409">
        <v>1</v>
      </c>
      <c r="P1409" t="str">
        <f>"170500000321"</f>
        <v>170500000321</v>
      </c>
      <c r="Q1409" t="s">
        <v>180</v>
      </c>
      <c r="R1409" t="s">
        <v>27</v>
      </c>
      <c r="S1409" t="s">
        <v>170</v>
      </c>
      <c r="T1409" t="s">
        <v>181</v>
      </c>
      <c r="U1409" t="s">
        <v>28</v>
      </c>
      <c r="V1409">
        <v>4</v>
      </c>
      <c r="W1409">
        <v>0</v>
      </c>
    </row>
    <row r="1410" spans="1:23" x14ac:dyDescent="0.25">
      <c r="A1410" t="str">
        <f t="shared" si="42"/>
        <v>LA061</v>
      </c>
      <c r="B1410" t="str">
        <f t="shared" si="43"/>
        <v>061</v>
      </c>
      <c r="C1410" t="s">
        <v>24</v>
      </c>
      <c r="D1410">
        <v>613540</v>
      </c>
      <c r="E1410" t="s">
        <v>237</v>
      </c>
      <c r="F1410">
        <v>613540</v>
      </c>
      <c r="G1410" t="s">
        <v>178</v>
      </c>
      <c r="H1410" t="s">
        <v>179</v>
      </c>
      <c r="I1410" t="s">
        <v>39</v>
      </c>
      <c r="J1410" t="s">
        <v>40</v>
      </c>
      <c r="K1410" t="s">
        <v>0</v>
      </c>
      <c r="L1410" t="s">
        <v>0</v>
      </c>
      <c r="M1410">
        <v>6</v>
      </c>
      <c r="N1410" s="1">
        <v>42887</v>
      </c>
      <c r="O1410">
        <v>1</v>
      </c>
      <c r="P1410" t="str">
        <f>"170600000025"</f>
        <v>170600000025</v>
      </c>
      <c r="Q1410" t="s">
        <v>180</v>
      </c>
      <c r="R1410" t="s">
        <v>27</v>
      </c>
      <c r="S1410" t="s">
        <v>170</v>
      </c>
      <c r="T1410" t="s">
        <v>181</v>
      </c>
      <c r="U1410" t="s">
        <v>28</v>
      </c>
      <c r="V1410">
        <v>4</v>
      </c>
      <c r="W1410">
        <v>0</v>
      </c>
    </row>
    <row r="1411" spans="1:23" x14ac:dyDescent="0.25">
      <c r="A1411" t="str">
        <f t="shared" si="42"/>
        <v>LA061</v>
      </c>
      <c r="B1411" t="str">
        <f t="shared" si="43"/>
        <v>061</v>
      </c>
      <c r="C1411" t="s">
        <v>24</v>
      </c>
      <c r="D1411">
        <v>613540</v>
      </c>
      <c r="E1411" t="s">
        <v>237</v>
      </c>
      <c r="F1411">
        <v>613540</v>
      </c>
      <c r="G1411" t="s">
        <v>178</v>
      </c>
      <c r="H1411" t="s">
        <v>179</v>
      </c>
      <c r="I1411" t="s">
        <v>39</v>
      </c>
      <c r="J1411" t="s">
        <v>40</v>
      </c>
      <c r="K1411" t="s">
        <v>0</v>
      </c>
      <c r="L1411" t="s">
        <v>0</v>
      </c>
      <c r="M1411">
        <v>6</v>
      </c>
      <c r="N1411" s="1">
        <v>42895</v>
      </c>
      <c r="O1411">
        <v>1</v>
      </c>
      <c r="P1411" t="str">
        <f>"170600000314"</f>
        <v>170600000314</v>
      </c>
      <c r="Q1411" t="s">
        <v>172</v>
      </c>
      <c r="R1411" t="s">
        <v>29</v>
      </c>
      <c r="S1411" t="s">
        <v>173</v>
      </c>
      <c r="T1411" t="s">
        <v>174</v>
      </c>
      <c r="U1411" t="s">
        <v>28</v>
      </c>
      <c r="V1411">
        <v>4</v>
      </c>
      <c r="W1411">
        <v>0</v>
      </c>
    </row>
    <row r="1412" spans="1:23" x14ac:dyDescent="0.25">
      <c r="A1412" t="str">
        <f t="shared" si="42"/>
        <v>LA061</v>
      </c>
      <c r="B1412" t="str">
        <f t="shared" si="43"/>
        <v>061</v>
      </c>
      <c r="C1412" t="s">
        <v>24</v>
      </c>
      <c r="D1412">
        <v>613540</v>
      </c>
      <c r="E1412" t="s">
        <v>237</v>
      </c>
      <c r="F1412">
        <v>613540</v>
      </c>
      <c r="G1412" t="s">
        <v>178</v>
      </c>
      <c r="H1412" t="s">
        <v>179</v>
      </c>
      <c r="I1412" t="s">
        <v>39</v>
      </c>
      <c r="J1412" t="s">
        <v>40</v>
      </c>
      <c r="K1412" t="s">
        <v>0</v>
      </c>
      <c r="L1412" t="s">
        <v>0</v>
      </c>
      <c r="M1412">
        <v>6</v>
      </c>
      <c r="N1412" s="1">
        <v>42898</v>
      </c>
      <c r="O1412">
        <v>1</v>
      </c>
      <c r="P1412" t="str">
        <f>"170600000482"</f>
        <v>170600000482</v>
      </c>
      <c r="Q1412" t="s">
        <v>172</v>
      </c>
      <c r="R1412" t="s">
        <v>29</v>
      </c>
      <c r="S1412" t="s">
        <v>173</v>
      </c>
      <c r="T1412" t="s">
        <v>174</v>
      </c>
      <c r="U1412" t="s">
        <v>28</v>
      </c>
      <c r="V1412">
        <v>4</v>
      </c>
      <c r="W1412">
        <v>0</v>
      </c>
    </row>
    <row r="1413" spans="1:23" x14ac:dyDescent="0.25">
      <c r="A1413" t="str">
        <f t="shared" si="42"/>
        <v>LA061</v>
      </c>
      <c r="B1413" t="str">
        <f t="shared" si="43"/>
        <v>061</v>
      </c>
      <c r="C1413" t="s">
        <v>24</v>
      </c>
      <c r="D1413">
        <v>613540</v>
      </c>
      <c r="E1413" t="s">
        <v>237</v>
      </c>
      <c r="F1413">
        <v>613540</v>
      </c>
      <c r="G1413" t="s">
        <v>178</v>
      </c>
      <c r="H1413" t="s">
        <v>179</v>
      </c>
      <c r="I1413" t="s">
        <v>39</v>
      </c>
      <c r="J1413" t="s">
        <v>40</v>
      </c>
      <c r="K1413" t="s">
        <v>0</v>
      </c>
      <c r="L1413" t="s">
        <v>0</v>
      </c>
      <c r="M1413">
        <v>6</v>
      </c>
      <c r="N1413" s="1">
        <v>42916</v>
      </c>
      <c r="O1413">
        <v>1</v>
      </c>
      <c r="P1413" t="str">
        <f>"170600000095"</f>
        <v>170600000095</v>
      </c>
      <c r="Q1413" t="s">
        <v>180</v>
      </c>
      <c r="R1413" t="s">
        <v>29</v>
      </c>
      <c r="S1413" t="s">
        <v>187</v>
      </c>
      <c r="T1413" t="s">
        <v>181</v>
      </c>
      <c r="U1413" t="s">
        <v>28</v>
      </c>
      <c r="V1413">
        <v>4</v>
      </c>
      <c r="W1413">
        <v>0</v>
      </c>
    </row>
    <row r="1414" spans="1:23" x14ac:dyDescent="0.25">
      <c r="A1414" t="str">
        <f t="shared" si="42"/>
        <v>LA061</v>
      </c>
      <c r="B1414" t="str">
        <f t="shared" si="43"/>
        <v>061</v>
      </c>
      <c r="C1414" t="s">
        <v>24</v>
      </c>
      <c r="D1414">
        <v>613540</v>
      </c>
      <c r="E1414" t="s">
        <v>237</v>
      </c>
      <c r="F1414">
        <v>613540</v>
      </c>
      <c r="G1414" t="s">
        <v>178</v>
      </c>
      <c r="H1414" t="s">
        <v>179</v>
      </c>
      <c r="I1414" t="s">
        <v>39</v>
      </c>
      <c r="J1414" t="s">
        <v>40</v>
      </c>
      <c r="K1414" t="s">
        <v>0</v>
      </c>
      <c r="L1414" t="s">
        <v>0</v>
      </c>
      <c r="M1414">
        <v>7</v>
      </c>
      <c r="N1414" s="1">
        <v>42917</v>
      </c>
      <c r="O1414">
        <v>1</v>
      </c>
      <c r="P1414" t="str">
        <f>"170700000111"</f>
        <v>170700000111</v>
      </c>
      <c r="Q1414" t="s">
        <v>180</v>
      </c>
      <c r="R1414" t="s">
        <v>29</v>
      </c>
      <c r="S1414" t="s">
        <v>187</v>
      </c>
      <c r="T1414" t="s">
        <v>181</v>
      </c>
      <c r="U1414" t="s">
        <v>28</v>
      </c>
      <c r="V1414">
        <v>4</v>
      </c>
      <c r="W1414">
        <v>0</v>
      </c>
    </row>
    <row r="1415" spans="1:23" x14ac:dyDescent="0.25">
      <c r="A1415" t="str">
        <f t="shared" si="42"/>
        <v>LA061</v>
      </c>
      <c r="B1415" t="str">
        <f t="shared" si="43"/>
        <v>061</v>
      </c>
      <c r="C1415" t="s">
        <v>24</v>
      </c>
      <c r="D1415">
        <v>613540</v>
      </c>
      <c r="E1415" t="s">
        <v>237</v>
      </c>
      <c r="F1415">
        <v>613540</v>
      </c>
      <c r="G1415" t="s">
        <v>178</v>
      </c>
      <c r="H1415" t="s">
        <v>179</v>
      </c>
      <c r="I1415" t="s">
        <v>39</v>
      </c>
      <c r="J1415" t="s">
        <v>40</v>
      </c>
      <c r="K1415" t="s">
        <v>0</v>
      </c>
      <c r="L1415" t="s">
        <v>0</v>
      </c>
      <c r="M1415">
        <v>7</v>
      </c>
      <c r="N1415" s="1">
        <v>42927</v>
      </c>
      <c r="O1415">
        <v>1</v>
      </c>
      <c r="P1415" t="str">
        <f>"170700001211"</f>
        <v>170700001211</v>
      </c>
      <c r="Q1415" t="s">
        <v>172</v>
      </c>
      <c r="R1415" t="s">
        <v>29</v>
      </c>
      <c r="S1415" t="s">
        <v>173</v>
      </c>
      <c r="T1415" t="s">
        <v>174</v>
      </c>
      <c r="U1415" t="s">
        <v>28</v>
      </c>
      <c r="V1415">
        <v>4</v>
      </c>
      <c r="W1415">
        <v>0</v>
      </c>
    </row>
    <row r="1416" spans="1:23" x14ac:dyDescent="0.25">
      <c r="A1416" t="str">
        <f t="shared" si="42"/>
        <v>LA061</v>
      </c>
      <c r="B1416" t="str">
        <f t="shared" si="43"/>
        <v>061</v>
      </c>
      <c r="C1416" t="s">
        <v>24</v>
      </c>
      <c r="D1416">
        <v>613540</v>
      </c>
      <c r="E1416" t="s">
        <v>237</v>
      </c>
      <c r="F1416">
        <v>613540</v>
      </c>
      <c r="G1416" t="s">
        <v>178</v>
      </c>
      <c r="H1416" t="s">
        <v>179</v>
      </c>
      <c r="I1416" t="s">
        <v>39</v>
      </c>
      <c r="J1416" t="s">
        <v>40</v>
      </c>
      <c r="K1416" t="s">
        <v>0</v>
      </c>
      <c r="L1416" t="s">
        <v>0</v>
      </c>
      <c r="M1416">
        <v>7</v>
      </c>
      <c r="N1416" s="1">
        <v>42934</v>
      </c>
      <c r="O1416">
        <v>1</v>
      </c>
      <c r="P1416" t="str">
        <f>"170700001214"</f>
        <v>170700001214</v>
      </c>
      <c r="Q1416" t="s">
        <v>172</v>
      </c>
      <c r="R1416" t="s">
        <v>29</v>
      </c>
      <c r="S1416" t="s">
        <v>173</v>
      </c>
      <c r="T1416" t="s">
        <v>174</v>
      </c>
      <c r="U1416" t="s">
        <v>28</v>
      </c>
      <c r="V1416">
        <v>4</v>
      </c>
      <c r="W1416">
        <v>0</v>
      </c>
    </row>
    <row r="1417" spans="1:23" x14ac:dyDescent="0.25">
      <c r="A1417" t="str">
        <f t="shared" si="42"/>
        <v>LA061</v>
      </c>
      <c r="B1417" t="str">
        <f t="shared" si="43"/>
        <v>061</v>
      </c>
      <c r="C1417" t="s">
        <v>24</v>
      </c>
      <c r="D1417">
        <v>613540</v>
      </c>
      <c r="E1417" t="s">
        <v>237</v>
      </c>
      <c r="F1417">
        <v>613540</v>
      </c>
      <c r="G1417" t="s">
        <v>178</v>
      </c>
      <c r="H1417" t="s">
        <v>179</v>
      </c>
      <c r="I1417" t="s">
        <v>39</v>
      </c>
      <c r="J1417" t="s">
        <v>40</v>
      </c>
      <c r="K1417" t="s">
        <v>0</v>
      </c>
      <c r="L1417" t="s">
        <v>0</v>
      </c>
      <c r="M1417">
        <v>7</v>
      </c>
      <c r="N1417" s="1">
        <v>42947</v>
      </c>
      <c r="O1417">
        <v>1</v>
      </c>
      <c r="P1417" t="str">
        <f>"170700000064"</f>
        <v>170700000064</v>
      </c>
      <c r="Q1417" t="s">
        <v>180</v>
      </c>
      <c r="R1417" t="s">
        <v>27</v>
      </c>
      <c r="S1417" t="s">
        <v>170</v>
      </c>
      <c r="T1417" t="s">
        <v>181</v>
      </c>
      <c r="U1417" t="s">
        <v>28</v>
      </c>
      <c r="V1417">
        <v>4</v>
      </c>
      <c r="W1417">
        <v>0</v>
      </c>
    </row>
    <row r="1418" spans="1:23" x14ac:dyDescent="0.25">
      <c r="A1418" t="str">
        <f t="shared" si="42"/>
        <v>LA061</v>
      </c>
      <c r="B1418" t="str">
        <f t="shared" si="43"/>
        <v>061</v>
      </c>
      <c r="C1418" t="s">
        <v>24</v>
      </c>
      <c r="D1418">
        <v>613540</v>
      </c>
      <c r="E1418" t="s">
        <v>237</v>
      </c>
      <c r="F1418">
        <v>613540</v>
      </c>
      <c r="G1418" t="s">
        <v>178</v>
      </c>
      <c r="H1418" t="s">
        <v>179</v>
      </c>
      <c r="I1418" t="s">
        <v>39</v>
      </c>
      <c r="J1418" t="s">
        <v>40</v>
      </c>
      <c r="K1418" t="s">
        <v>0</v>
      </c>
      <c r="L1418" t="s">
        <v>0</v>
      </c>
      <c r="M1418">
        <v>8</v>
      </c>
      <c r="N1418" s="1">
        <v>42948</v>
      </c>
      <c r="O1418">
        <v>1</v>
      </c>
      <c r="P1418" t="str">
        <f>"170800000051"</f>
        <v>170800000051</v>
      </c>
      <c r="Q1418" t="s">
        <v>180</v>
      </c>
      <c r="R1418" t="s">
        <v>27</v>
      </c>
      <c r="S1418" t="s">
        <v>170</v>
      </c>
      <c r="T1418" t="s">
        <v>181</v>
      </c>
      <c r="U1418" t="s">
        <v>28</v>
      </c>
      <c r="V1418">
        <v>4</v>
      </c>
      <c r="W1418">
        <v>0</v>
      </c>
    </row>
    <row r="1419" spans="1:23" x14ac:dyDescent="0.25">
      <c r="A1419" t="str">
        <f t="shared" si="42"/>
        <v>LA061</v>
      </c>
      <c r="B1419" t="str">
        <f t="shared" si="43"/>
        <v>061</v>
      </c>
      <c r="C1419" t="s">
        <v>24</v>
      </c>
      <c r="D1419">
        <v>613540</v>
      </c>
      <c r="E1419" t="s">
        <v>237</v>
      </c>
      <c r="F1419">
        <v>613540</v>
      </c>
      <c r="G1419" t="s">
        <v>178</v>
      </c>
      <c r="H1419" t="s">
        <v>179</v>
      </c>
      <c r="I1419" t="s">
        <v>39</v>
      </c>
      <c r="J1419" t="s">
        <v>40</v>
      </c>
      <c r="K1419" t="s">
        <v>0</v>
      </c>
      <c r="L1419" t="s">
        <v>0</v>
      </c>
      <c r="M1419">
        <v>8</v>
      </c>
      <c r="N1419" s="1">
        <v>42955</v>
      </c>
      <c r="O1419">
        <v>1</v>
      </c>
      <c r="P1419" t="str">
        <f>"170800000262"</f>
        <v>170800000262</v>
      </c>
      <c r="Q1419" t="s">
        <v>172</v>
      </c>
      <c r="R1419" t="s">
        <v>29</v>
      </c>
      <c r="S1419" t="s">
        <v>173</v>
      </c>
      <c r="T1419" t="s">
        <v>174</v>
      </c>
      <c r="U1419" t="s">
        <v>28</v>
      </c>
      <c r="V1419">
        <v>4</v>
      </c>
      <c r="W1419">
        <v>0</v>
      </c>
    </row>
    <row r="1420" spans="1:23" x14ac:dyDescent="0.25">
      <c r="A1420" t="str">
        <f t="shared" si="42"/>
        <v>LA061</v>
      </c>
      <c r="B1420" t="str">
        <f t="shared" si="43"/>
        <v>061</v>
      </c>
      <c r="C1420" t="s">
        <v>24</v>
      </c>
      <c r="D1420">
        <v>613540</v>
      </c>
      <c r="E1420" t="s">
        <v>237</v>
      </c>
      <c r="F1420">
        <v>613540</v>
      </c>
      <c r="G1420" t="s">
        <v>178</v>
      </c>
      <c r="H1420" t="s">
        <v>179</v>
      </c>
      <c r="I1420" t="s">
        <v>39</v>
      </c>
      <c r="J1420" t="s">
        <v>40</v>
      </c>
      <c r="K1420" t="s">
        <v>0</v>
      </c>
      <c r="L1420" t="s">
        <v>0</v>
      </c>
      <c r="M1420">
        <v>8</v>
      </c>
      <c r="N1420" s="1">
        <v>42961</v>
      </c>
      <c r="O1420">
        <v>1</v>
      </c>
      <c r="P1420" t="str">
        <f>"170800000810"</f>
        <v>170800000810</v>
      </c>
      <c r="Q1420" t="s">
        <v>172</v>
      </c>
      <c r="R1420" t="s">
        <v>29</v>
      </c>
      <c r="S1420" t="s">
        <v>173</v>
      </c>
      <c r="T1420" t="s">
        <v>174</v>
      </c>
      <c r="U1420" t="s">
        <v>28</v>
      </c>
      <c r="V1420">
        <v>4</v>
      </c>
      <c r="W1420">
        <v>0</v>
      </c>
    </row>
    <row r="1421" spans="1:23" x14ac:dyDescent="0.25">
      <c r="A1421" t="str">
        <f t="shared" si="42"/>
        <v>LA061</v>
      </c>
      <c r="B1421" t="str">
        <f t="shared" si="43"/>
        <v>061</v>
      </c>
      <c r="C1421" t="s">
        <v>24</v>
      </c>
      <c r="D1421">
        <v>613540</v>
      </c>
      <c r="E1421" t="s">
        <v>237</v>
      </c>
      <c r="F1421">
        <v>613540</v>
      </c>
      <c r="G1421" t="s">
        <v>178</v>
      </c>
      <c r="H1421" t="s">
        <v>179</v>
      </c>
      <c r="I1421" t="s">
        <v>39</v>
      </c>
      <c r="J1421" t="s">
        <v>40</v>
      </c>
      <c r="K1421" t="s">
        <v>0</v>
      </c>
      <c r="L1421" t="s">
        <v>0</v>
      </c>
      <c r="M1421">
        <v>8</v>
      </c>
      <c r="N1421" s="1">
        <v>42978</v>
      </c>
      <c r="O1421">
        <v>1</v>
      </c>
      <c r="P1421" t="str">
        <f>"170800000290"</f>
        <v>170800000290</v>
      </c>
      <c r="Q1421" t="s">
        <v>180</v>
      </c>
      <c r="R1421" t="s">
        <v>27</v>
      </c>
      <c r="S1421" t="s">
        <v>170</v>
      </c>
      <c r="T1421" t="s">
        <v>181</v>
      </c>
      <c r="U1421" t="s">
        <v>28</v>
      </c>
      <c r="V1421">
        <v>4</v>
      </c>
      <c r="W1421">
        <v>0</v>
      </c>
    </row>
    <row r="1422" spans="1:23" x14ac:dyDescent="0.25">
      <c r="A1422" t="str">
        <f t="shared" si="42"/>
        <v>LA061</v>
      </c>
      <c r="B1422" t="str">
        <f t="shared" si="43"/>
        <v>061</v>
      </c>
      <c r="C1422" t="s">
        <v>24</v>
      </c>
      <c r="D1422">
        <v>613540</v>
      </c>
      <c r="E1422" t="s">
        <v>237</v>
      </c>
      <c r="F1422">
        <v>613540</v>
      </c>
      <c r="G1422" t="s">
        <v>202</v>
      </c>
      <c r="H1422" t="s">
        <v>203</v>
      </c>
      <c r="I1422" t="s">
        <v>36</v>
      </c>
      <c r="J1422" t="s">
        <v>37</v>
      </c>
      <c r="K1422">
        <v>2540</v>
      </c>
      <c r="L1422" t="s">
        <v>46</v>
      </c>
      <c r="M1422">
        <v>4</v>
      </c>
      <c r="N1422" s="1">
        <v>42855</v>
      </c>
      <c r="O1422">
        <v>1</v>
      </c>
      <c r="P1422" t="str">
        <f>"170400000314"</f>
        <v>170400000314</v>
      </c>
      <c r="Q1422" t="s">
        <v>180</v>
      </c>
      <c r="R1422" t="s">
        <v>27</v>
      </c>
      <c r="S1422" t="s">
        <v>170</v>
      </c>
      <c r="T1422" t="s">
        <v>181</v>
      </c>
      <c r="U1422" t="s">
        <v>28</v>
      </c>
      <c r="V1422">
        <v>4</v>
      </c>
      <c r="W1422">
        <v>0</v>
      </c>
    </row>
    <row r="1423" spans="1:23" x14ac:dyDescent="0.25">
      <c r="A1423" t="str">
        <f t="shared" si="42"/>
        <v>LA061</v>
      </c>
      <c r="B1423" t="str">
        <f t="shared" si="43"/>
        <v>061</v>
      </c>
      <c r="C1423" t="s">
        <v>24</v>
      </c>
      <c r="D1423">
        <v>613540</v>
      </c>
      <c r="E1423" t="s">
        <v>237</v>
      </c>
      <c r="F1423">
        <v>613540</v>
      </c>
      <c r="G1423" t="s">
        <v>202</v>
      </c>
      <c r="H1423" t="s">
        <v>203</v>
      </c>
      <c r="I1423" t="s">
        <v>36</v>
      </c>
      <c r="J1423" t="s">
        <v>37</v>
      </c>
      <c r="K1423">
        <v>2540</v>
      </c>
      <c r="L1423" t="s">
        <v>46</v>
      </c>
      <c r="M1423">
        <v>5</v>
      </c>
      <c r="N1423" s="1">
        <v>42856</v>
      </c>
      <c r="O1423">
        <v>1</v>
      </c>
      <c r="P1423" t="str">
        <f>"170500000012"</f>
        <v>170500000012</v>
      </c>
      <c r="Q1423" t="s">
        <v>180</v>
      </c>
      <c r="R1423" t="s">
        <v>27</v>
      </c>
      <c r="S1423" t="s">
        <v>170</v>
      </c>
      <c r="T1423" t="s">
        <v>181</v>
      </c>
      <c r="U1423" t="s">
        <v>28</v>
      </c>
      <c r="V1423">
        <v>4</v>
      </c>
      <c r="W1423">
        <v>0</v>
      </c>
    </row>
    <row r="1424" spans="1:23" x14ac:dyDescent="0.25">
      <c r="A1424" t="str">
        <f t="shared" si="42"/>
        <v>LA061</v>
      </c>
      <c r="B1424" t="str">
        <f t="shared" si="43"/>
        <v>061</v>
      </c>
      <c r="C1424" t="s">
        <v>24</v>
      </c>
      <c r="D1424">
        <v>613540</v>
      </c>
      <c r="E1424" t="s">
        <v>237</v>
      </c>
      <c r="F1424">
        <v>613540</v>
      </c>
      <c r="G1424" t="s">
        <v>202</v>
      </c>
      <c r="H1424" t="s">
        <v>203</v>
      </c>
      <c r="I1424" t="s">
        <v>36</v>
      </c>
      <c r="J1424" t="s">
        <v>37</v>
      </c>
      <c r="K1424">
        <v>2540</v>
      </c>
      <c r="L1424" t="s">
        <v>46</v>
      </c>
      <c r="M1424">
        <v>5</v>
      </c>
      <c r="N1424" s="1">
        <v>42859</v>
      </c>
      <c r="O1424">
        <v>1</v>
      </c>
      <c r="P1424" t="str">
        <f>"170500000431"</f>
        <v>170500000431</v>
      </c>
      <c r="Q1424" t="s">
        <v>172</v>
      </c>
      <c r="R1424" t="s">
        <v>29</v>
      </c>
      <c r="S1424" t="s">
        <v>173</v>
      </c>
      <c r="T1424" t="s">
        <v>174</v>
      </c>
      <c r="U1424" t="s">
        <v>28</v>
      </c>
      <c r="V1424">
        <v>4</v>
      </c>
      <c r="W1424">
        <v>0</v>
      </c>
    </row>
    <row r="1425" spans="1:23" x14ac:dyDescent="0.25">
      <c r="A1425" t="str">
        <f t="shared" ref="A1425:A1471" si="44">"LA061"</f>
        <v>LA061</v>
      </c>
      <c r="B1425" t="str">
        <f t="shared" ref="B1425:B1471" si="45">"061"</f>
        <v>061</v>
      </c>
      <c r="C1425" t="s">
        <v>24</v>
      </c>
      <c r="D1425">
        <v>613540</v>
      </c>
      <c r="E1425" t="s">
        <v>237</v>
      </c>
      <c r="F1425">
        <v>613540</v>
      </c>
      <c r="G1425" t="s">
        <v>202</v>
      </c>
      <c r="H1425" t="s">
        <v>203</v>
      </c>
      <c r="I1425" t="s">
        <v>36</v>
      </c>
      <c r="J1425" t="s">
        <v>37</v>
      </c>
      <c r="K1425">
        <v>2540</v>
      </c>
      <c r="L1425" t="s">
        <v>46</v>
      </c>
      <c r="M1425">
        <v>5</v>
      </c>
      <c r="N1425" s="1">
        <v>42866</v>
      </c>
      <c r="O1425">
        <v>1</v>
      </c>
      <c r="P1425" t="str">
        <f>"170500000435"</f>
        <v>170500000435</v>
      </c>
      <c r="Q1425" t="s">
        <v>172</v>
      </c>
      <c r="R1425" t="s">
        <v>29</v>
      </c>
      <c r="S1425" t="s">
        <v>173</v>
      </c>
      <c r="T1425" t="s">
        <v>174</v>
      </c>
      <c r="U1425" t="s">
        <v>28</v>
      </c>
      <c r="V1425">
        <v>4</v>
      </c>
      <c r="W1425">
        <v>0</v>
      </c>
    </row>
    <row r="1426" spans="1:23" x14ac:dyDescent="0.25">
      <c r="A1426" t="str">
        <f t="shared" si="44"/>
        <v>LA061</v>
      </c>
      <c r="B1426" t="str">
        <f t="shared" si="45"/>
        <v>061</v>
      </c>
      <c r="C1426" t="s">
        <v>24</v>
      </c>
      <c r="D1426">
        <v>613540</v>
      </c>
      <c r="E1426" t="s">
        <v>237</v>
      </c>
      <c r="F1426">
        <v>613540</v>
      </c>
      <c r="G1426" t="s">
        <v>202</v>
      </c>
      <c r="H1426" t="s">
        <v>203</v>
      </c>
      <c r="I1426" t="s">
        <v>36</v>
      </c>
      <c r="J1426" t="s">
        <v>37</v>
      </c>
      <c r="K1426">
        <v>2540</v>
      </c>
      <c r="L1426" t="s">
        <v>46</v>
      </c>
      <c r="M1426">
        <v>5</v>
      </c>
      <c r="N1426" s="1">
        <v>42872</v>
      </c>
      <c r="O1426">
        <v>1</v>
      </c>
      <c r="P1426" t="str">
        <f>"170500001147"</f>
        <v>170500001147</v>
      </c>
      <c r="Q1426" t="s">
        <v>172</v>
      </c>
      <c r="R1426" t="s">
        <v>29</v>
      </c>
      <c r="S1426" t="s">
        <v>173</v>
      </c>
      <c r="T1426" t="s">
        <v>174</v>
      </c>
      <c r="U1426" t="s">
        <v>28</v>
      </c>
      <c r="V1426">
        <v>4</v>
      </c>
      <c r="W1426">
        <v>0</v>
      </c>
    </row>
    <row r="1427" spans="1:23" x14ac:dyDescent="0.25">
      <c r="A1427" t="str">
        <f t="shared" si="44"/>
        <v>LA061</v>
      </c>
      <c r="B1427" t="str">
        <f t="shared" si="45"/>
        <v>061</v>
      </c>
      <c r="C1427" t="s">
        <v>24</v>
      </c>
      <c r="D1427">
        <v>613540</v>
      </c>
      <c r="E1427" t="s">
        <v>237</v>
      </c>
      <c r="F1427">
        <v>613540</v>
      </c>
      <c r="G1427" t="s">
        <v>202</v>
      </c>
      <c r="H1427" t="s">
        <v>203</v>
      </c>
      <c r="I1427" t="s">
        <v>36</v>
      </c>
      <c r="J1427" t="s">
        <v>37</v>
      </c>
      <c r="K1427">
        <v>2540</v>
      </c>
      <c r="L1427" t="s">
        <v>46</v>
      </c>
      <c r="M1427">
        <v>5</v>
      </c>
      <c r="N1427" s="1">
        <v>42874</v>
      </c>
      <c r="O1427">
        <v>1</v>
      </c>
      <c r="P1427" t="str">
        <f>"170500001552"</f>
        <v>170500001552</v>
      </c>
      <c r="Q1427" t="s">
        <v>172</v>
      </c>
      <c r="R1427" t="s">
        <v>29</v>
      </c>
      <c r="S1427" t="s">
        <v>173</v>
      </c>
      <c r="T1427" t="s">
        <v>174</v>
      </c>
      <c r="U1427" t="s">
        <v>28</v>
      </c>
      <c r="V1427">
        <v>4</v>
      </c>
      <c r="W1427">
        <v>0</v>
      </c>
    </row>
    <row r="1428" spans="1:23" x14ac:dyDescent="0.25">
      <c r="A1428" t="str">
        <f t="shared" si="44"/>
        <v>LA061</v>
      </c>
      <c r="B1428" t="str">
        <f t="shared" si="45"/>
        <v>061</v>
      </c>
      <c r="C1428" t="s">
        <v>24</v>
      </c>
      <c r="D1428">
        <v>613540</v>
      </c>
      <c r="E1428" t="s">
        <v>237</v>
      </c>
      <c r="F1428">
        <v>613540</v>
      </c>
      <c r="G1428" t="s">
        <v>202</v>
      </c>
      <c r="H1428" t="s">
        <v>203</v>
      </c>
      <c r="I1428" t="s">
        <v>36</v>
      </c>
      <c r="J1428" t="s">
        <v>37</v>
      </c>
      <c r="K1428">
        <v>2540</v>
      </c>
      <c r="L1428" t="s">
        <v>46</v>
      </c>
      <c r="M1428">
        <v>5</v>
      </c>
      <c r="N1428" s="1">
        <v>42881</v>
      </c>
      <c r="O1428">
        <v>1</v>
      </c>
      <c r="P1428" t="str">
        <f>"170500002142"</f>
        <v>170500002142</v>
      </c>
      <c r="Q1428" t="s">
        <v>172</v>
      </c>
      <c r="R1428" t="s">
        <v>29</v>
      </c>
      <c r="S1428" t="s">
        <v>173</v>
      </c>
      <c r="T1428" t="s">
        <v>174</v>
      </c>
      <c r="U1428" t="s">
        <v>28</v>
      </c>
      <c r="V1428">
        <v>4</v>
      </c>
      <c r="W1428">
        <v>0</v>
      </c>
    </row>
    <row r="1429" spans="1:23" x14ac:dyDescent="0.25">
      <c r="A1429" t="str">
        <f t="shared" si="44"/>
        <v>LA061</v>
      </c>
      <c r="B1429" t="str">
        <f t="shared" si="45"/>
        <v>061</v>
      </c>
      <c r="C1429" t="s">
        <v>24</v>
      </c>
      <c r="D1429">
        <v>613540</v>
      </c>
      <c r="E1429" t="s">
        <v>237</v>
      </c>
      <c r="F1429">
        <v>613540</v>
      </c>
      <c r="G1429" t="s">
        <v>202</v>
      </c>
      <c r="H1429" t="s">
        <v>203</v>
      </c>
      <c r="I1429" t="s">
        <v>36</v>
      </c>
      <c r="J1429" t="s">
        <v>37</v>
      </c>
      <c r="K1429">
        <v>2540</v>
      </c>
      <c r="L1429" t="s">
        <v>46</v>
      </c>
      <c r="M1429">
        <v>5</v>
      </c>
      <c r="N1429" s="1">
        <v>42886</v>
      </c>
      <c r="O1429">
        <v>1</v>
      </c>
      <c r="P1429" t="str">
        <f>"170500002998"</f>
        <v>170500002998</v>
      </c>
      <c r="Q1429" t="s">
        <v>172</v>
      </c>
      <c r="R1429" t="s">
        <v>29</v>
      </c>
      <c r="S1429" t="s">
        <v>173</v>
      </c>
      <c r="T1429" t="s">
        <v>174</v>
      </c>
      <c r="U1429" t="s">
        <v>28</v>
      </c>
      <c r="V1429">
        <v>4</v>
      </c>
      <c r="W1429">
        <v>0</v>
      </c>
    </row>
    <row r="1430" spans="1:23" x14ac:dyDescent="0.25">
      <c r="A1430" t="str">
        <f t="shared" si="44"/>
        <v>LA061</v>
      </c>
      <c r="B1430" t="str">
        <f t="shared" si="45"/>
        <v>061</v>
      </c>
      <c r="C1430" t="s">
        <v>24</v>
      </c>
      <c r="D1430">
        <v>613540</v>
      </c>
      <c r="E1430" t="s">
        <v>237</v>
      </c>
      <c r="F1430">
        <v>613540</v>
      </c>
      <c r="G1430" t="s">
        <v>202</v>
      </c>
      <c r="H1430" t="s">
        <v>203</v>
      </c>
      <c r="I1430" t="s">
        <v>36</v>
      </c>
      <c r="J1430" t="s">
        <v>37</v>
      </c>
      <c r="K1430">
        <v>2540</v>
      </c>
      <c r="L1430" t="s">
        <v>46</v>
      </c>
      <c r="M1430">
        <v>5</v>
      </c>
      <c r="N1430" s="1">
        <v>42886</v>
      </c>
      <c r="O1430">
        <v>1</v>
      </c>
      <c r="P1430" t="str">
        <f>"170500002998"</f>
        <v>170500002998</v>
      </c>
      <c r="Q1430" t="s">
        <v>172</v>
      </c>
      <c r="R1430" t="s">
        <v>29</v>
      </c>
      <c r="S1430" t="s">
        <v>173</v>
      </c>
      <c r="T1430" t="s">
        <v>174</v>
      </c>
      <c r="U1430" t="s">
        <v>28</v>
      </c>
      <c r="V1430">
        <v>4</v>
      </c>
      <c r="W1430">
        <v>0</v>
      </c>
    </row>
    <row r="1431" spans="1:23" x14ac:dyDescent="0.25">
      <c r="A1431" t="str">
        <f t="shared" si="44"/>
        <v>LA061</v>
      </c>
      <c r="B1431" t="str">
        <f t="shared" si="45"/>
        <v>061</v>
      </c>
      <c r="C1431" t="s">
        <v>24</v>
      </c>
      <c r="D1431">
        <v>613540</v>
      </c>
      <c r="E1431" t="s">
        <v>237</v>
      </c>
      <c r="F1431">
        <v>613540</v>
      </c>
      <c r="G1431" t="s">
        <v>202</v>
      </c>
      <c r="H1431" t="s">
        <v>203</v>
      </c>
      <c r="I1431" t="s">
        <v>36</v>
      </c>
      <c r="J1431" t="s">
        <v>37</v>
      </c>
      <c r="K1431">
        <v>2540</v>
      </c>
      <c r="L1431" t="s">
        <v>46</v>
      </c>
      <c r="M1431">
        <v>5</v>
      </c>
      <c r="N1431" s="1">
        <v>42886</v>
      </c>
      <c r="O1431">
        <v>1</v>
      </c>
      <c r="P1431" t="str">
        <f>"170500000321"</f>
        <v>170500000321</v>
      </c>
      <c r="Q1431" t="s">
        <v>180</v>
      </c>
      <c r="R1431" t="s">
        <v>27</v>
      </c>
      <c r="S1431" t="s">
        <v>170</v>
      </c>
      <c r="T1431" t="s">
        <v>181</v>
      </c>
      <c r="U1431" t="s">
        <v>28</v>
      </c>
      <c r="V1431">
        <v>4</v>
      </c>
      <c r="W1431">
        <v>0</v>
      </c>
    </row>
    <row r="1432" spans="1:23" x14ac:dyDescent="0.25">
      <c r="A1432" t="str">
        <f t="shared" si="44"/>
        <v>LA061</v>
      </c>
      <c r="B1432" t="str">
        <f t="shared" si="45"/>
        <v>061</v>
      </c>
      <c r="C1432" t="s">
        <v>24</v>
      </c>
      <c r="D1432">
        <v>613540</v>
      </c>
      <c r="E1432" t="s">
        <v>237</v>
      </c>
      <c r="F1432">
        <v>613540</v>
      </c>
      <c r="G1432" t="s">
        <v>202</v>
      </c>
      <c r="H1432" t="s">
        <v>203</v>
      </c>
      <c r="I1432" t="s">
        <v>36</v>
      </c>
      <c r="J1432" t="s">
        <v>37</v>
      </c>
      <c r="K1432">
        <v>2540</v>
      </c>
      <c r="L1432" t="s">
        <v>46</v>
      </c>
      <c r="M1432">
        <v>5</v>
      </c>
      <c r="N1432" s="1">
        <v>42886</v>
      </c>
      <c r="O1432">
        <v>1</v>
      </c>
      <c r="P1432" t="str">
        <f>"170500000028"</f>
        <v>170500000028</v>
      </c>
      <c r="Q1432" t="s">
        <v>180</v>
      </c>
      <c r="R1432" t="s">
        <v>29</v>
      </c>
      <c r="S1432" t="s">
        <v>170</v>
      </c>
      <c r="T1432" t="s">
        <v>181</v>
      </c>
      <c r="U1432" t="s">
        <v>28</v>
      </c>
      <c r="V1432">
        <v>4</v>
      </c>
      <c r="W1432">
        <v>0</v>
      </c>
    </row>
    <row r="1433" spans="1:23" x14ac:dyDescent="0.25">
      <c r="A1433" t="str">
        <f t="shared" si="44"/>
        <v>LA061</v>
      </c>
      <c r="B1433" t="str">
        <f t="shared" si="45"/>
        <v>061</v>
      </c>
      <c r="C1433" t="s">
        <v>24</v>
      </c>
      <c r="D1433">
        <v>613540</v>
      </c>
      <c r="E1433" t="s">
        <v>237</v>
      </c>
      <c r="F1433">
        <v>613540</v>
      </c>
      <c r="G1433" t="s">
        <v>202</v>
      </c>
      <c r="H1433" t="s">
        <v>203</v>
      </c>
      <c r="I1433" t="s">
        <v>36</v>
      </c>
      <c r="J1433" t="s">
        <v>37</v>
      </c>
      <c r="K1433">
        <v>2540</v>
      </c>
      <c r="L1433" t="s">
        <v>46</v>
      </c>
      <c r="M1433">
        <v>6</v>
      </c>
      <c r="N1433" s="1">
        <v>42887</v>
      </c>
      <c r="O1433">
        <v>1</v>
      </c>
      <c r="P1433" t="str">
        <f>"170600000087"</f>
        <v>170600000087</v>
      </c>
      <c r="Q1433" t="s">
        <v>172</v>
      </c>
      <c r="R1433" t="s">
        <v>29</v>
      </c>
      <c r="S1433" t="s">
        <v>173</v>
      </c>
      <c r="T1433" t="s">
        <v>174</v>
      </c>
      <c r="U1433" t="s">
        <v>28</v>
      </c>
      <c r="V1433">
        <v>4</v>
      </c>
      <c r="W1433">
        <v>0</v>
      </c>
    </row>
    <row r="1434" spans="1:23" x14ac:dyDescent="0.25">
      <c r="A1434" t="str">
        <f t="shared" si="44"/>
        <v>LA061</v>
      </c>
      <c r="B1434" t="str">
        <f t="shared" si="45"/>
        <v>061</v>
      </c>
      <c r="C1434" t="s">
        <v>24</v>
      </c>
      <c r="D1434">
        <v>613540</v>
      </c>
      <c r="E1434" t="s">
        <v>237</v>
      </c>
      <c r="F1434">
        <v>613540</v>
      </c>
      <c r="G1434" t="s">
        <v>202</v>
      </c>
      <c r="H1434" t="s">
        <v>203</v>
      </c>
      <c r="I1434" t="s">
        <v>36</v>
      </c>
      <c r="J1434" t="s">
        <v>37</v>
      </c>
      <c r="K1434">
        <v>2540</v>
      </c>
      <c r="L1434" t="s">
        <v>46</v>
      </c>
      <c r="M1434">
        <v>6</v>
      </c>
      <c r="N1434" s="1">
        <v>42887</v>
      </c>
      <c r="O1434">
        <v>1</v>
      </c>
      <c r="P1434" t="str">
        <f>"170600000025"</f>
        <v>170600000025</v>
      </c>
      <c r="Q1434" t="s">
        <v>180</v>
      </c>
      <c r="R1434" t="s">
        <v>27</v>
      </c>
      <c r="S1434" t="s">
        <v>170</v>
      </c>
      <c r="T1434" t="s">
        <v>181</v>
      </c>
      <c r="U1434" t="s">
        <v>28</v>
      </c>
      <c r="V1434">
        <v>4</v>
      </c>
      <c r="W1434">
        <v>0</v>
      </c>
    </row>
    <row r="1435" spans="1:23" x14ac:dyDescent="0.25">
      <c r="A1435" t="str">
        <f t="shared" si="44"/>
        <v>LA061</v>
      </c>
      <c r="B1435" t="str">
        <f t="shared" si="45"/>
        <v>061</v>
      </c>
      <c r="C1435" t="s">
        <v>24</v>
      </c>
      <c r="D1435">
        <v>613540</v>
      </c>
      <c r="E1435" t="s">
        <v>237</v>
      </c>
      <c r="F1435">
        <v>613540</v>
      </c>
      <c r="G1435" t="s">
        <v>202</v>
      </c>
      <c r="H1435" t="s">
        <v>203</v>
      </c>
      <c r="I1435" t="s">
        <v>36</v>
      </c>
      <c r="J1435" t="s">
        <v>37</v>
      </c>
      <c r="K1435">
        <v>2540</v>
      </c>
      <c r="L1435" t="s">
        <v>46</v>
      </c>
      <c r="M1435">
        <v>6</v>
      </c>
      <c r="N1435" s="1">
        <v>42887</v>
      </c>
      <c r="O1435">
        <v>1</v>
      </c>
      <c r="P1435" t="str">
        <f>"170600000001"</f>
        <v>170600000001</v>
      </c>
      <c r="Q1435" t="s">
        <v>180</v>
      </c>
      <c r="R1435" t="s">
        <v>29</v>
      </c>
      <c r="S1435" t="s">
        <v>170</v>
      </c>
      <c r="T1435" t="s">
        <v>181</v>
      </c>
      <c r="U1435" t="s">
        <v>28</v>
      </c>
      <c r="V1435">
        <v>4</v>
      </c>
      <c r="W1435">
        <v>0</v>
      </c>
    </row>
    <row r="1436" spans="1:23" x14ac:dyDescent="0.25">
      <c r="A1436" t="str">
        <f t="shared" si="44"/>
        <v>LA061</v>
      </c>
      <c r="B1436" t="str">
        <f t="shared" si="45"/>
        <v>061</v>
      </c>
      <c r="C1436" t="s">
        <v>24</v>
      </c>
      <c r="D1436">
        <v>613540</v>
      </c>
      <c r="E1436" t="s">
        <v>237</v>
      </c>
      <c r="F1436">
        <v>613540</v>
      </c>
      <c r="G1436" t="s">
        <v>202</v>
      </c>
      <c r="H1436" t="s">
        <v>203</v>
      </c>
      <c r="I1436" t="s">
        <v>36</v>
      </c>
      <c r="J1436" t="s">
        <v>37</v>
      </c>
      <c r="K1436">
        <v>2540</v>
      </c>
      <c r="L1436" t="s">
        <v>46</v>
      </c>
      <c r="M1436">
        <v>6</v>
      </c>
      <c r="N1436" s="1">
        <v>42892</v>
      </c>
      <c r="O1436">
        <v>1</v>
      </c>
      <c r="P1436" t="str">
        <f>"170600000172"</f>
        <v>170600000172</v>
      </c>
      <c r="Q1436" t="s">
        <v>172</v>
      </c>
      <c r="R1436" t="s">
        <v>29</v>
      </c>
      <c r="S1436" t="s">
        <v>173</v>
      </c>
      <c r="T1436" t="s">
        <v>174</v>
      </c>
      <c r="U1436" t="s">
        <v>28</v>
      </c>
      <c r="V1436">
        <v>4</v>
      </c>
      <c r="W1436">
        <v>0</v>
      </c>
    </row>
    <row r="1437" spans="1:23" x14ac:dyDescent="0.25">
      <c r="A1437" t="str">
        <f t="shared" si="44"/>
        <v>LA061</v>
      </c>
      <c r="B1437" t="str">
        <f t="shared" si="45"/>
        <v>061</v>
      </c>
      <c r="C1437" t="s">
        <v>24</v>
      </c>
      <c r="D1437">
        <v>615500</v>
      </c>
      <c r="E1437" t="s">
        <v>246</v>
      </c>
      <c r="F1437">
        <v>615500</v>
      </c>
      <c r="G1437" t="s">
        <v>249</v>
      </c>
      <c r="H1437" t="s">
        <v>250</v>
      </c>
      <c r="I1437" t="s">
        <v>39</v>
      </c>
      <c r="J1437" t="s">
        <v>40</v>
      </c>
      <c r="K1437">
        <v>2550</v>
      </c>
      <c r="L1437" t="s">
        <v>221</v>
      </c>
      <c r="M1437">
        <v>7</v>
      </c>
      <c r="N1437" s="1">
        <v>42935</v>
      </c>
      <c r="O1437">
        <v>1</v>
      </c>
      <c r="P1437" t="str">
        <f>"170700001215"</f>
        <v>170700001215</v>
      </c>
      <c r="Q1437" t="s">
        <v>172</v>
      </c>
      <c r="R1437" t="s">
        <v>29</v>
      </c>
      <c r="S1437" t="s">
        <v>173</v>
      </c>
      <c r="T1437" t="s">
        <v>174</v>
      </c>
      <c r="U1437" t="s">
        <v>28</v>
      </c>
      <c r="V1437">
        <v>4</v>
      </c>
      <c r="W1437">
        <v>0</v>
      </c>
    </row>
    <row r="1438" spans="1:23" x14ac:dyDescent="0.25">
      <c r="A1438" t="str">
        <f t="shared" si="44"/>
        <v>LA061</v>
      </c>
      <c r="B1438" t="str">
        <f t="shared" si="45"/>
        <v>061</v>
      </c>
      <c r="C1438" t="s">
        <v>24</v>
      </c>
      <c r="D1438">
        <v>615500</v>
      </c>
      <c r="E1438" t="s">
        <v>246</v>
      </c>
      <c r="F1438">
        <v>615500</v>
      </c>
      <c r="G1438" t="s">
        <v>249</v>
      </c>
      <c r="H1438" t="s">
        <v>250</v>
      </c>
      <c r="I1438" t="s">
        <v>39</v>
      </c>
      <c r="J1438" t="s">
        <v>40</v>
      </c>
      <c r="K1438">
        <v>2550</v>
      </c>
      <c r="L1438" t="s">
        <v>221</v>
      </c>
      <c r="M1438">
        <v>7</v>
      </c>
      <c r="N1438" s="1">
        <v>42947</v>
      </c>
      <c r="O1438">
        <v>1</v>
      </c>
      <c r="P1438" t="str">
        <f>"170700000172"</f>
        <v>170700000172</v>
      </c>
      <c r="Q1438" t="s">
        <v>169</v>
      </c>
      <c r="R1438" t="s">
        <v>27</v>
      </c>
      <c r="S1438" t="s">
        <v>170</v>
      </c>
      <c r="T1438" t="s">
        <v>171</v>
      </c>
      <c r="U1438" t="s">
        <v>28</v>
      </c>
      <c r="V1438">
        <v>4</v>
      </c>
      <c r="W1438">
        <v>0</v>
      </c>
    </row>
    <row r="1439" spans="1:23" x14ac:dyDescent="0.25">
      <c r="A1439" t="str">
        <f t="shared" si="44"/>
        <v>LA061</v>
      </c>
      <c r="B1439" t="str">
        <f t="shared" si="45"/>
        <v>061</v>
      </c>
      <c r="C1439" t="s">
        <v>24</v>
      </c>
      <c r="D1439">
        <v>615500</v>
      </c>
      <c r="E1439" t="s">
        <v>246</v>
      </c>
      <c r="F1439">
        <v>615500</v>
      </c>
      <c r="G1439" t="s">
        <v>249</v>
      </c>
      <c r="H1439" t="s">
        <v>250</v>
      </c>
      <c r="I1439" t="s">
        <v>39</v>
      </c>
      <c r="J1439" t="s">
        <v>40</v>
      </c>
      <c r="K1439">
        <v>2550</v>
      </c>
      <c r="L1439" t="s">
        <v>221</v>
      </c>
      <c r="M1439">
        <v>8</v>
      </c>
      <c r="N1439" s="1">
        <v>42948</v>
      </c>
      <c r="O1439">
        <v>1</v>
      </c>
      <c r="P1439" t="str">
        <f>"170800000172"</f>
        <v>170800000172</v>
      </c>
      <c r="Q1439" t="s">
        <v>169</v>
      </c>
      <c r="R1439" t="s">
        <v>27</v>
      </c>
      <c r="S1439" t="s">
        <v>170</v>
      </c>
      <c r="T1439" t="s">
        <v>171</v>
      </c>
      <c r="U1439" t="s">
        <v>28</v>
      </c>
      <c r="V1439">
        <v>4</v>
      </c>
      <c r="W1439">
        <v>0</v>
      </c>
    </row>
    <row r="1440" spans="1:23" x14ac:dyDescent="0.25">
      <c r="A1440" t="str">
        <f t="shared" si="44"/>
        <v>LA061</v>
      </c>
      <c r="B1440" t="str">
        <f t="shared" si="45"/>
        <v>061</v>
      </c>
      <c r="C1440" t="s">
        <v>24</v>
      </c>
      <c r="D1440">
        <v>615500</v>
      </c>
      <c r="E1440" t="s">
        <v>246</v>
      </c>
      <c r="F1440">
        <v>615500</v>
      </c>
      <c r="G1440" t="s">
        <v>249</v>
      </c>
      <c r="H1440" t="s">
        <v>250</v>
      </c>
      <c r="I1440" t="s">
        <v>39</v>
      </c>
      <c r="J1440" t="s">
        <v>40</v>
      </c>
      <c r="K1440">
        <v>2550</v>
      </c>
      <c r="L1440" t="s">
        <v>221</v>
      </c>
      <c r="M1440">
        <v>8</v>
      </c>
      <c r="N1440" s="1">
        <v>42948</v>
      </c>
      <c r="O1440">
        <v>1</v>
      </c>
      <c r="P1440" t="str">
        <f>"170800000209"</f>
        <v>170800000209</v>
      </c>
      <c r="Q1440" t="s">
        <v>172</v>
      </c>
      <c r="R1440" t="s">
        <v>29</v>
      </c>
      <c r="S1440" t="s">
        <v>173</v>
      </c>
      <c r="T1440" t="s">
        <v>174</v>
      </c>
      <c r="U1440" t="s">
        <v>28</v>
      </c>
      <c r="V1440">
        <v>4</v>
      </c>
      <c r="W1440">
        <v>0</v>
      </c>
    </row>
    <row r="1441" spans="1:23" x14ac:dyDescent="0.25">
      <c r="A1441" t="str">
        <f t="shared" si="44"/>
        <v>LA061</v>
      </c>
      <c r="B1441" t="str">
        <f t="shared" si="45"/>
        <v>061</v>
      </c>
      <c r="C1441" t="s">
        <v>24</v>
      </c>
      <c r="D1441">
        <v>615500</v>
      </c>
      <c r="E1441" t="s">
        <v>246</v>
      </c>
      <c r="F1441">
        <v>615500</v>
      </c>
      <c r="G1441" t="s">
        <v>249</v>
      </c>
      <c r="H1441" t="s">
        <v>250</v>
      </c>
      <c r="I1441" t="s">
        <v>39</v>
      </c>
      <c r="J1441" t="s">
        <v>40</v>
      </c>
      <c r="K1441">
        <v>2550</v>
      </c>
      <c r="L1441" t="s">
        <v>221</v>
      </c>
      <c r="M1441">
        <v>8</v>
      </c>
      <c r="N1441" s="1">
        <v>42948</v>
      </c>
      <c r="O1441">
        <v>1</v>
      </c>
      <c r="P1441" t="str">
        <f>"170800000220"</f>
        <v>170800000220</v>
      </c>
      <c r="Q1441" t="s">
        <v>172</v>
      </c>
      <c r="R1441" t="s">
        <v>29</v>
      </c>
      <c r="S1441" t="s">
        <v>173</v>
      </c>
      <c r="T1441" t="s">
        <v>174</v>
      </c>
      <c r="U1441" t="s">
        <v>28</v>
      </c>
      <c r="V1441">
        <v>4</v>
      </c>
      <c r="W1441">
        <v>0</v>
      </c>
    </row>
    <row r="1442" spans="1:23" x14ac:dyDescent="0.25">
      <c r="A1442" t="str">
        <f t="shared" si="44"/>
        <v>LA061</v>
      </c>
      <c r="B1442" t="str">
        <f t="shared" si="45"/>
        <v>061</v>
      </c>
      <c r="C1442" t="s">
        <v>24</v>
      </c>
      <c r="D1442">
        <v>615500</v>
      </c>
      <c r="E1442" t="s">
        <v>246</v>
      </c>
      <c r="F1442">
        <v>615500</v>
      </c>
      <c r="G1442" t="s">
        <v>249</v>
      </c>
      <c r="H1442" t="s">
        <v>250</v>
      </c>
      <c r="I1442" t="s">
        <v>39</v>
      </c>
      <c r="J1442" t="s">
        <v>40</v>
      </c>
      <c r="K1442">
        <v>2550</v>
      </c>
      <c r="L1442" t="s">
        <v>221</v>
      </c>
      <c r="M1442">
        <v>8</v>
      </c>
      <c r="N1442" s="1">
        <v>42950</v>
      </c>
      <c r="O1442">
        <v>1</v>
      </c>
      <c r="P1442" t="str">
        <f>"170800000222"</f>
        <v>170800000222</v>
      </c>
      <c r="Q1442" t="s">
        <v>172</v>
      </c>
      <c r="R1442" t="s">
        <v>29</v>
      </c>
      <c r="S1442" t="s">
        <v>173</v>
      </c>
      <c r="T1442" t="s">
        <v>174</v>
      </c>
      <c r="U1442" t="s">
        <v>28</v>
      </c>
      <c r="V1442">
        <v>4</v>
      </c>
      <c r="W1442">
        <v>0</v>
      </c>
    </row>
    <row r="1443" spans="1:23" x14ac:dyDescent="0.25">
      <c r="A1443" t="str">
        <f t="shared" si="44"/>
        <v>LA061</v>
      </c>
      <c r="B1443" t="str">
        <f t="shared" si="45"/>
        <v>061</v>
      </c>
      <c r="C1443" t="s">
        <v>24</v>
      </c>
      <c r="D1443">
        <v>615500</v>
      </c>
      <c r="E1443" t="s">
        <v>246</v>
      </c>
      <c r="F1443">
        <v>615500</v>
      </c>
      <c r="G1443" t="s">
        <v>249</v>
      </c>
      <c r="H1443" t="s">
        <v>250</v>
      </c>
      <c r="I1443" t="s">
        <v>39</v>
      </c>
      <c r="J1443" t="s">
        <v>40</v>
      </c>
      <c r="K1443">
        <v>2550</v>
      </c>
      <c r="L1443" t="s">
        <v>221</v>
      </c>
      <c r="M1443">
        <v>8</v>
      </c>
      <c r="N1443" s="1">
        <v>42954</v>
      </c>
      <c r="O1443">
        <v>1</v>
      </c>
      <c r="P1443" t="str">
        <f>"170800000224"</f>
        <v>170800000224</v>
      </c>
      <c r="Q1443" t="s">
        <v>172</v>
      </c>
      <c r="R1443" t="s">
        <v>29</v>
      </c>
      <c r="S1443" t="s">
        <v>173</v>
      </c>
      <c r="T1443" t="s">
        <v>174</v>
      </c>
      <c r="U1443" t="s">
        <v>28</v>
      </c>
      <c r="V1443">
        <v>4</v>
      </c>
      <c r="W1443">
        <v>0</v>
      </c>
    </row>
    <row r="1444" spans="1:23" x14ac:dyDescent="0.25">
      <c r="A1444" t="str">
        <f t="shared" si="44"/>
        <v>LA061</v>
      </c>
      <c r="B1444" t="str">
        <f t="shared" si="45"/>
        <v>061</v>
      </c>
      <c r="C1444" t="s">
        <v>24</v>
      </c>
      <c r="D1444">
        <v>615500</v>
      </c>
      <c r="E1444" t="s">
        <v>246</v>
      </c>
      <c r="F1444">
        <v>615500</v>
      </c>
      <c r="G1444" t="s">
        <v>249</v>
      </c>
      <c r="H1444" t="s">
        <v>250</v>
      </c>
      <c r="I1444" t="s">
        <v>39</v>
      </c>
      <c r="J1444" t="s">
        <v>40</v>
      </c>
      <c r="K1444">
        <v>2550</v>
      </c>
      <c r="L1444" t="s">
        <v>221</v>
      </c>
      <c r="M1444">
        <v>8</v>
      </c>
      <c r="N1444" s="1">
        <v>42955</v>
      </c>
      <c r="O1444">
        <v>1</v>
      </c>
      <c r="P1444" t="str">
        <f>"170800000262"</f>
        <v>170800000262</v>
      </c>
      <c r="Q1444" t="s">
        <v>172</v>
      </c>
      <c r="R1444" t="s">
        <v>29</v>
      </c>
      <c r="S1444" t="s">
        <v>173</v>
      </c>
      <c r="T1444" t="s">
        <v>174</v>
      </c>
      <c r="U1444" t="s">
        <v>28</v>
      </c>
      <c r="V1444">
        <v>4</v>
      </c>
      <c r="W1444">
        <v>0</v>
      </c>
    </row>
    <row r="1445" spans="1:23" x14ac:dyDescent="0.25">
      <c r="A1445" t="str">
        <f t="shared" si="44"/>
        <v>LA061</v>
      </c>
      <c r="B1445" t="str">
        <f t="shared" si="45"/>
        <v>061</v>
      </c>
      <c r="C1445" t="s">
        <v>24</v>
      </c>
      <c r="D1445">
        <v>615500</v>
      </c>
      <c r="E1445" t="s">
        <v>246</v>
      </c>
      <c r="F1445">
        <v>615500</v>
      </c>
      <c r="G1445" t="s">
        <v>249</v>
      </c>
      <c r="H1445" t="s">
        <v>250</v>
      </c>
      <c r="I1445" t="s">
        <v>39</v>
      </c>
      <c r="J1445" t="s">
        <v>40</v>
      </c>
      <c r="K1445">
        <v>2550</v>
      </c>
      <c r="L1445" t="s">
        <v>221</v>
      </c>
      <c r="M1445">
        <v>8</v>
      </c>
      <c r="N1445" s="1">
        <v>42956</v>
      </c>
      <c r="O1445">
        <v>1</v>
      </c>
      <c r="P1445" t="str">
        <f>"170800000382"</f>
        <v>170800000382</v>
      </c>
      <c r="Q1445" t="s">
        <v>172</v>
      </c>
      <c r="R1445" t="s">
        <v>29</v>
      </c>
      <c r="S1445" t="s">
        <v>173</v>
      </c>
      <c r="T1445" t="s">
        <v>174</v>
      </c>
      <c r="U1445" t="s">
        <v>28</v>
      </c>
      <c r="V1445">
        <v>4</v>
      </c>
      <c r="W1445">
        <v>0</v>
      </c>
    </row>
    <row r="1446" spans="1:23" x14ac:dyDescent="0.25">
      <c r="A1446" t="str">
        <f t="shared" si="44"/>
        <v>LA061</v>
      </c>
      <c r="B1446" t="str">
        <f t="shared" si="45"/>
        <v>061</v>
      </c>
      <c r="C1446" t="s">
        <v>24</v>
      </c>
      <c r="D1446">
        <v>615500</v>
      </c>
      <c r="E1446" t="s">
        <v>246</v>
      </c>
      <c r="F1446">
        <v>615500</v>
      </c>
      <c r="G1446" t="s">
        <v>249</v>
      </c>
      <c r="H1446" t="s">
        <v>250</v>
      </c>
      <c r="I1446" t="s">
        <v>39</v>
      </c>
      <c r="J1446" t="s">
        <v>40</v>
      </c>
      <c r="K1446">
        <v>2550</v>
      </c>
      <c r="L1446" t="s">
        <v>221</v>
      </c>
      <c r="M1446">
        <v>8</v>
      </c>
      <c r="N1446" s="1">
        <v>42963</v>
      </c>
      <c r="O1446">
        <v>1</v>
      </c>
      <c r="P1446" t="str">
        <f>"170800000961"</f>
        <v>170800000961</v>
      </c>
      <c r="Q1446" t="s">
        <v>172</v>
      </c>
      <c r="R1446" t="s">
        <v>29</v>
      </c>
      <c r="S1446" t="s">
        <v>173</v>
      </c>
      <c r="T1446" t="s">
        <v>174</v>
      </c>
      <c r="U1446" t="s">
        <v>28</v>
      </c>
      <c r="V1446">
        <v>4</v>
      </c>
      <c r="W1446">
        <v>0</v>
      </c>
    </row>
    <row r="1447" spans="1:23" x14ac:dyDescent="0.25">
      <c r="A1447" t="str">
        <f t="shared" si="44"/>
        <v>LA061</v>
      </c>
      <c r="B1447" t="str">
        <f t="shared" si="45"/>
        <v>061</v>
      </c>
      <c r="C1447" t="s">
        <v>24</v>
      </c>
      <c r="D1447">
        <v>615500</v>
      </c>
      <c r="E1447" t="s">
        <v>246</v>
      </c>
      <c r="F1447">
        <v>615500</v>
      </c>
      <c r="G1447" t="s">
        <v>249</v>
      </c>
      <c r="H1447" t="s">
        <v>250</v>
      </c>
      <c r="I1447" t="s">
        <v>39</v>
      </c>
      <c r="J1447" t="s">
        <v>40</v>
      </c>
      <c r="K1447">
        <v>2550</v>
      </c>
      <c r="L1447" t="s">
        <v>221</v>
      </c>
      <c r="M1447">
        <v>9</v>
      </c>
      <c r="N1447" s="1">
        <v>42986</v>
      </c>
      <c r="O1447">
        <v>1</v>
      </c>
      <c r="P1447" t="str">
        <f>"170900000433"</f>
        <v>170900000433</v>
      </c>
      <c r="Q1447" t="s">
        <v>172</v>
      </c>
      <c r="R1447" t="s">
        <v>29</v>
      </c>
      <c r="S1447" t="s">
        <v>173</v>
      </c>
      <c r="T1447" t="s">
        <v>174</v>
      </c>
      <c r="U1447" t="s">
        <v>28</v>
      </c>
      <c r="V1447">
        <v>4</v>
      </c>
      <c r="W1447">
        <v>0</v>
      </c>
    </row>
    <row r="1448" spans="1:23" x14ac:dyDescent="0.25">
      <c r="A1448" t="str">
        <f t="shared" si="44"/>
        <v>LA061</v>
      </c>
      <c r="B1448" t="str">
        <f t="shared" si="45"/>
        <v>061</v>
      </c>
      <c r="C1448" t="s">
        <v>24</v>
      </c>
      <c r="D1448">
        <v>615500</v>
      </c>
      <c r="E1448" t="s">
        <v>246</v>
      </c>
      <c r="F1448">
        <v>615500</v>
      </c>
      <c r="G1448" t="s">
        <v>249</v>
      </c>
      <c r="H1448" t="s">
        <v>250</v>
      </c>
      <c r="I1448" t="s">
        <v>39</v>
      </c>
      <c r="J1448" t="s">
        <v>40</v>
      </c>
      <c r="K1448">
        <v>2550</v>
      </c>
      <c r="L1448" t="s">
        <v>221</v>
      </c>
      <c r="M1448">
        <v>9</v>
      </c>
      <c r="N1448" s="1">
        <v>42992</v>
      </c>
      <c r="O1448">
        <v>1</v>
      </c>
      <c r="P1448" t="str">
        <f>"170900000818"</f>
        <v>170900000818</v>
      </c>
      <c r="Q1448" t="s">
        <v>172</v>
      </c>
      <c r="R1448" t="s">
        <v>29</v>
      </c>
      <c r="S1448" t="s">
        <v>173</v>
      </c>
      <c r="T1448" t="s">
        <v>174</v>
      </c>
      <c r="U1448" t="s">
        <v>28</v>
      </c>
      <c r="V1448">
        <v>4</v>
      </c>
      <c r="W1448">
        <v>0</v>
      </c>
    </row>
    <row r="1449" spans="1:23" x14ac:dyDescent="0.25">
      <c r="A1449" t="str">
        <f t="shared" si="44"/>
        <v>LA061</v>
      </c>
      <c r="B1449" t="str">
        <f t="shared" si="45"/>
        <v>061</v>
      </c>
      <c r="C1449" t="s">
        <v>24</v>
      </c>
      <c r="D1449">
        <v>615500</v>
      </c>
      <c r="E1449" t="s">
        <v>246</v>
      </c>
      <c r="F1449">
        <v>615500</v>
      </c>
      <c r="G1449" t="s">
        <v>249</v>
      </c>
      <c r="H1449" t="s">
        <v>250</v>
      </c>
      <c r="I1449" t="s">
        <v>39</v>
      </c>
      <c r="J1449" t="s">
        <v>40</v>
      </c>
      <c r="K1449">
        <v>2550</v>
      </c>
      <c r="L1449" t="s">
        <v>221</v>
      </c>
      <c r="M1449">
        <v>9</v>
      </c>
      <c r="N1449" s="1">
        <v>42996</v>
      </c>
      <c r="O1449">
        <v>1</v>
      </c>
      <c r="P1449" t="str">
        <f>"170900001523"</f>
        <v>170900001523</v>
      </c>
      <c r="Q1449" t="s">
        <v>172</v>
      </c>
      <c r="R1449" t="s">
        <v>29</v>
      </c>
      <c r="S1449" t="s">
        <v>173</v>
      </c>
      <c r="T1449" t="s">
        <v>174</v>
      </c>
      <c r="U1449" t="s">
        <v>28</v>
      </c>
      <c r="V1449">
        <v>4</v>
      </c>
      <c r="W1449">
        <v>0</v>
      </c>
    </row>
    <row r="1450" spans="1:23" x14ac:dyDescent="0.25">
      <c r="A1450" t="str">
        <f t="shared" si="44"/>
        <v>LA061</v>
      </c>
      <c r="B1450" t="str">
        <f t="shared" si="45"/>
        <v>061</v>
      </c>
      <c r="C1450" t="s">
        <v>24</v>
      </c>
      <c r="D1450">
        <v>615500</v>
      </c>
      <c r="E1450" t="s">
        <v>246</v>
      </c>
      <c r="F1450">
        <v>615500</v>
      </c>
      <c r="G1450" t="s">
        <v>249</v>
      </c>
      <c r="H1450" t="s">
        <v>250</v>
      </c>
      <c r="I1450" t="s">
        <v>39</v>
      </c>
      <c r="J1450" t="s">
        <v>40</v>
      </c>
      <c r="K1450">
        <v>2550</v>
      </c>
      <c r="L1450" t="s">
        <v>221</v>
      </c>
      <c r="M1450">
        <v>9</v>
      </c>
      <c r="N1450" s="1">
        <v>42996</v>
      </c>
      <c r="O1450">
        <v>1</v>
      </c>
      <c r="P1450" t="str">
        <f>"170900001764"</f>
        <v>170900001764</v>
      </c>
      <c r="Q1450" t="s">
        <v>172</v>
      </c>
      <c r="R1450" t="s">
        <v>29</v>
      </c>
      <c r="S1450" t="s">
        <v>173</v>
      </c>
      <c r="T1450" t="s">
        <v>174</v>
      </c>
      <c r="U1450" t="s">
        <v>28</v>
      </c>
      <c r="V1450">
        <v>4</v>
      </c>
      <c r="W1450">
        <v>0</v>
      </c>
    </row>
    <row r="1451" spans="1:23" x14ac:dyDescent="0.25">
      <c r="A1451" t="str">
        <f t="shared" si="44"/>
        <v>LA061</v>
      </c>
      <c r="B1451" t="str">
        <f t="shared" si="45"/>
        <v>061</v>
      </c>
      <c r="C1451" t="s">
        <v>24</v>
      </c>
      <c r="D1451">
        <v>615640</v>
      </c>
      <c r="E1451" t="s">
        <v>234</v>
      </c>
      <c r="F1451">
        <v>615640</v>
      </c>
      <c r="G1451" t="s">
        <v>235</v>
      </c>
      <c r="H1451" t="s">
        <v>236</v>
      </c>
      <c r="I1451" t="s">
        <v>25</v>
      </c>
      <c r="J1451" t="s">
        <v>26</v>
      </c>
      <c r="K1451" t="s">
        <v>0</v>
      </c>
      <c r="L1451" t="s">
        <v>0</v>
      </c>
      <c r="M1451">
        <v>4</v>
      </c>
      <c r="N1451" s="1">
        <v>42845</v>
      </c>
      <c r="O1451">
        <v>1</v>
      </c>
      <c r="P1451" t="str">
        <f>"170400001313"</f>
        <v>170400001313</v>
      </c>
      <c r="Q1451" t="s">
        <v>172</v>
      </c>
      <c r="R1451" t="s">
        <v>29</v>
      </c>
      <c r="S1451" t="s">
        <v>173</v>
      </c>
      <c r="T1451" t="s">
        <v>174</v>
      </c>
      <c r="U1451" t="s">
        <v>28</v>
      </c>
      <c r="V1451">
        <v>4</v>
      </c>
      <c r="W1451">
        <v>0</v>
      </c>
    </row>
    <row r="1452" spans="1:23" x14ac:dyDescent="0.25">
      <c r="A1452" t="str">
        <f t="shared" si="44"/>
        <v>LA061</v>
      </c>
      <c r="B1452" t="str">
        <f t="shared" si="45"/>
        <v>061</v>
      </c>
      <c r="C1452" t="s">
        <v>24</v>
      </c>
      <c r="D1452">
        <v>615640</v>
      </c>
      <c r="E1452" t="s">
        <v>234</v>
      </c>
      <c r="F1452">
        <v>615640</v>
      </c>
      <c r="G1452" t="s">
        <v>235</v>
      </c>
      <c r="H1452" t="s">
        <v>236</v>
      </c>
      <c r="I1452" t="s">
        <v>25</v>
      </c>
      <c r="J1452" t="s">
        <v>26</v>
      </c>
      <c r="K1452" t="s">
        <v>0</v>
      </c>
      <c r="L1452" t="s">
        <v>0</v>
      </c>
      <c r="M1452">
        <v>4</v>
      </c>
      <c r="N1452" s="1">
        <v>42850</v>
      </c>
      <c r="O1452">
        <v>1</v>
      </c>
      <c r="P1452" t="str">
        <f>"170400001987"</f>
        <v>170400001987</v>
      </c>
      <c r="Q1452" t="s">
        <v>172</v>
      </c>
      <c r="R1452" t="s">
        <v>29</v>
      </c>
      <c r="S1452" t="s">
        <v>173</v>
      </c>
      <c r="T1452" t="s">
        <v>174</v>
      </c>
      <c r="U1452" t="s">
        <v>28</v>
      </c>
      <c r="V1452">
        <v>4</v>
      </c>
      <c r="W1452">
        <v>0</v>
      </c>
    </row>
    <row r="1453" spans="1:23" x14ac:dyDescent="0.25">
      <c r="A1453" t="str">
        <f t="shared" si="44"/>
        <v>LA061</v>
      </c>
      <c r="B1453" t="str">
        <f t="shared" si="45"/>
        <v>061</v>
      </c>
      <c r="C1453" t="s">
        <v>24</v>
      </c>
      <c r="D1453">
        <v>615640</v>
      </c>
      <c r="E1453" t="s">
        <v>234</v>
      </c>
      <c r="F1453">
        <v>615640</v>
      </c>
      <c r="G1453" t="s">
        <v>235</v>
      </c>
      <c r="H1453" t="s">
        <v>236</v>
      </c>
      <c r="I1453" t="s">
        <v>25</v>
      </c>
      <c r="J1453" t="s">
        <v>26</v>
      </c>
      <c r="K1453" t="s">
        <v>0</v>
      </c>
      <c r="L1453" t="s">
        <v>0</v>
      </c>
      <c r="M1453">
        <v>4</v>
      </c>
      <c r="N1453" s="1">
        <v>42855</v>
      </c>
      <c r="O1453">
        <v>1</v>
      </c>
      <c r="P1453" t="str">
        <f>"170400000314"</f>
        <v>170400000314</v>
      </c>
      <c r="Q1453" t="s">
        <v>180</v>
      </c>
      <c r="R1453" t="s">
        <v>27</v>
      </c>
      <c r="S1453" t="s">
        <v>170</v>
      </c>
      <c r="T1453" t="s">
        <v>181</v>
      </c>
      <c r="U1453" t="s">
        <v>28</v>
      </c>
      <c r="V1453">
        <v>4</v>
      </c>
      <c r="W1453">
        <v>0</v>
      </c>
    </row>
    <row r="1454" spans="1:23" x14ac:dyDescent="0.25">
      <c r="A1454" t="str">
        <f t="shared" si="44"/>
        <v>LA061</v>
      </c>
      <c r="B1454" t="str">
        <f t="shared" si="45"/>
        <v>061</v>
      </c>
      <c r="C1454" t="s">
        <v>24</v>
      </c>
      <c r="D1454">
        <v>615640</v>
      </c>
      <c r="E1454" t="s">
        <v>234</v>
      </c>
      <c r="F1454">
        <v>615640</v>
      </c>
      <c r="G1454" t="s">
        <v>235</v>
      </c>
      <c r="H1454" t="s">
        <v>236</v>
      </c>
      <c r="I1454" t="s">
        <v>25</v>
      </c>
      <c r="J1454" t="s">
        <v>26</v>
      </c>
      <c r="K1454" t="s">
        <v>0</v>
      </c>
      <c r="L1454" t="s">
        <v>0</v>
      </c>
      <c r="M1454">
        <v>5</v>
      </c>
      <c r="N1454" s="1">
        <v>42856</v>
      </c>
      <c r="O1454">
        <v>1</v>
      </c>
      <c r="P1454" t="str">
        <f>"170500000012"</f>
        <v>170500000012</v>
      </c>
      <c r="Q1454" t="s">
        <v>180</v>
      </c>
      <c r="R1454" t="s">
        <v>27</v>
      </c>
      <c r="S1454" t="s">
        <v>170</v>
      </c>
      <c r="T1454" t="s">
        <v>181</v>
      </c>
      <c r="U1454" t="s">
        <v>28</v>
      </c>
      <c r="V1454">
        <v>4</v>
      </c>
      <c r="W1454">
        <v>0</v>
      </c>
    </row>
    <row r="1455" spans="1:23" x14ac:dyDescent="0.25">
      <c r="A1455" t="str">
        <f t="shared" si="44"/>
        <v>LA061</v>
      </c>
      <c r="B1455" t="str">
        <f t="shared" si="45"/>
        <v>061</v>
      </c>
      <c r="C1455" t="s">
        <v>24</v>
      </c>
      <c r="D1455">
        <v>615640</v>
      </c>
      <c r="E1455" t="s">
        <v>234</v>
      </c>
      <c r="F1455">
        <v>615640</v>
      </c>
      <c r="G1455" t="s">
        <v>235</v>
      </c>
      <c r="H1455" t="s">
        <v>236</v>
      </c>
      <c r="I1455" t="s">
        <v>25</v>
      </c>
      <c r="J1455" t="s">
        <v>26</v>
      </c>
      <c r="K1455" t="s">
        <v>0</v>
      </c>
      <c r="L1455" t="s">
        <v>0</v>
      </c>
      <c r="M1455">
        <v>5</v>
      </c>
      <c r="N1455" s="1">
        <v>42860</v>
      </c>
      <c r="O1455">
        <v>1</v>
      </c>
      <c r="P1455" t="str">
        <f>"170500000826"</f>
        <v>170500000826</v>
      </c>
      <c r="Q1455" t="s">
        <v>172</v>
      </c>
      <c r="R1455" t="s">
        <v>29</v>
      </c>
      <c r="S1455" t="s">
        <v>173</v>
      </c>
      <c r="T1455" t="s">
        <v>174</v>
      </c>
      <c r="U1455" t="s">
        <v>28</v>
      </c>
      <c r="V1455">
        <v>4</v>
      </c>
      <c r="W1455">
        <v>0</v>
      </c>
    </row>
    <row r="1456" spans="1:23" x14ac:dyDescent="0.25">
      <c r="A1456" t="str">
        <f t="shared" si="44"/>
        <v>LA061</v>
      </c>
      <c r="B1456" t="str">
        <f t="shared" si="45"/>
        <v>061</v>
      </c>
      <c r="C1456" t="s">
        <v>24</v>
      </c>
      <c r="D1456">
        <v>615640</v>
      </c>
      <c r="E1456" t="s">
        <v>234</v>
      </c>
      <c r="F1456">
        <v>615640</v>
      </c>
      <c r="G1456" t="s">
        <v>235</v>
      </c>
      <c r="H1456" t="s">
        <v>236</v>
      </c>
      <c r="I1456" t="s">
        <v>25</v>
      </c>
      <c r="J1456" t="s">
        <v>26</v>
      </c>
      <c r="K1456" t="s">
        <v>0</v>
      </c>
      <c r="L1456" t="s">
        <v>0</v>
      </c>
      <c r="M1456">
        <v>5</v>
      </c>
      <c r="N1456" s="1">
        <v>42864</v>
      </c>
      <c r="O1456">
        <v>1</v>
      </c>
      <c r="P1456" t="str">
        <f>"170500000433"</f>
        <v>170500000433</v>
      </c>
      <c r="Q1456" t="s">
        <v>172</v>
      </c>
      <c r="R1456" t="s">
        <v>29</v>
      </c>
      <c r="S1456" t="s">
        <v>173</v>
      </c>
      <c r="T1456" t="s">
        <v>174</v>
      </c>
      <c r="U1456" t="s">
        <v>28</v>
      </c>
      <c r="V1456">
        <v>4</v>
      </c>
      <c r="W1456">
        <v>0</v>
      </c>
    </row>
    <row r="1457" spans="1:23" x14ac:dyDescent="0.25">
      <c r="A1457" t="str">
        <f t="shared" si="44"/>
        <v>LA061</v>
      </c>
      <c r="B1457" t="str">
        <f t="shared" si="45"/>
        <v>061</v>
      </c>
      <c r="C1457" t="s">
        <v>24</v>
      </c>
      <c r="D1457">
        <v>615640</v>
      </c>
      <c r="E1457" t="s">
        <v>234</v>
      </c>
      <c r="F1457">
        <v>615640</v>
      </c>
      <c r="G1457" t="s">
        <v>235</v>
      </c>
      <c r="H1457" t="s">
        <v>236</v>
      </c>
      <c r="I1457" t="s">
        <v>25</v>
      </c>
      <c r="J1457" t="s">
        <v>26</v>
      </c>
      <c r="K1457" t="s">
        <v>0</v>
      </c>
      <c r="L1457" t="s">
        <v>0</v>
      </c>
      <c r="M1457">
        <v>5</v>
      </c>
      <c r="N1457" s="1">
        <v>42874</v>
      </c>
      <c r="O1457">
        <v>1</v>
      </c>
      <c r="P1457" t="str">
        <f>"170500001552"</f>
        <v>170500001552</v>
      </c>
      <c r="Q1457" t="s">
        <v>172</v>
      </c>
      <c r="R1457" t="s">
        <v>29</v>
      </c>
      <c r="S1457" t="s">
        <v>173</v>
      </c>
      <c r="T1457" t="s">
        <v>174</v>
      </c>
      <c r="U1457" t="s">
        <v>28</v>
      </c>
      <c r="V1457">
        <v>4</v>
      </c>
      <c r="W1457">
        <v>0</v>
      </c>
    </row>
    <row r="1458" spans="1:23" x14ac:dyDescent="0.25">
      <c r="A1458" t="str">
        <f t="shared" si="44"/>
        <v>LA061</v>
      </c>
      <c r="B1458" t="str">
        <f t="shared" si="45"/>
        <v>061</v>
      </c>
      <c r="C1458" t="s">
        <v>24</v>
      </c>
      <c r="D1458">
        <v>615640</v>
      </c>
      <c r="E1458" t="s">
        <v>234</v>
      </c>
      <c r="F1458">
        <v>615640</v>
      </c>
      <c r="G1458" t="s">
        <v>235</v>
      </c>
      <c r="H1458" t="s">
        <v>236</v>
      </c>
      <c r="I1458" t="s">
        <v>25</v>
      </c>
      <c r="J1458" t="s">
        <v>26</v>
      </c>
      <c r="K1458" t="s">
        <v>0</v>
      </c>
      <c r="L1458" t="s">
        <v>0</v>
      </c>
      <c r="M1458">
        <v>5</v>
      </c>
      <c r="N1458" s="1">
        <v>42879</v>
      </c>
      <c r="O1458">
        <v>1</v>
      </c>
      <c r="P1458" t="str">
        <f>"170500002141"</f>
        <v>170500002141</v>
      </c>
      <c r="Q1458" t="s">
        <v>172</v>
      </c>
      <c r="R1458" t="s">
        <v>29</v>
      </c>
      <c r="S1458" t="s">
        <v>173</v>
      </c>
      <c r="T1458" t="s">
        <v>174</v>
      </c>
      <c r="U1458" t="s">
        <v>28</v>
      </c>
      <c r="V1458">
        <v>4</v>
      </c>
      <c r="W1458">
        <v>0</v>
      </c>
    </row>
    <row r="1459" spans="1:23" x14ac:dyDescent="0.25">
      <c r="A1459" t="str">
        <f t="shared" si="44"/>
        <v>LA061</v>
      </c>
      <c r="B1459" t="str">
        <f t="shared" si="45"/>
        <v>061</v>
      </c>
      <c r="C1459" t="s">
        <v>24</v>
      </c>
      <c r="D1459">
        <v>615640</v>
      </c>
      <c r="E1459" t="s">
        <v>234</v>
      </c>
      <c r="F1459">
        <v>615640</v>
      </c>
      <c r="G1459" t="s">
        <v>235</v>
      </c>
      <c r="H1459" t="s">
        <v>236</v>
      </c>
      <c r="I1459" t="s">
        <v>25</v>
      </c>
      <c r="J1459" t="s">
        <v>26</v>
      </c>
      <c r="K1459" t="s">
        <v>0</v>
      </c>
      <c r="L1459" t="s">
        <v>0</v>
      </c>
      <c r="M1459">
        <v>5</v>
      </c>
      <c r="N1459" s="1">
        <v>42881</v>
      </c>
      <c r="O1459">
        <v>1</v>
      </c>
      <c r="P1459" t="str">
        <f>"170500002410"</f>
        <v>170500002410</v>
      </c>
      <c r="Q1459" t="s">
        <v>172</v>
      </c>
      <c r="R1459" t="s">
        <v>29</v>
      </c>
      <c r="S1459" t="s">
        <v>173</v>
      </c>
      <c r="T1459" t="s">
        <v>174</v>
      </c>
      <c r="U1459" t="s">
        <v>28</v>
      </c>
      <c r="V1459">
        <v>4</v>
      </c>
      <c r="W1459">
        <v>0</v>
      </c>
    </row>
    <row r="1460" spans="1:23" x14ac:dyDescent="0.25">
      <c r="A1460" t="str">
        <f t="shared" si="44"/>
        <v>LA061</v>
      </c>
      <c r="B1460" t="str">
        <f t="shared" si="45"/>
        <v>061</v>
      </c>
      <c r="C1460" t="s">
        <v>24</v>
      </c>
      <c r="D1460">
        <v>615640</v>
      </c>
      <c r="E1460" t="s">
        <v>234</v>
      </c>
      <c r="F1460">
        <v>615640</v>
      </c>
      <c r="G1460" t="s">
        <v>235</v>
      </c>
      <c r="H1460" t="s">
        <v>236</v>
      </c>
      <c r="I1460" t="s">
        <v>25</v>
      </c>
      <c r="J1460" t="s">
        <v>26</v>
      </c>
      <c r="K1460" t="s">
        <v>0</v>
      </c>
      <c r="L1460" t="s">
        <v>0</v>
      </c>
      <c r="M1460">
        <v>5</v>
      </c>
      <c r="N1460" s="1">
        <v>42886</v>
      </c>
      <c r="O1460">
        <v>1</v>
      </c>
      <c r="P1460" t="str">
        <f>"170500000321"</f>
        <v>170500000321</v>
      </c>
      <c r="Q1460" t="s">
        <v>180</v>
      </c>
      <c r="R1460" t="s">
        <v>27</v>
      </c>
      <c r="S1460" t="s">
        <v>170</v>
      </c>
      <c r="T1460" t="s">
        <v>181</v>
      </c>
      <c r="U1460" t="s">
        <v>28</v>
      </c>
      <c r="V1460">
        <v>4</v>
      </c>
      <c r="W1460">
        <v>0</v>
      </c>
    </row>
    <row r="1461" spans="1:23" x14ac:dyDescent="0.25">
      <c r="A1461" t="str">
        <f t="shared" si="44"/>
        <v>LA061</v>
      </c>
      <c r="B1461" t="str">
        <f t="shared" si="45"/>
        <v>061</v>
      </c>
      <c r="C1461" t="s">
        <v>24</v>
      </c>
      <c r="D1461">
        <v>615640</v>
      </c>
      <c r="E1461" t="s">
        <v>234</v>
      </c>
      <c r="F1461">
        <v>615640</v>
      </c>
      <c r="G1461" t="s">
        <v>235</v>
      </c>
      <c r="H1461" t="s">
        <v>236</v>
      </c>
      <c r="I1461" t="s">
        <v>25</v>
      </c>
      <c r="J1461" t="s">
        <v>26</v>
      </c>
      <c r="K1461" t="s">
        <v>0</v>
      </c>
      <c r="L1461" t="s">
        <v>0</v>
      </c>
      <c r="M1461">
        <v>5</v>
      </c>
      <c r="N1461" s="1">
        <v>42886</v>
      </c>
      <c r="O1461">
        <v>1</v>
      </c>
      <c r="P1461" t="str">
        <f>"170500000028"</f>
        <v>170500000028</v>
      </c>
      <c r="Q1461" t="s">
        <v>180</v>
      </c>
      <c r="R1461" t="s">
        <v>29</v>
      </c>
      <c r="S1461" t="s">
        <v>170</v>
      </c>
      <c r="T1461" t="s">
        <v>181</v>
      </c>
      <c r="U1461" t="s">
        <v>28</v>
      </c>
      <c r="V1461">
        <v>4</v>
      </c>
      <c r="W1461">
        <v>0</v>
      </c>
    </row>
    <row r="1462" spans="1:23" x14ac:dyDescent="0.25">
      <c r="A1462" t="str">
        <f t="shared" si="44"/>
        <v>LA061</v>
      </c>
      <c r="B1462" t="str">
        <f t="shared" si="45"/>
        <v>061</v>
      </c>
      <c r="C1462" t="s">
        <v>24</v>
      </c>
      <c r="D1462">
        <v>615640</v>
      </c>
      <c r="E1462" t="s">
        <v>234</v>
      </c>
      <c r="F1462">
        <v>615640</v>
      </c>
      <c r="G1462" t="s">
        <v>235</v>
      </c>
      <c r="H1462" t="s">
        <v>236</v>
      </c>
      <c r="I1462" t="s">
        <v>25</v>
      </c>
      <c r="J1462" t="s">
        <v>26</v>
      </c>
      <c r="K1462" t="s">
        <v>0</v>
      </c>
      <c r="L1462" t="s">
        <v>0</v>
      </c>
      <c r="M1462">
        <v>6</v>
      </c>
      <c r="N1462" s="1">
        <v>42887</v>
      </c>
      <c r="O1462">
        <v>1</v>
      </c>
      <c r="P1462" t="str">
        <f>"170600000025"</f>
        <v>170600000025</v>
      </c>
      <c r="Q1462" t="s">
        <v>180</v>
      </c>
      <c r="R1462" t="s">
        <v>27</v>
      </c>
      <c r="S1462" t="s">
        <v>170</v>
      </c>
      <c r="T1462" t="s">
        <v>181</v>
      </c>
      <c r="U1462" t="s">
        <v>28</v>
      </c>
      <c r="V1462">
        <v>4</v>
      </c>
      <c r="W1462">
        <v>0</v>
      </c>
    </row>
    <row r="1463" spans="1:23" x14ac:dyDescent="0.25">
      <c r="A1463" t="str">
        <f t="shared" si="44"/>
        <v>LA061</v>
      </c>
      <c r="B1463" t="str">
        <f t="shared" si="45"/>
        <v>061</v>
      </c>
      <c r="C1463" t="s">
        <v>24</v>
      </c>
      <c r="D1463">
        <v>615640</v>
      </c>
      <c r="E1463" t="s">
        <v>234</v>
      </c>
      <c r="F1463">
        <v>615640</v>
      </c>
      <c r="G1463" t="s">
        <v>235</v>
      </c>
      <c r="H1463" t="s">
        <v>236</v>
      </c>
      <c r="I1463" t="s">
        <v>25</v>
      </c>
      <c r="J1463" t="s">
        <v>26</v>
      </c>
      <c r="K1463" t="s">
        <v>0</v>
      </c>
      <c r="L1463" t="s">
        <v>0</v>
      </c>
      <c r="M1463">
        <v>6</v>
      </c>
      <c r="N1463" s="1">
        <v>42887</v>
      </c>
      <c r="O1463">
        <v>1</v>
      </c>
      <c r="P1463" t="str">
        <f>"170600000001"</f>
        <v>170600000001</v>
      </c>
      <c r="Q1463" t="s">
        <v>180</v>
      </c>
      <c r="R1463" t="s">
        <v>29</v>
      </c>
      <c r="S1463" t="s">
        <v>170</v>
      </c>
      <c r="T1463" t="s">
        <v>181</v>
      </c>
      <c r="U1463" t="s">
        <v>28</v>
      </c>
      <c r="V1463">
        <v>4</v>
      </c>
      <c r="W1463">
        <v>0</v>
      </c>
    </row>
    <row r="1464" spans="1:23" x14ac:dyDescent="0.25">
      <c r="A1464" t="str">
        <f t="shared" si="44"/>
        <v>LA061</v>
      </c>
      <c r="B1464" t="str">
        <f t="shared" si="45"/>
        <v>061</v>
      </c>
      <c r="C1464" t="s">
        <v>24</v>
      </c>
      <c r="D1464">
        <v>615640</v>
      </c>
      <c r="E1464" t="s">
        <v>234</v>
      </c>
      <c r="F1464">
        <v>615640</v>
      </c>
      <c r="G1464" t="s">
        <v>235</v>
      </c>
      <c r="H1464" t="s">
        <v>236</v>
      </c>
      <c r="I1464" t="s">
        <v>25</v>
      </c>
      <c r="J1464" t="s">
        <v>26</v>
      </c>
      <c r="K1464" t="s">
        <v>0</v>
      </c>
      <c r="L1464" t="s">
        <v>0</v>
      </c>
      <c r="M1464">
        <v>6</v>
      </c>
      <c r="N1464" s="1">
        <v>42899</v>
      </c>
      <c r="O1464">
        <v>1</v>
      </c>
      <c r="P1464" t="str">
        <f>"170600000641"</f>
        <v>170600000641</v>
      </c>
      <c r="Q1464" t="s">
        <v>172</v>
      </c>
      <c r="R1464" t="s">
        <v>29</v>
      </c>
      <c r="S1464" t="s">
        <v>173</v>
      </c>
      <c r="T1464" t="s">
        <v>174</v>
      </c>
      <c r="U1464" t="s">
        <v>28</v>
      </c>
      <c r="V1464">
        <v>4</v>
      </c>
      <c r="W1464">
        <v>0</v>
      </c>
    </row>
    <row r="1465" spans="1:23" x14ac:dyDescent="0.25">
      <c r="A1465" t="str">
        <f t="shared" si="44"/>
        <v>LA061</v>
      </c>
      <c r="B1465" t="str">
        <f t="shared" si="45"/>
        <v>061</v>
      </c>
      <c r="C1465" t="s">
        <v>24</v>
      </c>
      <c r="D1465">
        <v>615640</v>
      </c>
      <c r="E1465" t="s">
        <v>234</v>
      </c>
      <c r="F1465">
        <v>615640</v>
      </c>
      <c r="G1465" t="s">
        <v>235</v>
      </c>
      <c r="H1465" t="s">
        <v>236</v>
      </c>
      <c r="I1465" t="s">
        <v>25</v>
      </c>
      <c r="J1465" t="s">
        <v>26</v>
      </c>
      <c r="K1465" t="s">
        <v>0</v>
      </c>
      <c r="L1465" t="s">
        <v>0</v>
      </c>
      <c r="M1465">
        <v>6</v>
      </c>
      <c r="N1465" s="1">
        <v>42900</v>
      </c>
      <c r="O1465">
        <v>1</v>
      </c>
      <c r="P1465" t="str">
        <f>"170600001421"</f>
        <v>170600001421</v>
      </c>
      <c r="Q1465" t="s">
        <v>172</v>
      </c>
      <c r="R1465" t="s">
        <v>29</v>
      </c>
      <c r="S1465" t="s">
        <v>173</v>
      </c>
      <c r="T1465" t="s">
        <v>174</v>
      </c>
      <c r="U1465" t="s">
        <v>28</v>
      </c>
      <c r="V1465">
        <v>4</v>
      </c>
      <c r="W1465">
        <v>0</v>
      </c>
    </row>
    <row r="1466" spans="1:23" x14ac:dyDescent="0.25">
      <c r="A1466" t="str">
        <f t="shared" si="44"/>
        <v>LA061</v>
      </c>
      <c r="B1466" t="str">
        <f t="shared" si="45"/>
        <v>061</v>
      </c>
      <c r="C1466" t="s">
        <v>24</v>
      </c>
      <c r="D1466">
        <v>613540</v>
      </c>
      <c r="E1466" t="s">
        <v>237</v>
      </c>
      <c r="F1466">
        <v>613540</v>
      </c>
      <c r="G1466" t="s">
        <v>178</v>
      </c>
      <c r="H1466" t="s">
        <v>179</v>
      </c>
      <c r="I1466" t="s">
        <v>39</v>
      </c>
      <c r="J1466" t="s">
        <v>40</v>
      </c>
      <c r="K1466" t="s">
        <v>0</v>
      </c>
      <c r="L1466" t="s">
        <v>0</v>
      </c>
      <c r="M1466">
        <v>9</v>
      </c>
      <c r="N1466" s="1">
        <v>42979</v>
      </c>
      <c r="O1466">
        <v>1</v>
      </c>
      <c r="P1466" t="str">
        <f>"170900000007"</f>
        <v>170900000007</v>
      </c>
      <c r="Q1466" t="s">
        <v>180</v>
      </c>
      <c r="R1466" t="s">
        <v>27</v>
      </c>
      <c r="S1466" t="s">
        <v>170</v>
      </c>
      <c r="T1466" t="s">
        <v>181</v>
      </c>
      <c r="U1466" t="s">
        <v>28</v>
      </c>
      <c r="V1466">
        <v>4</v>
      </c>
      <c r="W1466">
        <v>0</v>
      </c>
    </row>
    <row r="1467" spans="1:23" x14ac:dyDescent="0.25">
      <c r="A1467" t="str">
        <f t="shared" si="44"/>
        <v>LA061</v>
      </c>
      <c r="B1467" t="str">
        <f t="shared" si="45"/>
        <v>061</v>
      </c>
      <c r="C1467" t="s">
        <v>24</v>
      </c>
      <c r="D1467">
        <v>613540</v>
      </c>
      <c r="E1467" t="s">
        <v>237</v>
      </c>
      <c r="F1467">
        <v>613540</v>
      </c>
      <c r="G1467" t="s">
        <v>178</v>
      </c>
      <c r="H1467" t="s">
        <v>179</v>
      </c>
      <c r="I1467" t="s">
        <v>39</v>
      </c>
      <c r="J1467" t="s">
        <v>40</v>
      </c>
      <c r="K1467" t="s">
        <v>0</v>
      </c>
      <c r="L1467" t="s">
        <v>0</v>
      </c>
      <c r="M1467">
        <v>9</v>
      </c>
      <c r="N1467" s="1">
        <v>42986</v>
      </c>
      <c r="O1467">
        <v>1</v>
      </c>
      <c r="P1467" t="str">
        <f>"170900000255"</f>
        <v>170900000255</v>
      </c>
      <c r="Q1467" t="s">
        <v>172</v>
      </c>
      <c r="R1467" t="s">
        <v>29</v>
      </c>
      <c r="S1467" t="s">
        <v>173</v>
      </c>
      <c r="T1467" t="s">
        <v>174</v>
      </c>
      <c r="U1467" t="s">
        <v>28</v>
      </c>
      <c r="V1467">
        <v>4</v>
      </c>
      <c r="W1467">
        <v>0</v>
      </c>
    </row>
    <row r="1468" spans="1:23" x14ac:dyDescent="0.25">
      <c r="A1468" t="str">
        <f t="shared" si="44"/>
        <v>LA061</v>
      </c>
      <c r="B1468" t="str">
        <f t="shared" si="45"/>
        <v>061</v>
      </c>
      <c r="C1468" t="s">
        <v>24</v>
      </c>
      <c r="D1468">
        <v>613540</v>
      </c>
      <c r="E1468" t="s">
        <v>237</v>
      </c>
      <c r="F1468">
        <v>613540</v>
      </c>
      <c r="G1468" t="s">
        <v>178</v>
      </c>
      <c r="H1468" t="s">
        <v>179</v>
      </c>
      <c r="I1468" t="s">
        <v>39</v>
      </c>
      <c r="J1468" t="s">
        <v>40</v>
      </c>
      <c r="K1468" t="s">
        <v>0</v>
      </c>
      <c r="L1468" t="s">
        <v>0</v>
      </c>
      <c r="M1468">
        <v>9</v>
      </c>
      <c r="N1468" s="1">
        <v>42992</v>
      </c>
      <c r="O1468">
        <v>1</v>
      </c>
      <c r="P1468" t="str">
        <f>"170900000818"</f>
        <v>170900000818</v>
      </c>
      <c r="Q1468" t="s">
        <v>172</v>
      </c>
      <c r="R1468" t="s">
        <v>29</v>
      </c>
      <c r="S1468" t="s">
        <v>173</v>
      </c>
      <c r="T1468" t="s">
        <v>174</v>
      </c>
      <c r="U1468" t="s">
        <v>28</v>
      </c>
      <c r="V1468">
        <v>4</v>
      </c>
      <c r="W1468">
        <v>0</v>
      </c>
    </row>
    <row r="1469" spans="1:23" x14ac:dyDescent="0.25">
      <c r="A1469" t="str">
        <f t="shared" si="44"/>
        <v>LA061</v>
      </c>
      <c r="B1469" t="str">
        <f t="shared" si="45"/>
        <v>061</v>
      </c>
      <c r="C1469" t="s">
        <v>24</v>
      </c>
      <c r="D1469">
        <v>613540</v>
      </c>
      <c r="E1469" t="s">
        <v>237</v>
      </c>
      <c r="F1469">
        <v>613540</v>
      </c>
      <c r="G1469" t="s">
        <v>178</v>
      </c>
      <c r="H1469" t="s">
        <v>179</v>
      </c>
      <c r="I1469" t="s">
        <v>39</v>
      </c>
      <c r="J1469" t="s">
        <v>40</v>
      </c>
      <c r="K1469" t="s">
        <v>0</v>
      </c>
      <c r="L1469" t="s">
        <v>0</v>
      </c>
      <c r="M1469">
        <v>9</v>
      </c>
      <c r="N1469" s="1">
        <v>43008</v>
      </c>
      <c r="O1469">
        <v>1</v>
      </c>
      <c r="P1469" t="str">
        <f>"170900000316"</f>
        <v>170900000316</v>
      </c>
      <c r="Q1469" t="s">
        <v>180</v>
      </c>
      <c r="R1469" t="s">
        <v>27</v>
      </c>
      <c r="S1469" t="s">
        <v>170</v>
      </c>
      <c r="T1469" t="s">
        <v>181</v>
      </c>
      <c r="U1469" t="s">
        <v>28</v>
      </c>
      <c r="V1469">
        <v>4</v>
      </c>
      <c r="W1469">
        <v>0</v>
      </c>
    </row>
    <row r="1470" spans="1:23" x14ac:dyDescent="0.25">
      <c r="A1470" t="str">
        <f t="shared" si="44"/>
        <v>LA061</v>
      </c>
      <c r="B1470" t="str">
        <f t="shared" si="45"/>
        <v>061</v>
      </c>
      <c r="C1470" t="s">
        <v>24</v>
      </c>
      <c r="D1470">
        <v>613540</v>
      </c>
      <c r="E1470" t="s">
        <v>237</v>
      </c>
      <c r="F1470">
        <v>613540</v>
      </c>
      <c r="G1470" t="s">
        <v>178</v>
      </c>
      <c r="H1470" t="s">
        <v>179</v>
      </c>
      <c r="I1470" t="s">
        <v>39</v>
      </c>
      <c r="J1470" t="s">
        <v>40</v>
      </c>
      <c r="K1470" t="s">
        <v>0</v>
      </c>
      <c r="L1470" t="s">
        <v>0</v>
      </c>
      <c r="M1470">
        <v>10</v>
      </c>
      <c r="N1470" s="1">
        <v>43009</v>
      </c>
      <c r="O1470">
        <v>1</v>
      </c>
      <c r="P1470" t="str">
        <f>"171000000010"</f>
        <v>171000000010</v>
      </c>
      <c r="Q1470" t="s">
        <v>180</v>
      </c>
      <c r="R1470" t="s">
        <v>27</v>
      </c>
      <c r="S1470" t="s">
        <v>170</v>
      </c>
      <c r="T1470" t="s">
        <v>181</v>
      </c>
      <c r="U1470" t="s">
        <v>28</v>
      </c>
      <c r="V1470">
        <v>4</v>
      </c>
      <c r="W1470">
        <v>0</v>
      </c>
    </row>
    <row r="1471" spans="1:23" x14ac:dyDescent="0.25">
      <c r="A1471" t="str">
        <f t="shared" si="44"/>
        <v>LA061</v>
      </c>
      <c r="B1471" t="str">
        <f t="shared" si="45"/>
        <v>061</v>
      </c>
      <c r="C1471" t="s">
        <v>24</v>
      </c>
      <c r="D1471">
        <v>613540</v>
      </c>
      <c r="E1471" t="s">
        <v>237</v>
      </c>
      <c r="F1471">
        <v>613540</v>
      </c>
      <c r="G1471" t="s">
        <v>178</v>
      </c>
      <c r="H1471" t="s">
        <v>179</v>
      </c>
      <c r="I1471" t="s">
        <v>39</v>
      </c>
      <c r="J1471" t="s">
        <v>40</v>
      </c>
      <c r="K1471" t="s">
        <v>0</v>
      </c>
      <c r="L1471" t="s">
        <v>0</v>
      </c>
      <c r="M1471">
        <v>10</v>
      </c>
      <c r="N1471" s="1">
        <v>43017</v>
      </c>
      <c r="O1471">
        <v>1</v>
      </c>
      <c r="P1471" t="str">
        <f>"171000001077"</f>
        <v>171000001077</v>
      </c>
      <c r="Q1471" t="s">
        <v>172</v>
      </c>
      <c r="R1471" t="s">
        <v>29</v>
      </c>
      <c r="S1471" t="s">
        <v>173</v>
      </c>
      <c r="T1471" t="s">
        <v>174</v>
      </c>
      <c r="U1471" t="s">
        <v>28</v>
      </c>
      <c r="V1471">
        <v>4</v>
      </c>
      <c r="W1471">
        <v>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equeteap">
                <anchor moveWithCells="1" sizeWithCells="1">
                  <from>
                    <xdr:col>4</xdr:col>
                    <xdr:colOff>695325</xdr:colOff>
                    <xdr:row>0</xdr:row>
                    <xdr:rowOff>95250</xdr:rowOff>
                  </from>
                  <to>
                    <xdr:col>6</xdr:col>
                    <xdr:colOff>733425</xdr:colOff>
                    <xdr:row>5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requetegl">
                <anchor moveWithCells="1" sizeWithCells="1">
                  <from>
                    <xdr:col>4</xdr:col>
                    <xdr:colOff>609600</xdr:colOff>
                    <xdr:row>6</xdr:row>
                    <xdr:rowOff>9525</xdr:rowOff>
                  </from>
                  <to>
                    <xdr:col>7</xdr:col>
                    <xdr:colOff>66675</xdr:colOff>
                    <xdr:row>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MODIFGL">
                <anchor moveWithCells="1" sizeWithCells="1">
                  <from>
                    <xdr:col>7</xdr:col>
                    <xdr:colOff>409575</xdr:colOff>
                    <xdr:row>1</xdr:row>
                    <xdr:rowOff>66675</xdr:rowOff>
                  </from>
                  <to>
                    <xdr:col>9</xdr:col>
                    <xdr:colOff>190500</xdr:colOff>
                    <xdr:row>4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N17:N5988"/>
  <sheetViews>
    <sheetView workbookViewId="0">
      <selection activeCell="A4" sqref="A4"/>
    </sheetView>
  </sheetViews>
  <sheetFormatPr baseColWidth="10" defaultRowHeight="15" x14ac:dyDescent="0.25"/>
  <sheetData>
    <row r="17" spans="14:14" x14ac:dyDescent="0.25">
      <c r="N17" s="1"/>
    </row>
    <row r="18" spans="14:14" x14ac:dyDescent="0.25">
      <c r="N18" s="1"/>
    </row>
    <row r="19" spans="14:14" x14ac:dyDescent="0.25">
      <c r="N19" s="1"/>
    </row>
    <row r="20" spans="14:14" x14ac:dyDescent="0.25">
      <c r="N20" s="1"/>
    </row>
    <row r="21" spans="14:14" x14ac:dyDescent="0.25">
      <c r="N21" s="1"/>
    </row>
    <row r="22" spans="14:14" x14ac:dyDescent="0.25">
      <c r="N22" s="1"/>
    </row>
    <row r="23" spans="14:14" x14ac:dyDescent="0.25">
      <c r="N23" s="1"/>
    </row>
    <row r="24" spans="14:14" x14ac:dyDescent="0.25">
      <c r="N24" s="1"/>
    </row>
    <row r="25" spans="14:14" x14ac:dyDescent="0.25">
      <c r="N25" s="1"/>
    </row>
    <row r="26" spans="14:14" x14ac:dyDescent="0.25">
      <c r="N26" s="1"/>
    </row>
    <row r="27" spans="14:14" x14ac:dyDescent="0.25">
      <c r="N27" s="1"/>
    </row>
    <row r="28" spans="14:14" x14ac:dyDescent="0.25">
      <c r="N28" s="1"/>
    </row>
    <row r="29" spans="14:14" x14ac:dyDescent="0.25">
      <c r="N29" s="1"/>
    </row>
    <row r="30" spans="14:14" x14ac:dyDescent="0.25">
      <c r="N30" s="1"/>
    </row>
    <row r="31" spans="14:14" x14ac:dyDescent="0.25">
      <c r="N31" s="1"/>
    </row>
    <row r="32" spans="14:14" x14ac:dyDescent="0.25">
      <c r="N32" s="1"/>
    </row>
    <row r="33" spans="14:14" x14ac:dyDescent="0.25">
      <c r="N33" s="1"/>
    </row>
    <row r="34" spans="14:14" x14ac:dyDescent="0.25">
      <c r="N34" s="1"/>
    </row>
    <row r="35" spans="14:14" x14ac:dyDescent="0.25">
      <c r="N35" s="1"/>
    </row>
    <row r="36" spans="14:14" x14ac:dyDescent="0.25">
      <c r="N36" s="1"/>
    </row>
    <row r="37" spans="14:14" x14ac:dyDescent="0.25">
      <c r="N37" s="1"/>
    </row>
    <row r="38" spans="14:14" x14ac:dyDescent="0.25">
      <c r="N38" s="1"/>
    </row>
    <row r="39" spans="14:14" x14ac:dyDescent="0.25">
      <c r="N39" s="1"/>
    </row>
    <row r="40" spans="14:14" x14ac:dyDescent="0.25">
      <c r="N40" s="1"/>
    </row>
    <row r="41" spans="14:14" x14ac:dyDescent="0.25">
      <c r="N41" s="1"/>
    </row>
    <row r="42" spans="14:14" x14ac:dyDescent="0.25">
      <c r="N42" s="1"/>
    </row>
    <row r="43" spans="14:14" x14ac:dyDescent="0.25">
      <c r="N43" s="1"/>
    </row>
    <row r="44" spans="14:14" x14ac:dyDescent="0.25">
      <c r="N44" s="1"/>
    </row>
    <row r="45" spans="14:14" x14ac:dyDescent="0.25">
      <c r="N45" s="1"/>
    </row>
    <row r="46" spans="14:14" x14ac:dyDescent="0.25">
      <c r="N46" s="1"/>
    </row>
    <row r="47" spans="14:14" x14ac:dyDescent="0.25">
      <c r="N47" s="1"/>
    </row>
    <row r="48" spans="14:14" x14ac:dyDescent="0.25">
      <c r="N48" s="1"/>
    </row>
    <row r="49" spans="14:14" x14ac:dyDescent="0.25">
      <c r="N49" s="1"/>
    </row>
    <row r="50" spans="14:14" x14ac:dyDescent="0.25">
      <c r="N50" s="1"/>
    </row>
    <row r="51" spans="14:14" x14ac:dyDescent="0.25">
      <c r="N51" s="1"/>
    </row>
    <row r="52" spans="14:14" x14ac:dyDescent="0.25">
      <c r="N52" s="1"/>
    </row>
    <row r="53" spans="14:14" x14ac:dyDescent="0.25">
      <c r="N53" s="1"/>
    </row>
    <row r="54" spans="14:14" x14ac:dyDescent="0.25">
      <c r="N54" s="1"/>
    </row>
    <row r="55" spans="14:14" x14ac:dyDescent="0.25">
      <c r="N55" s="1"/>
    </row>
    <row r="56" spans="14:14" x14ac:dyDescent="0.25">
      <c r="N56" s="1"/>
    </row>
    <row r="57" spans="14:14" x14ac:dyDescent="0.25">
      <c r="N57" s="1"/>
    </row>
    <row r="58" spans="14:14" x14ac:dyDescent="0.25">
      <c r="N58" s="1"/>
    </row>
    <row r="59" spans="14:14" x14ac:dyDescent="0.25">
      <c r="N59" s="1"/>
    </row>
    <row r="60" spans="14:14" x14ac:dyDescent="0.25">
      <c r="N60" s="1"/>
    </row>
    <row r="61" spans="14:14" x14ac:dyDescent="0.25">
      <c r="N61" s="1"/>
    </row>
    <row r="62" spans="14:14" x14ac:dyDescent="0.25">
      <c r="N62" s="1"/>
    </row>
    <row r="63" spans="14:14" x14ac:dyDescent="0.25">
      <c r="N63" s="1"/>
    </row>
    <row r="64" spans="14:14" x14ac:dyDescent="0.25">
      <c r="N64" s="1"/>
    </row>
    <row r="65" spans="14:14" x14ac:dyDescent="0.25">
      <c r="N65" s="1"/>
    </row>
    <row r="66" spans="14:14" x14ac:dyDescent="0.25">
      <c r="N66" s="1"/>
    </row>
    <row r="67" spans="14:14" x14ac:dyDescent="0.25">
      <c r="N67" s="1"/>
    </row>
    <row r="68" spans="14:14" x14ac:dyDescent="0.25">
      <c r="N68" s="1"/>
    </row>
    <row r="69" spans="14:14" x14ac:dyDescent="0.25">
      <c r="N69" s="1"/>
    </row>
    <row r="70" spans="14:14" x14ac:dyDescent="0.25">
      <c r="N70" s="1"/>
    </row>
    <row r="71" spans="14:14" x14ac:dyDescent="0.25">
      <c r="N71" s="1"/>
    </row>
    <row r="72" spans="14:14" x14ac:dyDescent="0.25">
      <c r="N72" s="1"/>
    </row>
    <row r="73" spans="14:14" x14ac:dyDescent="0.25">
      <c r="N73" s="1"/>
    </row>
    <row r="74" spans="14:14" x14ac:dyDescent="0.25">
      <c r="N74" s="1"/>
    </row>
    <row r="75" spans="14:14" x14ac:dyDescent="0.25">
      <c r="N75" s="1"/>
    </row>
    <row r="76" spans="14:14" x14ac:dyDescent="0.25">
      <c r="N76" s="1"/>
    </row>
    <row r="77" spans="14:14" x14ac:dyDescent="0.25">
      <c r="N77" s="1"/>
    </row>
    <row r="78" spans="14:14" x14ac:dyDescent="0.25">
      <c r="N78" s="1"/>
    </row>
    <row r="79" spans="14:14" x14ac:dyDescent="0.25">
      <c r="N79" s="1"/>
    </row>
    <row r="80" spans="14:14" x14ac:dyDescent="0.25">
      <c r="N80" s="1"/>
    </row>
    <row r="81" spans="14:14" x14ac:dyDescent="0.25">
      <c r="N81" s="1"/>
    </row>
    <row r="82" spans="14:14" x14ac:dyDescent="0.25">
      <c r="N82" s="1"/>
    </row>
    <row r="83" spans="14:14" x14ac:dyDescent="0.25">
      <c r="N83" s="1"/>
    </row>
    <row r="84" spans="14:14" x14ac:dyDescent="0.25">
      <c r="N84" s="1"/>
    </row>
    <row r="85" spans="14:14" x14ac:dyDescent="0.25">
      <c r="N85" s="1"/>
    </row>
    <row r="86" spans="14:14" x14ac:dyDescent="0.25">
      <c r="N86" s="1"/>
    </row>
    <row r="87" spans="14:14" x14ac:dyDescent="0.25">
      <c r="N87" s="1"/>
    </row>
    <row r="88" spans="14:14" x14ac:dyDescent="0.25">
      <c r="N88" s="1"/>
    </row>
    <row r="89" spans="14:14" x14ac:dyDescent="0.25">
      <c r="N89" s="1"/>
    </row>
    <row r="90" spans="14:14" x14ac:dyDescent="0.25">
      <c r="N90" s="1"/>
    </row>
    <row r="91" spans="14:14" x14ac:dyDescent="0.25">
      <c r="N91" s="1"/>
    </row>
    <row r="92" spans="14:14" x14ac:dyDescent="0.25">
      <c r="N92" s="1"/>
    </row>
    <row r="93" spans="14:14" x14ac:dyDescent="0.25">
      <c r="N93" s="1"/>
    </row>
    <row r="94" spans="14:14" x14ac:dyDescent="0.25">
      <c r="N94" s="1"/>
    </row>
    <row r="95" spans="14:14" x14ac:dyDescent="0.25">
      <c r="N95" s="1"/>
    </row>
    <row r="96" spans="14:14" x14ac:dyDescent="0.25">
      <c r="N96" s="1"/>
    </row>
    <row r="97" spans="14:14" x14ac:dyDescent="0.25">
      <c r="N97" s="1"/>
    </row>
    <row r="98" spans="14:14" x14ac:dyDescent="0.25">
      <c r="N98" s="1"/>
    </row>
    <row r="99" spans="14:14" x14ac:dyDescent="0.25">
      <c r="N99" s="1"/>
    </row>
    <row r="100" spans="14:14" x14ac:dyDescent="0.25">
      <c r="N100" s="1"/>
    </row>
    <row r="101" spans="14:14" x14ac:dyDescent="0.25">
      <c r="N101" s="1"/>
    </row>
    <row r="102" spans="14:14" x14ac:dyDescent="0.25">
      <c r="N102" s="1"/>
    </row>
    <row r="103" spans="14:14" x14ac:dyDescent="0.25">
      <c r="N103" s="1"/>
    </row>
    <row r="104" spans="14:14" x14ac:dyDescent="0.25">
      <c r="N104" s="1"/>
    </row>
    <row r="105" spans="14:14" x14ac:dyDescent="0.25">
      <c r="N105" s="1"/>
    </row>
    <row r="106" spans="14:14" x14ac:dyDescent="0.25">
      <c r="N106" s="1"/>
    </row>
    <row r="107" spans="14:14" x14ac:dyDescent="0.25">
      <c r="N107" s="1"/>
    </row>
    <row r="108" spans="14:14" x14ac:dyDescent="0.25">
      <c r="N108" s="1"/>
    </row>
    <row r="109" spans="14:14" x14ac:dyDescent="0.25">
      <c r="N109" s="1"/>
    </row>
    <row r="110" spans="14:14" x14ac:dyDescent="0.25">
      <c r="N110" s="1"/>
    </row>
    <row r="111" spans="14:14" x14ac:dyDescent="0.25">
      <c r="N111" s="1"/>
    </row>
    <row r="112" spans="14:14" x14ac:dyDescent="0.25">
      <c r="N112" s="1"/>
    </row>
    <row r="113" spans="14:14" x14ac:dyDescent="0.25">
      <c r="N113" s="1"/>
    </row>
    <row r="114" spans="14:14" x14ac:dyDescent="0.25">
      <c r="N114" s="1"/>
    </row>
    <row r="115" spans="14:14" x14ac:dyDescent="0.25">
      <c r="N115" s="1"/>
    </row>
    <row r="116" spans="14:14" x14ac:dyDescent="0.25">
      <c r="N116" s="1"/>
    </row>
    <row r="117" spans="14:14" x14ac:dyDescent="0.25">
      <c r="N117" s="1"/>
    </row>
    <row r="118" spans="14:14" x14ac:dyDescent="0.25">
      <c r="N118" s="1"/>
    </row>
    <row r="119" spans="14:14" x14ac:dyDescent="0.25">
      <c r="N119" s="1"/>
    </row>
    <row r="120" spans="14:14" x14ac:dyDescent="0.25">
      <c r="N120" s="1"/>
    </row>
    <row r="121" spans="14:14" x14ac:dyDescent="0.25">
      <c r="N121" s="1"/>
    </row>
    <row r="122" spans="14:14" x14ac:dyDescent="0.25">
      <c r="N122" s="1"/>
    </row>
    <row r="123" spans="14:14" x14ac:dyDescent="0.25">
      <c r="N123" s="1"/>
    </row>
    <row r="124" spans="14:14" x14ac:dyDescent="0.25">
      <c r="N124" s="1"/>
    </row>
    <row r="125" spans="14:14" x14ac:dyDescent="0.25">
      <c r="N125" s="1"/>
    </row>
    <row r="126" spans="14:14" x14ac:dyDescent="0.25">
      <c r="N126" s="1"/>
    </row>
    <row r="127" spans="14:14" x14ac:dyDescent="0.25">
      <c r="N127" s="1"/>
    </row>
    <row r="128" spans="14:14" x14ac:dyDescent="0.25">
      <c r="N128" s="1"/>
    </row>
    <row r="129" spans="14:14" x14ac:dyDescent="0.25">
      <c r="N129" s="1"/>
    </row>
    <row r="130" spans="14:14" x14ac:dyDescent="0.25">
      <c r="N130" s="1"/>
    </row>
    <row r="131" spans="14:14" x14ac:dyDescent="0.25">
      <c r="N131" s="1"/>
    </row>
    <row r="132" spans="14:14" x14ac:dyDescent="0.25">
      <c r="N132" s="1"/>
    </row>
    <row r="133" spans="14:14" x14ac:dyDescent="0.25">
      <c r="N133" s="1"/>
    </row>
    <row r="134" spans="14:14" x14ac:dyDescent="0.25">
      <c r="N134" s="1"/>
    </row>
    <row r="135" spans="14:14" x14ac:dyDescent="0.25">
      <c r="N135" s="1"/>
    </row>
    <row r="136" spans="14:14" x14ac:dyDescent="0.25">
      <c r="N136" s="1"/>
    </row>
    <row r="137" spans="14:14" x14ac:dyDescent="0.25">
      <c r="N137" s="1"/>
    </row>
    <row r="138" spans="14:14" x14ac:dyDescent="0.25">
      <c r="N138" s="1"/>
    </row>
    <row r="139" spans="14:14" x14ac:dyDescent="0.25">
      <c r="N139" s="1"/>
    </row>
    <row r="140" spans="14:14" x14ac:dyDescent="0.25">
      <c r="N140" s="1"/>
    </row>
    <row r="141" spans="14:14" x14ac:dyDescent="0.25">
      <c r="N141" s="1"/>
    </row>
    <row r="142" spans="14:14" x14ac:dyDescent="0.25">
      <c r="N142" s="1"/>
    </row>
    <row r="143" spans="14:14" x14ac:dyDescent="0.25">
      <c r="N143" s="1"/>
    </row>
    <row r="144" spans="14:14" x14ac:dyDescent="0.25">
      <c r="N144" s="1"/>
    </row>
    <row r="145" spans="14:14" x14ac:dyDescent="0.25">
      <c r="N145" s="1"/>
    </row>
    <row r="146" spans="14:14" x14ac:dyDescent="0.25">
      <c r="N146" s="1"/>
    </row>
    <row r="147" spans="14:14" x14ac:dyDescent="0.25">
      <c r="N147" s="1"/>
    </row>
    <row r="148" spans="14:14" x14ac:dyDescent="0.25">
      <c r="N148" s="1"/>
    </row>
    <row r="149" spans="14:14" x14ac:dyDescent="0.25">
      <c r="N149" s="1"/>
    </row>
    <row r="150" spans="14:14" x14ac:dyDescent="0.25">
      <c r="N150" s="1"/>
    </row>
    <row r="151" spans="14:14" x14ac:dyDescent="0.25">
      <c r="N151" s="1"/>
    </row>
    <row r="152" spans="14:14" x14ac:dyDescent="0.25">
      <c r="N152" s="1"/>
    </row>
    <row r="153" spans="14:14" x14ac:dyDescent="0.25">
      <c r="N153" s="1"/>
    </row>
    <row r="154" spans="14:14" x14ac:dyDescent="0.25">
      <c r="N154" s="1"/>
    </row>
    <row r="155" spans="14:14" x14ac:dyDescent="0.25">
      <c r="N155" s="1"/>
    </row>
    <row r="156" spans="14:14" x14ac:dyDescent="0.25">
      <c r="N156" s="1"/>
    </row>
    <row r="157" spans="14:14" x14ac:dyDescent="0.25">
      <c r="N157" s="1"/>
    </row>
    <row r="158" spans="14:14" x14ac:dyDescent="0.25">
      <c r="N158" s="1"/>
    </row>
    <row r="159" spans="14:14" x14ac:dyDescent="0.25">
      <c r="N159" s="1"/>
    </row>
    <row r="160" spans="14:14" x14ac:dyDescent="0.25">
      <c r="N160" s="1"/>
    </row>
    <row r="161" spans="14:14" x14ac:dyDescent="0.25">
      <c r="N161" s="1"/>
    </row>
    <row r="162" spans="14:14" x14ac:dyDescent="0.25">
      <c r="N162" s="1"/>
    </row>
    <row r="163" spans="14:14" x14ac:dyDescent="0.25">
      <c r="N163" s="1"/>
    </row>
    <row r="164" spans="14:14" x14ac:dyDescent="0.25">
      <c r="N164" s="1"/>
    </row>
    <row r="165" spans="14:14" x14ac:dyDescent="0.25">
      <c r="N165" s="1"/>
    </row>
    <row r="166" spans="14:14" x14ac:dyDescent="0.25">
      <c r="N166" s="1"/>
    </row>
    <row r="167" spans="14:14" x14ac:dyDescent="0.25">
      <c r="N167" s="1"/>
    </row>
    <row r="168" spans="14:14" x14ac:dyDescent="0.25">
      <c r="N168" s="1"/>
    </row>
    <row r="169" spans="14:14" x14ac:dyDescent="0.25">
      <c r="N169" s="1"/>
    </row>
    <row r="170" spans="14:14" x14ac:dyDescent="0.25">
      <c r="N170" s="1"/>
    </row>
    <row r="171" spans="14:14" x14ac:dyDescent="0.25">
      <c r="N171" s="1"/>
    </row>
    <row r="172" spans="14:14" x14ac:dyDescent="0.25">
      <c r="N172" s="1"/>
    </row>
    <row r="173" spans="14:14" x14ac:dyDescent="0.25">
      <c r="N173" s="1"/>
    </row>
    <row r="174" spans="14:14" x14ac:dyDescent="0.25">
      <c r="N174" s="1"/>
    </row>
    <row r="175" spans="14:14" x14ac:dyDescent="0.25">
      <c r="N175" s="1"/>
    </row>
    <row r="176" spans="14:14" x14ac:dyDescent="0.25">
      <c r="N176" s="1"/>
    </row>
    <row r="177" spans="14:14" x14ac:dyDescent="0.25">
      <c r="N177" s="1"/>
    </row>
    <row r="178" spans="14:14" x14ac:dyDescent="0.25">
      <c r="N178" s="1"/>
    </row>
    <row r="179" spans="14:14" x14ac:dyDescent="0.25">
      <c r="N179" s="1"/>
    </row>
    <row r="180" spans="14:14" x14ac:dyDescent="0.25">
      <c r="N180" s="1"/>
    </row>
    <row r="181" spans="14:14" x14ac:dyDescent="0.25">
      <c r="N181" s="1"/>
    </row>
    <row r="182" spans="14:14" x14ac:dyDescent="0.25">
      <c r="N182" s="1"/>
    </row>
    <row r="183" spans="14:14" x14ac:dyDescent="0.25">
      <c r="N183" s="1"/>
    </row>
    <row r="184" spans="14:14" x14ac:dyDescent="0.25">
      <c r="N184" s="1"/>
    </row>
    <row r="185" spans="14:14" x14ac:dyDescent="0.25">
      <c r="N185" s="1"/>
    </row>
    <row r="186" spans="14:14" x14ac:dyDescent="0.25">
      <c r="N186" s="1"/>
    </row>
    <row r="187" spans="14:14" x14ac:dyDescent="0.25">
      <c r="N187" s="1"/>
    </row>
    <row r="188" spans="14:14" x14ac:dyDescent="0.25">
      <c r="N188" s="1"/>
    </row>
    <row r="189" spans="14:14" x14ac:dyDescent="0.25">
      <c r="N189" s="1"/>
    </row>
    <row r="190" spans="14:14" x14ac:dyDescent="0.25">
      <c r="N190" s="1"/>
    </row>
    <row r="191" spans="14:14" x14ac:dyDescent="0.25">
      <c r="N191" s="1"/>
    </row>
    <row r="192" spans="14:14" x14ac:dyDescent="0.25">
      <c r="N192" s="1"/>
    </row>
    <row r="193" spans="14:14" x14ac:dyDescent="0.25">
      <c r="N193" s="1"/>
    </row>
    <row r="194" spans="14:14" x14ac:dyDescent="0.25">
      <c r="N194" s="1"/>
    </row>
    <row r="195" spans="14:14" x14ac:dyDescent="0.25">
      <c r="N195" s="1"/>
    </row>
    <row r="196" spans="14:14" x14ac:dyDescent="0.25">
      <c r="N196" s="1"/>
    </row>
    <row r="197" spans="14:14" x14ac:dyDescent="0.25">
      <c r="N197" s="1"/>
    </row>
    <row r="198" spans="14:14" x14ac:dyDescent="0.25">
      <c r="N198" s="1"/>
    </row>
    <row r="199" spans="14:14" x14ac:dyDescent="0.25">
      <c r="N199" s="1"/>
    </row>
    <row r="200" spans="14:14" x14ac:dyDescent="0.25">
      <c r="N200" s="1"/>
    </row>
    <row r="201" spans="14:14" x14ac:dyDescent="0.25">
      <c r="N201" s="1"/>
    </row>
    <row r="202" spans="14:14" x14ac:dyDescent="0.25">
      <c r="N202" s="1"/>
    </row>
    <row r="203" spans="14:14" x14ac:dyDescent="0.25">
      <c r="N203" s="1"/>
    </row>
    <row r="204" spans="14:14" x14ac:dyDescent="0.25">
      <c r="N204" s="1"/>
    </row>
    <row r="205" spans="14:14" x14ac:dyDescent="0.25">
      <c r="N205" s="1"/>
    </row>
    <row r="206" spans="14:14" x14ac:dyDescent="0.25">
      <c r="N206" s="1"/>
    </row>
    <row r="207" spans="14:14" x14ac:dyDescent="0.25">
      <c r="N207" s="1"/>
    </row>
    <row r="208" spans="14:14" x14ac:dyDescent="0.25">
      <c r="N208" s="1"/>
    </row>
    <row r="209" spans="14:14" x14ac:dyDescent="0.25">
      <c r="N209" s="1"/>
    </row>
    <row r="210" spans="14:14" x14ac:dyDescent="0.25">
      <c r="N210" s="1"/>
    </row>
    <row r="211" spans="14:14" x14ac:dyDescent="0.25">
      <c r="N211" s="1"/>
    </row>
    <row r="212" spans="14:14" x14ac:dyDescent="0.25">
      <c r="N212" s="1"/>
    </row>
    <row r="213" spans="14:14" x14ac:dyDescent="0.25">
      <c r="N213" s="1"/>
    </row>
    <row r="214" spans="14:14" x14ac:dyDescent="0.25">
      <c r="N214" s="1"/>
    </row>
    <row r="215" spans="14:14" x14ac:dyDescent="0.25">
      <c r="N215" s="1"/>
    </row>
    <row r="216" spans="14:14" x14ac:dyDescent="0.25">
      <c r="N216" s="1"/>
    </row>
    <row r="217" spans="14:14" x14ac:dyDescent="0.25">
      <c r="N217" s="1"/>
    </row>
    <row r="218" spans="14:14" x14ac:dyDescent="0.25">
      <c r="N218" s="1"/>
    </row>
    <row r="219" spans="14:14" x14ac:dyDescent="0.25">
      <c r="N219" s="1"/>
    </row>
    <row r="220" spans="14:14" x14ac:dyDescent="0.25">
      <c r="N220" s="1"/>
    </row>
    <row r="221" spans="14:14" x14ac:dyDescent="0.25">
      <c r="N221" s="1"/>
    </row>
    <row r="222" spans="14:14" x14ac:dyDescent="0.25">
      <c r="N222" s="1"/>
    </row>
    <row r="223" spans="14:14" x14ac:dyDescent="0.25">
      <c r="N223" s="1"/>
    </row>
    <row r="224" spans="14:14" x14ac:dyDescent="0.25">
      <c r="N224" s="1"/>
    </row>
    <row r="225" spans="14:14" x14ac:dyDescent="0.25">
      <c r="N225" s="1"/>
    </row>
    <row r="226" spans="14:14" x14ac:dyDescent="0.25">
      <c r="N226" s="1"/>
    </row>
    <row r="227" spans="14:14" x14ac:dyDescent="0.25">
      <c r="N227" s="1"/>
    </row>
    <row r="228" spans="14:14" x14ac:dyDescent="0.25">
      <c r="N228" s="1"/>
    </row>
    <row r="229" spans="14:14" x14ac:dyDescent="0.25">
      <c r="N229" s="1"/>
    </row>
    <row r="230" spans="14:14" x14ac:dyDescent="0.25">
      <c r="N230" s="1"/>
    </row>
    <row r="231" spans="14:14" x14ac:dyDescent="0.25">
      <c r="N231" s="1"/>
    </row>
    <row r="232" spans="14:14" x14ac:dyDescent="0.25">
      <c r="N232" s="1"/>
    </row>
    <row r="233" spans="14:14" x14ac:dyDescent="0.25">
      <c r="N233" s="1"/>
    </row>
    <row r="234" spans="14:14" x14ac:dyDescent="0.25">
      <c r="N234" s="1"/>
    </row>
    <row r="235" spans="14:14" x14ac:dyDescent="0.25">
      <c r="N235" s="1"/>
    </row>
    <row r="236" spans="14:14" x14ac:dyDescent="0.25">
      <c r="N236" s="1"/>
    </row>
    <row r="237" spans="14:14" x14ac:dyDescent="0.25">
      <c r="N237" s="1"/>
    </row>
    <row r="238" spans="14:14" x14ac:dyDescent="0.25">
      <c r="N238" s="1"/>
    </row>
    <row r="239" spans="14:14" x14ac:dyDescent="0.25">
      <c r="N239" s="1"/>
    </row>
    <row r="240" spans="14:14" x14ac:dyDescent="0.25">
      <c r="N240" s="1"/>
    </row>
    <row r="241" spans="14:14" x14ac:dyDescent="0.25">
      <c r="N241" s="1"/>
    </row>
    <row r="242" spans="14:14" x14ac:dyDescent="0.25">
      <c r="N242" s="1"/>
    </row>
    <row r="243" spans="14:14" x14ac:dyDescent="0.25">
      <c r="N243" s="1"/>
    </row>
    <row r="244" spans="14:14" x14ac:dyDescent="0.25">
      <c r="N244" s="1"/>
    </row>
    <row r="245" spans="14:14" x14ac:dyDescent="0.25">
      <c r="N245" s="1"/>
    </row>
    <row r="246" spans="14:14" x14ac:dyDescent="0.25">
      <c r="N246" s="1"/>
    </row>
    <row r="247" spans="14:14" x14ac:dyDescent="0.25">
      <c r="N247" s="1"/>
    </row>
    <row r="248" spans="14:14" x14ac:dyDescent="0.25">
      <c r="N248" s="1"/>
    </row>
    <row r="249" spans="14:14" x14ac:dyDescent="0.25">
      <c r="N249" s="1"/>
    </row>
    <row r="250" spans="14:14" x14ac:dyDescent="0.25">
      <c r="N250" s="1"/>
    </row>
    <row r="251" spans="14:14" x14ac:dyDescent="0.25">
      <c r="N251" s="1"/>
    </row>
    <row r="252" spans="14:14" x14ac:dyDescent="0.25">
      <c r="N252" s="1"/>
    </row>
    <row r="253" spans="14:14" x14ac:dyDescent="0.25">
      <c r="N253" s="1"/>
    </row>
    <row r="254" spans="14:14" x14ac:dyDescent="0.25">
      <c r="N254" s="1"/>
    </row>
    <row r="255" spans="14:14" x14ac:dyDescent="0.25">
      <c r="N255" s="1"/>
    </row>
    <row r="256" spans="14:14" x14ac:dyDescent="0.25">
      <c r="N256" s="1"/>
    </row>
    <row r="257" spans="14:14" x14ac:dyDescent="0.25">
      <c r="N257" s="1"/>
    </row>
    <row r="258" spans="14:14" x14ac:dyDescent="0.25">
      <c r="N258" s="1"/>
    </row>
    <row r="259" spans="14:14" x14ac:dyDescent="0.25">
      <c r="N259" s="1"/>
    </row>
    <row r="260" spans="14:14" x14ac:dyDescent="0.25">
      <c r="N260" s="1"/>
    </row>
    <row r="261" spans="14:14" x14ac:dyDescent="0.25">
      <c r="N261" s="1"/>
    </row>
    <row r="262" spans="14:14" x14ac:dyDescent="0.25">
      <c r="N262" s="1"/>
    </row>
    <row r="263" spans="14:14" x14ac:dyDescent="0.25">
      <c r="N263" s="1"/>
    </row>
    <row r="264" spans="14:14" x14ac:dyDescent="0.25">
      <c r="N264" s="1"/>
    </row>
    <row r="265" spans="14:14" x14ac:dyDescent="0.25">
      <c r="N265" s="1"/>
    </row>
    <row r="266" spans="14:14" x14ac:dyDescent="0.25">
      <c r="N266" s="1"/>
    </row>
    <row r="267" spans="14:14" x14ac:dyDescent="0.25">
      <c r="N267" s="1"/>
    </row>
    <row r="268" spans="14:14" x14ac:dyDescent="0.25">
      <c r="N268" s="1"/>
    </row>
    <row r="269" spans="14:14" x14ac:dyDescent="0.25">
      <c r="N269" s="1"/>
    </row>
    <row r="270" spans="14:14" x14ac:dyDescent="0.25">
      <c r="N270" s="1"/>
    </row>
    <row r="271" spans="14:14" x14ac:dyDescent="0.25">
      <c r="N271" s="1"/>
    </row>
    <row r="272" spans="14:14" x14ac:dyDescent="0.25">
      <c r="N272" s="1"/>
    </row>
    <row r="273" spans="14:14" x14ac:dyDescent="0.25">
      <c r="N273" s="1"/>
    </row>
    <row r="274" spans="14:14" x14ac:dyDescent="0.25">
      <c r="N274" s="1"/>
    </row>
    <row r="275" spans="14:14" x14ac:dyDescent="0.25">
      <c r="N275" s="1"/>
    </row>
    <row r="276" spans="14:14" x14ac:dyDescent="0.25">
      <c r="N276" s="1"/>
    </row>
    <row r="277" spans="14:14" x14ac:dyDescent="0.25">
      <c r="N277" s="1"/>
    </row>
    <row r="278" spans="14:14" x14ac:dyDescent="0.25">
      <c r="N278" s="1"/>
    </row>
    <row r="279" spans="14:14" x14ac:dyDescent="0.25">
      <c r="N279" s="1"/>
    </row>
    <row r="280" spans="14:14" x14ac:dyDescent="0.25">
      <c r="N280" s="1"/>
    </row>
    <row r="281" spans="14:14" x14ac:dyDescent="0.25">
      <c r="N281" s="1"/>
    </row>
    <row r="282" spans="14:14" x14ac:dyDescent="0.25">
      <c r="N282" s="1"/>
    </row>
    <row r="283" spans="14:14" x14ac:dyDescent="0.25">
      <c r="N283" s="1"/>
    </row>
    <row r="284" spans="14:14" x14ac:dyDescent="0.25">
      <c r="N284" s="1"/>
    </row>
    <row r="285" spans="14:14" x14ac:dyDescent="0.25">
      <c r="N285" s="1"/>
    </row>
    <row r="286" spans="14:14" x14ac:dyDescent="0.25">
      <c r="N286" s="1"/>
    </row>
    <row r="287" spans="14:14" x14ac:dyDescent="0.25">
      <c r="N287" s="1"/>
    </row>
    <row r="288" spans="14:14" x14ac:dyDescent="0.25">
      <c r="N288" s="1"/>
    </row>
    <row r="289" spans="14:14" x14ac:dyDescent="0.25">
      <c r="N289" s="1"/>
    </row>
    <row r="290" spans="14:14" x14ac:dyDescent="0.25">
      <c r="N290" s="1"/>
    </row>
    <row r="291" spans="14:14" x14ac:dyDescent="0.25">
      <c r="N291" s="1"/>
    </row>
    <row r="292" spans="14:14" x14ac:dyDescent="0.25">
      <c r="N292" s="1"/>
    </row>
    <row r="293" spans="14:14" x14ac:dyDescent="0.25">
      <c r="N293" s="1"/>
    </row>
    <row r="294" spans="14:14" x14ac:dyDescent="0.25">
      <c r="N294" s="1"/>
    </row>
    <row r="295" spans="14:14" x14ac:dyDescent="0.25">
      <c r="N295" s="1"/>
    </row>
    <row r="296" spans="14:14" x14ac:dyDescent="0.25">
      <c r="N296" s="1"/>
    </row>
    <row r="297" spans="14:14" x14ac:dyDescent="0.25">
      <c r="N297" s="1"/>
    </row>
    <row r="298" spans="14:14" x14ac:dyDescent="0.25">
      <c r="N298" s="1"/>
    </row>
    <row r="299" spans="14:14" x14ac:dyDescent="0.25">
      <c r="N299" s="1"/>
    </row>
    <row r="300" spans="14:14" x14ac:dyDescent="0.25">
      <c r="N300" s="1"/>
    </row>
    <row r="301" spans="14:14" x14ac:dyDescent="0.25">
      <c r="N301" s="1"/>
    </row>
    <row r="302" spans="14:14" x14ac:dyDescent="0.25">
      <c r="N302" s="1"/>
    </row>
    <row r="303" spans="14:14" x14ac:dyDescent="0.25">
      <c r="N303" s="1"/>
    </row>
    <row r="304" spans="14:14" x14ac:dyDescent="0.25">
      <c r="N304" s="1"/>
    </row>
    <row r="305" spans="14:14" x14ac:dyDescent="0.25">
      <c r="N305" s="1"/>
    </row>
    <row r="306" spans="14:14" x14ac:dyDescent="0.25">
      <c r="N306" s="1"/>
    </row>
    <row r="307" spans="14:14" x14ac:dyDescent="0.25">
      <c r="N307" s="1"/>
    </row>
    <row r="308" spans="14:14" x14ac:dyDescent="0.25">
      <c r="N308" s="1"/>
    </row>
    <row r="309" spans="14:14" x14ac:dyDescent="0.25">
      <c r="N309" s="1"/>
    </row>
    <row r="310" spans="14:14" x14ac:dyDescent="0.25">
      <c r="N310" s="1"/>
    </row>
    <row r="311" spans="14:14" x14ac:dyDescent="0.25">
      <c r="N311" s="1"/>
    </row>
    <row r="312" spans="14:14" x14ac:dyDescent="0.25">
      <c r="N312" s="1"/>
    </row>
    <row r="313" spans="14:14" x14ac:dyDescent="0.25">
      <c r="N313" s="1"/>
    </row>
    <row r="314" spans="14:14" x14ac:dyDescent="0.25">
      <c r="N314" s="1"/>
    </row>
    <row r="315" spans="14:14" x14ac:dyDescent="0.25">
      <c r="N315" s="1"/>
    </row>
    <row r="316" spans="14:14" x14ac:dyDescent="0.25">
      <c r="N316" s="1"/>
    </row>
    <row r="317" spans="14:14" x14ac:dyDescent="0.25">
      <c r="N317" s="1"/>
    </row>
    <row r="318" spans="14:14" x14ac:dyDescent="0.25">
      <c r="N318" s="1"/>
    </row>
    <row r="319" spans="14:14" x14ac:dyDescent="0.25">
      <c r="N319" s="1"/>
    </row>
    <row r="320" spans="14:14" x14ac:dyDescent="0.25">
      <c r="N320" s="1"/>
    </row>
    <row r="321" spans="14:14" x14ac:dyDescent="0.25">
      <c r="N321" s="1"/>
    </row>
    <row r="322" spans="14:14" x14ac:dyDescent="0.25">
      <c r="N322" s="1"/>
    </row>
    <row r="323" spans="14:14" x14ac:dyDescent="0.25">
      <c r="N323" s="1"/>
    </row>
    <row r="324" spans="14:14" x14ac:dyDescent="0.25">
      <c r="N324" s="1"/>
    </row>
    <row r="325" spans="14:14" x14ac:dyDescent="0.25">
      <c r="N325" s="1"/>
    </row>
    <row r="326" spans="14:14" x14ac:dyDescent="0.25">
      <c r="N326" s="1"/>
    </row>
    <row r="327" spans="14:14" x14ac:dyDescent="0.25">
      <c r="N327" s="1"/>
    </row>
    <row r="328" spans="14:14" x14ac:dyDescent="0.25">
      <c r="N328" s="1"/>
    </row>
    <row r="329" spans="14:14" x14ac:dyDescent="0.25">
      <c r="N329" s="1"/>
    </row>
    <row r="330" spans="14:14" x14ac:dyDescent="0.25">
      <c r="N330" s="1"/>
    </row>
    <row r="331" spans="14:14" x14ac:dyDescent="0.25">
      <c r="N331" s="1"/>
    </row>
    <row r="332" spans="14:14" x14ac:dyDescent="0.25">
      <c r="N332" s="1"/>
    </row>
    <row r="333" spans="14:14" x14ac:dyDescent="0.25">
      <c r="N333" s="1"/>
    </row>
    <row r="334" spans="14:14" x14ac:dyDescent="0.25">
      <c r="N334" s="1"/>
    </row>
    <row r="335" spans="14:14" x14ac:dyDescent="0.25">
      <c r="N335" s="1"/>
    </row>
    <row r="336" spans="14:14" x14ac:dyDescent="0.25">
      <c r="N336" s="1"/>
    </row>
    <row r="337" spans="14:14" x14ac:dyDescent="0.25">
      <c r="N337" s="1"/>
    </row>
    <row r="338" spans="14:14" x14ac:dyDescent="0.25">
      <c r="N338" s="1"/>
    </row>
    <row r="339" spans="14:14" x14ac:dyDescent="0.25">
      <c r="N339" s="1"/>
    </row>
    <row r="340" spans="14:14" x14ac:dyDescent="0.25">
      <c r="N340" s="1"/>
    </row>
    <row r="341" spans="14:14" x14ac:dyDescent="0.25">
      <c r="N341" s="1"/>
    </row>
    <row r="342" spans="14:14" x14ac:dyDescent="0.25">
      <c r="N342" s="1"/>
    </row>
    <row r="343" spans="14:14" x14ac:dyDescent="0.25">
      <c r="N343" s="1"/>
    </row>
    <row r="344" spans="14:14" x14ac:dyDescent="0.25">
      <c r="N344" s="1"/>
    </row>
    <row r="345" spans="14:14" x14ac:dyDescent="0.25">
      <c r="N345" s="1"/>
    </row>
    <row r="346" spans="14:14" x14ac:dyDescent="0.25">
      <c r="N346" s="1"/>
    </row>
    <row r="347" spans="14:14" x14ac:dyDescent="0.25">
      <c r="N347" s="1"/>
    </row>
    <row r="348" spans="14:14" x14ac:dyDescent="0.25">
      <c r="N348" s="1"/>
    </row>
    <row r="349" spans="14:14" x14ac:dyDescent="0.25">
      <c r="N349" s="1"/>
    </row>
    <row r="350" spans="14:14" x14ac:dyDescent="0.25">
      <c r="N350" s="1"/>
    </row>
    <row r="351" spans="14:14" x14ac:dyDescent="0.25">
      <c r="N351" s="1"/>
    </row>
    <row r="352" spans="14:14" x14ac:dyDescent="0.25">
      <c r="N352" s="1"/>
    </row>
    <row r="353" spans="14:14" x14ac:dyDescent="0.25">
      <c r="N353" s="1"/>
    </row>
    <row r="354" spans="14:14" x14ac:dyDescent="0.25">
      <c r="N354" s="1"/>
    </row>
    <row r="355" spans="14:14" x14ac:dyDescent="0.25">
      <c r="N355" s="1"/>
    </row>
    <row r="356" spans="14:14" x14ac:dyDescent="0.25">
      <c r="N356" s="1"/>
    </row>
    <row r="357" spans="14:14" x14ac:dyDescent="0.25">
      <c r="N357" s="1"/>
    </row>
    <row r="358" spans="14:14" x14ac:dyDescent="0.25">
      <c r="N358" s="1"/>
    </row>
    <row r="359" spans="14:14" x14ac:dyDescent="0.25">
      <c r="N359" s="1"/>
    </row>
    <row r="360" spans="14:14" x14ac:dyDescent="0.25">
      <c r="N360" s="1"/>
    </row>
    <row r="361" spans="14:14" x14ac:dyDescent="0.25">
      <c r="N361" s="1"/>
    </row>
    <row r="362" spans="14:14" x14ac:dyDescent="0.25">
      <c r="N362" s="1"/>
    </row>
    <row r="363" spans="14:14" x14ac:dyDescent="0.25">
      <c r="N363" s="1"/>
    </row>
    <row r="364" spans="14:14" x14ac:dyDescent="0.25">
      <c r="N364" s="1"/>
    </row>
    <row r="365" spans="14:14" x14ac:dyDescent="0.25">
      <c r="N365" s="1"/>
    </row>
    <row r="366" spans="14:14" x14ac:dyDescent="0.25">
      <c r="N366" s="1"/>
    </row>
    <row r="367" spans="14:14" x14ac:dyDescent="0.25">
      <c r="N367" s="1"/>
    </row>
    <row r="368" spans="14:14" x14ac:dyDescent="0.25">
      <c r="N368" s="1"/>
    </row>
    <row r="369" spans="14:14" x14ac:dyDescent="0.25">
      <c r="N369" s="1"/>
    </row>
    <row r="370" spans="14:14" x14ac:dyDescent="0.25">
      <c r="N370" s="1"/>
    </row>
    <row r="371" spans="14:14" x14ac:dyDescent="0.25">
      <c r="N371" s="1"/>
    </row>
    <row r="372" spans="14:14" x14ac:dyDescent="0.25">
      <c r="N372" s="1"/>
    </row>
    <row r="373" spans="14:14" x14ac:dyDescent="0.25">
      <c r="N373" s="1"/>
    </row>
    <row r="374" spans="14:14" x14ac:dyDescent="0.25">
      <c r="N374" s="1"/>
    </row>
    <row r="375" spans="14:14" x14ac:dyDescent="0.25">
      <c r="N375" s="1"/>
    </row>
    <row r="376" spans="14:14" x14ac:dyDescent="0.25">
      <c r="N376" s="1"/>
    </row>
    <row r="377" spans="14:14" x14ac:dyDescent="0.25">
      <c r="N377" s="1"/>
    </row>
    <row r="378" spans="14:14" x14ac:dyDescent="0.25">
      <c r="N378" s="1"/>
    </row>
    <row r="379" spans="14:14" x14ac:dyDescent="0.25">
      <c r="N379" s="1"/>
    </row>
    <row r="380" spans="14:14" x14ac:dyDescent="0.25">
      <c r="N380" s="1"/>
    </row>
    <row r="381" spans="14:14" x14ac:dyDescent="0.25">
      <c r="N381" s="1"/>
    </row>
    <row r="382" spans="14:14" x14ac:dyDescent="0.25">
      <c r="N382" s="1"/>
    </row>
    <row r="383" spans="14:14" x14ac:dyDescent="0.25">
      <c r="N383" s="1"/>
    </row>
    <row r="384" spans="14:14" x14ac:dyDescent="0.25">
      <c r="N384" s="1"/>
    </row>
    <row r="385" spans="14:14" x14ac:dyDescent="0.25">
      <c r="N385" s="1"/>
    </row>
    <row r="386" spans="14:14" x14ac:dyDescent="0.25">
      <c r="N386" s="1"/>
    </row>
    <row r="387" spans="14:14" x14ac:dyDescent="0.25">
      <c r="N387" s="1"/>
    </row>
    <row r="388" spans="14:14" x14ac:dyDescent="0.25">
      <c r="N388" s="1"/>
    </row>
    <row r="389" spans="14:14" x14ac:dyDescent="0.25">
      <c r="N389" s="1"/>
    </row>
    <row r="390" spans="14:14" x14ac:dyDescent="0.25">
      <c r="N390" s="1"/>
    </row>
    <row r="391" spans="14:14" x14ac:dyDescent="0.25">
      <c r="N391" s="1"/>
    </row>
    <row r="392" spans="14:14" x14ac:dyDescent="0.25">
      <c r="N392" s="1"/>
    </row>
    <row r="393" spans="14:14" x14ac:dyDescent="0.25">
      <c r="N393" s="1"/>
    </row>
    <row r="394" spans="14:14" x14ac:dyDescent="0.25">
      <c r="N394" s="1"/>
    </row>
    <row r="395" spans="14:14" x14ac:dyDescent="0.25">
      <c r="N395" s="1"/>
    </row>
    <row r="396" spans="14:14" x14ac:dyDescent="0.25">
      <c r="N396" s="1"/>
    </row>
    <row r="397" spans="14:14" x14ac:dyDescent="0.25">
      <c r="N397" s="1"/>
    </row>
    <row r="398" spans="14:14" x14ac:dyDescent="0.25">
      <c r="N398" s="1"/>
    </row>
    <row r="399" spans="14:14" x14ac:dyDescent="0.25">
      <c r="N399" s="1"/>
    </row>
    <row r="400" spans="14:14" x14ac:dyDescent="0.25">
      <c r="N400" s="1"/>
    </row>
    <row r="401" spans="14:14" x14ac:dyDescent="0.25">
      <c r="N401" s="1"/>
    </row>
    <row r="402" spans="14:14" x14ac:dyDescent="0.25">
      <c r="N402" s="1"/>
    </row>
    <row r="403" spans="14:14" x14ac:dyDescent="0.25">
      <c r="N403" s="1"/>
    </row>
    <row r="404" spans="14:14" x14ac:dyDescent="0.25">
      <c r="N404" s="1"/>
    </row>
    <row r="405" spans="14:14" x14ac:dyDescent="0.25">
      <c r="N405" s="1"/>
    </row>
    <row r="406" spans="14:14" x14ac:dyDescent="0.25">
      <c r="N406" s="1"/>
    </row>
    <row r="407" spans="14:14" x14ac:dyDescent="0.25">
      <c r="N407" s="1"/>
    </row>
    <row r="408" spans="14:14" x14ac:dyDescent="0.25">
      <c r="N408" s="1"/>
    </row>
    <row r="409" spans="14:14" x14ac:dyDescent="0.25">
      <c r="N409" s="1"/>
    </row>
    <row r="410" spans="14:14" x14ac:dyDescent="0.25">
      <c r="N410" s="1"/>
    </row>
    <row r="411" spans="14:14" x14ac:dyDescent="0.25">
      <c r="N411" s="1"/>
    </row>
    <row r="412" spans="14:14" x14ac:dyDescent="0.25">
      <c r="N412" s="1"/>
    </row>
    <row r="413" spans="14:14" x14ac:dyDescent="0.25">
      <c r="N413" s="1"/>
    </row>
    <row r="414" spans="14:14" x14ac:dyDescent="0.25">
      <c r="N414" s="1"/>
    </row>
    <row r="415" spans="14:14" x14ac:dyDescent="0.25">
      <c r="N415" s="1"/>
    </row>
    <row r="416" spans="14:14" x14ac:dyDescent="0.25">
      <c r="N416" s="1"/>
    </row>
    <row r="417" spans="14:14" x14ac:dyDescent="0.25">
      <c r="N417" s="1"/>
    </row>
    <row r="418" spans="14:14" x14ac:dyDescent="0.25">
      <c r="N418" s="1"/>
    </row>
    <row r="419" spans="14:14" x14ac:dyDescent="0.25">
      <c r="N419" s="1"/>
    </row>
    <row r="420" spans="14:14" x14ac:dyDescent="0.25">
      <c r="N420" s="1"/>
    </row>
    <row r="421" spans="14:14" x14ac:dyDescent="0.25">
      <c r="N421" s="1"/>
    </row>
    <row r="422" spans="14:14" x14ac:dyDescent="0.25">
      <c r="N422" s="1"/>
    </row>
    <row r="423" spans="14:14" x14ac:dyDescent="0.25">
      <c r="N423" s="1"/>
    </row>
    <row r="424" spans="14:14" x14ac:dyDescent="0.25">
      <c r="N424" s="1"/>
    </row>
    <row r="425" spans="14:14" x14ac:dyDescent="0.25">
      <c r="N425" s="1"/>
    </row>
    <row r="426" spans="14:14" x14ac:dyDescent="0.25">
      <c r="N426" s="1"/>
    </row>
    <row r="427" spans="14:14" x14ac:dyDescent="0.25">
      <c r="N427" s="1"/>
    </row>
    <row r="428" spans="14:14" x14ac:dyDescent="0.25">
      <c r="N428" s="1"/>
    </row>
    <row r="429" spans="14:14" x14ac:dyDescent="0.25">
      <c r="N429" s="1"/>
    </row>
    <row r="430" spans="14:14" x14ac:dyDescent="0.25">
      <c r="N430" s="1"/>
    </row>
    <row r="431" spans="14:14" x14ac:dyDescent="0.25">
      <c r="N431" s="1"/>
    </row>
    <row r="432" spans="14:14" x14ac:dyDescent="0.25">
      <c r="N432" s="1"/>
    </row>
    <row r="433" spans="14:14" x14ac:dyDescent="0.25">
      <c r="N433" s="1"/>
    </row>
    <row r="434" spans="14:14" x14ac:dyDescent="0.25">
      <c r="N434" s="1"/>
    </row>
    <row r="435" spans="14:14" x14ac:dyDescent="0.25">
      <c r="N435" s="1"/>
    </row>
    <row r="436" spans="14:14" x14ac:dyDescent="0.25">
      <c r="N436" s="1"/>
    </row>
    <row r="437" spans="14:14" x14ac:dyDescent="0.25">
      <c r="N437" s="1"/>
    </row>
    <row r="438" spans="14:14" x14ac:dyDescent="0.25">
      <c r="N438" s="1"/>
    </row>
    <row r="439" spans="14:14" x14ac:dyDescent="0.25">
      <c r="N439" s="1"/>
    </row>
    <row r="440" spans="14:14" x14ac:dyDescent="0.25">
      <c r="N440" s="1"/>
    </row>
    <row r="441" spans="14:14" x14ac:dyDescent="0.25">
      <c r="N441" s="1"/>
    </row>
    <row r="442" spans="14:14" x14ac:dyDescent="0.25">
      <c r="N442" s="1"/>
    </row>
    <row r="443" spans="14:14" x14ac:dyDescent="0.25">
      <c r="N443" s="1"/>
    </row>
    <row r="444" spans="14:14" x14ac:dyDescent="0.25">
      <c r="N444" s="1"/>
    </row>
    <row r="445" spans="14:14" x14ac:dyDescent="0.25">
      <c r="N445" s="1"/>
    </row>
    <row r="446" spans="14:14" x14ac:dyDescent="0.25">
      <c r="N446" s="1"/>
    </row>
    <row r="447" spans="14:14" x14ac:dyDescent="0.25">
      <c r="N447" s="1"/>
    </row>
    <row r="448" spans="14:14" x14ac:dyDescent="0.25">
      <c r="N448" s="1"/>
    </row>
    <row r="449" spans="14:14" x14ac:dyDescent="0.25">
      <c r="N449" s="1"/>
    </row>
    <row r="450" spans="14:14" x14ac:dyDescent="0.25">
      <c r="N450" s="1"/>
    </row>
    <row r="451" spans="14:14" x14ac:dyDescent="0.25">
      <c r="N451" s="1"/>
    </row>
    <row r="452" spans="14:14" x14ac:dyDescent="0.25">
      <c r="N452" s="1"/>
    </row>
    <row r="453" spans="14:14" x14ac:dyDescent="0.25">
      <c r="N453" s="1"/>
    </row>
    <row r="454" spans="14:14" x14ac:dyDescent="0.25">
      <c r="N454" s="1"/>
    </row>
    <row r="455" spans="14:14" x14ac:dyDescent="0.25">
      <c r="N455" s="1"/>
    </row>
    <row r="456" spans="14:14" x14ac:dyDescent="0.25">
      <c r="N456" s="1"/>
    </row>
    <row r="457" spans="14:14" x14ac:dyDescent="0.25">
      <c r="N457" s="1"/>
    </row>
    <row r="458" spans="14:14" x14ac:dyDescent="0.25">
      <c r="N458" s="1"/>
    </row>
    <row r="459" spans="14:14" x14ac:dyDescent="0.25">
      <c r="N459" s="1"/>
    </row>
    <row r="460" spans="14:14" x14ac:dyDescent="0.25">
      <c r="N460" s="1"/>
    </row>
    <row r="461" spans="14:14" x14ac:dyDescent="0.25">
      <c r="N461" s="1"/>
    </row>
    <row r="462" spans="14:14" x14ac:dyDescent="0.25">
      <c r="N462" s="1"/>
    </row>
    <row r="463" spans="14:14" x14ac:dyDescent="0.25">
      <c r="N463" s="1"/>
    </row>
    <row r="464" spans="14:14" x14ac:dyDescent="0.25">
      <c r="N464" s="1"/>
    </row>
    <row r="465" spans="14:14" x14ac:dyDescent="0.25">
      <c r="N465" s="1"/>
    </row>
    <row r="466" spans="14:14" x14ac:dyDescent="0.25">
      <c r="N466" s="1"/>
    </row>
    <row r="467" spans="14:14" x14ac:dyDescent="0.25">
      <c r="N467" s="1"/>
    </row>
    <row r="468" spans="14:14" x14ac:dyDescent="0.25">
      <c r="N468" s="1"/>
    </row>
    <row r="469" spans="14:14" x14ac:dyDescent="0.25">
      <c r="N469" s="1"/>
    </row>
    <row r="470" spans="14:14" x14ac:dyDescent="0.25">
      <c r="N470" s="1"/>
    </row>
    <row r="471" spans="14:14" x14ac:dyDescent="0.25">
      <c r="N471" s="1"/>
    </row>
    <row r="472" spans="14:14" x14ac:dyDescent="0.25">
      <c r="N472" s="1"/>
    </row>
    <row r="473" spans="14:14" x14ac:dyDescent="0.25">
      <c r="N473" s="1"/>
    </row>
    <row r="474" spans="14:14" x14ac:dyDescent="0.25">
      <c r="N474" s="1"/>
    </row>
    <row r="475" spans="14:14" x14ac:dyDescent="0.25">
      <c r="N475" s="1"/>
    </row>
    <row r="476" spans="14:14" x14ac:dyDescent="0.25">
      <c r="N476" s="1"/>
    </row>
    <row r="477" spans="14:14" x14ac:dyDescent="0.25">
      <c r="N477" s="1"/>
    </row>
    <row r="478" spans="14:14" x14ac:dyDescent="0.25">
      <c r="N478" s="1"/>
    </row>
    <row r="479" spans="14:14" x14ac:dyDescent="0.25">
      <c r="N479" s="1"/>
    </row>
    <row r="480" spans="14:14" x14ac:dyDescent="0.25">
      <c r="N480" s="1"/>
    </row>
    <row r="481" spans="14:14" x14ac:dyDescent="0.25">
      <c r="N481" s="1"/>
    </row>
    <row r="482" spans="14:14" x14ac:dyDescent="0.25">
      <c r="N482" s="1"/>
    </row>
    <row r="483" spans="14:14" x14ac:dyDescent="0.25">
      <c r="N483" s="1"/>
    </row>
    <row r="484" spans="14:14" x14ac:dyDescent="0.25">
      <c r="N484" s="1"/>
    </row>
    <row r="485" spans="14:14" x14ac:dyDescent="0.25">
      <c r="N485" s="1"/>
    </row>
    <row r="486" spans="14:14" x14ac:dyDescent="0.25">
      <c r="N486" s="1"/>
    </row>
    <row r="487" spans="14:14" x14ac:dyDescent="0.25">
      <c r="N487" s="1"/>
    </row>
    <row r="488" spans="14:14" x14ac:dyDescent="0.25">
      <c r="N488" s="1"/>
    </row>
    <row r="489" spans="14:14" x14ac:dyDescent="0.25">
      <c r="N489" s="1"/>
    </row>
    <row r="490" spans="14:14" x14ac:dyDescent="0.25">
      <c r="N490" s="1"/>
    </row>
    <row r="491" spans="14:14" x14ac:dyDescent="0.25">
      <c r="N491" s="1"/>
    </row>
    <row r="492" spans="14:14" x14ac:dyDescent="0.25">
      <c r="N492" s="1"/>
    </row>
    <row r="493" spans="14:14" x14ac:dyDescent="0.25">
      <c r="N493" s="1"/>
    </row>
    <row r="494" spans="14:14" x14ac:dyDescent="0.25">
      <c r="N494" s="1"/>
    </row>
    <row r="495" spans="14:14" x14ac:dyDescent="0.25">
      <c r="N495" s="1"/>
    </row>
    <row r="496" spans="14:14" x14ac:dyDescent="0.25">
      <c r="N496" s="1"/>
    </row>
    <row r="497" spans="14:14" x14ac:dyDescent="0.25">
      <c r="N497" s="1"/>
    </row>
    <row r="498" spans="14:14" x14ac:dyDescent="0.25">
      <c r="N498" s="1"/>
    </row>
    <row r="499" spans="14:14" x14ac:dyDescent="0.25">
      <c r="N499" s="1"/>
    </row>
    <row r="500" spans="14:14" x14ac:dyDescent="0.25">
      <c r="N500" s="1"/>
    </row>
    <row r="501" spans="14:14" x14ac:dyDescent="0.25">
      <c r="N501" s="1"/>
    </row>
    <row r="502" spans="14:14" x14ac:dyDescent="0.25">
      <c r="N502" s="1"/>
    </row>
    <row r="503" spans="14:14" x14ac:dyDescent="0.25">
      <c r="N503" s="1"/>
    </row>
    <row r="504" spans="14:14" x14ac:dyDescent="0.25">
      <c r="N504" s="1"/>
    </row>
    <row r="505" spans="14:14" x14ac:dyDescent="0.25">
      <c r="N505" s="1"/>
    </row>
    <row r="506" spans="14:14" x14ac:dyDescent="0.25">
      <c r="N506" s="1"/>
    </row>
    <row r="507" spans="14:14" x14ac:dyDescent="0.25">
      <c r="N507" s="1"/>
    </row>
    <row r="508" spans="14:14" x14ac:dyDescent="0.25">
      <c r="N508" s="1"/>
    </row>
    <row r="509" spans="14:14" x14ac:dyDescent="0.25">
      <c r="N509" s="1"/>
    </row>
    <row r="510" spans="14:14" x14ac:dyDescent="0.25">
      <c r="N510" s="1"/>
    </row>
    <row r="511" spans="14:14" x14ac:dyDescent="0.25">
      <c r="N511" s="1"/>
    </row>
    <row r="512" spans="14:14" x14ac:dyDescent="0.25">
      <c r="N512" s="1"/>
    </row>
    <row r="513" spans="14:14" x14ac:dyDescent="0.25">
      <c r="N513" s="1"/>
    </row>
    <row r="514" spans="14:14" x14ac:dyDescent="0.25">
      <c r="N514" s="1"/>
    </row>
    <row r="515" spans="14:14" x14ac:dyDescent="0.25">
      <c r="N515" s="1"/>
    </row>
    <row r="516" spans="14:14" x14ac:dyDescent="0.25">
      <c r="N516" s="1"/>
    </row>
    <row r="517" spans="14:14" x14ac:dyDescent="0.25">
      <c r="N517" s="1"/>
    </row>
    <row r="518" spans="14:14" x14ac:dyDescent="0.25">
      <c r="N518" s="1"/>
    </row>
    <row r="519" spans="14:14" x14ac:dyDescent="0.25">
      <c r="N519" s="1"/>
    </row>
    <row r="520" spans="14:14" x14ac:dyDescent="0.25">
      <c r="N520" s="1"/>
    </row>
    <row r="521" spans="14:14" x14ac:dyDescent="0.25">
      <c r="N521" s="1"/>
    </row>
    <row r="522" spans="14:14" x14ac:dyDescent="0.25">
      <c r="N522" s="1"/>
    </row>
    <row r="523" spans="14:14" x14ac:dyDescent="0.25">
      <c r="N523" s="1"/>
    </row>
    <row r="524" spans="14:14" x14ac:dyDescent="0.25">
      <c r="N524" s="1"/>
    </row>
    <row r="525" spans="14:14" x14ac:dyDescent="0.25">
      <c r="N525" s="1"/>
    </row>
    <row r="526" spans="14:14" x14ac:dyDescent="0.25">
      <c r="N526" s="1"/>
    </row>
    <row r="527" spans="14:14" x14ac:dyDescent="0.25">
      <c r="N527" s="1"/>
    </row>
    <row r="528" spans="14:14" x14ac:dyDescent="0.25">
      <c r="N528" s="1"/>
    </row>
    <row r="529" spans="14:14" x14ac:dyDescent="0.25">
      <c r="N529" s="1"/>
    </row>
    <row r="530" spans="14:14" x14ac:dyDescent="0.25">
      <c r="N530" s="1"/>
    </row>
    <row r="531" spans="14:14" x14ac:dyDescent="0.25">
      <c r="N531" s="1"/>
    </row>
    <row r="532" spans="14:14" x14ac:dyDescent="0.25">
      <c r="N532" s="1"/>
    </row>
    <row r="533" spans="14:14" x14ac:dyDescent="0.25">
      <c r="N533" s="1"/>
    </row>
    <row r="534" spans="14:14" x14ac:dyDescent="0.25">
      <c r="N534" s="1"/>
    </row>
    <row r="535" spans="14:14" x14ac:dyDescent="0.25">
      <c r="N535" s="1"/>
    </row>
    <row r="536" spans="14:14" x14ac:dyDescent="0.25">
      <c r="N536" s="1"/>
    </row>
    <row r="537" spans="14:14" x14ac:dyDescent="0.25">
      <c r="N537" s="1"/>
    </row>
    <row r="538" spans="14:14" x14ac:dyDescent="0.25">
      <c r="N538" s="1"/>
    </row>
    <row r="539" spans="14:14" x14ac:dyDescent="0.25">
      <c r="N539" s="1"/>
    </row>
    <row r="540" spans="14:14" x14ac:dyDescent="0.25">
      <c r="N540" s="1"/>
    </row>
    <row r="541" spans="14:14" x14ac:dyDescent="0.25">
      <c r="N541" s="1"/>
    </row>
    <row r="542" spans="14:14" x14ac:dyDescent="0.25">
      <c r="N542" s="1"/>
    </row>
    <row r="543" spans="14:14" x14ac:dyDescent="0.25">
      <c r="N543" s="1"/>
    </row>
    <row r="544" spans="14:14" x14ac:dyDescent="0.25">
      <c r="N544" s="1"/>
    </row>
    <row r="545" spans="14:14" x14ac:dyDescent="0.25">
      <c r="N545" s="1"/>
    </row>
    <row r="546" spans="14:14" x14ac:dyDescent="0.25">
      <c r="N546" s="1"/>
    </row>
    <row r="547" spans="14:14" x14ac:dyDescent="0.25">
      <c r="N547" s="1"/>
    </row>
    <row r="548" spans="14:14" x14ac:dyDescent="0.25">
      <c r="N548" s="1"/>
    </row>
    <row r="549" spans="14:14" x14ac:dyDescent="0.25">
      <c r="N549" s="1"/>
    </row>
    <row r="550" spans="14:14" x14ac:dyDescent="0.25">
      <c r="N550" s="1"/>
    </row>
    <row r="551" spans="14:14" x14ac:dyDescent="0.25">
      <c r="N551" s="1"/>
    </row>
    <row r="552" spans="14:14" x14ac:dyDescent="0.25">
      <c r="N552" s="1"/>
    </row>
    <row r="553" spans="14:14" x14ac:dyDescent="0.25">
      <c r="N553" s="1"/>
    </row>
    <row r="554" spans="14:14" x14ac:dyDescent="0.25">
      <c r="N554" s="1"/>
    </row>
    <row r="555" spans="14:14" x14ac:dyDescent="0.25">
      <c r="N555" s="1"/>
    </row>
    <row r="556" spans="14:14" x14ac:dyDescent="0.25">
      <c r="N556" s="1"/>
    </row>
    <row r="557" spans="14:14" x14ac:dyDescent="0.25">
      <c r="N557" s="1"/>
    </row>
    <row r="558" spans="14:14" x14ac:dyDescent="0.25">
      <c r="N558" s="1"/>
    </row>
    <row r="559" spans="14:14" x14ac:dyDescent="0.25">
      <c r="N559" s="1"/>
    </row>
    <row r="560" spans="14:14" x14ac:dyDescent="0.25">
      <c r="N560" s="1"/>
    </row>
    <row r="561" spans="14:14" x14ac:dyDescent="0.25">
      <c r="N561" s="1"/>
    </row>
    <row r="562" spans="14:14" x14ac:dyDescent="0.25">
      <c r="N562" s="1"/>
    </row>
    <row r="563" spans="14:14" x14ac:dyDescent="0.25">
      <c r="N563" s="1"/>
    </row>
    <row r="564" spans="14:14" x14ac:dyDescent="0.25">
      <c r="N564" s="1"/>
    </row>
    <row r="565" spans="14:14" x14ac:dyDescent="0.25">
      <c r="N565" s="1"/>
    </row>
    <row r="566" spans="14:14" x14ac:dyDescent="0.25">
      <c r="N566" s="1"/>
    </row>
    <row r="567" spans="14:14" x14ac:dyDescent="0.25">
      <c r="N567" s="1"/>
    </row>
    <row r="568" spans="14:14" x14ac:dyDescent="0.25">
      <c r="N568" s="1"/>
    </row>
    <row r="569" spans="14:14" x14ac:dyDescent="0.25">
      <c r="N569" s="1"/>
    </row>
    <row r="570" spans="14:14" x14ac:dyDescent="0.25">
      <c r="N570" s="1"/>
    </row>
    <row r="571" spans="14:14" x14ac:dyDescent="0.25">
      <c r="N571" s="1"/>
    </row>
    <row r="572" spans="14:14" x14ac:dyDescent="0.25">
      <c r="N572" s="1"/>
    </row>
    <row r="573" spans="14:14" x14ac:dyDescent="0.25">
      <c r="N573" s="1"/>
    </row>
    <row r="574" spans="14:14" x14ac:dyDescent="0.25">
      <c r="N574" s="1"/>
    </row>
    <row r="575" spans="14:14" x14ac:dyDescent="0.25">
      <c r="N575" s="1"/>
    </row>
    <row r="576" spans="14:14" x14ac:dyDescent="0.25">
      <c r="N576" s="1"/>
    </row>
    <row r="577" spans="14:14" x14ac:dyDescent="0.25">
      <c r="N577" s="1"/>
    </row>
    <row r="578" spans="14:14" x14ac:dyDescent="0.25">
      <c r="N578" s="1"/>
    </row>
    <row r="579" spans="14:14" x14ac:dyDescent="0.25">
      <c r="N579" s="1"/>
    </row>
    <row r="580" spans="14:14" x14ac:dyDescent="0.25">
      <c r="N580" s="1"/>
    </row>
    <row r="581" spans="14:14" x14ac:dyDescent="0.25">
      <c r="N581" s="1"/>
    </row>
    <row r="582" spans="14:14" x14ac:dyDescent="0.25">
      <c r="N582" s="1"/>
    </row>
    <row r="583" spans="14:14" x14ac:dyDescent="0.25">
      <c r="N583" s="1"/>
    </row>
    <row r="584" spans="14:14" x14ac:dyDescent="0.25">
      <c r="N584" s="1"/>
    </row>
    <row r="585" spans="14:14" x14ac:dyDescent="0.25">
      <c r="N585" s="1"/>
    </row>
    <row r="586" spans="14:14" x14ac:dyDescent="0.25">
      <c r="N586" s="1"/>
    </row>
    <row r="587" spans="14:14" x14ac:dyDescent="0.25">
      <c r="N587" s="1"/>
    </row>
    <row r="588" spans="14:14" x14ac:dyDescent="0.25">
      <c r="N588" s="1"/>
    </row>
    <row r="589" spans="14:14" x14ac:dyDescent="0.25">
      <c r="N589" s="1"/>
    </row>
    <row r="590" spans="14:14" x14ac:dyDescent="0.25">
      <c r="N590" s="1"/>
    </row>
    <row r="591" spans="14:14" x14ac:dyDescent="0.25">
      <c r="N591" s="1"/>
    </row>
    <row r="592" spans="14:14" x14ac:dyDescent="0.25">
      <c r="N592" s="1"/>
    </row>
    <row r="593" spans="14:14" x14ac:dyDescent="0.25">
      <c r="N593" s="1"/>
    </row>
    <row r="594" spans="14:14" x14ac:dyDescent="0.25">
      <c r="N594" s="1"/>
    </row>
    <row r="595" spans="14:14" x14ac:dyDescent="0.25">
      <c r="N595" s="1"/>
    </row>
    <row r="596" spans="14:14" x14ac:dyDescent="0.25">
      <c r="N596" s="1"/>
    </row>
    <row r="597" spans="14:14" x14ac:dyDescent="0.25">
      <c r="N597" s="1"/>
    </row>
    <row r="598" spans="14:14" x14ac:dyDescent="0.25">
      <c r="N598" s="1"/>
    </row>
    <row r="599" spans="14:14" x14ac:dyDescent="0.25">
      <c r="N599" s="1"/>
    </row>
    <row r="600" spans="14:14" x14ac:dyDescent="0.25">
      <c r="N600" s="1"/>
    </row>
    <row r="601" spans="14:14" x14ac:dyDescent="0.25">
      <c r="N601" s="1"/>
    </row>
    <row r="602" spans="14:14" x14ac:dyDescent="0.25">
      <c r="N602" s="1"/>
    </row>
    <row r="603" spans="14:14" x14ac:dyDescent="0.25">
      <c r="N603" s="1"/>
    </row>
    <row r="604" spans="14:14" x14ac:dyDescent="0.25">
      <c r="N604" s="1"/>
    </row>
    <row r="605" spans="14:14" x14ac:dyDescent="0.25">
      <c r="N605" s="1"/>
    </row>
    <row r="606" spans="14:14" x14ac:dyDescent="0.25">
      <c r="N606" s="1"/>
    </row>
    <row r="607" spans="14:14" x14ac:dyDescent="0.25">
      <c r="N607" s="1"/>
    </row>
    <row r="608" spans="14:14" x14ac:dyDescent="0.25">
      <c r="N608" s="1"/>
    </row>
    <row r="609" spans="14:14" x14ac:dyDescent="0.25">
      <c r="N609" s="1"/>
    </row>
    <row r="610" spans="14:14" x14ac:dyDescent="0.25">
      <c r="N610" s="1"/>
    </row>
    <row r="611" spans="14:14" x14ac:dyDescent="0.25">
      <c r="N611" s="1"/>
    </row>
    <row r="612" spans="14:14" x14ac:dyDescent="0.25">
      <c r="N612" s="1"/>
    </row>
    <row r="613" spans="14:14" x14ac:dyDescent="0.25">
      <c r="N613" s="1"/>
    </row>
    <row r="614" spans="14:14" x14ac:dyDescent="0.25">
      <c r="N614" s="1"/>
    </row>
    <row r="615" spans="14:14" x14ac:dyDescent="0.25">
      <c r="N615" s="1"/>
    </row>
    <row r="616" spans="14:14" x14ac:dyDescent="0.25">
      <c r="N616" s="1"/>
    </row>
    <row r="617" spans="14:14" x14ac:dyDescent="0.25">
      <c r="N617" s="1"/>
    </row>
    <row r="618" spans="14:14" x14ac:dyDescent="0.25">
      <c r="N618" s="1"/>
    </row>
    <row r="619" spans="14:14" x14ac:dyDescent="0.25">
      <c r="N619" s="1"/>
    </row>
    <row r="620" spans="14:14" x14ac:dyDescent="0.25">
      <c r="N620" s="1"/>
    </row>
    <row r="621" spans="14:14" x14ac:dyDescent="0.25">
      <c r="N621" s="1"/>
    </row>
    <row r="622" spans="14:14" x14ac:dyDescent="0.25">
      <c r="N622" s="1"/>
    </row>
    <row r="623" spans="14:14" x14ac:dyDescent="0.25">
      <c r="N623" s="1"/>
    </row>
    <row r="624" spans="14:14" x14ac:dyDescent="0.25">
      <c r="N624" s="1"/>
    </row>
    <row r="625" spans="14:14" x14ac:dyDescent="0.25">
      <c r="N625" s="1"/>
    </row>
    <row r="626" spans="14:14" x14ac:dyDescent="0.25">
      <c r="N626" s="1"/>
    </row>
    <row r="627" spans="14:14" x14ac:dyDescent="0.25">
      <c r="N627" s="1"/>
    </row>
    <row r="628" spans="14:14" x14ac:dyDescent="0.25">
      <c r="N628" s="1"/>
    </row>
    <row r="629" spans="14:14" x14ac:dyDescent="0.25">
      <c r="N629" s="1"/>
    </row>
    <row r="630" spans="14:14" x14ac:dyDescent="0.25">
      <c r="N630" s="1"/>
    </row>
    <row r="631" spans="14:14" x14ac:dyDescent="0.25">
      <c r="N631" s="1"/>
    </row>
    <row r="632" spans="14:14" x14ac:dyDescent="0.25">
      <c r="N632" s="1"/>
    </row>
    <row r="633" spans="14:14" x14ac:dyDescent="0.25">
      <c r="N633" s="1"/>
    </row>
    <row r="634" spans="14:14" x14ac:dyDescent="0.25">
      <c r="N634" s="1"/>
    </row>
    <row r="635" spans="14:14" x14ac:dyDescent="0.25">
      <c r="N635" s="1"/>
    </row>
    <row r="636" spans="14:14" x14ac:dyDescent="0.25">
      <c r="N636" s="1"/>
    </row>
    <row r="637" spans="14:14" x14ac:dyDescent="0.25">
      <c r="N637" s="1"/>
    </row>
    <row r="638" spans="14:14" x14ac:dyDescent="0.25">
      <c r="N638" s="1"/>
    </row>
    <row r="639" spans="14:14" x14ac:dyDescent="0.25">
      <c r="N639" s="1"/>
    </row>
    <row r="640" spans="14:14" x14ac:dyDescent="0.25">
      <c r="N640" s="1"/>
    </row>
    <row r="641" spans="14:14" x14ac:dyDescent="0.25">
      <c r="N641" s="1"/>
    </row>
    <row r="642" spans="14:14" x14ac:dyDescent="0.25">
      <c r="N642" s="1"/>
    </row>
    <row r="643" spans="14:14" x14ac:dyDescent="0.25">
      <c r="N643" s="1"/>
    </row>
    <row r="644" spans="14:14" x14ac:dyDescent="0.25">
      <c r="N644" s="1"/>
    </row>
    <row r="645" spans="14:14" x14ac:dyDescent="0.25">
      <c r="N645" s="1"/>
    </row>
    <row r="646" spans="14:14" x14ac:dyDescent="0.25">
      <c r="N646" s="1"/>
    </row>
    <row r="647" spans="14:14" x14ac:dyDescent="0.25">
      <c r="N647" s="1"/>
    </row>
    <row r="648" spans="14:14" x14ac:dyDescent="0.25">
      <c r="N648" s="1"/>
    </row>
    <row r="649" spans="14:14" x14ac:dyDescent="0.25">
      <c r="N649" s="1"/>
    </row>
    <row r="650" spans="14:14" x14ac:dyDescent="0.25">
      <c r="N650" s="1"/>
    </row>
    <row r="651" spans="14:14" x14ac:dyDescent="0.25">
      <c r="N651" s="1"/>
    </row>
    <row r="652" spans="14:14" x14ac:dyDescent="0.25">
      <c r="N652" s="1"/>
    </row>
    <row r="653" spans="14:14" x14ac:dyDescent="0.25">
      <c r="N653" s="1"/>
    </row>
    <row r="654" spans="14:14" x14ac:dyDescent="0.25">
      <c r="N654" s="1"/>
    </row>
    <row r="655" spans="14:14" x14ac:dyDescent="0.25">
      <c r="N655" s="1"/>
    </row>
    <row r="656" spans="14:14" x14ac:dyDescent="0.25">
      <c r="N656" s="1"/>
    </row>
    <row r="657" spans="14:14" x14ac:dyDescent="0.25">
      <c r="N657" s="1"/>
    </row>
    <row r="658" spans="14:14" x14ac:dyDescent="0.25">
      <c r="N658" s="1"/>
    </row>
    <row r="659" spans="14:14" x14ac:dyDescent="0.25">
      <c r="N659" s="1"/>
    </row>
    <row r="660" spans="14:14" x14ac:dyDescent="0.25">
      <c r="N660" s="1"/>
    </row>
    <row r="661" spans="14:14" x14ac:dyDescent="0.25">
      <c r="N661" s="1"/>
    </row>
    <row r="662" spans="14:14" x14ac:dyDescent="0.25">
      <c r="N662" s="1"/>
    </row>
    <row r="663" spans="14:14" x14ac:dyDescent="0.25">
      <c r="N663" s="1"/>
    </row>
    <row r="664" spans="14:14" x14ac:dyDescent="0.25">
      <c r="N664" s="1"/>
    </row>
    <row r="665" spans="14:14" x14ac:dyDescent="0.25">
      <c r="N665" s="1"/>
    </row>
    <row r="666" spans="14:14" x14ac:dyDescent="0.25">
      <c r="N666" s="1"/>
    </row>
    <row r="667" spans="14:14" x14ac:dyDescent="0.25">
      <c r="N667" s="1"/>
    </row>
    <row r="668" spans="14:14" x14ac:dyDescent="0.25">
      <c r="N668" s="1"/>
    </row>
    <row r="669" spans="14:14" x14ac:dyDescent="0.25">
      <c r="N669" s="1"/>
    </row>
    <row r="670" spans="14:14" x14ac:dyDescent="0.25">
      <c r="N670" s="1"/>
    </row>
    <row r="671" spans="14:14" x14ac:dyDescent="0.25">
      <c r="N671" s="1"/>
    </row>
    <row r="672" spans="14:14" x14ac:dyDescent="0.25">
      <c r="N672" s="1"/>
    </row>
    <row r="673" spans="14:14" x14ac:dyDescent="0.25">
      <c r="N673" s="1"/>
    </row>
    <row r="674" spans="14:14" x14ac:dyDescent="0.25">
      <c r="N674" s="1"/>
    </row>
    <row r="675" spans="14:14" x14ac:dyDescent="0.25">
      <c r="N675" s="1"/>
    </row>
    <row r="676" spans="14:14" x14ac:dyDescent="0.25">
      <c r="N676" s="1"/>
    </row>
    <row r="677" spans="14:14" x14ac:dyDescent="0.25">
      <c r="N677" s="1"/>
    </row>
    <row r="678" spans="14:14" x14ac:dyDescent="0.25">
      <c r="N678" s="1"/>
    </row>
    <row r="679" spans="14:14" x14ac:dyDescent="0.25">
      <c r="N679" s="1"/>
    </row>
    <row r="680" spans="14:14" x14ac:dyDescent="0.25">
      <c r="N680" s="1"/>
    </row>
    <row r="681" spans="14:14" x14ac:dyDescent="0.25">
      <c r="N681" s="1"/>
    </row>
    <row r="682" spans="14:14" x14ac:dyDescent="0.25">
      <c r="N682" s="1"/>
    </row>
    <row r="683" spans="14:14" x14ac:dyDescent="0.25">
      <c r="N683" s="1"/>
    </row>
    <row r="684" spans="14:14" x14ac:dyDescent="0.25">
      <c r="N684" s="1"/>
    </row>
    <row r="685" spans="14:14" x14ac:dyDescent="0.25">
      <c r="N685" s="1"/>
    </row>
    <row r="686" spans="14:14" x14ac:dyDescent="0.25">
      <c r="N686" s="1"/>
    </row>
    <row r="687" spans="14:14" x14ac:dyDescent="0.25">
      <c r="N687" s="1"/>
    </row>
    <row r="688" spans="14:14" x14ac:dyDescent="0.25">
      <c r="N688" s="1"/>
    </row>
    <row r="689" spans="14:14" x14ac:dyDescent="0.25">
      <c r="N689" s="1"/>
    </row>
    <row r="690" spans="14:14" x14ac:dyDescent="0.25">
      <c r="N690" s="1"/>
    </row>
    <row r="691" spans="14:14" x14ac:dyDescent="0.25">
      <c r="N691" s="1"/>
    </row>
    <row r="692" spans="14:14" x14ac:dyDescent="0.25">
      <c r="N692" s="1"/>
    </row>
    <row r="693" spans="14:14" x14ac:dyDescent="0.25">
      <c r="N693" s="1"/>
    </row>
    <row r="694" spans="14:14" x14ac:dyDescent="0.25">
      <c r="N694" s="1"/>
    </row>
    <row r="695" spans="14:14" x14ac:dyDescent="0.25">
      <c r="N695" s="1"/>
    </row>
    <row r="696" spans="14:14" x14ac:dyDescent="0.25">
      <c r="N696" s="1"/>
    </row>
    <row r="697" spans="14:14" x14ac:dyDescent="0.25">
      <c r="N697" s="1"/>
    </row>
    <row r="698" spans="14:14" x14ac:dyDescent="0.25">
      <c r="N698" s="1"/>
    </row>
    <row r="699" spans="14:14" x14ac:dyDescent="0.25">
      <c r="N699" s="1"/>
    </row>
    <row r="700" spans="14:14" x14ac:dyDescent="0.25">
      <c r="N700" s="1"/>
    </row>
    <row r="701" spans="14:14" x14ac:dyDescent="0.25">
      <c r="N701" s="1"/>
    </row>
    <row r="702" spans="14:14" x14ac:dyDescent="0.25">
      <c r="N702" s="1"/>
    </row>
    <row r="703" spans="14:14" x14ac:dyDescent="0.25">
      <c r="N703" s="1"/>
    </row>
    <row r="704" spans="14:14" x14ac:dyDescent="0.25">
      <c r="N704" s="1"/>
    </row>
    <row r="705" spans="14:14" x14ac:dyDescent="0.25">
      <c r="N705" s="1"/>
    </row>
    <row r="706" spans="14:14" x14ac:dyDescent="0.25">
      <c r="N706" s="1"/>
    </row>
    <row r="707" spans="14:14" x14ac:dyDescent="0.25">
      <c r="N707" s="1"/>
    </row>
    <row r="708" spans="14:14" x14ac:dyDescent="0.25">
      <c r="N708" s="1"/>
    </row>
    <row r="709" spans="14:14" x14ac:dyDescent="0.25">
      <c r="N709" s="1"/>
    </row>
    <row r="710" spans="14:14" x14ac:dyDescent="0.25">
      <c r="N710" s="1"/>
    </row>
    <row r="711" spans="14:14" x14ac:dyDescent="0.25">
      <c r="N711" s="1"/>
    </row>
    <row r="712" spans="14:14" x14ac:dyDescent="0.25">
      <c r="N712" s="1"/>
    </row>
    <row r="713" spans="14:14" x14ac:dyDescent="0.25">
      <c r="N713" s="1"/>
    </row>
    <row r="714" spans="14:14" x14ac:dyDescent="0.25">
      <c r="N714" s="1"/>
    </row>
    <row r="715" spans="14:14" x14ac:dyDescent="0.25">
      <c r="N715" s="1"/>
    </row>
    <row r="716" spans="14:14" x14ac:dyDescent="0.25">
      <c r="N716" s="1"/>
    </row>
    <row r="717" spans="14:14" x14ac:dyDescent="0.25">
      <c r="N717" s="1"/>
    </row>
    <row r="718" spans="14:14" x14ac:dyDescent="0.25">
      <c r="N718" s="1"/>
    </row>
    <row r="719" spans="14:14" x14ac:dyDescent="0.25">
      <c r="N719" s="1"/>
    </row>
    <row r="720" spans="14:14" x14ac:dyDescent="0.25">
      <c r="N720" s="1"/>
    </row>
    <row r="721" spans="14:14" x14ac:dyDescent="0.25">
      <c r="N721" s="1"/>
    </row>
    <row r="722" spans="14:14" x14ac:dyDescent="0.25">
      <c r="N722" s="1"/>
    </row>
    <row r="723" spans="14:14" x14ac:dyDescent="0.25">
      <c r="N723" s="1"/>
    </row>
    <row r="724" spans="14:14" x14ac:dyDescent="0.25">
      <c r="N724" s="1"/>
    </row>
    <row r="725" spans="14:14" x14ac:dyDescent="0.25">
      <c r="N725" s="1"/>
    </row>
    <row r="726" spans="14:14" x14ac:dyDescent="0.25">
      <c r="N726" s="1"/>
    </row>
    <row r="727" spans="14:14" x14ac:dyDescent="0.25">
      <c r="N727" s="1"/>
    </row>
    <row r="728" spans="14:14" x14ac:dyDescent="0.25">
      <c r="N728" s="1"/>
    </row>
    <row r="729" spans="14:14" x14ac:dyDescent="0.25">
      <c r="N729" s="1"/>
    </row>
    <row r="730" spans="14:14" x14ac:dyDescent="0.25">
      <c r="N730" s="1"/>
    </row>
    <row r="731" spans="14:14" x14ac:dyDescent="0.25">
      <c r="N731" s="1"/>
    </row>
    <row r="732" spans="14:14" x14ac:dyDescent="0.25">
      <c r="N732" s="1"/>
    </row>
    <row r="733" spans="14:14" x14ac:dyDescent="0.25">
      <c r="N733" s="1"/>
    </row>
    <row r="734" spans="14:14" x14ac:dyDescent="0.25">
      <c r="N734" s="1"/>
    </row>
    <row r="735" spans="14:14" x14ac:dyDescent="0.25">
      <c r="N735" s="1"/>
    </row>
    <row r="736" spans="14:14" x14ac:dyDescent="0.25">
      <c r="N736" s="1"/>
    </row>
    <row r="737" spans="14:14" x14ac:dyDescent="0.25">
      <c r="N737" s="1"/>
    </row>
    <row r="738" spans="14:14" x14ac:dyDescent="0.25">
      <c r="N738" s="1"/>
    </row>
    <row r="739" spans="14:14" x14ac:dyDescent="0.25">
      <c r="N739" s="1"/>
    </row>
    <row r="740" spans="14:14" x14ac:dyDescent="0.25">
      <c r="N740" s="1"/>
    </row>
    <row r="741" spans="14:14" x14ac:dyDescent="0.25">
      <c r="N741" s="1"/>
    </row>
    <row r="742" spans="14:14" x14ac:dyDescent="0.25">
      <c r="N742" s="1"/>
    </row>
    <row r="743" spans="14:14" x14ac:dyDescent="0.25">
      <c r="N743" s="1"/>
    </row>
    <row r="744" spans="14:14" x14ac:dyDescent="0.25">
      <c r="N744" s="1"/>
    </row>
    <row r="745" spans="14:14" x14ac:dyDescent="0.25">
      <c r="N745" s="1"/>
    </row>
    <row r="746" spans="14:14" x14ac:dyDescent="0.25">
      <c r="N746" s="1"/>
    </row>
    <row r="747" spans="14:14" x14ac:dyDescent="0.25">
      <c r="N747" s="1"/>
    </row>
    <row r="748" spans="14:14" x14ac:dyDescent="0.25">
      <c r="N748" s="1"/>
    </row>
    <row r="749" spans="14:14" x14ac:dyDescent="0.25">
      <c r="N749" s="1"/>
    </row>
    <row r="750" spans="14:14" x14ac:dyDescent="0.25">
      <c r="N750" s="1"/>
    </row>
    <row r="751" spans="14:14" x14ac:dyDescent="0.25">
      <c r="N751" s="1"/>
    </row>
    <row r="752" spans="14:14" x14ac:dyDescent="0.25">
      <c r="N752" s="1"/>
    </row>
    <row r="753" spans="14:14" x14ac:dyDescent="0.25">
      <c r="N753" s="1"/>
    </row>
    <row r="754" spans="14:14" x14ac:dyDescent="0.25">
      <c r="N754" s="1"/>
    </row>
    <row r="755" spans="14:14" x14ac:dyDescent="0.25">
      <c r="N755" s="1"/>
    </row>
    <row r="756" spans="14:14" x14ac:dyDescent="0.25">
      <c r="N756" s="1"/>
    </row>
    <row r="757" spans="14:14" x14ac:dyDescent="0.25">
      <c r="N757" s="1"/>
    </row>
    <row r="758" spans="14:14" x14ac:dyDescent="0.25">
      <c r="N758" s="1"/>
    </row>
    <row r="759" spans="14:14" x14ac:dyDescent="0.25">
      <c r="N759" s="1"/>
    </row>
    <row r="760" spans="14:14" x14ac:dyDescent="0.25">
      <c r="N760" s="1"/>
    </row>
    <row r="761" spans="14:14" x14ac:dyDescent="0.25">
      <c r="N761" s="1"/>
    </row>
    <row r="762" spans="14:14" x14ac:dyDescent="0.25">
      <c r="N762" s="1"/>
    </row>
    <row r="763" spans="14:14" x14ac:dyDescent="0.25">
      <c r="N763" s="1"/>
    </row>
    <row r="764" spans="14:14" x14ac:dyDescent="0.25">
      <c r="N764" s="1"/>
    </row>
    <row r="765" spans="14:14" x14ac:dyDescent="0.25">
      <c r="N765" s="1"/>
    </row>
    <row r="766" spans="14:14" x14ac:dyDescent="0.25">
      <c r="N766" s="1"/>
    </row>
    <row r="767" spans="14:14" x14ac:dyDescent="0.25">
      <c r="N767" s="1"/>
    </row>
    <row r="768" spans="14:14" x14ac:dyDescent="0.25">
      <c r="N768" s="1"/>
    </row>
    <row r="769" spans="14:14" x14ac:dyDescent="0.25">
      <c r="N769" s="1"/>
    </row>
    <row r="770" spans="14:14" x14ac:dyDescent="0.25">
      <c r="N770" s="1"/>
    </row>
    <row r="771" spans="14:14" x14ac:dyDescent="0.25">
      <c r="N771" s="1"/>
    </row>
    <row r="772" spans="14:14" x14ac:dyDescent="0.25">
      <c r="N772" s="1"/>
    </row>
    <row r="773" spans="14:14" x14ac:dyDescent="0.25">
      <c r="N773" s="1"/>
    </row>
    <row r="774" spans="14:14" x14ac:dyDescent="0.25">
      <c r="N774" s="1"/>
    </row>
    <row r="775" spans="14:14" x14ac:dyDescent="0.25">
      <c r="N775" s="1"/>
    </row>
    <row r="776" spans="14:14" x14ac:dyDescent="0.25">
      <c r="N776" s="1"/>
    </row>
    <row r="777" spans="14:14" x14ac:dyDescent="0.25">
      <c r="N777" s="1"/>
    </row>
    <row r="778" spans="14:14" x14ac:dyDescent="0.25">
      <c r="N778" s="1"/>
    </row>
    <row r="779" spans="14:14" x14ac:dyDescent="0.25">
      <c r="N779" s="1"/>
    </row>
    <row r="780" spans="14:14" x14ac:dyDescent="0.25">
      <c r="N780" s="1"/>
    </row>
    <row r="781" spans="14:14" x14ac:dyDescent="0.25">
      <c r="N781" s="1"/>
    </row>
    <row r="782" spans="14:14" x14ac:dyDescent="0.25">
      <c r="N782" s="1"/>
    </row>
    <row r="783" spans="14:14" x14ac:dyDescent="0.25">
      <c r="N783" s="1"/>
    </row>
    <row r="784" spans="14:14" x14ac:dyDescent="0.25">
      <c r="N784" s="1"/>
    </row>
    <row r="785" spans="14:14" x14ac:dyDescent="0.25">
      <c r="N785" s="1"/>
    </row>
    <row r="786" spans="14:14" x14ac:dyDescent="0.25">
      <c r="N786" s="1"/>
    </row>
    <row r="787" spans="14:14" x14ac:dyDescent="0.25">
      <c r="N787" s="1"/>
    </row>
    <row r="788" spans="14:14" x14ac:dyDescent="0.25">
      <c r="N788" s="1"/>
    </row>
    <row r="789" spans="14:14" x14ac:dyDescent="0.25">
      <c r="N789" s="1"/>
    </row>
    <row r="790" spans="14:14" x14ac:dyDescent="0.25">
      <c r="N790" s="1"/>
    </row>
    <row r="791" spans="14:14" x14ac:dyDescent="0.25">
      <c r="N791" s="1"/>
    </row>
    <row r="792" spans="14:14" x14ac:dyDescent="0.25">
      <c r="N792" s="1"/>
    </row>
    <row r="793" spans="14:14" x14ac:dyDescent="0.25">
      <c r="N793" s="1"/>
    </row>
    <row r="794" spans="14:14" x14ac:dyDescent="0.25">
      <c r="N794" s="1"/>
    </row>
    <row r="795" spans="14:14" x14ac:dyDescent="0.25">
      <c r="N795" s="1"/>
    </row>
    <row r="796" spans="14:14" x14ac:dyDescent="0.25">
      <c r="N796" s="1"/>
    </row>
    <row r="797" spans="14:14" x14ac:dyDescent="0.25">
      <c r="N797" s="1"/>
    </row>
    <row r="798" spans="14:14" x14ac:dyDescent="0.25">
      <c r="N798" s="1"/>
    </row>
    <row r="799" spans="14:14" x14ac:dyDescent="0.25">
      <c r="N799" s="1"/>
    </row>
    <row r="800" spans="14:14" x14ac:dyDescent="0.25">
      <c r="N800" s="1"/>
    </row>
    <row r="801" spans="14:14" x14ac:dyDescent="0.25">
      <c r="N801" s="1"/>
    </row>
    <row r="802" spans="14:14" x14ac:dyDescent="0.25">
      <c r="N802" s="1"/>
    </row>
    <row r="803" spans="14:14" x14ac:dyDescent="0.25">
      <c r="N803" s="1"/>
    </row>
    <row r="804" spans="14:14" x14ac:dyDescent="0.25">
      <c r="N804" s="1"/>
    </row>
    <row r="805" spans="14:14" x14ac:dyDescent="0.25">
      <c r="N805" s="1"/>
    </row>
    <row r="806" spans="14:14" x14ac:dyDescent="0.25">
      <c r="N806" s="1"/>
    </row>
    <row r="807" spans="14:14" x14ac:dyDescent="0.25">
      <c r="N807" s="1"/>
    </row>
    <row r="808" spans="14:14" x14ac:dyDescent="0.25">
      <c r="N808" s="1"/>
    </row>
    <row r="809" spans="14:14" x14ac:dyDescent="0.25">
      <c r="N809" s="1"/>
    </row>
    <row r="810" spans="14:14" x14ac:dyDescent="0.25">
      <c r="N810" s="1"/>
    </row>
    <row r="811" spans="14:14" x14ac:dyDescent="0.25">
      <c r="N811" s="1"/>
    </row>
    <row r="812" spans="14:14" x14ac:dyDescent="0.25">
      <c r="N812" s="1"/>
    </row>
    <row r="813" spans="14:14" x14ac:dyDescent="0.25">
      <c r="N813" s="1"/>
    </row>
    <row r="814" spans="14:14" x14ac:dyDescent="0.25">
      <c r="N814" s="1"/>
    </row>
    <row r="815" spans="14:14" x14ac:dyDescent="0.25">
      <c r="N815" s="1"/>
    </row>
    <row r="816" spans="14:14" x14ac:dyDescent="0.25">
      <c r="N816" s="1"/>
    </row>
    <row r="817" spans="14:14" x14ac:dyDescent="0.25">
      <c r="N817" s="1"/>
    </row>
    <row r="818" spans="14:14" x14ac:dyDescent="0.25">
      <c r="N818" s="1"/>
    </row>
    <row r="819" spans="14:14" x14ac:dyDescent="0.25">
      <c r="N819" s="1"/>
    </row>
    <row r="820" spans="14:14" x14ac:dyDescent="0.25">
      <c r="N820" s="1"/>
    </row>
    <row r="821" spans="14:14" x14ac:dyDescent="0.25">
      <c r="N821" s="1"/>
    </row>
    <row r="822" spans="14:14" x14ac:dyDescent="0.25">
      <c r="N822" s="1"/>
    </row>
    <row r="823" spans="14:14" x14ac:dyDescent="0.25">
      <c r="N823" s="1"/>
    </row>
    <row r="824" spans="14:14" x14ac:dyDescent="0.25">
      <c r="N824" s="1"/>
    </row>
    <row r="825" spans="14:14" x14ac:dyDescent="0.25">
      <c r="N825" s="1"/>
    </row>
    <row r="826" spans="14:14" x14ac:dyDescent="0.25">
      <c r="N826" s="1"/>
    </row>
    <row r="827" spans="14:14" x14ac:dyDescent="0.25">
      <c r="N827" s="1"/>
    </row>
    <row r="828" spans="14:14" x14ac:dyDescent="0.25">
      <c r="N828" s="1"/>
    </row>
    <row r="829" spans="14:14" x14ac:dyDescent="0.25">
      <c r="N829" s="1"/>
    </row>
    <row r="830" spans="14:14" x14ac:dyDescent="0.25">
      <c r="N830" s="1"/>
    </row>
    <row r="831" spans="14:14" x14ac:dyDescent="0.25">
      <c r="N831" s="1"/>
    </row>
    <row r="832" spans="14:14" x14ac:dyDescent="0.25">
      <c r="N832" s="1"/>
    </row>
    <row r="833" spans="14:14" x14ac:dyDescent="0.25">
      <c r="N833" s="1"/>
    </row>
    <row r="834" spans="14:14" x14ac:dyDescent="0.25">
      <c r="N834" s="1"/>
    </row>
    <row r="835" spans="14:14" x14ac:dyDescent="0.25">
      <c r="N835" s="1"/>
    </row>
    <row r="836" spans="14:14" x14ac:dyDescent="0.25">
      <c r="N836" s="1"/>
    </row>
    <row r="837" spans="14:14" x14ac:dyDescent="0.25">
      <c r="N837" s="1"/>
    </row>
    <row r="838" spans="14:14" x14ac:dyDescent="0.25">
      <c r="N838" s="1"/>
    </row>
    <row r="839" spans="14:14" x14ac:dyDescent="0.25">
      <c r="N839" s="1"/>
    </row>
    <row r="840" spans="14:14" x14ac:dyDescent="0.25">
      <c r="N840" s="1"/>
    </row>
    <row r="841" spans="14:14" x14ac:dyDescent="0.25">
      <c r="N841" s="1"/>
    </row>
    <row r="842" spans="14:14" x14ac:dyDescent="0.25">
      <c r="N842" s="1"/>
    </row>
    <row r="843" spans="14:14" x14ac:dyDescent="0.25">
      <c r="N843" s="1"/>
    </row>
    <row r="844" spans="14:14" x14ac:dyDescent="0.25">
      <c r="N844" s="1"/>
    </row>
    <row r="845" spans="14:14" x14ac:dyDescent="0.25">
      <c r="N845" s="1"/>
    </row>
    <row r="846" spans="14:14" x14ac:dyDescent="0.25">
      <c r="N846" s="1"/>
    </row>
    <row r="847" spans="14:14" x14ac:dyDescent="0.25">
      <c r="N847" s="1"/>
    </row>
    <row r="848" spans="14:14" x14ac:dyDescent="0.25">
      <c r="N848" s="1"/>
    </row>
    <row r="849" spans="14:14" x14ac:dyDescent="0.25">
      <c r="N849" s="1"/>
    </row>
    <row r="850" spans="14:14" x14ac:dyDescent="0.25">
      <c r="N850" s="1"/>
    </row>
    <row r="851" spans="14:14" x14ac:dyDescent="0.25">
      <c r="N851" s="1"/>
    </row>
    <row r="852" spans="14:14" x14ac:dyDescent="0.25">
      <c r="N852" s="1"/>
    </row>
    <row r="853" spans="14:14" x14ac:dyDescent="0.25">
      <c r="N853" s="1"/>
    </row>
    <row r="854" spans="14:14" x14ac:dyDescent="0.25">
      <c r="N854" s="1"/>
    </row>
    <row r="855" spans="14:14" x14ac:dyDescent="0.25">
      <c r="N855" s="1"/>
    </row>
    <row r="856" spans="14:14" x14ac:dyDescent="0.25">
      <c r="N856" s="1"/>
    </row>
    <row r="857" spans="14:14" x14ac:dyDescent="0.25">
      <c r="N857" s="1"/>
    </row>
    <row r="858" spans="14:14" x14ac:dyDescent="0.25">
      <c r="N858" s="1"/>
    </row>
    <row r="859" spans="14:14" x14ac:dyDescent="0.25">
      <c r="N859" s="1"/>
    </row>
    <row r="860" spans="14:14" x14ac:dyDescent="0.25">
      <c r="N860" s="1"/>
    </row>
    <row r="861" spans="14:14" x14ac:dyDescent="0.25">
      <c r="N861" s="1"/>
    </row>
    <row r="862" spans="14:14" x14ac:dyDescent="0.25">
      <c r="N862" s="1"/>
    </row>
    <row r="863" spans="14:14" x14ac:dyDescent="0.25">
      <c r="N863" s="1"/>
    </row>
    <row r="864" spans="14:14" x14ac:dyDescent="0.25">
      <c r="N864" s="1"/>
    </row>
    <row r="865" spans="14:14" x14ac:dyDescent="0.25">
      <c r="N865" s="1"/>
    </row>
    <row r="866" spans="14:14" x14ac:dyDescent="0.25">
      <c r="N866" s="1"/>
    </row>
    <row r="867" spans="14:14" x14ac:dyDescent="0.25">
      <c r="N867" s="1"/>
    </row>
    <row r="868" spans="14:14" x14ac:dyDescent="0.25">
      <c r="N868" s="1"/>
    </row>
    <row r="869" spans="14:14" x14ac:dyDescent="0.25">
      <c r="N869" s="1"/>
    </row>
    <row r="870" spans="14:14" x14ac:dyDescent="0.25">
      <c r="N870" s="1"/>
    </row>
    <row r="871" spans="14:14" x14ac:dyDescent="0.25">
      <c r="N871" s="1"/>
    </row>
    <row r="872" spans="14:14" x14ac:dyDescent="0.25">
      <c r="N872" s="1"/>
    </row>
    <row r="873" spans="14:14" x14ac:dyDescent="0.25">
      <c r="N873" s="1"/>
    </row>
    <row r="874" spans="14:14" x14ac:dyDescent="0.25">
      <c r="N874" s="1"/>
    </row>
    <row r="875" spans="14:14" x14ac:dyDescent="0.25">
      <c r="N875" s="1"/>
    </row>
    <row r="876" spans="14:14" x14ac:dyDescent="0.25">
      <c r="N876" s="1"/>
    </row>
    <row r="877" spans="14:14" x14ac:dyDescent="0.25">
      <c r="N877" s="1"/>
    </row>
    <row r="878" spans="14:14" x14ac:dyDescent="0.25">
      <c r="N878" s="1"/>
    </row>
    <row r="879" spans="14:14" x14ac:dyDescent="0.25">
      <c r="N879" s="1"/>
    </row>
    <row r="880" spans="14:14" x14ac:dyDescent="0.25">
      <c r="N880" s="1"/>
    </row>
    <row r="881" spans="14:14" x14ac:dyDescent="0.25">
      <c r="N881" s="1"/>
    </row>
    <row r="882" spans="14:14" x14ac:dyDescent="0.25">
      <c r="N882" s="1"/>
    </row>
    <row r="883" spans="14:14" x14ac:dyDescent="0.25">
      <c r="N883" s="1"/>
    </row>
    <row r="884" spans="14:14" x14ac:dyDescent="0.25">
      <c r="N884" s="1"/>
    </row>
    <row r="885" spans="14:14" x14ac:dyDescent="0.25">
      <c r="N885" s="1"/>
    </row>
    <row r="886" spans="14:14" x14ac:dyDescent="0.25">
      <c r="N886" s="1"/>
    </row>
    <row r="887" spans="14:14" x14ac:dyDescent="0.25">
      <c r="N887" s="1"/>
    </row>
    <row r="888" spans="14:14" x14ac:dyDescent="0.25">
      <c r="N888" s="1"/>
    </row>
    <row r="889" spans="14:14" x14ac:dyDescent="0.25">
      <c r="N889" s="1"/>
    </row>
    <row r="890" spans="14:14" x14ac:dyDescent="0.25">
      <c r="N890" s="1"/>
    </row>
    <row r="891" spans="14:14" x14ac:dyDescent="0.25">
      <c r="N891" s="1"/>
    </row>
    <row r="892" spans="14:14" x14ac:dyDescent="0.25">
      <c r="N892" s="1"/>
    </row>
    <row r="893" spans="14:14" x14ac:dyDescent="0.25">
      <c r="N893" s="1"/>
    </row>
    <row r="894" spans="14:14" x14ac:dyDescent="0.25">
      <c r="N894" s="1"/>
    </row>
    <row r="895" spans="14:14" x14ac:dyDescent="0.25">
      <c r="N895" s="1"/>
    </row>
    <row r="896" spans="14:14" x14ac:dyDescent="0.25">
      <c r="N896" s="1"/>
    </row>
    <row r="897" spans="14:14" x14ac:dyDescent="0.25">
      <c r="N897" s="1"/>
    </row>
    <row r="898" spans="14:14" x14ac:dyDescent="0.25">
      <c r="N898" s="1"/>
    </row>
    <row r="899" spans="14:14" x14ac:dyDescent="0.25">
      <c r="N899" s="1"/>
    </row>
    <row r="900" spans="14:14" x14ac:dyDescent="0.25">
      <c r="N900" s="1"/>
    </row>
    <row r="901" spans="14:14" x14ac:dyDescent="0.25">
      <c r="N901" s="1"/>
    </row>
    <row r="902" spans="14:14" x14ac:dyDescent="0.25">
      <c r="N902" s="1"/>
    </row>
    <row r="903" spans="14:14" x14ac:dyDescent="0.25">
      <c r="N903" s="1"/>
    </row>
    <row r="904" spans="14:14" x14ac:dyDescent="0.25">
      <c r="N904" s="1"/>
    </row>
    <row r="905" spans="14:14" x14ac:dyDescent="0.25">
      <c r="N905" s="1"/>
    </row>
    <row r="906" spans="14:14" x14ac:dyDescent="0.25">
      <c r="N906" s="1"/>
    </row>
    <row r="907" spans="14:14" x14ac:dyDescent="0.25">
      <c r="N907" s="1"/>
    </row>
    <row r="908" spans="14:14" x14ac:dyDescent="0.25">
      <c r="N908" s="1"/>
    </row>
    <row r="909" spans="14:14" x14ac:dyDescent="0.25">
      <c r="N909" s="1"/>
    </row>
    <row r="910" spans="14:14" x14ac:dyDescent="0.25">
      <c r="N910" s="1"/>
    </row>
    <row r="911" spans="14:14" x14ac:dyDescent="0.25">
      <c r="N911" s="1"/>
    </row>
    <row r="912" spans="14:14" x14ac:dyDescent="0.25">
      <c r="N912" s="1"/>
    </row>
    <row r="913" spans="14:14" x14ac:dyDescent="0.25">
      <c r="N913" s="1"/>
    </row>
    <row r="914" spans="14:14" x14ac:dyDescent="0.25">
      <c r="N914" s="1"/>
    </row>
    <row r="915" spans="14:14" x14ac:dyDescent="0.25">
      <c r="N915" s="1"/>
    </row>
    <row r="916" spans="14:14" x14ac:dyDescent="0.25">
      <c r="N916" s="1"/>
    </row>
    <row r="917" spans="14:14" x14ac:dyDescent="0.25">
      <c r="N917" s="1"/>
    </row>
    <row r="918" spans="14:14" x14ac:dyDescent="0.25">
      <c r="N918" s="1"/>
    </row>
    <row r="919" spans="14:14" x14ac:dyDescent="0.25">
      <c r="N919" s="1"/>
    </row>
    <row r="920" spans="14:14" x14ac:dyDescent="0.25">
      <c r="N920" s="1"/>
    </row>
    <row r="921" spans="14:14" x14ac:dyDescent="0.25">
      <c r="N921" s="1"/>
    </row>
    <row r="922" spans="14:14" x14ac:dyDescent="0.25">
      <c r="N922" s="1"/>
    </row>
    <row r="923" spans="14:14" x14ac:dyDescent="0.25">
      <c r="N923" s="1"/>
    </row>
    <row r="924" spans="14:14" x14ac:dyDescent="0.25">
      <c r="N924" s="1"/>
    </row>
    <row r="925" spans="14:14" x14ac:dyDescent="0.25">
      <c r="N925" s="1"/>
    </row>
    <row r="926" spans="14:14" x14ac:dyDescent="0.25">
      <c r="N926" s="1"/>
    </row>
    <row r="927" spans="14:14" x14ac:dyDescent="0.25">
      <c r="N927" s="1"/>
    </row>
    <row r="928" spans="14:14" x14ac:dyDescent="0.25">
      <c r="N928" s="1"/>
    </row>
    <row r="929" spans="14:14" x14ac:dyDescent="0.25">
      <c r="N929" s="1"/>
    </row>
    <row r="930" spans="14:14" x14ac:dyDescent="0.25">
      <c r="N930" s="1"/>
    </row>
    <row r="931" spans="14:14" x14ac:dyDescent="0.25">
      <c r="N931" s="1"/>
    </row>
    <row r="932" spans="14:14" x14ac:dyDescent="0.25">
      <c r="N932" s="1"/>
    </row>
    <row r="933" spans="14:14" x14ac:dyDescent="0.25">
      <c r="N933" s="1"/>
    </row>
    <row r="934" spans="14:14" x14ac:dyDescent="0.25">
      <c r="N934" s="1"/>
    </row>
    <row r="935" spans="14:14" x14ac:dyDescent="0.25">
      <c r="N935" s="1"/>
    </row>
    <row r="936" spans="14:14" x14ac:dyDescent="0.25">
      <c r="N936" s="1"/>
    </row>
    <row r="937" spans="14:14" x14ac:dyDescent="0.25">
      <c r="N937" s="1"/>
    </row>
    <row r="938" spans="14:14" x14ac:dyDescent="0.25">
      <c r="N938" s="1"/>
    </row>
    <row r="939" spans="14:14" x14ac:dyDescent="0.25">
      <c r="N939" s="1"/>
    </row>
    <row r="940" spans="14:14" x14ac:dyDescent="0.25">
      <c r="N940" s="1"/>
    </row>
    <row r="941" spans="14:14" x14ac:dyDescent="0.25">
      <c r="N941" s="1"/>
    </row>
    <row r="942" spans="14:14" x14ac:dyDescent="0.25">
      <c r="N942" s="1"/>
    </row>
    <row r="943" spans="14:14" x14ac:dyDescent="0.25">
      <c r="N943" s="1"/>
    </row>
    <row r="944" spans="14:14" x14ac:dyDescent="0.25">
      <c r="N944" s="1"/>
    </row>
    <row r="945" spans="14:14" x14ac:dyDescent="0.25">
      <c r="N945" s="1"/>
    </row>
    <row r="946" spans="14:14" x14ac:dyDescent="0.25">
      <c r="N946" s="1"/>
    </row>
    <row r="947" spans="14:14" x14ac:dyDescent="0.25">
      <c r="N947" s="1"/>
    </row>
    <row r="948" spans="14:14" x14ac:dyDescent="0.25">
      <c r="N948" s="1"/>
    </row>
    <row r="949" spans="14:14" x14ac:dyDescent="0.25">
      <c r="N949" s="1"/>
    </row>
    <row r="950" spans="14:14" x14ac:dyDescent="0.25">
      <c r="N950" s="1"/>
    </row>
    <row r="951" spans="14:14" x14ac:dyDescent="0.25">
      <c r="N951" s="1"/>
    </row>
    <row r="952" spans="14:14" x14ac:dyDescent="0.25">
      <c r="N952" s="1"/>
    </row>
    <row r="953" spans="14:14" x14ac:dyDescent="0.25">
      <c r="N953" s="1"/>
    </row>
    <row r="954" spans="14:14" x14ac:dyDescent="0.25">
      <c r="N954" s="1"/>
    </row>
    <row r="955" spans="14:14" x14ac:dyDescent="0.25">
      <c r="N955" s="1"/>
    </row>
    <row r="956" spans="14:14" x14ac:dyDescent="0.25">
      <c r="N956" s="1"/>
    </row>
    <row r="957" spans="14:14" x14ac:dyDescent="0.25">
      <c r="N957" s="1"/>
    </row>
    <row r="958" spans="14:14" x14ac:dyDescent="0.25">
      <c r="N958" s="1"/>
    </row>
    <row r="959" spans="14:14" x14ac:dyDescent="0.25">
      <c r="N959" s="1"/>
    </row>
    <row r="960" spans="14:14" x14ac:dyDescent="0.25">
      <c r="N960" s="1"/>
    </row>
    <row r="961" spans="14:14" x14ac:dyDescent="0.25">
      <c r="N961" s="1"/>
    </row>
    <row r="962" spans="14:14" x14ac:dyDescent="0.25">
      <c r="N962" s="1"/>
    </row>
    <row r="963" spans="14:14" x14ac:dyDescent="0.25">
      <c r="N963" s="1"/>
    </row>
    <row r="964" spans="14:14" x14ac:dyDescent="0.25">
      <c r="N964" s="1"/>
    </row>
    <row r="965" spans="14:14" x14ac:dyDescent="0.25">
      <c r="N965" s="1"/>
    </row>
    <row r="966" spans="14:14" x14ac:dyDescent="0.25">
      <c r="N966" s="1"/>
    </row>
    <row r="967" spans="14:14" x14ac:dyDescent="0.25">
      <c r="N967" s="1"/>
    </row>
    <row r="968" spans="14:14" x14ac:dyDescent="0.25">
      <c r="N968" s="1"/>
    </row>
    <row r="969" spans="14:14" x14ac:dyDescent="0.25">
      <c r="N969" s="1"/>
    </row>
    <row r="970" spans="14:14" x14ac:dyDescent="0.25">
      <c r="N970" s="1"/>
    </row>
    <row r="971" spans="14:14" x14ac:dyDescent="0.25">
      <c r="N971" s="1"/>
    </row>
    <row r="972" spans="14:14" x14ac:dyDescent="0.25">
      <c r="N972" s="1"/>
    </row>
    <row r="973" spans="14:14" x14ac:dyDescent="0.25">
      <c r="N973" s="1"/>
    </row>
    <row r="974" spans="14:14" x14ac:dyDescent="0.25">
      <c r="N974" s="1"/>
    </row>
    <row r="975" spans="14:14" x14ac:dyDescent="0.25">
      <c r="N975" s="1"/>
    </row>
    <row r="976" spans="14:14" x14ac:dyDescent="0.25">
      <c r="N976" s="1"/>
    </row>
    <row r="977" spans="14:14" x14ac:dyDescent="0.25">
      <c r="N977" s="1"/>
    </row>
    <row r="978" spans="14:14" x14ac:dyDescent="0.25">
      <c r="N978" s="1"/>
    </row>
    <row r="979" spans="14:14" x14ac:dyDescent="0.25">
      <c r="N979" s="1"/>
    </row>
    <row r="980" spans="14:14" x14ac:dyDescent="0.25">
      <c r="N980" s="1"/>
    </row>
    <row r="981" spans="14:14" x14ac:dyDescent="0.25">
      <c r="N981" s="1"/>
    </row>
    <row r="982" spans="14:14" x14ac:dyDescent="0.25">
      <c r="N982" s="1"/>
    </row>
    <row r="983" spans="14:14" x14ac:dyDescent="0.25">
      <c r="N983" s="1"/>
    </row>
    <row r="984" spans="14:14" x14ac:dyDescent="0.25">
      <c r="N984" s="1"/>
    </row>
    <row r="985" spans="14:14" x14ac:dyDescent="0.25">
      <c r="N985" s="1"/>
    </row>
    <row r="986" spans="14:14" x14ac:dyDescent="0.25">
      <c r="N986" s="1"/>
    </row>
    <row r="987" spans="14:14" x14ac:dyDescent="0.25">
      <c r="N987" s="1"/>
    </row>
    <row r="988" spans="14:14" x14ac:dyDescent="0.25">
      <c r="N988" s="1"/>
    </row>
    <row r="989" spans="14:14" x14ac:dyDescent="0.25">
      <c r="N989" s="1"/>
    </row>
    <row r="990" spans="14:14" x14ac:dyDescent="0.25">
      <c r="N990" s="1"/>
    </row>
    <row r="991" spans="14:14" x14ac:dyDescent="0.25">
      <c r="N991" s="1"/>
    </row>
    <row r="992" spans="14:14" x14ac:dyDescent="0.25">
      <c r="N992" s="1"/>
    </row>
    <row r="993" spans="14:14" x14ac:dyDescent="0.25">
      <c r="N993" s="1"/>
    </row>
    <row r="994" spans="14:14" x14ac:dyDescent="0.25">
      <c r="N994" s="1"/>
    </row>
    <row r="995" spans="14:14" x14ac:dyDescent="0.25">
      <c r="N995" s="1"/>
    </row>
    <row r="996" spans="14:14" x14ac:dyDescent="0.25">
      <c r="N996" s="1"/>
    </row>
    <row r="997" spans="14:14" x14ac:dyDescent="0.25">
      <c r="N997" s="1"/>
    </row>
    <row r="998" spans="14:14" x14ac:dyDescent="0.25">
      <c r="N998" s="1"/>
    </row>
    <row r="999" spans="14:14" x14ac:dyDescent="0.25">
      <c r="N999" s="1"/>
    </row>
    <row r="1000" spans="14:14" x14ac:dyDescent="0.25">
      <c r="N1000" s="1"/>
    </row>
    <row r="1001" spans="14:14" x14ac:dyDescent="0.25">
      <c r="N1001" s="1"/>
    </row>
    <row r="1002" spans="14:14" x14ac:dyDescent="0.25">
      <c r="N1002" s="1"/>
    </row>
    <row r="1003" spans="14:14" x14ac:dyDescent="0.25">
      <c r="N1003" s="1"/>
    </row>
    <row r="1004" spans="14:14" x14ac:dyDescent="0.25">
      <c r="N1004" s="1"/>
    </row>
    <row r="1005" spans="14:14" x14ac:dyDescent="0.25">
      <c r="N1005" s="1"/>
    </row>
    <row r="1006" spans="14:14" x14ac:dyDescent="0.25">
      <c r="N1006" s="1"/>
    </row>
    <row r="1007" spans="14:14" x14ac:dyDescent="0.25">
      <c r="N1007" s="1"/>
    </row>
    <row r="1008" spans="14:14" x14ac:dyDescent="0.25">
      <c r="N1008" s="1"/>
    </row>
    <row r="1009" spans="14:14" x14ac:dyDescent="0.25">
      <c r="N1009" s="1"/>
    </row>
    <row r="1010" spans="14:14" x14ac:dyDescent="0.25">
      <c r="N1010" s="1"/>
    </row>
    <row r="1011" spans="14:14" x14ac:dyDescent="0.25">
      <c r="N1011" s="1"/>
    </row>
    <row r="1012" spans="14:14" x14ac:dyDescent="0.25">
      <c r="N1012" s="1"/>
    </row>
    <row r="1013" spans="14:14" x14ac:dyDescent="0.25">
      <c r="N1013" s="1"/>
    </row>
    <row r="1014" spans="14:14" x14ac:dyDescent="0.25">
      <c r="N1014" s="1"/>
    </row>
    <row r="1015" spans="14:14" x14ac:dyDescent="0.25">
      <c r="N1015" s="1"/>
    </row>
    <row r="1016" spans="14:14" x14ac:dyDescent="0.25">
      <c r="N1016" s="1"/>
    </row>
    <row r="1017" spans="14:14" x14ac:dyDescent="0.25">
      <c r="N1017" s="1"/>
    </row>
    <row r="1018" spans="14:14" x14ac:dyDescent="0.25">
      <c r="N1018" s="1"/>
    </row>
    <row r="1019" spans="14:14" x14ac:dyDescent="0.25">
      <c r="N1019" s="1"/>
    </row>
    <row r="1020" spans="14:14" x14ac:dyDescent="0.25">
      <c r="N1020" s="1"/>
    </row>
    <row r="1021" spans="14:14" x14ac:dyDescent="0.25">
      <c r="N1021" s="1"/>
    </row>
    <row r="1022" spans="14:14" x14ac:dyDescent="0.25">
      <c r="N1022" s="1"/>
    </row>
    <row r="1023" spans="14:14" x14ac:dyDescent="0.25">
      <c r="N1023" s="1"/>
    </row>
    <row r="1024" spans="14:14" x14ac:dyDescent="0.25">
      <c r="N1024" s="1"/>
    </row>
    <row r="1025" spans="14:14" x14ac:dyDescent="0.25">
      <c r="N1025" s="1"/>
    </row>
    <row r="1026" spans="14:14" x14ac:dyDescent="0.25">
      <c r="N1026" s="1"/>
    </row>
    <row r="1027" spans="14:14" x14ac:dyDescent="0.25">
      <c r="N1027" s="1"/>
    </row>
    <row r="1028" spans="14:14" x14ac:dyDescent="0.25">
      <c r="N1028" s="1"/>
    </row>
    <row r="1029" spans="14:14" x14ac:dyDescent="0.25">
      <c r="N1029" s="1"/>
    </row>
    <row r="1030" spans="14:14" x14ac:dyDescent="0.25">
      <c r="N1030" s="1"/>
    </row>
    <row r="1031" spans="14:14" x14ac:dyDescent="0.25">
      <c r="N1031" s="1"/>
    </row>
    <row r="1032" spans="14:14" x14ac:dyDescent="0.25">
      <c r="N1032" s="1"/>
    </row>
    <row r="1033" spans="14:14" x14ac:dyDescent="0.25">
      <c r="N1033" s="1"/>
    </row>
    <row r="1034" spans="14:14" x14ac:dyDescent="0.25">
      <c r="N1034" s="1"/>
    </row>
    <row r="1035" spans="14:14" x14ac:dyDescent="0.25">
      <c r="N1035" s="1"/>
    </row>
    <row r="1036" spans="14:14" x14ac:dyDescent="0.25">
      <c r="N1036" s="1"/>
    </row>
    <row r="1037" spans="14:14" x14ac:dyDescent="0.25">
      <c r="N1037" s="1"/>
    </row>
    <row r="1038" spans="14:14" x14ac:dyDescent="0.25">
      <c r="N1038" s="1"/>
    </row>
    <row r="1039" spans="14:14" x14ac:dyDescent="0.25">
      <c r="N1039" s="1"/>
    </row>
    <row r="1040" spans="14:14" x14ac:dyDescent="0.25">
      <c r="N1040" s="1"/>
    </row>
    <row r="1041" spans="14:14" x14ac:dyDescent="0.25">
      <c r="N1041" s="1"/>
    </row>
    <row r="1042" spans="14:14" x14ac:dyDescent="0.25">
      <c r="N1042" s="1"/>
    </row>
    <row r="1043" spans="14:14" x14ac:dyDescent="0.25">
      <c r="N1043" s="1"/>
    </row>
    <row r="1044" spans="14:14" x14ac:dyDescent="0.25">
      <c r="N1044" s="1"/>
    </row>
    <row r="1045" spans="14:14" x14ac:dyDescent="0.25">
      <c r="N1045" s="1"/>
    </row>
    <row r="1046" spans="14:14" x14ac:dyDescent="0.25">
      <c r="N1046" s="1"/>
    </row>
    <row r="1047" spans="14:14" x14ac:dyDescent="0.25">
      <c r="N1047" s="1"/>
    </row>
    <row r="1048" spans="14:14" x14ac:dyDescent="0.25">
      <c r="N1048" s="1"/>
    </row>
    <row r="1049" spans="14:14" x14ac:dyDescent="0.25">
      <c r="N1049" s="1"/>
    </row>
    <row r="1050" spans="14:14" x14ac:dyDescent="0.25">
      <c r="N1050" s="1"/>
    </row>
    <row r="1051" spans="14:14" x14ac:dyDescent="0.25">
      <c r="N1051" s="1"/>
    </row>
    <row r="1052" spans="14:14" x14ac:dyDescent="0.25">
      <c r="N1052" s="1"/>
    </row>
    <row r="1053" spans="14:14" x14ac:dyDescent="0.25">
      <c r="N1053" s="1"/>
    </row>
    <row r="1054" spans="14:14" x14ac:dyDescent="0.25">
      <c r="N1054" s="1"/>
    </row>
    <row r="1055" spans="14:14" x14ac:dyDescent="0.25">
      <c r="N1055" s="1"/>
    </row>
    <row r="1056" spans="14:14" x14ac:dyDescent="0.25">
      <c r="N1056" s="1"/>
    </row>
    <row r="1057" spans="14:14" x14ac:dyDescent="0.25">
      <c r="N1057" s="1"/>
    </row>
    <row r="1058" spans="14:14" x14ac:dyDescent="0.25">
      <c r="N1058" s="1"/>
    </row>
    <row r="1059" spans="14:14" x14ac:dyDescent="0.25">
      <c r="N1059" s="1"/>
    </row>
    <row r="1060" spans="14:14" x14ac:dyDescent="0.25">
      <c r="N1060" s="1"/>
    </row>
    <row r="1061" spans="14:14" x14ac:dyDescent="0.25">
      <c r="N1061" s="1"/>
    </row>
    <row r="1062" spans="14:14" x14ac:dyDescent="0.25">
      <c r="N1062" s="1"/>
    </row>
    <row r="1063" spans="14:14" x14ac:dyDescent="0.25">
      <c r="N1063" s="1"/>
    </row>
    <row r="1064" spans="14:14" x14ac:dyDescent="0.25">
      <c r="N1064" s="1"/>
    </row>
    <row r="1065" spans="14:14" x14ac:dyDescent="0.25">
      <c r="N1065" s="1"/>
    </row>
    <row r="1066" spans="14:14" x14ac:dyDescent="0.25">
      <c r="N1066" s="1"/>
    </row>
    <row r="1067" spans="14:14" x14ac:dyDescent="0.25">
      <c r="N1067" s="1"/>
    </row>
    <row r="1068" spans="14:14" x14ac:dyDescent="0.25">
      <c r="N1068" s="1"/>
    </row>
    <row r="1069" spans="14:14" x14ac:dyDescent="0.25">
      <c r="N1069" s="1"/>
    </row>
    <row r="1070" spans="14:14" x14ac:dyDescent="0.25">
      <c r="N1070" s="1"/>
    </row>
    <row r="1071" spans="14:14" x14ac:dyDescent="0.25">
      <c r="N1071" s="1"/>
    </row>
    <row r="1072" spans="14:14" x14ac:dyDescent="0.25">
      <c r="N1072" s="1"/>
    </row>
    <row r="1073" spans="14:14" x14ac:dyDescent="0.25">
      <c r="N1073" s="1"/>
    </row>
    <row r="1074" spans="14:14" x14ac:dyDescent="0.25">
      <c r="N1074" s="1"/>
    </row>
    <row r="1075" spans="14:14" x14ac:dyDescent="0.25">
      <c r="N1075" s="1"/>
    </row>
    <row r="1076" spans="14:14" x14ac:dyDescent="0.25">
      <c r="N1076" s="1"/>
    </row>
    <row r="1077" spans="14:14" x14ac:dyDescent="0.25">
      <c r="N1077" s="1"/>
    </row>
    <row r="1078" spans="14:14" x14ac:dyDescent="0.25">
      <c r="N1078" s="1"/>
    </row>
    <row r="1079" spans="14:14" x14ac:dyDescent="0.25">
      <c r="N1079" s="1"/>
    </row>
    <row r="1080" spans="14:14" x14ac:dyDescent="0.25">
      <c r="N1080" s="1"/>
    </row>
    <row r="1081" spans="14:14" x14ac:dyDescent="0.25">
      <c r="N1081" s="1"/>
    </row>
    <row r="1082" spans="14:14" x14ac:dyDescent="0.25">
      <c r="N1082" s="1"/>
    </row>
    <row r="1083" spans="14:14" x14ac:dyDescent="0.25">
      <c r="N1083" s="1"/>
    </row>
    <row r="1084" spans="14:14" x14ac:dyDescent="0.25">
      <c r="N1084" s="1"/>
    </row>
    <row r="1085" spans="14:14" x14ac:dyDescent="0.25">
      <c r="N1085" s="1"/>
    </row>
    <row r="1086" spans="14:14" x14ac:dyDescent="0.25">
      <c r="N1086" s="1"/>
    </row>
    <row r="1087" spans="14:14" x14ac:dyDescent="0.25">
      <c r="N1087" s="1"/>
    </row>
    <row r="1088" spans="14:14" x14ac:dyDescent="0.25">
      <c r="N1088" s="1"/>
    </row>
    <row r="1089" spans="14:14" x14ac:dyDescent="0.25">
      <c r="N1089" s="1"/>
    </row>
    <row r="1090" spans="14:14" x14ac:dyDescent="0.25">
      <c r="N1090" s="1"/>
    </row>
    <row r="1091" spans="14:14" x14ac:dyDescent="0.25">
      <c r="N1091" s="1"/>
    </row>
    <row r="1092" spans="14:14" x14ac:dyDescent="0.25">
      <c r="N1092" s="1"/>
    </row>
    <row r="1093" spans="14:14" x14ac:dyDescent="0.25">
      <c r="N1093" s="1"/>
    </row>
    <row r="1094" spans="14:14" x14ac:dyDescent="0.25">
      <c r="N1094" s="1"/>
    </row>
    <row r="1095" spans="14:14" x14ac:dyDescent="0.25">
      <c r="N1095" s="1"/>
    </row>
    <row r="1096" spans="14:14" x14ac:dyDescent="0.25">
      <c r="N1096" s="1"/>
    </row>
    <row r="1097" spans="14:14" x14ac:dyDescent="0.25">
      <c r="N1097" s="1"/>
    </row>
    <row r="1098" spans="14:14" x14ac:dyDescent="0.25">
      <c r="N1098" s="1"/>
    </row>
    <row r="1099" spans="14:14" x14ac:dyDescent="0.25">
      <c r="N1099" s="1"/>
    </row>
    <row r="1100" spans="14:14" x14ac:dyDescent="0.25">
      <c r="N1100" s="1"/>
    </row>
    <row r="1101" spans="14:14" x14ac:dyDescent="0.25">
      <c r="N1101" s="1"/>
    </row>
    <row r="1102" spans="14:14" x14ac:dyDescent="0.25">
      <c r="N1102" s="1"/>
    </row>
    <row r="1103" spans="14:14" x14ac:dyDescent="0.25">
      <c r="N1103" s="1"/>
    </row>
    <row r="1104" spans="14:14" x14ac:dyDescent="0.25">
      <c r="N1104" s="1"/>
    </row>
    <row r="1105" spans="14:14" x14ac:dyDescent="0.25">
      <c r="N1105" s="1"/>
    </row>
    <row r="1106" spans="14:14" x14ac:dyDescent="0.25">
      <c r="N1106" s="1"/>
    </row>
    <row r="1107" spans="14:14" x14ac:dyDescent="0.25">
      <c r="N1107" s="1"/>
    </row>
    <row r="1108" spans="14:14" x14ac:dyDescent="0.25">
      <c r="N1108" s="1"/>
    </row>
    <row r="1109" spans="14:14" x14ac:dyDescent="0.25">
      <c r="N1109" s="1"/>
    </row>
    <row r="1110" spans="14:14" x14ac:dyDescent="0.25">
      <c r="N1110" s="1"/>
    </row>
    <row r="1111" spans="14:14" x14ac:dyDescent="0.25">
      <c r="N1111" s="1"/>
    </row>
    <row r="1112" spans="14:14" x14ac:dyDescent="0.25">
      <c r="N1112" s="1"/>
    </row>
    <row r="1113" spans="14:14" x14ac:dyDescent="0.25">
      <c r="N1113" s="1"/>
    </row>
    <row r="1114" spans="14:14" x14ac:dyDescent="0.25">
      <c r="N1114" s="1"/>
    </row>
    <row r="1115" spans="14:14" x14ac:dyDescent="0.25">
      <c r="N1115" s="1"/>
    </row>
    <row r="1116" spans="14:14" x14ac:dyDescent="0.25">
      <c r="N1116" s="1"/>
    </row>
    <row r="1117" spans="14:14" x14ac:dyDescent="0.25">
      <c r="N1117" s="1"/>
    </row>
    <row r="1118" spans="14:14" x14ac:dyDescent="0.25">
      <c r="N1118" s="1"/>
    </row>
    <row r="1119" spans="14:14" x14ac:dyDescent="0.25">
      <c r="N1119" s="1"/>
    </row>
    <row r="1120" spans="14:14" x14ac:dyDescent="0.25">
      <c r="N1120" s="1"/>
    </row>
    <row r="1121" spans="14:14" x14ac:dyDescent="0.25">
      <c r="N1121" s="1"/>
    </row>
    <row r="1122" spans="14:14" x14ac:dyDescent="0.25">
      <c r="N1122" s="1"/>
    </row>
    <row r="1123" spans="14:14" x14ac:dyDescent="0.25">
      <c r="N1123" s="1"/>
    </row>
    <row r="1124" spans="14:14" x14ac:dyDescent="0.25">
      <c r="N1124" s="1"/>
    </row>
    <row r="1125" spans="14:14" x14ac:dyDescent="0.25">
      <c r="N1125" s="1"/>
    </row>
    <row r="1126" spans="14:14" x14ac:dyDescent="0.25">
      <c r="N1126" s="1"/>
    </row>
    <row r="1127" spans="14:14" x14ac:dyDescent="0.25">
      <c r="N1127" s="1"/>
    </row>
    <row r="1128" spans="14:14" x14ac:dyDescent="0.25">
      <c r="N1128" s="1"/>
    </row>
    <row r="1129" spans="14:14" x14ac:dyDescent="0.25">
      <c r="N1129" s="1"/>
    </row>
    <row r="1130" spans="14:14" x14ac:dyDescent="0.25">
      <c r="N1130" s="1"/>
    </row>
    <row r="1131" spans="14:14" x14ac:dyDescent="0.25">
      <c r="N1131" s="1"/>
    </row>
    <row r="1132" spans="14:14" x14ac:dyDescent="0.25">
      <c r="N1132" s="1"/>
    </row>
    <row r="1133" spans="14:14" x14ac:dyDescent="0.25">
      <c r="N1133" s="1"/>
    </row>
    <row r="1134" spans="14:14" x14ac:dyDescent="0.25">
      <c r="N1134" s="1"/>
    </row>
    <row r="1135" spans="14:14" x14ac:dyDescent="0.25">
      <c r="N1135" s="1"/>
    </row>
    <row r="1136" spans="14:14" x14ac:dyDescent="0.25">
      <c r="N1136" s="1"/>
    </row>
    <row r="1137" spans="14:14" x14ac:dyDescent="0.25">
      <c r="N1137" s="1"/>
    </row>
    <row r="1138" spans="14:14" x14ac:dyDescent="0.25">
      <c r="N1138" s="1"/>
    </row>
    <row r="1139" spans="14:14" x14ac:dyDescent="0.25">
      <c r="N1139" s="1"/>
    </row>
    <row r="1140" spans="14:14" x14ac:dyDescent="0.25">
      <c r="N1140" s="1"/>
    </row>
    <row r="1141" spans="14:14" x14ac:dyDescent="0.25">
      <c r="N1141" s="1"/>
    </row>
    <row r="1142" spans="14:14" x14ac:dyDescent="0.25">
      <c r="N1142" s="1"/>
    </row>
    <row r="1143" spans="14:14" x14ac:dyDescent="0.25">
      <c r="N1143" s="1"/>
    </row>
    <row r="1144" spans="14:14" x14ac:dyDescent="0.25">
      <c r="N1144" s="1"/>
    </row>
    <row r="1145" spans="14:14" x14ac:dyDescent="0.25">
      <c r="N1145" s="1"/>
    </row>
    <row r="1146" spans="14:14" x14ac:dyDescent="0.25">
      <c r="N1146" s="1"/>
    </row>
    <row r="1147" spans="14:14" x14ac:dyDescent="0.25">
      <c r="N1147" s="1"/>
    </row>
    <row r="1148" spans="14:14" x14ac:dyDescent="0.25">
      <c r="N1148" s="1"/>
    </row>
    <row r="1149" spans="14:14" x14ac:dyDescent="0.25">
      <c r="N1149" s="1"/>
    </row>
    <row r="1150" spans="14:14" x14ac:dyDescent="0.25">
      <c r="N1150" s="1"/>
    </row>
    <row r="1151" spans="14:14" x14ac:dyDescent="0.25">
      <c r="N1151" s="1"/>
    </row>
    <row r="1152" spans="14:14" x14ac:dyDescent="0.25">
      <c r="N1152" s="1"/>
    </row>
    <row r="1153" spans="14:14" x14ac:dyDescent="0.25">
      <c r="N1153" s="1"/>
    </row>
    <row r="1154" spans="14:14" x14ac:dyDescent="0.25">
      <c r="N1154" s="1"/>
    </row>
    <row r="1155" spans="14:14" x14ac:dyDescent="0.25">
      <c r="N1155" s="1"/>
    </row>
    <row r="1156" spans="14:14" x14ac:dyDescent="0.25">
      <c r="N1156" s="1"/>
    </row>
    <row r="1157" spans="14:14" x14ac:dyDescent="0.25">
      <c r="N1157" s="1"/>
    </row>
    <row r="1158" spans="14:14" x14ac:dyDescent="0.25">
      <c r="N1158" s="1"/>
    </row>
    <row r="1159" spans="14:14" x14ac:dyDescent="0.25">
      <c r="N1159" s="1"/>
    </row>
    <row r="1160" spans="14:14" x14ac:dyDescent="0.25">
      <c r="N1160" s="1"/>
    </row>
    <row r="1161" spans="14:14" x14ac:dyDescent="0.25">
      <c r="N1161" s="1"/>
    </row>
    <row r="1162" spans="14:14" x14ac:dyDescent="0.25">
      <c r="N1162" s="1"/>
    </row>
    <row r="1163" spans="14:14" x14ac:dyDescent="0.25">
      <c r="N1163" s="1"/>
    </row>
    <row r="1164" spans="14:14" x14ac:dyDescent="0.25">
      <c r="N1164" s="1"/>
    </row>
    <row r="1165" spans="14:14" x14ac:dyDescent="0.25">
      <c r="N1165" s="1"/>
    </row>
    <row r="1166" spans="14:14" x14ac:dyDescent="0.25">
      <c r="N1166" s="1"/>
    </row>
    <row r="1167" spans="14:14" x14ac:dyDescent="0.25">
      <c r="N1167" s="1"/>
    </row>
    <row r="1168" spans="14:14" x14ac:dyDescent="0.25">
      <c r="N1168" s="1"/>
    </row>
    <row r="1169" spans="14:14" x14ac:dyDescent="0.25">
      <c r="N1169" s="1"/>
    </row>
    <row r="1170" spans="14:14" x14ac:dyDescent="0.25">
      <c r="N1170" s="1"/>
    </row>
    <row r="1171" spans="14:14" x14ac:dyDescent="0.25">
      <c r="N1171" s="1"/>
    </row>
    <row r="1172" spans="14:14" x14ac:dyDescent="0.25">
      <c r="N1172" s="1"/>
    </row>
    <row r="1173" spans="14:14" x14ac:dyDescent="0.25">
      <c r="N1173" s="1"/>
    </row>
    <row r="1174" spans="14:14" x14ac:dyDescent="0.25">
      <c r="N1174" s="1"/>
    </row>
    <row r="1175" spans="14:14" x14ac:dyDescent="0.25">
      <c r="N1175" s="1"/>
    </row>
    <row r="1176" spans="14:14" x14ac:dyDescent="0.25">
      <c r="N1176" s="1"/>
    </row>
    <row r="1177" spans="14:14" x14ac:dyDescent="0.25">
      <c r="N1177" s="1"/>
    </row>
    <row r="1178" spans="14:14" x14ac:dyDescent="0.25">
      <c r="N1178" s="1"/>
    </row>
    <row r="1179" spans="14:14" x14ac:dyDescent="0.25">
      <c r="N1179" s="1"/>
    </row>
    <row r="1180" spans="14:14" x14ac:dyDescent="0.25">
      <c r="N1180" s="1"/>
    </row>
    <row r="1181" spans="14:14" x14ac:dyDescent="0.25">
      <c r="N1181" s="1"/>
    </row>
    <row r="1182" spans="14:14" x14ac:dyDescent="0.25">
      <c r="N1182" s="1"/>
    </row>
    <row r="1183" spans="14:14" x14ac:dyDescent="0.25">
      <c r="N1183" s="1"/>
    </row>
    <row r="1184" spans="14:14" x14ac:dyDescent="0.25">
      <c r="N1184" s="1"/>
    </row>
    <row r="1185" spans="14:14" x14ac:dyDescent="0.25">
      <c r="N1185" s="1"/>
    </row>
    <row r="1186" spans="14:14" x14ac:dyDescent="0.25">
      <c r="N1186" s="1"/>
    </row>
    <row r="1187" spans="14:14" x14ac:dyDescent="0.25">
      <c r="N1187" s="1"/>
    </row>
    <row r="1188" spans="14:14" x14ac:dyDescent="0.25">
      <c r="N1188" s="1"/>
    </row>
    <row r="1189" spans="14:14" x14ac:dyDescent="0.25">
      <c r="N1189" s="1"/>
    </row>
    <row r="1190" spans="14:14" x14ac:dyDescent="0.25">
      <c r="N1190" s="1"/>
    </row>
    <row r="1191" spans="14:14" x14ac:dyDescent="0.25">
      <c r="N1191" s="1"/>
    </row>
    <row r="1192" spans="14:14" x14ac:dyDescent="0.25">
      <c r="N1192" s="1"/>
    </row>
    <row r="1193" spans="14:14" x14ac:dyDescent="0.25">
      <c r="N1193" s="1"/>
    </row>
    <row r="1194" spans="14:14" x14ac:dyDescent="0.25">
      <c r="N1194" s="1"/>
    </row>
    <row r="1195" spans="14:14" x14ac:dyDescent="0.25">
      <c r="N1195" s="1"/>
    </row>
    <row r="1196" spans="14:14" x14ac:dyDescent="0.25">
      <c r="N1196" s="1"/>
    </row>
    <row r="1197" spans="14:14" x14ac:dyDescent="0.25">
      <c r="N1197" s="1"/>
    </row>
    <row r="1198" spans="14:14" x14ac:dyDescent="0.25">
      <c r="N1198" s="1"/>
    </row>
    <row r="1199" spans="14:14" x14ac:dyDescent="0.25">
      <c r="N1199" s="1"/>
    </row>
    <row r="1200" spans="14:14" x14ac:dyDescent="0.25">
      <c r="N1200" s="1"/>
    </row>
    <row r="1201" spans="14:14" x14ac:dyDescent="0.25">
      <c r="N1201" s="1"/>
    </row>
    <row r="1202" spans="14:14" x14ac:dyDescent="0.25">
      <c r="N1202" s="1"/>
    </row>
    <row r="1203" spans="14:14" x14ac:dyDescent="0.25">
      <c r="N1203" s="1"/>
    </row>
    <row r="1204" spans="14:14" x14ac:dyDescent="0.25">
      <c r="N1204" s="1"/>
    </row>
    <row r="1205" spans="14:14" x14ac:dyDescent="0.25">
      <c r="N1205" s="1"/>
    </row>
    <row r="1206" spans="14:14" x14ac:dyDescent="0.25">
      <c r="N1206" s="1"/>
    </row>
    <row r="1207" spans="14:14" x14ac:dyDescent="0.25">
      <c r="N1207" s="1"/>
    </row>
    <row r="1208" spans="14:14" x14ac:dyDescent="0.25">
      <c r="N1208" s="1"/>
    </row>
    <row r="1209" spans="14:14" x14ac:dyDescent="0.25">
      <c r="N1209" s="1"/>
    </row>
    <row r="1210" spans="14:14" x14ac:dyDescent="0.25">
      <c r="N1210" s="1"/>
    </row>
    <row r="1211" spans="14:14" x14ac:dyDescent="0.25">
      <c r="N1211" s="1"/>
    </row>
    <row r="1212" spans="14:14" x14ac:dyDescent="0.25">
      <c r="N1212" s="1"/>
    </row>
    <row r="1213" spans="14:14" x14ac:dyDescent="0.25">
      <c r="N1213" s="1"/>
    </row>
    <row r="1214" spans="14:14" x14ac:dyDescent="0.25">
      <c r="N1214" s="1"/>
    </row>
    <row r="1215" spans="14:14" x14ac:dyDescent="0.25">
      <c r="N1215" s="1"/>
    </row>
    <row r="1216" spans="14:14" x14ac:dyDescent="0.25">
      <c r="N1216" s="1"/>
    </row>
    <row r="1217" spans="14:14" x14ac:dyDescent="0.25">
      <c r="N1217" s="1"/>
    </row>
    <row r="1218" spans="14:14" x14ac:dyDescent="0.25">
      <c r="N1218" s="1"/>
    </row>
    <row r="1219" spans="14:14" x14ac:dyDescent="0.25">
      <c r="N1219" s="1"/>
    </row>
    <row r="1220" spans="14:14" x14ac:dyDescent="0.25">
      <c r="N1220" s="1"/>
    </row>
    <row r="1221" spans="14:14" x14ac:dyDescent="0.25">
      <c r="N1221" s="1"/>
    </row>
    <row r="1222" spans="14:14" x14ac:dyDescent="0.25">
      <c r="N1222" s="1"/>
    </row>
    <row r="1223" spans="14:14" x14ac:dyDescent="0.25">
      <c r="N1223" s="1"/>
    </row>
    <row r="1224" spans="14:14" x14ac:dyDescent="0.25">
      <c r="N1224" s="1"/>
    </row>
    <row r="1225" spans="14:14" x14ac:dyDescent="0.25">
      <c r="N1225" s="1"/>
    </row>
    <row r="1226" spans="14:14" x14ac:dyDescent="0.25">
      <c r="N1226" s="1"/>
    </row>
    <row r="1227" spans="14:14" x14ac:dyDescent="0.25">
      <c r="N1227" s="1"/>
    </row>
    <row r="1228" spans="14:14" x14ac:dyDescent="0.25">
      <c r="N1228" s="1"/>
    </row>
    <row r="1229" spans="14:14" x14ac:dyDescent="0.25">
      <c r="N1229" s="1"/>
    </row>
    <row r="1230" spans="14:14" x14ac:dyDescent="0.25">
      <c r="N1230" s="1"/>
    </row>
    <row r="1231" spans="14:14" x14ac:dyDescent="0.25">
      <c r="N1231" s="1"/>
    </row>
    <row r="1232" spans="14:14" x14ac:dyDescent="0.25">
      <c r="N1232" s="1"/>
    </row>
    <row r="1233" spans="14:14" x14ac:dyDescent="0.25">
      <c r="N1233" s="1"/>
    </row>
    <row r="1234" spans="14:14" x14ac:dyDescent="0.25">
      <c r="N1234" s="1"/>
    </row>
    <row r="1235" spans="14:14" x14ac:dyDescent="0.25">
      <c r="N1235" s="1"/>
    </row>
    <row r="1236" spans="14:14" x14ac:dyDescent="0.25">
      <c r="N1236" s="1"/>
    </row>
    <row r="1237" spans="14:14" x14ac:dyDescent="0.25">
      <c r="N1237" s="1"/>
    </row>
    <row r="1238" spans="14:14" x14ac:dyDescent="0.25">
      <c r="N1238" s="1"/>
    </row>
    <row r="1239" spans="14:14" x14ac:dyDescent="0.25">
      <c r="N1239" s="1"/>
    </row>
    <row r="1240" spans="14:14" x14ac:dyDescent="0.25">
      <c r="N1240" s="1"/>
    </row>
    <row r="1241" spans="14:14" x14ac:dyDescent="0.25">
      <c r="N1241" s="1"/>
    </row>
    <row r="1242" spans="14:14" x14ac:dyDescent="0.25">
      <c r="N1242" s="1"/>
    </row>
    <row r="1243" spans="14:14" x14ac:dyDescent="0.25">
      <c r="N1243" s="1"/>
    </row>
    <row r="1244" spans="14:14" x14ac:dyDescent="0.25">
      <c r="N1244" s="1"/>
    </row>
    <row r="1245" spans="14:14" x14ac:dyDescent="0.25">
      <c r="N1245" s="1"/>
    </row>
    <row r="1246" spans="14:14" x14ac:dyDescent="0.25">
      <c r="N1246" s="1"/>
    </row>
    <row r="1247" spans="14:14" x14ac:dyDescent="0.25">
      <c r="N1247" s="1"/>
    </row>
    <row r="1248" spans="14:14" x14ac:dyDescent="0.25">
      <c r="N1248" s="1"/>
    </row>
    <row r="1249" spans="14:14" x14ac:dyDescent="0.25">
      <c r="N1249" s="1"/>
    </row>
    <row r="1250" spans="14:14" x14ac:dyDescent="0.25">
      <c r="N1250" s="1"/>
    </row>
    <row r="1251" spans="14:14" x14ac:dyDescent="0.25">
      <c r="N1251" s="1"/>
    </row>
    <row r="1252" spans="14:14" x14ac:dyDescent="0.25">
      <c r="N1252" s="1"/>
    </row>
    <row r="1253" spans="14:14" x14ac:dyDescent="0.25">
      <c r="N1253" s="1"/>
    </row>
    <row r="1254" spans="14:14" x14ac:dyDescent="0.25">
      <c r="N1254" s="1"/>
    </row>
    <row r="1255" spans="14:14" x14ac:dyDescent="0.25">
      <c r="N1255" s="1"/>
    </row>
    <row r="1256" spans="14:14" x14ac:dyDescent="0.25">
      <c r="N1256" s="1"/>
    </row>
    <row r="1257" spans="14:14" x14ac:dyDescent="0.25">
      <c r="N1257" s="1"/>
    </row>
    <row r="1258" spans="14:14" x14ac:dyDescent="0.25">
      <c r="N1258" s="1"/>
    </row>
    <row r="1259" spans="14:14" x14ac:dyDescent="0.25">
      <c r="N1259" s="1"/>
    </row>
    <row r="1260" spans="14:14" x14ac:dyDescent="0.25">
      <c r="N1260" s="1"/>
    </row>
    <row r="1261" spans="14:14" x14ac:dyDescent="0.25">
      <c r="N1261" s="1"/>
    </row>
    <row r="1262" spans="14:14" x14ac:dyDescent="0.25">
      <c r="N1262" s="1"/>
    </row>
    <row r="1263" spans="14:14" x14ac:dyDescent="0.25">
      <c r="N1263" s="1"/>
    </row>
    <row r="1264" spans="14:14" x14ac:dyDescent="0.25">
      <c r="N1264" s="1"/>
    </row>
    <row r="1265" spans="14:14" x14ac:dyDescent="0.25">
      <c r="N1265" s="1"/>
    </row>
    <row r="1266" spans="14:14" x14ac:dyDescent="0.25">
      <c r="N1266" s="1"/>
    </row>
    <row r="1267" spans="14:14" x14ac:dyDescent="0.25">
      <c r="N1267" s="1"/>
    </row>
    <row r="1268" spans="14:14" x14ac:dyDescent="0.25">
      <c r="N1268" s="1"/>
    </row>
    <row r="1269" spans="14:14" x14ac:dyDescent="0.25">
      <c r="N1269" s="1"/>
    </row>
    <row r="1270" spans="14:14" x14ac:dyDescent="0.25">
      <c r="N1270" s="1"/>
    </row>
    <row r="1271" spans="14:14" x14ac:dyDescent="0.25">
      <c r="N1271" s="1"/>
    </row>
    <row r="1272" spans="14:14" x14ac:dyDescent="0.25">
      <c r="N1272" s="1"/>
    </row>
    <row r="1273" spans="14:14" x14ac:dyDescent="0.25">
      <c r="N1273" s="1"/>
    </row>
    <row r="1274" spans="14:14" x14ac:dyDescent="0.25">
      <c r="N1274" s="1"/>
    </row>
    <row r="1275" spans="14:14" x14ac:dyDescent="0.25">
      <c r="N1275" s="1"/>
    </row>
    <row r="1276" spans="14:14" x14ac:dyDescent="0.25">
      <c r="N1276" s="1"/>
    </row>
    <row r="1277" spans="14:14" x14ac:dyDescent="0.25">
      <c r="N1277" s="1"/>
    </row>
    <row r="1278" spans="14:14" x14ac:dyDescent="0.25">
      <c r="N1278" s="1"/>
    </row>
    <row r="1279" spans="14:14" x14ac:dyDescent="0.25">
      <c r="N1279" s="1"/>
    </row>
    <row r="1280" spans="14:14" x14ac:dyDescent="0.25">
      <c r="N1280" s="1"/>
    </row>
    <row r="1281" spans="14:14" x14ac:dyDescent="0.25">
      <c r="N1281" s="1"/>
    </row>
    <row r="1282" spans="14:14" x14ac:dyDescent="0.25">
      <c r="N1282" s="1"/>
    </row>
    <row r="1283" spans="14:14" x14ac:dyDescent="0.25">
      <c r="N1283" s="1"/>
    </row>
    <row r="1284" spans="14:14" x14ac:dyDescent="0.25">
      <c r="N1284" s="1"/>
    </row>
    <row r="1285" spans="14:14" x14ac:dyDescent="0.25">
      <c r="N1285" s="1"/>
    </row>
    <row r="1286" spans="14:14" x14ac:dyDescent="0.25">
      <c r="N1286" s="1"/>
    </row>
    <row r="1287" spans="14:14" x14ac:dyDescent="0.25">
      <c r="N1287" s="1"/>
    </row>
    <row r="1288" spans="14:14" x14ac:dyDescent="0.25">
      <c r="N1288" s="1"/>
    </row>
    <row r="1289" spans="14:14" x14ac:dyDescent="0.25">
      <c r="N1289" s="1"/>
    </row>
    <row r="1290" spans="14:14" x14ac:dyDescent="0.25">
      <c r="N1290" s="1"/>
    </row>
    <row r="1291" spans="14:14" x14ac:dyDescent="0.25">
      <c r="N1291" s="1"/>
    </row>
    <row r="1292" spans="14:14" x14ac:dyDescent="0.25">
      <c r="N1292" s="1"/>
    </row>
    <row r="1293" spans="14:14" x14ac:dyDescent="0.25">
      <c r="N1293" s="1"/>
    </row>
    <row r="1294" spans="14:14" x14ac:dyDescent="0.25">
      <c r="N1294" s="1"/>
    </row>
    <row r="1295" spans="14:14" x14ac:dyDescent="0.25">
      <c r="N1295" s="1"/>
    </row>
    <row r="1296" spans="14:14" x14ac:dyDescent="0.25">
      <c r="N1296" s="1"/>
    </row>
    <row r="1297" spans="14:14" x14ac:dyDescent="0.25">
      <c r="N1297" s="1"/>
    </row>
    <row r="1298" spans="14:14" x14ac:dyDescent="0.25">
      <c r="N1298" s="1"/>
    </row>
    <row r="1299" spans="14:14" x14ac:dyDescent="0.25">
      <c r="N1299" s="1"/>
    </row>
    <row r="1300" spans="14:14" x14ac:dyDescent="0.25">
      <c r="N1300" s="1"/>
    </row>
    <row r="1301" spans="14:14" x14ac:dyDescent="0.25">
      <c r="N1301" s="1"/>
    </row>
    <row r="1302" spans="14:14" x14ac:dyDescent="0.25">
      <c r="N1302" s="1"/>
    </row>
    <row r="1303" spans="14:14" x14ac:dyDescent="0.25">
      <c r="N1303" s="1"/>
    </row>
    <row r="1304" spans="14:14" x14ac:dyDescent="0.25">
      <c r="N1304" s="1"/>
    </row>
    <row r="1305" spans="14:14" x14ac:dyDescent="0.25">
      <c r="N1305" s="1"/>
    </row>
    <row r="1306" spans="14:14" x14ac:dyDescent="0.25">
      <c r="N1306" s="1"/>
    </row>
    <row r="1307" spans="14:14" x14ac:dyDescent="0.25">
      <c r="N1307" s="1"/>
    </row>
    <row r="1308" spans="14:14" x14ac:dyDescent="0.25">
      <c r="N1308" s="1"/>
    </row>
    <row r="1309" spans="14:14" x14ac:dyDescent="0.25">
      <c r="N1309" s="1"/>
    </row>
    <row r="1310" spans="14:14" x14ac:dyDescent="0.25">
      <c r="N1310" s="1"/>
    </row>
    <row r="1311" spans="14:14" x14ac:dyDescent="0.25">
      <c r="N1311" s="1"/>
    </row>
    <row r="1312" spans="14:14" x14ac:dyDescent="0.25">
      <c r="N1312" s="1"/>
    </row>
    <row r="1313" spans="14:14" x14ac:dyDescent="0.25">
      <c r="N1313" s="1"/>
    </row>
    <row r="1314" spans="14:14" x14ac:dyDescent="0.25">
      <c r="N1314" s="1"/>
    </row>
    <row r="1315" spans="14:14" x14ac:dyDescent="0.25">
      <c r="N1315" s="1"/>
    </row>
    <row r="1316" spans="14:14" x14ac:dyDescent="0.25">
      <c r="N1316" s="1"/>
    </row>
    <row r="1317" spans="14:14" x14ac:dyDescent="0.25">
      <c r="N1317" s="1"/>
    </row>
    <row r="1318" spans="14:14" x14ac:dyDescent="0.25">
      <c r="N1318" s="1"/>
    </row>
    <row r="1319" spans="14:14" x14ac:dyDescent="0.25">
      <c r="N1319" s="1"/>
    </row>
    <row r="1320" spans="14:14" x14ac:dyDescent="0.25">
      <c r="N1320" s="1"/>
    </row>
    <row r="1321" spans="14:14" x14ac:dyDescent="0.25">
      <c r="N1321" s="1"/>
    </row>
    <row r="1322" spans="14:14" x14ac:dyDescent="0.25">
      <c r="N1322" s="1"/>
    </row>
    <row r="1323" spans="14:14" x14ac:dyDescent="0.25">
      <c r="N1323" s="1"/>
    </row>
    <row r="1324" spans="14:14" x14ac:dyDescent="0.25">
      <c r="N1324" s="1"/>
    </row>
    <row r="1325" spans="14:14" x14ac:dyDescent="0.25">
      <c r="N1325" s="1"/>
    </row>
    <row r="1326" spans="14:14" x14ac:dyDescent="0.25">
      <c r="N1326" s="1"/>
    </row>
    <row r="1327" spans="14:14" x14ac:dyDescent="0.25">
      <c r="N1327" s="1"/>
    </row>
    <row r="1328" spans="14:14" x14ac:dyDescent="0.25">
      <c r="N1328" s="1"/>
    </row>
    <row r="1329" spans="14:14" x14ac:dyDescent="0.25">
      <c r="N1329" s="1"/>
    </row>
    <row r="1330" spans="14:14" x14ac:dyDescent="0.25">
      <c r="N1330" s="1"/>
    </row>
    <row r="1331" spans="14:14" x14ac:dyDescent="0.25">
      <c r="N1331" s="1"/>
    </row>
    <row r="1332" spans="14:14" x14ac:dyDescent="0.25">
      <c r="N1332" s="1"/>
    </row>
    <row r="1333" spans="14:14" x14ac:dyDescent="0.25">
      <c r="N1333" s="1"/>
    </row>
    <row r="1334" spans="14:14" x14ac:dyDescent="0.25">
      <c r="N1334" s="1"/>
    </row>
    <row r="1335" spans="14:14" x14ac:dyDescent="0.25">
      <c r="N1335" s="1"/>
    </row>
    <row r="1336" spans="14:14" x14ac:dyDescent="0.25">
      <c r="N1336" s="1"/>
    </row>
    <row r="1337" spans="14:14" x14ac:dyDescent="0.25">
      <c r="N1337" s="1"/>
    </row>
    <row r="1338" spans="14:14" x14ac:dyDescent="0.25">
      <c r="N1338" s="1"/>
    </row>
    <row r="1339" spans="14:14" x14ac:dyDescent="0.25">
      <c r="N1339" s="1"/>
    </row>
    <row r="1340" spans="14:14" x14ac:dyDescent="0.25">
      <c r="N1340" s="1"/>
    </row>
    <row r="1341" spans="14:14" x14ac:dyDescent="0.25">
      <c r="N1341" s="1"/>
    </row>
    <row r="1342" spans="14:14" x14ac:dyDescent="0.25">
      <c r="N1342" s="1"/>
    </row>
    <row r="1343" spans="14:14" x14ac:dyDescent="0.25">
      <c r="N1343" s="1"/>
    </row>
    <row r="1344" spans="14:14" x14ac:dyDescent="0.25">
      <c r="N1344" s="1"/>
    </row>
    <row r="1345" spans="14:14" x14ac:dyDescent="0.25">
      <c r="N1345" s="1"/>
    </row>
    <row r="1346" spans="14:14" x14ac:dyDescent="0.25">
      <c r="N1346" s="1"/>
    </row>
    <row r="1347" spans="14:14" x14ac:dyDescent="0.25">
      <c r="N1347" s="1"/>
    </row>
    <row r="1348" spans="14:14" x14ac:dyDescent="0.25">
      <c r="N1348" s="1"/>
    </row>
    <row r="1349" spans="14:14" x14ac:dyDescent="0.25">
      <c r="N1349" s="1"/>
    </row>
    <row r="1350" spans="14:14" x14ac:dyDescent="0.25">
      <c r="N1350" s="1"/>
    </row>
    <row r="1351" spans="14:14" x14ac:dyDescent="0.25">
      <c r="N1351" s="1"/>
    </row>
    <row r="1352" spans="14:14" x14ac:dyDescent="0.25">
      <c r="N1352" s="1"/>
    </row>
    <row r="1353" spans="14:14" x14ac:dyDescent="0.25">
      <c r="N1353" s="1"/>
    </row>
    <row r="1354" spans="14:14" x14ac:dyDescent="0.25">
      <c r="N1354" s="1"/>
    </row>
    <row r="1355" spans="14:14" x14ac:dyDescent="0.25">
      <c r="N1355" s="1"/>
    </row>
    <row r="1356" spans="14:14" x14ac:dyDescent="0.25">
      <c r="N1356" s="1"/>
    </row>
    <row r="1357" spans="14:14" x14ac:dyDescent="0.25">
      <c r="N1357" s="1"/>
    </row>
    <row r="1358" spans="14:14" x14ac:dyDescent="0.25">
      <c r="N1358" s="1"/>
    </row>
    <row r="1359" spans="14:14" x14ac:dyDescent="0.25">
      <c r="N1359" s="1"/>
    </row>
    <row r="1360" spans="14:14" x14ac:dyDescent="0.25">
      <c r="N1360" s="1"/>
    </row>
    <row r="1361" spans="14:14" x14ac:dyDescent="0.25">
      <c r="N1361" s="1"/>
    </row>
    <row r="1362" spans="14:14" x14ac:dyDescent="0.25">
      <c r="N1362" s="1"/>
    </row>
    <row r="1363" spans="14:14" x14ac:dyDescent="0.25">
      <c r="N1363" s="1"/>
    </row>
    <row r="1364" spans="14:14" x14ac:dyDescent="0.25">
      <c r="N1364" s="1"/>
    </row>
    <row r="1365" spans="14:14" x14ac:dyDescent="0.25">
      <c r="N1365" s="1"/>
    </row>
    <row r="1366" spans="14:14" x14ac:dyDescent="0.25">
      <c r="N1366" s="1"/>
    </row>
    <row r="1367" spans="14:14" x14ac:dyDescent="0.25">
      <c r="N1367" s="1"/>
    </row>
    <row r="1368" spans="14:14" x14ac:dyDescent="0.25">
      <c r="N1368" s="1"/>
    </row>
    <row r="1369" spans="14:14" x14ac:dyDescent="0.25">
      <c r="N1369" s="1"/>
    </row>
    <row r="1370" spans="14:14" x14ac:dyDescent="0.25">
      <c r="N1370" s="1"/>
    </row>
    <row r="1371" spans="14:14" x14ac:dyDescent="0.25">
      <c r="N1371" s="1"/>
    </row>
    <row r="1372" spans="14:14" x14ac:dyDescent="0.25">
      <c r="N1372" s="1"/>
    </row>
    <row r="1373" spans="14:14" x14ac:dyDescent="0.25">
      <c r="N1373" s="1"/>
    </row>
    <row r="1374" spans="14:14" x14ac:dyDescent="0.25">
      <c r="N1374" s="1"/>
    </row>
    <row r="1375" spans="14:14" x14ac:dyDescent="0.25">
      <c r="N1375" s="1"/>
    </row>
    <row r="1376" spans="14:14" x14ac:dyDescent="0.25">
      <c r="N1376" s="1"/>
    </row>
    <row r="1377" spans="14:14" x14ac:dyDescent="0.25">
      <c r="N1377" s="1"/>
    </row>
    <row r="1378" spans="14:14" x14ac:dyDescent="0.25">
      <c r="N1378" s="1"/>
    </row>
    <row r="1379" spans="14:14" x14ac:dyDescent="0.25">
      <c r="N1379" s="1"/>
    </row>
    <row r="1380" spans="14:14" x14ac:dyDescent="0.25">
      <c r="N1380" s="1"/>
    </row>
    <row r="1381" spans="14:14" x14ac:dyDescent="0.25">
      <c r="N1381" s="1"/>
    </row>
    <row r="1382" spans="14:14" x14ac:dyDescent="0.25">
      <c r="N1382" s="1"/>
    </row>
    <row r="1383" spans="14:14" x14ac:dyDescent="0.25">
      <c r="N1383" s="1"/>
    </row>
    <row r="1384" spans="14:14" x14ac:dyDescent="0.25">
      <c r="N1384" s="1"/>
    </row>
    <row r="1385" spans="14:14" x14ac:dyDescent="0.25">
      <c r="N1385" s="1"/>
    </row>
    <row r="1386" spans="14:14" x14ac:dyDescent="0.25">
      <c r="N1386" s="1"/>
    </row>
    <row r="1387" spans="14:14" x14ac:dyDescent="0.25">
      <c r="N1387" s="1"/>
    </row>
    <row r="1388" spans="14:14" x14ac:dyDescent="0.25">
      <c r="N1388" s="1"/>
    </row>
    <row r="1389" spans="14:14" x14ac:dyDescent="0.25">
      <c r="N1389" s="1"/>
    </row>
    <row r="1390" spans="14:14" x14ac:dyDescent="0.25">
      <c r="N1390" s="1"/>
    </row>
    <row r="1391" spans="14:14" x14ac:dyDescent="0.25">
      <c r="N1391" s="1"/>
    </row>
    <row r="1392" spans="14:14" x14ac:dyDescent="0.25">
      <c r="N1392" s="1"/>
    </row>
    <row r="1393" spans="14:14" x14ac:dyDescent="0.25">
      <c r="N1393" s="1"/>
    </row>
    <row r="1394" spans="14:14" x14ac:dyDescent="0.25">
      <c r="N1394" s="1"/>
    </row>
    <row r="1395" spans="14:14" x14ac:dyDescent="0.25">
      <c r="N1395" s="1"/>
    </row>
    <row r="1396" spans="14:14" x14ac:dyDescent="0.25">
      <c r="N1396" s="1"/>
    </row>
    <row r="1397" spans="14:14" x14ac:dyDescent="0.25">
      <c r="N1397" s="1"/>
    </row>
    <row r="1398" spans="14:14" x14ac:dyDescent="0.25">
      <c r="N1398" s="1"/>
    </row>
    <row r="1399" spans="14:14" x14ac:dyDescent="0.25">
      <c r="N1399" s="1"/>
    </row>
    <row r="1400" spans="14:14" x14ac:dyDescent="0.25">
      <c r="N1400" s="1"/>
    </row>
    <row r="1401" spans="14:14" x14ac:dyDescent="0.25">
      <c r="N1401" s="1"/>
    </row>
    <row r="1402" spans="14:14" x14ac:dyDescent="0.25">
      <c r="N1402" s="1"/>
    </row>
    <row r="1403" spans="14:14" x14ac:dyDescent="0.25">
      <c r="N1403" s="1"/>
    </row>
    <row r="1404" spans="14:14" x14ac:dyDescent="0.25">
      <c r="N1404" s="1"/>
    </row>
    <row r="1405" spans="14:14" x14ac:dyDescent="0.25">
      <c r="N1405" s="1"/>
    </row>
    <row r="1406" spans="14:14" x14ac:dyDescent="0.25">
      <c r="N1406" s="1"/>
    </row>
    <row r="1407" spans="14:14" x14ac:dyDescent="0.25">
      <c r="N1407" s="1"/>
    </row>
    <row r="1408" spans="14:14" x14ac:dyDescent="0.25">
      <c r="N1408" s="1"/>
    </row>
    <row r="1409" spans="14:14" x14ac:dyDescent="0.25">
      <c r="N1409" s="1"/>
    </row>
    <row r="1410" spans="14:14" x14ac:dyDescent="0.25">
      <c r="N1410" s="1"/>
    </row>
    <row r="1411" spans="14:14" x14ac:dyDescent="0.25">
      <c r="N1411" s="1"/>
    </row>
    <row r="1412" spans="14:14" x14ac:dyDescent="0.25">
      <c r="N1412" s="1"/>
    </row>
    <row r="1413" spans="14:14" x14ac:dyDescent="0.25">
      <c r="N1413" s="1"/>
    </row>
    <row r="1414" spans="14:14" x14ac:dyDescent="0.25">
      <c r="N1414" s="1"/>
    </row>
    <row r="1415" spans="14:14" x14ac:dyDescent="0.25">
      <c r="N1415" s="1"/>
    </row>
    <row r="1416" spans="14:14" x14ac:dyDescent="0.25">
      <c r="N1416" s="1"/>
    </row>
    <row r="1417" spans="14:14" x14ac:dyDescent="0.25">
      <c r="N1417" s="1"/>
    </row>
    <row r="1418" spans="14:14" x14ac:dyDescent="0.25">
      <c r="N1418" s="1"/>
    </row>
    <row r="1419" spans="14:14" x14ac:dyDescent="0.25">
      <c r="N1419" s="1"/>
    </row>
    <row r="1420" spans="14:14" x14ac:dyDescent="0.25">
      <c r="N1420" s="1"/>
    </row>
    <row r="1421" spans="14:14" x14ac:dyDescent="0.25">
      <c r="N1421" s="1"/>
    </row>
    <row r="1422" spans="14:14" x14ac:dyDescent="0.25">
      <c r="N1422" s="1"/>
    </row>
    <row r="1423" spans="14:14" x14ac:dyDescent="0.25">
      <c r="N1423" s="1"/>
    </row>
    <row r="1424" spans="14:14" x14ac:dyDescent="0.25">
      <c r="N1424" s="1"/>
    </row>
    <row r="1425" spans="14:14" x14ac:dyDescent="0.25">
      <c r="N1425" s="1"/>
    </row>
    <row r="1426" spans="14:14" x14ac:dyDescent="0.25">
      <c r="N1426" s="1"/>
    </row>
    <row r="1427" spans="14:14" x14ac:dyDescent="0.25">
      <c r="N1427" s="1"/>
    </row>
    <row r="1428" spans="14:14" x14ac:dyDescent="0.25">
      <c r="N1428" s="1"/>
    </row>
    <row r="1429" spans="14:14" x14ac:dyDescent="0.25">
      <c r="N1429" s="1"/>
    </row>
    <row r="1430" spans="14:14" x14ac:dyDescent="0.25">
      <c r="N1430" s="1"/>
    </row>
    <row r="1431" spans="14:14" x14ac:dyDescent="0.25">
      <c r="N1431" s="1"/>
    </row>
    <row r="1432" spans="14:14" x14ac:dyDescent="0.25">
      <c r="N1432" s="1"/>
    </row>
    <row r="1433" spans="14:14" x14ac:dyDescent="0.25">
      <c r="N1433" s="1"/>
    </row>
    <row r="1434" spans="14:14" x14ac:dyDescent="0.25">
      <c r="N1434" s="1"/>
    </row>
    <row r="1435" spans="14:14" x14ac:dyDescent="0.25">
      <c r="N1435" s="1"/>
    </row>
    <row r="1436" spans="14:14" x14ac:dyDescent="0.25">
      <c r="N1436" s="1"/>
    </row>
    <row r="1437" spans="14:14" x14ac:dyDescent="0.25">
      <c r="N1437" s="1"/>
    </row>
    <row r="1438" spans="14:14" x14ac:dyDescent="0.25">
      <c r="N1438" s="1"/>
    </row>
    <row r="1439" spans="14:14" x14ac:dyDescent="0.25">
      <c r="N1439" s="1"/>
    </row>
    <row r="1440" spans="14:14" x14ac:dyDescent="0.25">
      <c r="N1440" s="1"/>
    </row>
    <row r="1441" spans="14:14" x14ac:dyDescent="0.25">
      <c r="N1441" s="1"/>
    </row>
    <row r="1442" spans="14:14" x14ac:dyDescent="0.25">
      <c r="N1442" s="1"/>
    </row>
    <row r="1443" spans="14:14" x14ac:dyDescent="0.25">
      <c r="N1443" s="1"/>
    </row>
    <row r="1444" spans="14:14" x14ac:dyDescent="0.25">
      <c r="N1444" s="1"/>
    </row>
    <row r="1445" spans="14:14" x14ac:dyDescent="0.25">
      <c r="N1445" s="1"/>
    </row>
    <row r="1446" spans="14:14" x14ac:dyDescent="0.25">
      <c r="N1446" s="1"/>
    </row>
    <row r="1447" spans="14:14" x14ac:dyDescent="0.25">
      <c r="N1447" s="1"/>
    </row>
    <row r="1448" spans="14:14" x14ac:dyDescent="0.25">
      <c r="N1448" s="1"/>
    </row>
    <row r="1449" spans="14:14" x14ac:dyDescent="0.25">
      <c r="N1449" s="1"/>
    </row>
    <row r="1450" spans="14:14" x14ac:dyDescent="0.25">
      <c r="N1450" s="1"/>
    </row>
    <row r="1451" spans="14:14" x14ac:dyDescent="0.25">
      <c r="N1451" s="1"/>
    </row>
    <row r="1452" spans="14:14" x14ac:dyDescent="0.25">
      <c r="N1452" s="1"/>
    </row>
    <row r="1453" spans="14:14" x14ac:dyDescent="0.25">
      <c r="N1453" s="1"/>
    </row>
    <row r="1454" spans="14:14" x14ac:dyDescent="0.25">
      <c r="N1454" s="1"/>
    </row>
    <row r="1455" spans="14:14" x14ac:dyDescent="0.25">
      <c r="N1455" s="1"/>
    </row>
    <row r="1456" spans="14:14" x14ac:dyDescent="0.25">
      <c r="N1456" s="1"/>
    </row>
    <row r="1457" spans="14:14" x14ac:dyDescent="0.25">
      <c r="N1457" s="1"/>
    </row>
    <row r="1458" spans="14:14" x14ac:dyDescent="0.25">
      <c r="N1458" s="1"/>
    </row>
    <row r="1459" spans="14:14" x14ac:dyDescent="0.25">
      <c r="N1459" s="1"/>
    </row>
    <row r="1460" spans="14:14" x14ac:dyDescent="0.25">
      <c r="N1460" s="1"/>
    </row>
    <row r="1461" spans="14:14" x14ac:dyDescent="0.25">
      <c r="N1461" s="1"/>
    </row>
    <row r="1462" spans="14:14" x14ac:dyDescent="0.25">
      <c r="N1462" s="1"/>
    </row>
    <row r="1463" spans="14:14" x14ac:dyDescent="0.25">
      <c r="N1463" s="1"/>
    </row>
    <row r="1464" spans="14:14" x14ac:dyDescent="0.25">
      <c r="N1464" s="1"/>
    </row>
    <row r="1465" spans="14:14" x14ac:dyDescent="0.25">
      <c r="N1465" s="1"/>
    </row>
    <row r="1466" spans="14:14" x14ac:dyDescent="0.25">
      <c r="N1466" s="1"/>
    </row>
    <row r="1467" spans="14:14" x14ac:dyDescent="0.25">
      <c r="N1467" s="1"/>
    </row>
    <row r="1468" spans="14:14" x14ac:dyDescent="0.25">
      <c r="N1468" s="1"/>
    </row>
    <row r="1469" spans="14:14" x14ac:dyDescent="0.25">
      <c r="N1469" s="1"/>
    </row>
    <row r="1470" spans="14:14" x14ac:dyDescent="0.25">
      <c r="N1470" s="1"/>
    </row>
    <row r="1471" spans="14:14" x14ac:dyDescent="0.25">
      <c r="N1471" s="1"/>
    </row>
    <row r="1472" spans="14:14" x14ac:dyDescent="0.25">
      <c r="N1472" s="1"/>
    </row>
    <row r="1473" spans="14:14" x14ac:dyDescent="0.25">
      <c r="N1473" s="1"/>
    </row>
    <row r="1474" spans="14:14" x14ac:dyDescent="0.25">
      <c r="N1474" s="1"/>
    </row>
    <row r="1475" spans="14:14" x14ac:dyDescent="0.25">
      <c r="N1475" s="1"/>
    </row>
    <row r="1476" spans="14:14" x14ac:dyDescent="0.25">
      <c r="N1476" s="1"/>
    </row>
    <row r="1477" spans="14:14" x14ac:dyDescent="0.25">
      <c r="N1477" s="1"/>
    </row>
    <row r="1478" spans="14:14" x14ac:dyDescent="0.25">
      <c r="N1478" s="1"/>
    </row>
    <row r="1479" spans="14:14" x14ac:dyDescent="0.25">
      <c r="N1479" s="1"/>
    </row>
    <row r="1480" spans="14:14" x14ac:dyDescent="0.25">
      <c r="N1480" s="1"/>
    </row>
    <row r="1481" spans="14:14" x14ac:dyDescent="0.25">
      <c r="N1481" s="1"/>
    </row>
    <row r="1482" spans="14:14" x14ac:dyDescent="0.25">
      <c r="N1482" s="1"/>
    </row>
    <row r="1483" spans="14:14" x14ac:dyDescent="0.25">
      <c r="N1483" s="1"/>
    </row>
    <row r="1484" spans="14:14" x14ac:dyDescent="0.25">
      <c r="N1484" s="1"/>
    </row>
    <row r="1485" spans="14:14" x14ac:dyDescent="0.25">
      <c r="N1485" s="1"/>
    </row>
    <row r="1486" spans="14:14" x14ac:dyDescent="0.25">
      <c r="N1486" s="1"/>
    </row>
    <row r="1487" spans="14:14" x14ac:dyDescent="0.25">
      <c r="N1487" s="1"/>
    </row>
    <row r="1488" spans="14:14" x14ac:dyDescent="0.25">
      <c r="N1488" s="1"/>
    </row>
    <row r="1489" spans="14:14" x14ac:dyDescent="0.25">
      <c r="N1489" s="1"/>
    </row>
    <row r="1490" spans="14:14" x14ac:dyDescent="0.25">
      <c r="N1490" s="1"/>
    </row>
    <row r="1491" spans="14:14" x14ac:dyDescent="0.25">
      <c r="N1491" s="1"/>
    </row>
    <row r="1492" spans="14:14" x14ac:dyDescent="0.25">
      <c r="N1492" s="1"/>
    </row>
    <row r="1493" spans="14:14" x14ac:dyDescent="0.25">
      <c r="N1493" s="1"/>
    </row>
    <row r="1494" spans="14:14" x14ac:dyDescent="0.25">
      <c r="N1494" s="1"/>
    </row>
    <row r="1495" spans="14:14" x14ac:dyDescent="0.25">
      <c r="N1495" s="1"/>
    </row>
    <row r="1496" spans="14:14" x14ac:dyDescent="0.25">
      <c r="N1496" s="1"/>
    </row>
    <row r="1497" spans="14:14" x14ac:dyDescent="0.25">
      <c r="N1497" s="1"/>
    </row>
    <row r="1498" spans="14:14" x14ac:dyDescent="0.25">
      <c r="N1498" s="1"/>
    </row>
    <row r="1499" spans="14:14" x14ac:dyDescent="0.25">
      <c r="N1499" s="1"/>
    </row>
    <row r="1500" spans="14:14" x14ac:dyDescent="0.25">
      <c r="N1500" s="1"/>
    </row>
    <row r="1501" spans="14:14" x14ac:dyDescent="0.25">
      <c r="N1501" s="1"/>
    </row>
    <row r="1502" spans="14:14" x14ac:dyDescent="0.25">
      <c r="N1502" s="1"/>
    </row>
    <row r="1503" spans="14:14" x14ac:dyDescent="0.25">
      <c r="N1503" s="1"/>
    </row>
    <row r="1504" spans="14:14" x14ac:dyDescent="0.25">
      <c r="N1504" s="1"/>
    </row>
    <row r="1505" spans="14:14" x14ac:dyDescent="0.25">
      <c r="N1505" s="1"/>
    </row>
    <row r="1506" spans="14:14" x14ac:dyDescent="0.25">
      <c r="N1506" s="1"/>
    </row>
    <row r="1507" spans="14:14" x14ac:dyDescent="0.25">
      <c r="N1507" s="1"/>
    </row>
    <row r="1508" spans="14:14" x14ac:dyDescent="0.25">
      <c r="N1508" s="1"/>
    </row>
    <row r="1509" spans="14:14" x14ac:dyDescent="0.25">
      <c r="N1509" s="1"/>
    </row>
    <row r="1510" spans="14:14" x14ac:dyDescent="0.25">
      <c r="N1510" s="1"/>
    </row>
    <row r="1511" spans="14:14" x14ac:dyDescent="0.25">
      <c r="N1511" s="1"/>
    </row>
    <row r="1512" spans="14:14" x14ac:dyDescent="0.25">
      <c r="N1512" s="1"/>
    </row>
    <row r="1513" spans="14:14" x14ac:dyDescent="0.25">
      <c r="N1513" s="1"/>
    </row>
    <row r="1514" spans="14:14" x14ac:dyDescent="0.25">
      <c r="N1514" s="1"/>
    </row>
    <row r="1515" spans="14:14" x14ac:dyDescent="0.25">
      <c r="N1515" s="1"/>
    </row>
    <row r="1516" spans="14:14" x14ac:dyDescent="0.25">
      <c r="N1516" s="1"/>
    </row>
    <row r="1517" spans="14:14" x14ac:dyDescent="0.25">
      <c r="N1517" s="1"/>
    </row>
    <row r="1518" spans="14:14" x14ac:dyDescent="0.25">
      <c r="N1518" s="1"/>
    </row>
    <row r="1519" spans="14:14" x14ac:dyDescent="0.25">
      <c r="N1519" s="1"/>
    </row>
    <row r="1520" spans="14:14" x14ac:dyDescent="0.25">
      <c r="N1520" s="1"/>
    </row>
    <row r="1521" spans="14:14" x14ac:dyDescent="0.25">
      <c r="N1521" s="1"/>
    </row>
    <row r="1522" spans="14:14" x14ac:dyDescent="0.25">
      <c r="N1522" s="1"/>
    </row>
    <row r="1523" spans="14:14" x14ac:dyDescent="0.25">
      <c r="N1523" s="1"/>
    </row>
    <row r="1524" spans="14:14" x14ac:dyDescent="0.25">
      <c r="N1524" s="1"/>
    </row>
    <row r="1525" spans="14:14" x14ac:dyDescent="0.25">
      <c r="N1525" s="1"/>
    </row>
    <row r="1526" spans="14:14" x14ac:dyDescent="0.25">
      <c r="N1526" s="1"/>
    </row>
    <row r="1527" spans="14:14" x14ac:dyDescent="0.25">
      <c r="N1527" s="1"/>
    </row>
    <row r="1528" spans="14:14" x14ac:dyDescent="0.25">
      <c r="N1528" s="1"/>
    </row>
    <row r="1529" spans="14:14" x14ac:dyDescent="0.25">
      <c r="N1529" s="1"/>
    </row>
    <row r="1530" spans="14:14" x14ac:dyDescent="0.25">
      <c r="N1530" s="1"/>
    </row>
    <row r="1531" spans="14:14" x14ac:dyDescent="0.25">
      <c r="N1531" s="1"/>
    </row>
    <row r="1532" spans="14:14" x14ac:dyDescent="0.25">
      <c r="N1532" s="1"/>
    </row>
    <row r="1533" spans="14:14" x14ac:dyDescent="0.25">
      <c r="N1533" s="1"/>
    </row>
    <row r="1534" spans="14:14" x14ac:dyDescent="0.25">
      <c r="N1534" s="1"/>
    </row>
    <row r="1535" spans="14:14" x14ac:dyDescent="0.25">
      <c r="N1535" s="1"/>
    </row>
    <row r="1536" spans="14:14" x14ac:dyDescent="0.25">
      <c r="N1536" s="1"/>
    </row>
    <row r="1537" spans="14:14" x14ac:dyDescent="0.25">
      <c r="N1537" s="1"/>
    </row>
    <row r="1538" spans="14:14" x14ac:dyDescent="0.25">
      <c r="N1538" s="1"/>
    </row>
    <row r="1539" spans="14:14" x14ac:dyDescent="0.25">
      <c r="N1539" s="1"/>
    </row>
    <row r="1540" spans="14:14" x14ac:dyDescent="0.25">
      <c r="N1540" s="1"/>
    </row>
    <row r="1541" spans="14:14" x14ac:dyDescent="0.25">
      <c r="N1541" s="1"/>
    </row>
    <row r="1542" spans="14:14" x14ac:dyDescent="0.25">
      <c r="N1542" s="1"/>
    </row>
    <row r="1543" spans="14:14" x14ac:dyDescent="0.25">
      <c r="N1543" s="1"/>
    </row>
    <row r="1544" spans="14:14" x14ac:dyDescent="0.25">
      <c r="N1544" s="1"/>
    </row>
    <row r="1545" spans="14:14" x14ac:dyDescent="0.25">
      <c r="N1545" s="1"/>
    </row>
    <row r="1546" spans="14:14" x14ac:dyDescent="0.25">
      <c r="N1546" s="1"/>
    </row>
    <row r="1547" spans="14:14" x14ac:dyDescent="0.25">
      <c r="N1547" s="1"/>
    </row>
    <row r="1548" spans="14:14" x14ac:dyDescent="0.25">
      <c r="N1548" s="1"/>
    </row>
    <row r="1549" spans="14:14" x14ac:dyDescent="0.25">
      <c r="N1549" s="1"/>
    </row>
    <row r="1550" spans="14:14" x14ac:dyDescent="0.25">
      <c r="N1550" s="1"/>
    </row>
    <row r="1551" spans="14:14" x14ac:dyDescent="0.25">
      <c r="N1551" s="1"/>
    </row>
    <row r="1552" spans="14:14" x14ac:dyDescent="0.25">
      <c r="N1552" s="1"/>
    </row>
    <row r="1553" spans="14:14" x14ac:dyDescent="0.25">
      <c r="N1553" s="1"/>
    </row>
    <row r="1554" spans="14:14" x14ac:dyDescent="0.25">
      <c r="N1554" s="1"/>
    </row>
    <row r="1555" spans="14:14" x14ac:dyDescent="0.25">
      <c r="N1555" s="1"/>
    </row>
    <row r="1556" spans="14:14" x14ac:dyDescent="0.25">
      <c r="N1556" s="1"/>
    </row>
    <row r="1557" spans="14:14" x14ac:dyDescent="0.25">
      <c r="N1557" s="1"/>
    </row>
    <row r="1558" spans="14:14" x14ac:dyDescent="0.25">
      <c r="N1558" s="1"/>
    </row>
    <row r="1559" spans="14:14" x14ac:dyDescent="0.25">
      <c r="N1559" s="1"/>
    </row>
    <row r="1560" spans="14:14" x14ac:dyDescent="0.25">
      <c r="N1560" s="1"/>
    </row>
    <row r="1561" spans="14:14" x14ac:dyDescent="0.25">
      <c r="N1561" s="1"/>
    </row>
    <row r="1562" spans="14:14" x14ac:dyDescent="0.25">
      <c r="N1562" s="1"/>
    </row>
    <row r="1563" spans="14:14" x14ac:dyDescent="0.25">
      <c r="N1563" s="1"/>
    </row>
    <row r="1564" spans="14:14" x14ac:dyDescent="0.25">
      <c r="N1564" s="1"/>
    </row>
    <row r="1565" spans="14:14" x14ac:dyDescent="0.25">
      <c r="N1565" s="1"/>
    </row>
    <row r="1566" spans="14:14" x14ac:dyDescent="0.25">
      <c r="N1566" s="1"/>
    </row>
    <row r="1567" spans="14:14" x14ac:dyDescent="0.25">
      <c r="N1567" s="1"/>
    </row>
    <row r="1568" spans="14:14" x14ac:dyDescent="0.25">
      <c r="N1568" s="1"/>
    </row>
    <row r="1569" spans="14:14" x14ac:dyDescent="0.25">
      <c r="N1569" s="1"/>
    </row>
    <row r="1570" spans="14:14" x14ac:dyDescent="0.25">
      <c r="N1570" s="1"/>
    </row>
    <row r="1571" spans="14:14" x14ac:dyDescent="0.25">
      <c r="N1571" s="1"/>
    </row>
    <row r="1572" spans="14:14" x14ac:dyDescent="0.25">
      <c r="N1572" s="1"/>
    </row>
    <row r="1573" spans="14:14" x14ac:dyDescent="0.25">
      <c r="N1573" s="1"/>
    </row>
    <row r="1574" spans="14:14" x14ac:dyDescent="0.25">
      <c r="N1574" s="1"/>
    </row>
    <row r="1575" spans="14:14" x14ac:dyDescent="0.25">
      <c r="N1575" s="1"/>
    </row>
    <row r="1576" spans="14:14" x14ac:dyDescent="0.25">
      <c r="N1576" s="1"/>
    </row>
    <row r="1577" spans="14:14" x14ac:dyDescent="0.25">
      <c r="N1577" s="1"/>
    </row>
    <row r="1578" spans="14:14" x14ac:dyDescent="0.25">
      <c r="N1578" s="1"/>
    </row>
    <row r="1579" spans="14:14" x14ac:dyDescent="0.25">
      <c r="N1579" s="1"/>
    </row>
    <row r="1580" spans="14:14" x14ac:dyDescent="0.25">
      <c r="N1580" s="1"/>
    </row>
    <row r="1581" spans="14:14" x14ac:dyDescent="0.25">
      <c r="N1581" s="1"/>
    </row>
    <row r="1582" spans="14:14" x14ac:dyDescent="0.25">
      <c r="N1582" s="1"/>
    </row>
    <row r="1583" spans="14:14" x14ac:dyDescent="0.25">
      <c r="N1583" s="1"/>
    </row>
    <row r="1584" spans="14:14" x14ac:dyDescent="0.25">
      <c r="N1584" s="1"/>
    </row>
    <row r="1585" spans="14:14" x14ac:dyDescent="0.25">
      <c r="N1585" s="1"/>
    </row>
    <row r="1586" spans="14:14" x14ac:dyDescent="0.25">
      <c r="N1586" s="1"/>
    </row>
    <row r="1587" spans="14:14" x14ac:dyDescent="0.25">
      <c r="N1587" s="1"/>
    </row>
    <row r="1588" spans="14:14" x14ac:dyDescent="0.25">
      <c r="N1588" s="1"/>
    </row>
    <row r="1589" spans="14:14" x14ac:dyDescent="0.25">
      <c r="N1589" s="1"/>
    </row>
    <row r="1590" spans="14:14" x14ac:dyDescent="0.25">
      <c r="N1590" s="1"/>
    </row>
    <row r="1591" spans="14:14" x14ac:dyDescent="0.25">
      <c r="N1591" s="1"/>
    </row>
    <row r="1592" spans="14:14" x14ac:dyDescent="0.25">
      <c r="N1592" s="1"/>
    </row>
    <row r="1593" spans="14:14" x14ac:dyDescent="0.25">
      <c r="N1593" s="1"/>
    </row>
    <row r="1594" spans="14:14" x14ac:dyDescent="0.25">
      <c r="N1594" s="1"/>
    </row>
    <row r="1595" spans="14:14" x14ac:dyDescent="0.25">
      <c r="N1595" s="1"/>
    </row>
    <row r="1596" spans="14:14" x14ac:dyDescent="0.25">
      <c r="N1596" s="1"/>
    </row>
    <row r="1597" spans="14:14" x14ac:dyDescent="0.25">
      <c r="N1597" s="1"/>
    </row>
    <row r="1598" spans="14:14" x14ac:dyDescent="0.25">
      <c r="N1598" s="1"/>
    </row>
    <row r="1599" spans="14:14" x14ac:dyDescent="0.25">
      <c r="N1599" s="1"/>
    </row>
    <row r="1600" spans="14:14" x14ac:dyDescent="0.25">
      <c r="N1600" s="1"/>
    </row>
    <row r="1601" spans="14:14" x14ac:dyDescent="0.25">
      <c r="N1601" s="1"/>
    </row>
    <row r="1602" spans="14:14" x14ac:dyDescent="0.25">
      <c r="N1602" s="1"/>
    </row>
    <row r="1603" spans="14:14" x14ac:dyDescent="0.25">
      <c r="N1603" s="1"/>
    </row>
    <row r="1604" spans="14:14" x14ac:dyDescent="0.25">
      <c r="N1604" s="1"/>
    </row>
    <row r="1605" spans="14:14" x14ac:dyDescent="0.25">
      <c r="N1605" s="1"/>
    </row>
    <row r="1606" spans="14:14" x14ac:dyDescent="0.25">
      <c r="N1606" s="1"/>
    </row>
    <row r="1607" spans="14:14" x14ac:dyDescent="0.25">
      <c r="N1607" s="1"/>
    </row>
    <row r="1608" spans="14:14" x14ac:dyDescent="0.25">
      <c r="N1608" s="1"/>
    </row>
    <row r="1609" spans="14:14" x14ac:dyDescent="0.25">
      <c r="N1609" s="1"/>
    </row>
    <row r="1610" spans="14:14" x14ac:dyDescent="0.25">
      <c r="N1610" s="1"/>
    </row>
    <row r="1611" spans="14:14" x14ac:dyDescent="0.25">
      <c r="N1611" s="1"/>
    </row>
    <row r="1612" spans="14:14" x14ac:dyDescent="0.25">
      <c r="N1612" s="1"/>
    </row>
    <row r="1613" spans="14:14" x14ac:dyDescent="0.25">
      <c r="N1613" s="1"/>
    </row>
    <row r="1614" spans="14:14" x14ac:dyDescent="0.25">
      <c r="N1614" s="1"/>
    </row>
    <row r="1615" spans="14:14" x14ac:dyDescent="0.25">
      <c r="N1615" s="1"/>
    </row>
    <row r="1616" spans="14:14" x14ac:dyDescent="0.25">
      <c r="N1616" s="1"/>
    </row>
    <row r="1617" spans="14:14" x14ac:dyDescent="0.25">
      <c r="N1617" s="1"/>
    </row>
    <row r="1618" spans="14:14" x14ac:dyDescent="0.25">
      <c r="N1618" s="1"/>
    </row>
    <row r="1619" spans="14:14" x14ac:dyDescent="0.25">
      <c r="N1619" s="1"/>
    </row>
    <row r="1620" spans="14:14" x14ac:dyDescent="0.25">
      <c r="N1620" s="1"/>
    </row>
    <row r="1621" spans="14:14" x14ac:dyDescent="0.25">
      <c r="N1621" s="1"/>
    </row>
    <row r="1622" spans="14:14" x14ac:dyDescent="0.25">
      <c r="N1622" s="1"/>
    </row>
    <row r="1623" spans="14:14" x14ac:dyDescent="0.25">
      <c r="N1623" s="1"/>
    </row>
    <row r="1624" spans="14:14" x14ac:dyDescent="0.25">
      <c r="N1624" s="1"/>
    </row>
    <row r="1625" spans="14:14" x14ac:dyDescent="0.25">
      <c r="N1625" s="1"/>
    </row>
    <row r="1626" spans="14:14" x14ac:dyDescent="0.25">
      <c r="N1626" s="1"/>
    </row>
    <row r="1627" spans="14:14" x14ac:dyDescent="0.25">
      <c r="N1627" s="1"/>
    </row>
    <row r="1628" spans="14:14" x14ac:dyDescent="0.25">
      <c r="N1628" s="1"/>
    </row>
    <row r="1629" spans="14:14" x14ac:dyDescent="0.25">
      <c r="N1629" s="1"/>
    </row>
    <row r="1630" spans="14:14" x14ac:dyDescent="0.25">
      <c r="N1630" s="1"/>
    </row>
    <row r="1631" spans="14:14" x14ac:dyDescent="0.25">
      <c r="N1631" s="1"/>
    </row>
    <row r="1632" spans="14:14" x14ac:dyDescent="0.25">
      <c r="N1632" s="1"/>
    </row>
    <row r="1633" spans="14:14" x14ac:dyDescent="0.25">
      <c r="N1633" s="1"/>
    </row>
    <row r="1634" spans="14:14" x14ac:dyDescent="0.25">
      <c r="N1634" s="1"/>
    </row>
    <row r="1635" spans="14:14" x14ac:dyDescent="0.25">
      <c r="N1635" s="1"/>
    </row>
    <row r="1636" spans="14:14" x14ac:dyDescent="0.25">
      <c r="N1636" s="1"/>
    </row>
    <row r="1637" spans="14:14" x14ac:dyDescent="0.25">
      <c r="N1637" s="1"/>
    </row>
    <row r="1638" spans="14:14" x14ac:dyDescent="0.25">
      <c r="N1638" s="1"/>
    </row>
    <row r="1639" spans="14:14" x14ac:dyDescent="0.25">
      <c r="N1639" s="1"/>
    </row>
    <row r="1640" spans="14:14" x14ac:dyDescent="0.25">
      <c r="N1640" s="1"/>
    </row>
    <row r="1641" spans="14:14" x14ac:dyDescent="0.25">
      <c r="N1641" s="1"/>
    </row>
    <row r="1642" spans="14:14" x14ac:dyDescent="0.25">
      <c r="N1642" s="1"/>
    </row>
    <row r="1643" spans="14:14" x14ac:dyDescent="0.25">
      <c r="N1643" s="1"/>
    </row>
    <row r="1644" spans="14:14" x14ac:dyDescent="0.25">
      <c r="N1644" s="1"/>
    </row>
    <row r="1645" spans="14:14" x14ac:dyDescent="0.25">
      <c r="N1645" s="1"/>
    </row>
    <row r="1646" spans="14:14" x14ac:dyDescent="0.25">
      <c r="N1646" s="1"/>
    </row>
    <row r="1647" spans="14:14" x14ac:dyDescent="0.25">
      <c r="N1647" s="1"/>
    </row>
    <row r="1648" spans="14:14" x14ac:dyDescent="0.25">
      <c r="N1648" s="1"/>
    </row>
    <row r="1649" spans="14:14" x14ac:dyDescent="0.25">
      <c r="N1649" s="1"/>
    </row>
    <row r="1650" spans="14:14" x14ac:dyDescent="0.25">
      <c r="N1650" s="1"/>
    </row>
    <row r="1651" spans="14:14" x14ac:dyDescent="0.25">
      <c r="N1651" s="1"/>
    </row>
    <row r="1652" spans="14:14" x14ac:dyDescent="0.25">
      <c r="N1652" s="1"/>
    </row>
    <row r="1653" spans="14:14" x14ac:dyDescent="0.25">
      <c r="N1653" s="1"/>
    </row>
    <row r="1654" spans="14:14" x14ac:dyDescent="0.25">
      <c r="N1654" s="1"/>
    </row>
    <row r="1655" spans="14:14" x14ac:dyDescent="0.25">
      <c r="N1655" s="1"/>
    </row>
    <row r="1656" spans="14:14" x14ac:dyDescent="0.25">
      <c r="N1656" s="1"/>
    </row>
    <row r="1657" spans="14:14" x14ac:dyDescent="0.25">
      <c r="N1657" s="1"/>
    </row>
    <row r="1658" spans="14:14" x14ac:dyDescent="0.25">
      <c r="N1658" s="1"/>
    </row>
    <row r="1659" spans="14:14" x14ac:dyDescent="0.25">
      <c r="N1659" s="1"/>
    </row>
    <row r="1660" spans="14:14" x14ac:dyDescent="0.25">
      <c r="N1660" s="1"/>
    </row>
    <row r="1661" spans="14:14" x14ac:dyDescent="0.25">
      <c r="N1661" s="1"/>
    </row>
    <row r="1662" spans="14:14" x14ac:dyDescent="0.25">
      <c r="N1662" s="1"/>
    </row>
    <row r="1663" spans="14:14" x14ac:dyDescent="0.25">
      <c r="N1663" s="1"/>
    </row>
    <row r="1664" spans="14:14" x14ac:dyDescent="0.25">
      <c r="N1664" s="1"/>
    </row>
    <row r="1665" spans="14:14" x14ac:dyDescent="0.25">
      <c r="N1665" s="1"/>
    </row>
    <row r="1666" spans="14:14" x14ac:dyDescent="0.25">
      <c r="N1666" s="1"/>
    </row>
    <row r="1667" spans="14:14" x14ac:dyDescent="0.25">
      <c r="N1667" s="1"/>
    </row>
    <row r="1668" spans="14:14" x14ac:dyDescent="0.25">
      <c r="N1668" s="1"/>
    </row>
    <row r="1669" spans="14:14" x14ac:dyDescent="0.25">
      <c r="N1669" s="1"/>
    </row>
    <row r="1670" spans="14:14" x14ac:dyDescent="0.25">
      <c r="N1670" s="1"/>
    </row>
    <row r="1671" spans="14:14" x14ac:dyDescent="0.25">
      <c r="N1671" s="1"/>
    </row>
    <row r="1672" spans="14:14" x14ac:dyDescent="0.25">
      <c r="N1672" s="1"/>
    </row>
    <row r="1673" spans="14:14" x14ac:dyDescent="0.25">
      <c r="N1673" s="1"/>
    </row>
    <row r="1674" spans="14:14" x14ac:dyDescent="0.25">
      <c r="N1674" s="1"/>
    </row>
    <row r="1675" spans="14:14" x14ac:dyDescent="0.25">
      <c r="N1675" s="1"/>
    </row>
    <row r="1676" spans="14:14" x14ac:dyDescent="0.25">
      <c r="N1676" s="1"/>
    </row>
    <row r="1677" spans="14:14" x14ac:dyDescent="0.25">
      <c r="N1677" s="1"/>
    </row>
    <row r="1678" spans="14:14" x14ac:dyDescent="0.25">
      <c r="N1678" s="1"/>
    </row>
    <row r="1679" spans="14:14" x14ac:dyDescent="0.25">
      <c r="N1679" s="1"/>
    </row>
    <row r="1680" spans="14:14" x14ac:dyDescent="0.25">
      <c r="N1680" s="1"/>
    </row>
    <row r="1681" spans="14:14" x14ac:dyDescent="0.25">
      <c r="N1681" s="1"/>
    </row>
    <row r="1682" spans="14:14" x14ac:dyDescent="0.25">
      <c r="N1682" s="1"/>
    </row>
    <row r="1683" spans="14:14" x14ac:dyDescent="0.25">
      <c r="N1683" s="1"/>
    </row>
    <row r="1684" spans="14:14" x14ac:dyDescent="0.25">
      <c r="N1684" s="1"/>
    </row>
    <row r="1685" spans="14:14" x14ac:dyDescent="0.25">
      <c r="N1685" s="1"/>
    </row>
    <row r="1686" spans="14:14" x14ac:dyDescent="0.25">
      <c r="N1686" s="1"/>
    </row>
    <row r="1687" spans="14:14" x14ac:dyDescent="0.25">
      <c r="N1687" s="1"/>
    </row>
    <row r="1688" spans="14:14" x14ac:dyDescent="0.25">
      <c r="N1688" s="1"/>
    </row>
    <row r="1689" spans="14:14" x14ac:dyDescent="0.25">
      <c r="N1689" s="1"/>
    </row>
    <row r="1690" spans="14:14" x14ac:dyDescent="0.25">
      <c r="N1690" s="1"/>
    </row>
    <row r="1691" spans="14:14" x14ac:dyDescent="0.25">
      <c r="N1691" s="1"/>
    </row>
    <row r="1692" spans="14:14" x14ac:dyDescent="0.25">
      <c r="N1692" s="1"/>
    </row>
    <row r="1693" spans="14:14" x14ac:dyDescent="0.25">
      <c r="N1693" s="1"/>
    </row>
    <row r="1694" spans="14:14" x14ac:dyDescent="0.25">
      <c r="N1694" s="1"/>
    </row>
    <row r="1695" spans="14:14" x14ac:dyDescent="0.25">
      <c r="N1695" s="1"/>
    </row>
    <row r="1696" spans="14:14" x14ac:dyDescent="0.25">
      <c r="N1696" s="1"/>
    </row>
    <row r="1697" spans="14:14" x14ac:dyDescent="0.25">
      <c r="N1697" s="1"/>
    </row>
    <row r="1698" spans="14:14" x14ac:dyDescent="0.25">
      <c r="N1698" s="1"/>
    </row>
    <row r="1699" spans="14:14" x14ac:dyDescent="0.25">
      <c r="N1699" s="1"/>
    </row>
    <row r="1700" spans="14:14" x14ac:dyDescent="0.25">
      <c r="N1700" s="1"/>
    </row>
    <row r="1701" spans="14:14" x14ac:dyDescent="0.25">
      <c r="N1701" s="1"/>
    </row>
    <row r="1702" spans="14:14" x14ac:dyDescent="0.25">
      <c r="N1702" s="1"/>
    </row>
    <row r="1703" spans="14:14" x14ac:dyDescent="0.25">
      <c r="N1703" s="1"/>
    </row>
    <row r="1704" spans="14:14" x14ac:dyDescent="0.25">
      <c r="N1704" s="1"/>
    </row>
    <row r="1705" spans="14:14" x14ac:dyDescent="0.25">
      <c r="N1705" s="1"/>
    </row>
    <row r="1706" spans="14:14" x14ac:dyDescent="0.25">
      <c r="N1706" s="1"/>
    </row>
    <row r="1707" spans="14:14" x14ac:dyDescent="0.25">
      <c r="N1707" s="1"/>
    </row>
    <row r="1708" spans="14:14" x14ac:dyDescent="0.25">
      <c r="N1708" s="1"/>
    </row>
    <row r="1709" spans="14:14" x14ac:dyDescent="0.25">
      <c r="N1709" s="1"/>
    </row>
    <row r="1710" spans="14:14" x14ac:dyDescent="0.25">
      <c r="N1710" s="1"/>
    </row>
    <row r="1711" spans="14:14" x14ac:dyDescent="0.25">
      <c r="N1711" s="1"/>
    </row>
    <row r="1712" spans="14:14" x14ac:dyDescent="0.25">
      <c r="N1712" s="1"/>
    </row>
    <row r="1713" spans="14:14" x14ac:dyDescent="0.25">
      <c r="N1713" s="1"/>
    </row>
    <row r="1714" spans="14:14" x14ac:dyDescent="0.25">
      <c r="N1714" s="1"/>
    </row>
    <row r="1715" spans="14:14" x14ac:dyDescent="0.25">
      <c r="N1715" s="1"/>
    </row>
    <row r="1716" spans="14:14" x14ac:dyDescent="0.25">
      <c r="N1716" s="1"/>
    </row>
    <row r="1717" spans="14:14" x14ac:dyDescent="0.25">
      <c r="N1717" s="1"/>
    </row>
    <row r="1718" spans="14:14" x14ac:dyDescent="0.25">
      <c r="N1718" s="1"/>
    </row>
    <row r="1719" spans="14:14" x14ac:dyDescent="0.25">
      <c r="N1719" s="1"/>
    </row>
    <row r="1720" spans="14:14" x14ac:dyDescent="0.25">
      <c r="N1720" s="1"/>
    </row>
    <row r="1721" spans="14:14" x14ac:dyDescent="0.25">
      <c r="N1721" s="1"/>
    </row>
    <row r="1722" spans="14:14" x14ac:dyDescent="0.25">
      <c r="N1722" s="1"/>
    </row>
    <row r="1723" spans="14:14" x14ac:dyDescent="0.25">
      <c r="N1723" s="1"/>
    </row>
    <row r="1724" spans="14:14" x14ac:dyDescent="0.25">
      <c r="N1724" s="1"/>
    </row>
    <row r="1725" spans="14:14" x14ac:dyDescent="0.25">
      <c r="N1725" s="1"/>
    </row>
    <row r="1726" spans="14:14" x14ac:dyDescent="0.25">
      <c r="N1726" s="1"/>
    </row>
    <row r="1727" spans="14:14" x14ac:dyDescent="0.25">
      <c r="N1727" s="1"/>
    </row>
    <row r="1728" spans="14:14" x14ac:dyDescent="0.25">
      <c r="N1728" s="1"/>
    </row>
    <row r="1729" spans="14:14" x14ac:dyDescent="0.25">
      <c r="N1729" s="1"/>
    </row>
    <row r="1730" spans="14:14" x14ac:dyDescent="0.25">
      <c r="N1730" s="1"/>
    </row>
    <row r="1731" spans="14:14" x14ac:dyDescent="0.25">
      <c r="N1731" s="1"/>
    </row>
    <row r="1732" spans="14:14" x14ac:dyDescent="0.25">
      <c r="N1732" s="1"/>
    </row>
    <row r="1733" spans="14:14" x14ac:dyDescent="0.25">
      <c r="N1733" s="1"/>
    </row>
    <row r="1734" spans="14:14" x14ac:dyDescent="0.25">
      <c r="N1734" s="1"/>
    </row>
    <row r="1735" spans="14:14" x14ac:dyDescent="0.25">
      <c r="N1735" s="1"/>
    </row>
    <row r="1736" spans="14:14" x14ac:dyDescent="0.25">
      <c r="N1736" s="1"/>
    </row>
    <row r="1737" spans="14:14" x14ac:dyDescent="0.25">
      <c r="N1737" s="1"/>
    </row>
    <row r="1738" spans="14:14" x14ac:dyDescent="0.25">
      <c r="N1738" s="1"/>
    </row>
    <row r="1739" spans="14:14" x14ac:dyDescent="0.25">
      <c r="N1739" s="1"/>
    </row>
    <row r="1740" spans="14:14" x14ac:dyDescent="0.25">
      <c r="N1740" s="1"/>
    </row>
    <row r="1741" spans="14:14" x14ac:dyDescent="0.25">
      <c r="N1741" s="1"/>
    </row>
    <row r="1742" spans="14:14" x14ac:dyDescent="0.25">
      <c r="N1742" s="1"/>
    </row>
    <row r="1743" spans="14:14" x14ac:dyDescent="0.25">
      <c r="N1743" s="1"/>
    </row>
    <row r="1744" spans="14:14" x14ac:dyDescent="0.25">
      <c r="N1744" s="1"/>
    </row>
    <row r="1745" spans="14:14" x14ac:dyDescent="0.25">
      <c r="N1745" s="1"/>
    </row>
    <row r="1746" spans="14:14" x14ac:dyDescent="0.25">
      <c r="N1746" s="1"/>
    </row>
    <row r="1747" spans="14:14" x14ac:dyDescent="0.25">
      <c r="N1747" s="1"/>
    </row>
    <row r="1748" spans="14:14" x14ac:dyDescent="0.25">
      <c r="N1748" s="1"/>
    </row>
    <row r="1749" spans="14:14" x14ac:dyDescent="0.25">
      <c r="N1749" s="1"/>
    </row>
    <row r="1750" spans="14:14" x14ac:dyDescent="0.25">
      <c r="N1750" s="1"/>
    </row>
    <row r="1751" spans="14:14" x14ac:dyDescent="0.25">
      <c r="N1751" s="1"/>
    </row>
    <row r="1752" spans="14:14" x14ac:dyDescent="0.25">
      <c r="N1752" s="1"/>
    </row>
    <row r="1753" spans="14:14" x14ac:dyDescent="0.25">
      <c r="N1753" s="1"/>
    </row>
    <row r="1754" spans="14:14" x14ac:dyDescent="0.25">
      <c r="N1754" s="1"/>
    </row>
    <row r="1755" spans="14:14" x14ac:dyDescent="0.25">
      <c r="N1755" s="1"/>
    </row>
    <row r="1756" spans="14:14" x14ac:dyDescent="0.25">
      <c r="N1756" s="1"/>
    </row>
    <row r="1757" spans="14:14" x14ac:dyDescent="0.25">
      <c r="N1757" s="1"/>
    </row>
    <row r="1758" spans="14:14" x14ac:dyDescent="0.25">
      <c r="N1758" s="1"/>
    </row>
    <row r="1759" spans="14:14" x14ac:dyDescent="0.25">
      <c r="N1759" s="1"/>
    </row>
    <row r="1760" spans="14:14" x14ac:dyDescent="0.25">
      <c r="N1760" s="1"/>
    </row>
    <row r="1761" spans="14:14" x14ac:dyDescent="0.25">
      <c r="N1761" s="1"/>
    </row>
    <row r="1762" spans="14:14" x14ac:dyDescent="0.25">
      <c r="N1762" s="1"/>
    </row>
    <row r="1763" spans="14:14" x14ac:dyDescent="0.25">
      <c r="N1763" s="1"/>
    </row>
    <row r="1764" spans="14:14" x14ac:dyDescent="0.25">
      <c r="N1764" s="1"/>
    </row>
    <row r="1765" spans="14:14" x14ac:dyDescent="0.25">
      <c r="N1765" s="1"/>
    </row>
    <row r="1766" spans="14:14" x14ac:dyDescent="0.25">
      <c r="N1766" s="1"/>
    </row>
    <row r="1767" spans="14:14" x14ac:dyDescent="0.25">
      <c r="N1767" s="1"/>
    </row>
    <row r="1768" spans="14:14" x14ac:dyDescent="0.25">
      <c r="N1768" s="1"/>
    </row>
    <row r="1769" spans="14:14" x14ac:dyDescent="0.25">
      <c r="N1769" s="1"/>
    </row>
    <row r="1770" spans="14:14" x14ac:dyDescent="0.25">
      <c r="N1770" s="1"/>
    </row>
    <row r="1771" spans="14:14" x14ac:dyDescent="0.25">
      <c r="N1771" s="1"/>
    </row>
    <row r="1772" spans="14:14" x14ac:dyDescent="0.25">
      <c r="N1772" s="1"/>
    </row>
    <row r="1773" spans="14:14" x14ac:dyDescent="0.25">
      <c r="N1773" s="1"/>
    </row>
    <row r="1774" spans="14:14" x14ac:dyDescent="0.25">
      <c r="N1774" s="1"/>
    </row>
    <row r="1775" spans="14:14" x14ac:dyDescent="0.25">
      <c r="N1775" s="1"/>
    </row>
    <row r="1776" spans="14:14" x14ac:dyDescent="0.25">
      <c r="N1776" s="1"/>
    </row>
    <row r="1777" spans="14:14" x14ac:dyDescent="0.25">
      <c r="N1777" s="1"/>
    </row>
    <row r="1778" spans="14:14" x14ac:dyDescent="0.25">
      <c r="N1778" s="1"/>
    </row>
    <row r="1779" spans="14:14" x14ac:dyDescent="0.25">
      <c r="N1779" s="1"/>
    </row>
    <row r="1780" spans="14:14" x14ac:dyDescent="0.25">
      <c r="N1780" s="1"/>
    </row>
    <row r="1781" spans="14:14" x14ac:dyDescent="0.25">
      <c r="N1781" s="1"/>
    </row>
    <row r="1782" spans="14:14" x14ac:dyDescent="0.25">
      <c r="N1782" s="1"/>
    </row>
    <row r="1783" spans="14:14" x14ac:dyDescent="0.25">
      <c r="N1783" s="1"/>
    </row>
    <row r="1784" spans="14:14" x14ac:dyDescent="0.25">
      <c r="N1784" s="1"/>
    </row>
    <row r="1785" spans="14:14" x14ac:dyDescent="0.25">
      <c r="N1785" s="1"/>
    </row>
    <row r="1786" spans="14:14" x14ac:dyDescent="0.25">
      <c r="N1786" s="1"/>
    </row>
    <row r="1787" spans="14:14" x14ac:dyDescent="0.25">
      <c r="N1787" s="1"/>
    </row>
    <row r="1788" spans="14:14" x14ac:dyDescent="0.25">
      <c r="N1788" s="1"/>
    </row>
    <row r="1789" spans="14:14" x14ac:dyDescent="0.25">
      <c r="N1789" s="1"/>
    </row>
    <row r="1790" spans="14:14" x14ac:dyDescent="0.25">
      <c r="N1790" s="1"/>
    </row>
    <row r="1791" spans="14:14" x14ac:dyDescent="0.25">
      <c r="N1791" s="1"/>
    </row>
    <row r="1792" spans="14:14" x14ac:dyDescent="0.25">
      <c r="N1792" s="1"/>
    </row>
    <row r="1793" spans="14:14" x14ac:dyDescent="0.25">
      <c r="N1793" s="1"/>
    </row>
    <row r="1794" spans="14:14" x14ac:dyDescent="0.25">
      <c r="N1794" s="1"/>
    </row>
    <row r="1795" spans="14:14" x14ac:dyDescent="0.25">
      <c r="N1795" s="1"/>
    </row>
    <row r="1796" spans="14:14" x14ac:dyDescent="0.25">
      <c r="N1796" s="1"/>
    </row>
    <row r="1797" spans="14:14" x14ac:dyDescent="0.25">
      <c r="N1797" s="1"/>
    </row>
    <row r="1798" spans="14:14" x14ac:dyDescent="0.25">
      <c r="N1798" s="1"/>
    </row>
    <row r="1799" spans="14:14" x14ac:dyDescent="0.25">
      <c r="N1799" s="1"/>
    </row>
    <row r="1800" spans="14:14" x14ac:dyDescent="0.25">
      <c r="N1800" s="1"/>
    </row>
    <row r="1801" spans="14:14" x14ac:dyDescent="0.25">
      <c r="N1801" s="1"/>
    </row>
    <row r="1802" spans="14:14" x14ac:dyDescent="0.25">
      <c r="N1802" s="1"/>
    </row>
    <row r="1803" spans="14:14" x14ac:dyDescent="0.25">
      <c r="N1803" s="1"/>
    </row>
    <row r="1804" spans="14:14" x14ac:dyDescent="0.25">
      <c r="N1804" s="1"/>
    </row>
    <row r="1805" spans="14:14" x14ac:dyDescent="0.25">
      <c r="N1805" s="1"/>
    </row>
    <row r="1806" spans="14:14" x14ac:dyDescent="0.25">
      <c r="N1806" s="1"/>
    </row>
    <row r="1807" spans="14:14" x14ac:dyDescent="0.25">
      <c r="N1807" s="1"/>
    </row>
    <row r="1808" spans="14:14" x14ac:dyDescent="0.25">
      <c r="N1808" s="1"/>
    </row>
    <row r="1809" spans="14:14" x14ac:dyDescent="0.25">
      <c r="N1809" s="1"/>
    </row>
    <row r="1810" spans="14:14" x14ac:dyDescent="0.25">
      <c r="N1810" s="1"/>
    </row>
    <row r="1811" spans="14:14" x14ac:dyDescent="0.25">
      <c r="N1811" s="1"/>
    </row>
    <row r="1812" spans="14:14" x14ac:dyDescent="0.25">
      <c r="N1812" s="1"/>
    </row>
    <row r="1813" spans="14:14" x14ac:dyDescent="0.25">
      <c r="N1813" s="1"/>
    </row>
    <row r="1814" spans="14:14" x14ac:dyDescent="0.25">
      <c r="N1814" s="1"/>
    </row>
    <row r="1815" spans="14:14" x14ac:dyDescent="0.25">
      <c r="N1815" s="1"/>
    </row>
    <row r="1816" spans="14:14" x14ac:dyDescent="0.25">
      <c r="N1816" s="1"/>
    </row>
    <row r="1817" spans="14:14" x14ac:dyDescent="0.25">
      <c r="N1817" s="1"/>
    </row>
    <row r="1818" spans="14:14" x14ac:dyDescent="0.25">
      <c r="N1818" s="1"/>
    </row>
    <row r="1819" spans="14:14" x14ac:dyDescent="0.25">
      <c r="N1819" s="1"/>
    </row>
    <row r="1820" spans="14:14" x14ac:dyDescent="0.25">
      <c r="N1820" s="1"/>
    </row>
    <row r="1821" spans="14:14" x14ac:dyDescent="0.25">
      <c r="N1821" s="1"/>
    </row>
    <row r="1822" spans="14:14" x14ac:dyDescent="0.25">
      <c r="N1822" s="1"/>
    </row>
    <row r="1823" spans="14:14" x14ac:dyDescent="0.25">
      <c r="N1823" s="1"/>
    </row>
    <row r="1824" spans="14:14" x14ac:dyDescent="0.25">
      <c r="N1824" s="1"/>
    </row>
    <row r="1825" spans="14:14" x14ac:dyDescent="0.25">
      <c r="N1825" s="1"/>
    </row>
    <row r="1826" spans="14:14" x14ac:dyDescent="0.25">
      <c r="N1826" s="1"/>
    </row>
    <row r="1827" spans="14:14" x14ac:dyDescent="0.25">
      <c r="N1827" s="1"/>
    </row>
    <row r="1828" spans="14:14" x14ac:dyDescent="0.25">
      <c r="N1828" s="1"/>
    </row>
    <row r="1829" spans="14:14" x14ac:dyDescent="0.25">
      <c r="N1829" s="1"/>
    </row>
    <row r="1830" spans="14:14" x14ac:dyDescent="0.25">
      <c r="N1830" s="1"/>
    </row>
    <row r="1831" spans="14:14" x14ac:dyDescent="0.25">
      <c r="N1831" s="1"/>
    </row>
    <row r="1832" spans="14:14" x14ac:dyDescent="0.25">
      <c r="N1832" s="1"/>
    </row>
    <row r="1833" spans="14:14" x14ac:dyDescent="0.25">
      <c r="N1833" s="1"/>
    </row>
    <row r="1834" spans="14:14" x14ac:dyDescent="0.25">
      <c r="N1834" s="1"/>
    </row>
    <row r="1835" spans="14:14" x14ac:dyDescent="0.25">
      <c r="N1835" s="1"/>
    </row>
    <row r="1836" spans="14:14" x14ac:dyDescent="0.25">
      <c r="N1836" s="1"/>
    </row>
    <row r="1837" spans="14:14" x14ac:dyDescent="0.25">
      <c r="N1837" s="1"/>
    </row>
    <row r="1838" spans="14:14" x14ac:dyDescent="0.25">
      <c r="N1838" s="1"/>
    </row>
    <row r="1839" spans="14:14" x14ac:dyDescent="0.25">
      <c r="N1839" s="1"/>
    </row>
    <row r="1840" spans="14:14" x14ac:dyDescent="0.25">
      <c r="N1840" s="1"/>
    </row>
    <row r="1841" spans="14:14" x14ac:dyDescent="0.25">
      <c r="N1841" s="1"/>
    </row>
    <row r="1842" spans="14:14" x14ac:dyDescent="0.25">
      <c r="N1842" s="1"/>
    </row>
    <row r="1843" spans="14:14" x14ac:dyDescent="0.25">
      <c r="N1843" s="1"/>
    </row>
    <row r="1844" spans="14:14" x14ac:dyDescent="0.25">
      <c r="N1844" s="1"/>
    </row>
    <row r="1845" spans="14:14" x14ac:dyDescent="0.25">
      <c r="N1845" s="1"/>
    </row>
    <row r="1846" spans="14:14" x14ac:dyDescent="0.25">
      <c r="N1846" s="1"/>
    </row>
    <row r="1847" spans="14:14" x14ac:dyDescent="0.25">
      <c r="N1847" s="1"/>
    </row>
    <row r="1848" spans="14:14" x14ac:dyDescent="0.25">
      <c r="N1848" s="1"/>
    </row>
    <row r="1849" spans="14:14" x14ac:dyDescent="0.25">
      <c r="N1849" s="1"/>
    </row>
    <row r="1850" spans="14:14" x14ac:dyDescent="0.25">
      <c r="N1850" s="1"/>
    </row>
    <row r="1851" spans="14:14" x14ac:dyDescent="0.25">
      <c r="N1851" s="1"/>
    </row>
    <row r="1852" spans="14:14" x14ac:dyDescent="0.25">
      <c r="N1852" s="1"/>
    </row>
    <row r="1853" spans="14:14" x14ac:dyDescent="0.25">
      <c r="N1853" s="1"/>
    </row>
    <row r="1854" spans="14:14" x14ac:dyDescent="0.25">
      <c r="N1854" s="1"/>
    </row>
    <row r="1855" spans="14:14" x14ac:dyDescent="0.25">
      <c r="N1855" s="1"/>
    </row>
    <row r="1856" spans="14:14" x14ac:dyDescent="0.25">
      <c r="N1856" s="1"/>
    </row>
    <row r="1857" spans="14:14" x14ac:dyDescent="0.25">
      <c r="N1857" s="1"/>
    </row>
    <row r="1858" spans="14:14" x14ac:dyDescent="0.25">
      <c r="N1858" s="1"/>
    </row>
    <row r="1859" spans="14:14" x14ac:dyDescent="0.25">
      <c r="N1859" s="1"/>
    </row>
    <row r="1860" spans="14:14" x14ac:dyDescent="0.25">
      <c r="N1860" s="1"/>
    </row>
    <row r="1861" spans="14:14" x14ac:dyDescent="0.25">
      <c r="N1861" s="1"/>
    </row>
    <row r="1862" spans="14:14" x14ac:dyDescent="0.25">
      <c r="N1862" s="1"/>
    </row>
    <row r="1863" spans="14:14" x14ac:dyDescent="0.25">
      <c r="N1863" s="1"/>
    </row>
    <row r="1864" spans="14:14" x14ac:dyDescent="0.25">
      <c r="N1864" s="1"/>
    </row>
    <row r="1865" spans="14:14" x14ac:dyDescent="0.25">
      <c r="N1865" s="1"/>
    </row>
    <row r="1866" spans="14:14" x14ac:dyDescent="0.25">
      <c r="N1866" s="1"/>
    </row>
    <row r="1867" spans="14:14" x14ac:dyDescent="0.25">
      <c r="N1867" s="1"/>
    </row>
    <row r="1868" spans="14:14" x14ac:dyDescent="0.25">
      <c r="N1868" s="1"/>
    </row>
    <row r="1869" spans="14:14" x14ac:dyDescent="0.25">
      <c r="N1869" s="1"/>
    </row>
    <row r="1870" spans="14:14" x14ac:dyDescent="0.25">
      <c r="N1870" s="1"/>
    </row>
    <row r="1871" spans="14:14" x14ac:dyDescent="0.25">
      <c r="N1871" s="1"/>
    </row>
    <row r="1872" spans="14:14" x14ac:dyDescent="0.25">
      <c r="N1872" s="1"/>
    </row>
    <row r="1873" spans="14:14" x14ac:dyDescent="0.25">
      <c r="N1873" s="1"/>
    </row>
    <row r="1874" spans="14:14" x14ac:dyDescent="0.25">
      <c r="N1874" s="1"/>
    </row>
    <row r="1875" spans="14:14" x14ac:dyDescent="0.25">
      <c r="N1875" s="1"/>
    </row>
    <row r="1876" spans="14:14" x14ac:dyDescent="0.25">
      <c r="N1876" s="1"/>
    </row>
    <row r="1877" spans="14:14" x14ac:dyDescent="0.25">
      <c r="N1877" s="1"/>
    </row>
    <row r="1878" spans="14:14" x14ac:dyDescent="0.25">
      <c r="N1878" s="1"/>
    </row>
    <row r="1879" spans="14:14" x14ac:dyDescent="0.25">
      <c r="N1879" s="1"/>
    </row>
    <row r="1880" spans="14:14" x14ac:dyDescent="0.25">
      <c r="N1880" s="1"/>
    </row>
    <row r="1881" spans="14:14" x14ac:dyDescent="0.25">
      <c r="N1881" s="1"/>
    </row>
    <row r="1882" spans="14:14" x14ac:dyDescent="0.25">
      <c r="N1882" s="1"/>
    </row>
    <row r="1883" spans="14:14" x14ac:dyDescent="0.25">
      <c r="N1883" s="1"/>
    </row>
    <row r="1884" spans="14:14" x14ac:dyDescent="0.25">
      <c r="N1884" s="1"/>
    </row>
    <row r="1885" spans="14:14" x14ac:dyDescent="0.25">
      <c r="N1885" s="1"/>
    </row>
    <row r="1886" spans="14:14" x14ac:dyDescent="0.25">
      <c r="N1886" s="1"/>
    </row>
    <row r="1887" spans="14:14" x14ac:dyDescent="0.25">
      <c r="N1887" s="1"/>
    </row>
    <row r="1888" spans="14:14" x14ac:dyDescent="0.25">
      <c r="N1888" s="1"/>
    </row>
    <row r="1889" spans="14:14" x14ac:dyDescent="0.25">
      <c r="N1889" s="1"/>
    </row>
    <row r="1890" spans="14:14" x14ac:dyDescent="0.25">
      <c r="N1890" s="1"/>
    </row>
    <row r="1891" spans="14:14" x14ac:dyDescent="0.25">
      <c r="N1891" s="1"/>
    </row>
    <row r="1892" spans="14:14" x14ac:dyDescent="0.25">
      <c r="N1892" s="1"/>
    </row>
    <row r="1893" spans="14:14" x14ac:dyDescent="0.25">
      <c r="N1893" s="1"/>
    </row>
    <row r="1894" spans="14:14" x14ac:dyDescent="0.25">
      <c r="N1894" s="1"/>
    </row>
    <row r="1895" spans="14:14" x14ac:dyDescent="0.25">
      <c r="N1895" s="1"/>
    </row>
    <row r="1896" spans="14:14" x14ac:dyDescent="0.25">
      <c r="N1896" s="1"/>
    </row>
    <row r="1897" spans="14:14" x14ac:dyDescent="0.25">
      <c r="N1897" s="1"/>
    </row>
    <row r="1898" spans="14:14" x14ac:dyDescent="0.25">
      <c r="N1898" s="1"/>
    </row>
    <row r="1899" spans="14:14" x14ac:dyDescent="0.25">
      <c r="N1899" s="1"/>
    </row>
    <row r="1900" spans="14:14" x14ac:dyDescent="0.25">
      <c r="N1900" s="1"/>
    </row>
    <row r="1901" spans="14:14" x14ac:dyDescent="0.25">
      <c r="N1901" s="1"/>
    </row>
    <row r="1902" spans="14:14" x14ac:dyDescent="0.25">
      <c r="N1902" s="1"/>
    </row>
    <row r="1903" spans="14:14" x14ac:dyDescent="0.25">
      <c r="N1903" s="1"/>
    </row>
    <row r="1904" spans="14:14" x14ac:dyDescent="0.25">
      <c r="N1904" s="1"/>
    </row>
    <row r="1905" spans="14:14" x14ac:dyDescent="0.25">
      <c r="N1905" s="1"/>
    </row>
    <row r="1906" spans="14:14" x14ac:dyDescent="0.25">
      <c r="N1906" s="1"/>
    </row>
    <row r="1907" spans="14:14" x14ac:dyDescent="0.25">
      <c r="N1907" s="1"/>
    </row>
    <row r="1908" spans="14:14" x14ac:dyDescent="0.25">
      <c r="N1908" s="1"/>
    </row>
    <row r="1909" spans="14:14" x14ac:dyDescent="0.25">
      <c r="N1909" s="1"/>
    </row>
    <row r="1910" spans="14:14" x14ac:dyDescent="0.25">
      <c r="N1910" s="1"/>
    </row>
    <row r="1911" spans="14:14" x14ac:dyDescent="0.25">
      <c r="N1911" s="1"/>
    </row>
    <row r="1912" spans="14:14" x14ac:dyDescent="0.25">
      <c r="N1912" s="1"/>
    </row>
    <row r="1913" spans="14:14" x14ac:dyDescent="0.25">
      <c r="N1913" s="1"/>
    </row>
    <row r="1914" spans="14:14" x14ac:dyDescent="0.25">
      <c r="N1914" s="1"/>
    </row>
    <row r="1915" spans="14:14" x14ac:dyDescent="0.25">
      <c r="N1915" s="1"/>
    </row>
    <row r="1916" spans="14:14" x14ac:dyDescent="0.25">
      <c r="N1916" s="1"/>
    </row>
    <row r="1917" spans="14:14" x14ac:dyDescent="0.25">
      <c r="N1917" s="1"/>
    </row>
    <row r="1918" spans="14:14" x14ac:dyDescent="0.25">
      <c r="N1918" s="1"/>
    </row>
    <row r="1919" spans="14:14" x14ac:dyDescent="0.25">
      <c r="N1919" s="1"/>
    </row>
    <row r="1920" spans="14:14" x14ac:dyDescent="0.25">
      <c r="N1920" s="1"/>
    </row>
    <row r="1921" spans="14:14" x14ac:dyDescent="0.25">
      <c r="N1921" s="1"/>
    </row>
    <row r="1922" spans="14:14" x14ac:dyDescent="0.25">
      <c r="N1922" s="1"/>
    </row>
    <row r="1923" spans="14:14" x14ac:dyDescent="0.25">
      <c r="N1923" s="1"/>
    </row>
    <row r="1924" spans="14:14" x14ac:dyDescent="0.25">
      <c r="N1924" s="1"/>
    </row>
    <row r="1925" spans="14:14" x14ac:dyDescent="0.25">
      <c r="N1925" s="1"/>
    </row>
    <row r="1926" spans="14:14" x14ac:dyDescent="0.25">
      <c r="N1926" s="1"/>
    </row>
    <row r="1927" spans="14:14" x14ac:dyDescent="0.25">
      <c r="N1927" s="1"/>
    </row>
    <row r="1928" spans="14:14" x14ac:dyDescent="0.25">
      <c r="N1928" s="1"/>
    </row>
    <row r="1929" spans="14:14" x14ac:dyDescent="0.25">
      <c r="N1929" s="1"/>
    </row>
    <row r="1930" spans="14:14" x14ac:dyDescent="0.25">
      <c r="N1930" s="1"/>
    </row>
    <row r="1931" spans="14:14" x14ac:dyDescent="0.25">
      <c r="N1931" s="1"/>
    </row>
    <row r="1932" spans="14:14" x14ac:dyDescent="0.25">
      <c r="N1932" s="1"/>
    </row>
    <row r="1933" spans="14:14" x14ac:dyDescent="0.25">
      <c r="N1933" s="1"/>
    </row>
    <row r="1934" spans="14:14" x14ac:dyDescent="0.25">
      <c r="N1934" s="1"/>
    </row>
    <row r="1935" spans="14:14" x14ac:dyDescent="0.25">
      <c r="N1935" s="1"/>
    </row>
    <row r="1936" spans="14:14" x14ac:dyDescent="0.25">
      <c r="N1936" s="1"/>
    </row>
    <row r="1937" spans="14:14" x14ac:dyDescent="0.25">
      <c r="N1937" s="1"/>
    </row>
    <row r="1938" spans="14:14" x14ac:dyDescent="0.25">
      <c r="N1938" s="1"/>
    </row>
    <row r="1939" spans="14:14" x14ac:dyDescent="0.25">
      <c r="N1939" s="1"/>
    </row>
    <row r="1940" spans="14:14" x14ac:dyDescent="0.25">
      <c r="N1940" s="1"/>
    </row>
    <row r="1941" spans="14:14" x14ac:dyDescent="0.25">
      <c r="N1941" s="1"/>
    </row>
    <row r="1942" spans="14:14" x14ac:dyDescent="0.25">
      <c r="N1942" s="1"/>
    </row>
    <row r="1943" spans="14:14" x14ac:dyDescent="0.25">
      <c r="N1943" s="1"/>
    </row>
    <row r="1944" spans="14:14" x14ac:dyDescent="0.25">
      <c r="N1944" s="1"/>
    </row>
    <row r="1945" spans="14:14" x14ac:dyDescent="0.25">
      <c r="N1945" s="1"/>
    </row>
    <row r="1946" spans="14:14" x14ac:dyDescent="0.25">
      <c r="N1946" s="1"/>
    </row>
    <row r="1947" spans="14:14" x14ac:dyDescent="0.25">
      <c r="N1947" s="1"/>
    </row>
    <row r="1948" spans="14:14" x14ac:dyDescent="0.25">
      <c r="N1948" s="1"/>
    </row>
    <row r="1949" spans="14:14" x14ac:dyDescent="0.25">
      <c r="N1949" s="1"/>
    </row>
    <row r="1950" spans="14:14" x14ac:dyDescent="0.25">
      <c r="N1950" s="1"/>
    </row>
    <row r="1951" spans="14:14" x14ac:dyDescent="0.25">
      <c r="N1951" s="1"/>
    </row>
    <row r="1952" spans="14:14" x14ac:dyDescent="0.25">
      <c r="N1952" s="1"/>
    </row>
    <row r="1953" spans="14:14" x14ac:dyDescent="0.25">
      <c r="N1953" s="1"/>
    </row>
    <row r="1954" spans="14:14" x14ac:dyDescent="0.25">
      <c r="N1954" s="1"/>
    </row>
    <row r="1955" spans="14:14" x14ac:dyDescent="0.25">
      <c r="N1955" s="1"/>
    </row>
    <row r="1956" spans="14:14" x14ac:dyDescent="0.25">
      <c r="N1956" s="1"/>
    </row>
    <row r="1957" spans="14:14" x14ac:dyDescent="0.25">
      <c r="N1957" s="1"/>
    </row>
    <row r="1958" spans="14:14" x14ac:dyDescent="0.25">
      <c r="N1958" s="1"/>
    </row>
    <row r="1959" spans="14:14" x14ac:dyDescent="0.25">
      <c r="N1959" s="1"/>
    </row>
    <row r="1960" spans="14:14" x14ac:dyDescent="0.25">
      <c r="N1960" s="1"/>
    </row>
    <row r="1961" spans="14:14" x14ac:dyDescent="0.25">
      <c r="N1961" s="1"/>
    </row>
    <row r="1962" spans="14:14" x14ac:dyDescent="0.25">
      <c r="N1962" s="1"/>
    </row>
    <row r="1963" spans="14:14" x14ac:dyDescent="0.25">
      <c r="N1963" s="1"/>
    </row>
    <row r="1964" spans="14:14" x14ac:dyDescent="0.25">
      <c r="N1964" s="1"/>
    </row>
    <row r="1965" spans="14:14" x14ac:dyDescent="0.25">
      <c r="N1965" s="1"/>
    </row>
    <row r="1966" spans="14:14" x14ac:dyDescent="0.25">
      <c r="N1966" s="1"/>
    </row>
    <row r="1967" spans="14:14" x14ac:dyDescent="0.25">
      <c r="N1967" s="1"/>
    </row>
    <row r="1968" spans="14:14" x14ac:dyDescent="0.25">
      <c r="N1968" s="1"/>
    </row>
    <row r="1969" spans="14:14" x14ac:dyDescent="0.25">
      <c r="N1969" s="1"/>
    </row>
    <row r="1970" spans="14:14" x14ac:dyDescent="0.25">
      <c r="N1970" s="1"/>
    </row>
    <row r="1971" spans="14:14" x14ac:dyDescent="0.25">
      <c r="N1971" s="1"/>
    </row>
    <row r="1972" spans="14:14" x14ac:dyDescent="0.25">
      <c r="N1972" s="1"/>
    </row>
    <row r="1973" spans="14:14" x14ac:dyDescent="0.25">
      <c r="N1973" s="1"/>
    </row>
    <row r="1974" spans="14:14" x14ac:dyDescent="0.25">
      <c r="N1974" s="1"/>
    </row>
    <row r="1975" spans="14:14" x14ac:dyDescent="0.25">
      <c r="N1975" s="1"/>
    </row>
    <row r="1976" spans="14:14" x14ac:dyDescent="0.25">
      <c r="N1976" s="1"/>
    </row>
    <row r="1977" spans="14:14" x14ac:dyDescent="0.25">
      <c r="N1977" s="1"/>
    </row>
    <row r="1978" spans="14:14" x14ac:dyDescent="0.25">
      <c r="N1978" s="1"/>
    </row>
    <row r="1979" spans="14:14" x14ac:dyDescent="0.25">
      <c r="N1979" s="1"/>
    </row>
    <row r="1980" spans="14:14" x14ac:dyDescent="0.25">
      <c r="N1980" s="1"/>
    </row>
    <row r="1981" spans="14:14" x14ac:dyDescent="0.25">
      <c r="N1981" s="1"/>
    </row>
    <row r="1982" spans="14:14" x14ac:dyDescent="0.25">
      <c r="N1982" s="1"/>
    </row>
    <row r="1983" spans="14:14" x14ac:dyDescent="0.25">
      <c r="N1983" s="1"/>
    </row>
    <row r="1984" spans="14:14" x14ac:dyDescent="0.25">
      <c r="N1984" s="1"/>
    </row>
    <row r="1985" spans="14:14" x14ac:dyDescent="0.25">
      <c r="N1985" s="1"/>
    </row>
    <row r="1986" spans="14:14" x14ac:dyDescent="0.25">
      <c r="N1986" s="1"/>
    </row>
    <row r="1987" spans="14:14" x14ac:dyDescent="0.25">
      <c r="N1987" s="1"/>
    </row>
    <row r="1988" spans="14:14" x14ac:dyDescent="0.25">
      <c r="N1988" s="1"/>
    </row>
    <row r="1989" spans="14:14" x14ac:dyDescent="0.25">
      <c r="N1989" s="1"/>
    </row>
    <row r="1990" spans="14:14" x14ac:dyDescent="0.25">
      <c r="N1990" s="1"/>
    </row>
    <row r="1991" spans="14:14" x14ac:dyDescent="0.25">
      <c r="N1991" s="1"/>
    </row>
    <row r="1992" spans="14:14" x14ac:dyDescent="0.25">
      <c r="N1992" s="1"/>
    </row>
    <row r="1993" spans="14:14" x14ac:dyDescent="0.25">
      <c r="N1993" s="1"/>
    </row>
    <row r="1994" spans="14:14" x14ac:dyDescent="0.25">
      <c r="N1994" s="1"/>
    </row>
    <row r="1995" spans="14:14" x14ac:dyDescent="0.25">
      <c r="N1995" s="1"/>
    </row>
    <row r="1996" spans="14:14" x14ac:dyDescent="0.25">
      <c r="N1996" s="1"/>
    </row>
    <row r="1997" spans="14:14" x14ac:dyDescent="0.25">
      <c r="N1997" s="1"/>
    </row>
    <row r="1998" spans="14:14" x14ac:dyDescent="0.25">
      <c r="N1998" s="1"/>
    </row>
    <row r="1999" spans="14:14" x14ac:dyDescent="0.25">
      <c r="N1999" s="1"/>
    </row>
    <row r="2000" spans="14:14" x14ac:dyDescent="0.25">
      <c r="N2000" s="1"/>
    </row>
    <row r="2001" spans="14:14" x14ac:dyDescent="0.25">
      <c r="N2001" s="1"/>
    </row>
    <row r="2002" spans="14:14" x14ac:dyDescent="0.25">
      <c r="N2002" s="1"/>
    </row>
    <row r="2003" spans="14:14" x14ac:dyDescent="0.25">
      <c r="N2003" s="1"/>
    </row>
    <row r="2004" spans="14:14" x14ac:dyDescent="0.25">
      <c r="N2004" s="1"/>
    </row>
    <row r="2005" spans="14:14" x14ac:dyDescent="0.25">
      <c r="N2005" s="1"/>
    </row>
    <row r="2006" spans="14:14" x14ac:dyDescent="0.25">
      <c r="N2006" s="1"/>
    </row>
    <row r="2007" spans="14:14" x14ac:dyDescent="0.25">
      <c r="N2007" s="1"/>
    </row>
    <row r="2008" spans="14:14" x14ac:dyDescent="0.25">
      <c r="N2008" s="1"/>
    </row>
    <row r="2009" spans="14:14" x14ac:dyDescent="0.25">
      <c r="N2009" s="1"/>
    </row>
    <row r="2010" spans="14:14" x14ac:dyDescent="0.25">
      <c r="N2010" s="1"/>
    </row>
    <row r="2011" spans="14:14" x14ac:dyDescent="0.25">
      <c r="N2011" s="1"/>
    </row>
    <row r="2012" spans="14:14" x14ac:dyDescent="0.25">
      <c r="N2012" s="1"/>
    </row>
    <row r="2013" spans="14:14" x14ac:dyDescent="0.25">
      <c r="N2013" s="1"/>
    </row>
    <row r="2014" spans="14:14" x14ac:dyDescent="0.25">
      <c r="N2014" s="1"/>
    </row>
    <row r="2015" spans="14:14" x14ac:dyDescent="0.25">
      <c r="N2015" s="1"/>
    </row>
    <row r="2016" spans="14:14" x14ac:dyDescent="0.25">
      <c r="N2016" s="1"/>
    </row>
    <row r="2017" spans="14:14" x14ac:dyDescent="0.25">
      <c r="N2017" s="1"/>
    </row>
    <row r="2018" spans="14:14" x14ac:dyDescent="0.25">
      <c r="N2018" s="1"/>
    </row>
    <row r="2019" spans="14:14" x14ac:dyDescent="0.25">
      <c r="N2019" s="1"/>
    </row>
    <row r="2020" spans="14:14" x14ac:dyDescent="0.25">
      <c r="N2020" s="1"/>
    </row>
    <row r="2021" spans="14:14" x14ac:dyDescent="0.25">
      <c r="N2021" s="1"/>
    </row>
    <row r="2022" spans="14:14" x14ac:dyDescent="0.25">
      <c r="N2022" s="1"/>
    </row>
    <row r="2023" spans="14:14" x14ac:dyDescent="0.25">
      <c r="N2023" s="1"/>
    </row>
    <row r="2024" spans="14:14" x14ac:dyDescent="0.25">
      <c r="N2024" s="1"/>
    </row>
    <row r="2025" spans="14:14" x14ac:dyDescent="0.25">
      <c r="N2025" s="1"/>
    </row>
    <row r="2026" spans="14:14" x14ac:dyDescent="0.25">
      <c r="N2026" s="1"/>
    </row>
    <row r="2027" spans="14:14" x14ac:dyDescent="0.25">
      <c r="N2027" s="1"/>
    </row>
    <row r="2028" spans="14:14" x14ac:dyDescent="0.25">
      <c r="N2028" s="1"/>
    </row>
    <row r="2029" spans="14:14" x14ac:dyDescent="0.25">
      <c r="N2029" s="1"/>
    </row>
    <row r="2030" spans="14:14" x14ac:dyDescent="0.25">
      <c r="N2030" s="1"/>
    </row>
    <row r="2031" spans="14:14" x14ac:dyDescent="0.25">
      <c r="N2031" s="1"/>
    </row>
    <row r="2032" spans="14:14" x14ac:dyDescent="0.25">
      <c r="N2032" s="1"/>
    </row>
    <row r="2033" spans="14:14" x14ac:dyDescent="0.25">
      <c r="N2033" s="1"/>
    </row>
    <row r="2034" spans="14:14" x14ac:dyDescent="0.25">
      <c r="N2034" s="1"/>
    </row>
    <row r="2035" spans="14:14" x14ac:dyDescent="0.25">
      <c r="N2035" s="1"/>
    </row>
    <row r="2036" spans="14:14" x14ac:dyDescent="0.25">
      <c r="N2036" s="1"/>
    </row>
    <row r="2037" spans="14:14" x14ac:dyDescent="0.25">
      <c r="N2037" s="1"/>
    </row>
    <row r="2038" spans="14:14" x14ac:dyDescent="0.25">
      <c r="N2038" s="1"/>
    </row>
    <row r="2039" spans="14:14" x14ac:dyDescent="0.25">
      <c r="N2039" s="1"/>
    </row>
    <row r="2040" spans="14:14" x14ac:dyDescent="0.25">
      <c r="N2040" s="1"/>
    </row>
    <row r="2041" spans="14:14" x14ac:dyDescent="0.25">
      <c r="N2041" s="1"/>
    </row>
    <row r="2042" spans="14:14" x14ac:dyDescent="0.25">
      <c r="N2042" s="1"/>
    </row>
    <row r="2043" spans="14:14" x14ac:dyDescent="0.25">
      <c r="N2043" s="1"/>
    </row>
    <row r="2044" spans="14:14" x14ac:dyDescent="0.25">
      <c r="N2044" s="1"/>
    </row>
    <row r="2045" spans="14:14" x14ac:dyDescent="0.25">
      <c r="N2045" s="1"/>
    </row>
    <row r="2046" spans="14:14" x14ac:dyDescent="0.25">
      <c r="N2046" s="1"/>
    </row>
    <row r="2047" spans="14:14" x14ac:dyDescent="0.25">
      <c r="N2047" s="1"/>
    </row>
    <row r="2048" spans="14:14" x14ac:dyDescent="0.25">
      <c r="N2048" s="1"/>
    </row>
    <row r="2049" spans="14:14" x14ac:dyDescent="0.25">
      <c r="N2049" s="1"/>
    </row>
    <row r="2050" spans="14:14" x14ac:dyDescent="0.25">
      <c r="N2050" s="1"/>
    </row>
    <row r="2051" spans="14:14" x14ac:dyDescent="0.25">
      <c r="N2051" s="1"/>
    </row>
    <row r="2052" spans="14:14" x14ac:dyDescent="0.25">
      <c r="N2052" s="1"/>
    </row>
    <row r="2053" spans="14:14" x14ac:dyDescent="0.25">
      <c r="N2053" s="1"/>
    </row>
    <row r="2054" spans="14:14" x14ac:dyDescent="0.25">
      <c r="N2054" s="1"/>
    </row>
    <row r="2055" spans="14:14" x14ac:dyDescent="0.25">
      <c r="N2055" s="1"/>
    </row>
    <row r="2056" spans="14:14" x14ac:dyDescent="0.25">
      <c r="N2056" s="1"/>
    </row>
    <row r="2057" spans="14:14" x14ac:dyDescent="0.25">
      <c r="N2057" s="1"/>
    </row>
    <row r="2058" spans="14:14" x14ac:dyDescent="0.25">
      <c r="N2058" s="1"/>
    </row>
    <row r="2059" spans="14:14" x14ac:dyDescent="0.25">
      <c r="N2059" s="1"/>
    </row>
    <row r="2060" spans="14:14" x14ac:dyDescent="0.25">
      <c r="N2060" s="1"/>
    </row>
    <row r="2061" spans="14:14" x14ac:dyDescent="0.25">
      <c r="N2061" s="1"/>
    </row>
    <row r="2062" spans="14:14" x14ac:dyDescent="0.25">
      <c r="N2062" s="1"/>
    </row>
    <row r="2063" spans="14:14" x14ac:dyDescent="0.25">
      <c r="N2063" s="1"/>
    </row>
    <row r="2064" spans="14:14" x14ac:dyDescent="0.25">
      <c r="N2064" s="1"/>
    </row>
    <row r="2065" spans="14:14" x14ac:dyDescent="0.25">
      <c r="N2065" s="1"/>
    </row>
    <row r="2066" spans="14:14" x14ac:dyDescent="0.25">
      <c r="N2066" s="1"/>
    </row>
    <row r="2067" spans="14:14" x14ac:dyDescent="0.25">
      <c r="N2067" s="1"/>
    </row>
    <row r="2068" spans="14:14" x14ac:dyDescent="0.25">
      <c r="N2068" s="1"/>
    </row>
    <row r="2069" spans="14:14" x14ac:dyDescent="0.25">
      <c r="N2069" s="1"/>
    </row>
    <row r="2070" spans="14:14" x14ac:dyDescent="0.25">
      <c r="N2070" s="1"/>
    </row>
    <row r="2071" spans="14:14" x14ac:dyDescent="0.25">
      <c r="N2071" s="1"/>
    </row>
    <row r="2072" spans="14:14" x14ac:dyDescent="0.25">
      <c r="N2072" s="1"/>
    </row>
    <row r="2073" spans="14:14" x14ac:dyDescent="0.25">
      <c r="N2073" s="1"/>
    </row>
    <row r="2074" spans="14:14" x14ac:dyDescent="0.25">
      <c r="N2074" s="1"/>
    </row>
    <row r="2075" spans="14:14" x14ac:dyDescent="0.25">
      <c r="N2075" s="1"/>
    </row>
    <row r="2076" spans="14:14" x14ac:dyDescent="0.25">
      <c r="N2076" s="1"/>
    </row>
    <row r="2077" spans="14:14" x14ac:dyDescent="0.25">
      <c r="N2077" s="1"/>
    </row>
    <row r="2078" spans="14:14" x14ac:dyDescent="0.25">
      <c r="N2078" s="1"/>
    </row>
    <row r="2079" spans="14:14" x14ac:dyDescent="0.25">
      <c r="N2079" s="1"/>
    </row>
    <row r="2080" spans="14:14" x14ac:dyDescent="0.25">
      <c r="N2080" s="1"/>
    </row>
    <row r="2081" spans="14:14" x14ac:dyDescent="0.25">
      <c r="N2081" s="1"/>
    </row>
    <row r="2082" spans="14:14" x14ac:dyDescent="0.25">
      <c r="N2082" s="1"/>
    </row>
    <row r="2083" spans="14:14" x14ac:dyDescent="0.25">
      <c r="N2083" s="1"/>
    </row>
    <row r="2084" spans="14:14" x14ac:dyDescent="0.25">
      <c r="N2084" s="1"/>
    </row>
    <row r="2085" spans="14:14" x14ac:dyDescent="0.25">
      <c r="N2085" s="1"/>
    </row>
    <row r="2086" spans="14:14" x14ac:dyDescent="0.25">
      <c r="N2086" s="1"/>
    </row>
    <row r="2087" spans="14:14" x14ac:dyDescent="0.25">
      <c r="N2087" s="1"/>
    </row>
    <row r="2088" spans="14:14" x14ac:dyDescent="0.25">
      <c r="N2088" s="1"/>
    </row>
    <row r="2089" spans="14:14" x14ac:dyDescent="0.25">
      <c r="N2089" s="1"/>
    </row>
    <row r="2090" spans="14:14" x14ac:dyDescent="0.25">
      <c r="N2090" s="1"/>
    </row>
    <row r="2091" spans="14:14" x14ac:dyDescent="0.25">
      <c r="N2091" s="1"/>
    </row>
    <row r="2092" spans="14:14" x14ac:dyDescent="0.25">
      <c r="N2092" s="1"/>
    </row>
    <row r="2093" spans="14:14" x14ac:dyDescent="0.25">
      <c r="N2093" s="1"/>
    </row>
    <row r="2094" spans="14:14" x14ac:dyDescent="0.25">
      <c r="N2094" s="1"/>
    </row>
    <row r="2095" spans="14:14" x14ac:dyDescent="0.25">
      <c r="N2095" s="1"/>
    </row>
    <row r="2096" spans="14:14" x14ac:dyDescent="0.25">
      <c r="N2096" s="1"/>
    </row>
    <row r="2097" spans="14:14" x14ac:dyDescent="0.25">
      <c r="N2097" s="1"/>
    </row>
    <row r="2098" spans="14:14" x14ac:dyDescent="0.25">
      <c r="N2098" s="1"/>
    </row>
    <row r="2099" spans="14:14" x14ac:dyDescent="0.25">
      <c r="N2099" s="1"/>
    </row>
    <row r="2100" spans="14:14" x14ac:dyDescent="0.25">
      <c r="N2100" s="1"/>
    </row>
    <row r="2101" spans="14:14" x14ac:dyDescent="0.25">
      <c r="N2101" s="1"/>
    </row>
    <row r="2102" spans="14:14" x14ac:dyDescent="0.25">
      <c r="N2102" s="1"/>
    </row>
    <row r="2103" spans="14:14" x14ac:dyDescent="0.25">
      <c r="N2103" s="1"/>
    </row>
    <row r="2104" spans="14:14" x14ac:dyDescent="0.25">
      <c r="N2104" s="1"/>
    </row>
    <row r="2105" spans="14:14" x14ac:dyDescent="0.25">
      <c r="N2105" s="1"/>
    </row>
    <row r="2106" spans="14:14" x14ac:dyDescent="0.25">
      <c r="N2106" s="1"/>
    </row>
    <row r="2107" spans="14:14" x14ac:dyDescent="0.25">
      <c r="N2107" s="1"/>
    </row>
    <row r="2108" spans="14:14" x14ac:dyDescent="0.25">
      <c r="N2108" s="1"/>
    </row>
    <row r="2109" spans="14:14" x14ac:dyDescent="0.25">
      <c r="N2109" s="1"/>
    </row>
    <row r="2110" spans="14:14" x14ac:dyDescent="0.25">
      <c r="N2110" s="1"/>
    </row>
    <row r="2111" spans="14:14" x14ac:dyDescent="0.25">
      <c r="N2111" s="1"/>
    </row>
    <row r="2112" spans="14:14" x14ac:dyDescent="0.25">
      <c r="N2112" s="1"/>
    </row>
    <row r="2113" spans="14:14" x14ac:dyDescent="0.25">
      <c r="N2113" s="1"/>
    </row>
    <row r="2114" spans="14:14" x14ac:dyDescent="0.25">
      <c r="N2114" s="1"/>
    </row>
    <row r="2115" spans="14:14" x14ac:dyDescent="0.25">
      <c r="N2115" s="1"/>
    </row>
    <row r="2116" spans="14:14" x14ac:dyDescent="0.25">
      <c r="N2116" s="1"/>
    </row>
    <row r="2117" spans="14:14" x14ac:dyDescent="0.25">
      <c r="N2117" s="1"/>
    </row>
    <row r="2118" spans="14:14" x14ac:dyDescent="0.25">
      <c r="N2118" s="1"/>
    </row>
    <row r="2119" spans="14:14" x14ac:dyDescent="0.25">
      <c r="N2119" s="1"/>
    </row>
    <row r="2120" spans="14:14" x14ac:dyDescent="0.25">
      <c r="N2120" s="1"/>
    </row>
    <row r="2121" spans="14:14" x14ac:dyDescent="0.25">
      <c r="N2121" s="1"/>
    </row>
    <row r="2122" spans="14:14" x14ac:dyDescent="0.25">
      <c r="N2122" s="1"/>
    </row>
    <row r="2123" spans="14:14" x14ac:dyDescent="0.25">
      <c r="N2123" s="1"/>
    </row>
    <row r="2124" spans="14:14" x14ac:dyDescent="0.25">
      <c r="N2124" s="1"/>
    </row>
    <row r="2125" spans="14:14" x14ac:dyDescent="0.25">
      <c r="N2125" s="1"/>
    </row>
    <row r="2126" spans="14:14" x14ac:dyDescent="0.25">
      <c r="N2126" s="1"/>
    </row>
    <row r="2127" spans="14:14" x14ac:dyDescent="0.25">
      <c r="N2127" s="1"/>
    </row>
    <row r="2128" spans="14:14" x14ac:dyDescent="0.25">
      <c r="N2128" s="1"/>
    </row>
    <row r="2129" spans="14:14" x14ac:dyDescent="0.25">
      <c r="N2129" s="1"/>
    </row>
    <row r="2130" spans="14:14" x14ac:dyDescent="0.25">
      <c r="N2130" s="1"/>
    </row>
    <row r="2131" spans="14:14" x14ac:dyDescent="0.25">
      <c r="N2131" s="1"/>
    </row>
    <row r="2132" spans="14:14" x14ac:dyDescent="0.25">
      <c r="N2132" s="1"/>
    </row>
    <row r="2133" spans="14:14" x14ac:dyDescent="0.25">
      <c r="N2133" s="1"/>
    </row>
    <row r="2134" spans="14:14" x14ac:dyDescent="0.25">
      <c r="N2134" s="1"/>
    </row>
    <row r="2135" spans="14:14" x14ac:dyDescent="0.25">
      <c r="N2135" s="1"/>
    </row>
    <row r="2136" spans="14:14" x14ac:dyDescent="0.25">
      <c r="N2136" s="1"/>
    </row>
    <row r="2137" spans="14:14" x14ac:dyDescent="0.25">
      <c r="N2137" s="1"/>
    </row>
    <row r="2138" spans="14:14" x14ac:dyDescent="0.25">
      <c r="N2138" s="1"/>
    </row>
    <row r="2139" spans="14:14" x14ac:dyDescent="0.25">
      <c r="N2139" s="1"/>
    </row>
    <row r="2140" spans="14:14" x14ac:dyDescent="0.25">
      <c r="N2140" s="1"/>
    </row>
    <row r="2141" spans="14:14" x14ac:dyDescent="0.25">
      <c r="N2141" s="1"/>
    </row>
    <row r="2142" spans="14:14" x14ac:dyDescent="0.25">
      <c r="N2142" s="1"/>
    </row>
    <row r="2143" spans="14:14" x14ac:dyDescent="0.25">
      <c r="N2143" s="1"/>
    </row>
    <row r="2144" spans="14:14" x14ac:dyDescent="0.25">
      <c r="N2144" s="1"/>
    </row>
    <row r="2145" spans="14:14" x14ac:dyDescent="0.25">
      <c r="N2145" s="1"/>
    </row>
    <row r="2146" spans="14:14" x14ac:dyDescent="0.25">
      <c r="N2146" s="1"/>
    </row>
    <row r="2147" spans="14:14" x14ac:dyDescent="0.25">
      <c r="N2147" s="1"/>
    </row>
    <row r="2148" spans="14:14" x14ac:dyDescent="0.25">
      <c r="N2148" s="1"/>
    </row>
    <row r="2149" spans="14:14" x14ac:dyDescent="0.25">
      <c r="N2149" s="1"/>
    </row>
    <row r="2150" spans="14:14" x14ac:dyDescent="0.25">
      <c r="N2150" s="1"/>
    </row>
    <row r="2151" spans="14:14" x14ac:dyDescent="0.25">
      <c r="N2151" s="1"/>
    </row>
    <row r="2152" spans="14:14" x14ac:dyDescent="0.25">
      <c r="N2152" s="1"/>
    </row>
    <row r="2153" spans="14:14" x14ac:dyDescent="0.25">
      <c r="N2153" s="1"/>
    </row>
    <row r="2154" spans="14:14" x14ac:dyDescent="0.25">
      <c r="N2154" s="1"/>
    </row>
    <row r="2155" spans="14:14" x14ac:dyDescent="0.25">
      <c r="N2155" s="1"/>
    </row>
    <row r="2156" spans="14:14" x14ac:dyDescent="0.25">
      <c r="N2156" s="1"/>
    </row>
    <row r="2157" spans="14:14" x14ac:dyDescent="0.25">
      <c r="N2157" s="1"/>
    </row>
    <row r="2158" spans="14:14" x14ac:dyDescent="0.25">
      <c r="N2158" s="1"/>
    </row>
    <row r="2159" spans="14:14" x14ac:dyDescent="0.25">
      <c r="N2159" s="1"/>
    </row>
    <row r="2160" spans="14:14" x14ac:dyDescent="0.25">
      <c r="N2160" s="1"/>
    </row>
    <row r="2161" spans="14:14" x14ac:dyDescent="0.25">
      <c r="N2161" s="1"/>
    </row>
    <row r="2162" spans="14:14" x14ac:dyDescent="0.25">
      <c r="N2162" s="1"/>
    </row>
    <row r="2163" spans="14:14" x14ac:dyDescent="0.25">
      <c r="N2163" s="1"/>
    </row>
    <row r="2164" spans="14:14" x14ac:dyDescent="0.25">
      <c r="N2164" s="1"/>
    </row>
    <row r="2165" spans="14:14" x14ac:dyDescent="0.25">
      <c r="N2165" s="1"/>
    </row>
    <row r="2166" spans="14:14" x14ac:dyDescent="0.25">
      <c r="N2166" s="1"/>
    </row>
    <row r="2167" spans="14:14" x14ac:dyDescent="0.25">
      <c r="N2167" s="1"/>
    </row>
    <row r="2168" spans="14:14" x14ac:dyDescent="0.25">
      <c r="N2168" s="1"/>
    </row>
    <row r="2169" spans="14:14" x14ac:dyDescent="0.25">
      <c r="N2169" s="1"/>
    </row>
    <row r="2170" spans="14:14" x14ac:dyDescent="0.25">
      <c r="N2170" s="1"/>
    </row>
    <row r="2171" spans="14:14" x14ac:dyDescent="0.25">
      <c r="N2171" s="1"/>
    </row>
    <row r="2172" spans="14:14" x14ac:dyDescent="0.25">
      <c r="N2172" s="1"/>
    </row>
    <row r="2173" spans="14:14" x14ac:dyDescent="0.25">
      <c r="N2173" s="1"/>
    </row>
    <row r="2174" spans="14:14" x14ac:dyDescent="0.25">
      <c r="N2174" s="1"/>
    </row>
    <row r="2175" spans="14:14" x14ac:dyDescent="0.25">
      <c r="N2175" s="1"/>
    </row>
    <row r="2176" spans="14:14" x14ac:dyDescent="0.25">
      <c r="N2176" s="1"/>
    </row>
    <row r="2177" spans="14:14" x14ac:dyDescent="0.25">
      <c r="N2177" s="1"/>
    </row>
    <row r="2178" spans="14:14" x14ac:dyDescent="0.25">
      <c r="N2178" s="1"/>
    </row>
    <row r="2179" spans="14:14" x14ac:dyDescent="0.25">
      <c r="N2179" s="1"/>
    </row>
    <row r="2180" spans="14:14" x14ac:dyDescent="0.25">
      <c r="N2180" s="1"/>
    </row>
    <row r="2181" spans="14:14" x14ac:dyDescent="0.25">
      <c r="N2181" s="1"/>
    </row>
    <row r="2182" spans="14:14" x14ac:dyDescent="0.25">
      <c r="N2182" s="1"/>
    </row>
    <row r="2183" spans="14:14" x14ac:dyDescent="0.25">
      <c r="N2183" s="1"/>
    </row>
    <row r="2184" spans="14:14" x14ac:dyDescent="0.25">
      <c r="N2184" s="1"/>
    </row>
    <row r="2185" spans="14:14" x14ac:dyDescent="0.25">
      <c r="N2185" s="1"/>
    </row>
    <row r="2186" spans="14:14" x14ac:dyDescent="0.25">
      <c r="N2186" s="1"/>
    </row>
    <row r="2187" spans="14:14" x14ac:dyDescent="0.25">
      <c r="N2187" s="1"/>
    </row>
    <row r="2188" spans="14:14" x14ac:dyDescent="0.25">
      <c r="N2188" s="1"/>
    </row>
    <row r="2189" spans="14:14" x14ac:dyDescent="0.25">
      <c r="N2189" s="1"/>
    </row>
    <row r="2190" spans="14:14" x14ac:dyDescent="0.25">
      <c r="N2190" s="1"/>
    </row>
    <row r="2191" spans="14:14" x14ac:dyDescent="0.25">
      <c r="N2191" s="1"/>
    </row>
    <row r="2192" spans="14:14" x14ac:dyDescent="0.25">
      <c r="N2192" s="1"/>
    </row>
    <row r="2193" spans="14:14" x14ac:dyDescent="0.25">
      <c r="N2193" s="1"/>
    </row>
    <row r="2194" spans="14:14" x14ac:dyDescent="0.25">
      <c r="N2194" s="1"/>
    </row>
    <row r="2195" spans="14:14" x14ac:dyDescent="0.25">
      <c r="N2195" s="1"/>
    </row>
    <row r="2196" spans="14:14" x14ac:dyDescent="0.25">
      <c r="N2196" s="1"/>
    </row>
    <row r="2197" spans="14:14" x14ac:dyDescent="0.25">
      <c r="N2197" s="1"/>
    </row>
    <row r="2198" spans="14:14" x14ac:dyDescent="0.25">
      <c r="N2198" s="1"/>
    </row>
    <row r="2199" spans="14:14" x14ac:dyDescent="0.25">
      <c r="N2199" s="1"/>
    </row>
    <row r="2200" spans="14:14" x14ac:dyDescent="0.25">
      <c r="N2200" s="1"/>
    </row>
    <row r="2201" spans="14:14" x14ac:dyDescent="0.25">
      <c r="N2201" s="1"/>
    </row>
    <row r="2202" spans="14:14" x14ac:dyDescent="0.25">
      <c r="N2202" s="1"/>
    </row>
    <row r="2203" spans="14:14" x14ac:dyDescent="0.25">
      <c r="N2203" s="1"/>
    </row>
    <row r="2204" spans="14:14" x14ac:dyDescent="0.25">
      <c r="N2204" s="1"/>
    </row>
    <row r="2205" spans="14:14" x14ac:dyDescent="0.25">
      <c r="N2205" s="1"/>
    </row>
    <row r="2206" spans="14:14" x14ac:dyDescent="0.25">
      <c r="N2206" s="1"/>
    </row>
    <row r="2207" spans="14:14" x14ac:dyDescent="0.25">
      <c r="N2207" s="1"/>
    </row>
    <row r="2208" spans="14:14" x14ac:dyDescent="0.25">
      <c r="N2208" s="1"/>
    </row>
    <row r="2209" spans="14:14" x14ac:dyDescent="0.25">
      <c r="N2209" s="1"/>
    </row>
    <row r="2210" spans="14:14" x14ac:dyDescent="0.25">
      <c r="N2210" s="1"/>
    </row>
    <row r="2211" spans="14:14" x14ac:dyDescent="0.25">
      <c r="N2211" s="1"/>
    </row>
    <row r="2212" spans="14:14" x14ac:dyDescent="0.25">
      <c r="N2212" s="1"/>
    </row>
    <row r="2213" spans="14:14" x14ac:dyDescent="0.25">
      <c r="N2213" s="1"/>
    </row>
    <row r="2214" spans="14:14" x14ac:dyDescent="0.25">
      <c r="N2214" s="1"/>
    </row>
    <row r="2215" spans="14:14" x14ac:dyDescent="0.25">
      <c r="N2215" s="1"/>
    </row>
    <row r="2216" spans="14:14" x14ac:dyDescent="0.25">
      <c r="N2216" s="1"/>
    </row>
    <row r="2217" spans="14:14" x14ac:dyDescent="0.25">
      <c r="N2217" s="1"/>
    </row>
    <row r="2218" spans="14:14" x14ac:dyDescent="0.25">
      <c r="N2218" s="1"/>
    </row>
    <row r="2219" spans="14:14" x14ac:dyDescent="0.25">
      <c r="N2219" s="1"/>
    </row>
    <row r="2220" spans="14:14" x14ac:dyDescent="0.25">
      <c r="N2220" s="1"/>
    </row>
    <row r="2221" spans="14:14" x14ac:dyDescent="0.25">
      <c r="N2221" s="1"/>
    </row>
    <row r="2222" spans="14:14" x14ac:dyDescent="0.25">
      <c r="N2222" s="1"/>
    </row>
    <row r="2223" spans="14:14" x14ac:dyDescent="0.25">
      <c r="N2223" s="1"/>
    </row>
    <row r="2224" spans="14:14" x14ac:dyDescent="0.25">
      <c r="N2224" s="1"/>
    </row>
    <row r="2225" spans="14:14" x14ac:dyDescent="0.25">
      <c r="N2225" s="1"/>
    </row>
    <row r="2226" spans="14:14" x14ac:dyDescent="0.25">
      <c r="N2226" s="1"/>
    </row>
    <row r="2227" spans="14:14" x14ac:dyDescent="0.25">
      <c r="N2227" s="1"/>
    </row>
    <row r="2228" spans="14:14" x14ac:dyDescent="0.25">
      <c r="N2228" s="1"/>
    </row>
    <row r="2229" spans="14:14" x14ac:dyDescent="0.25">
      <c r="N2229" s="1"/>
    </row>
    <row r="2230" spans="14:14" x14ac:dyDescent="0.25">
      <c r="N2230" s="1"/>
    </row>
    <row r="2231" spans="14:14" x14ac:dyDescent="0.25">
      <c r="N2231" s="1"/>
    </row>
    <row r="2232" spans="14:14" x14ac:dyDescent="0.25">
      <c r="N2232" s="1"/>
    </row>
    <row r="2233" spans="14:14" x14ac:dyDescent="0.25">
      <c r="N2233" s="1"/>
    </row>
    <row r="2234" spans="14:14" x14ac:dyDescent="0.25">
      <c r="N2234" s="1"/>
    </row>
    <row r="2235" spans="14:14" x14ac:dyDescent="0.25">
      <c r="N2235" s="1"/>
    </row>
    <row r="2236" spans="14:14" x14ac:dyDescent="0.25">
      <c r="N2236" s="1"/>
    </row>
    <row r="2237" spans="14:14" x14ac:dyDescent="0.25">
      <c r="N2237" s="1"/>
    </row>
    <row r="2238" spans="14:14" x14ac:dyDescent="0.25">
      <c r="N2238" s="1"/>
    </row>
    <row r="2239" spans="14:14" x14ac:dyDescent="0.25">
      <c r="N2239" s="1"/>
    </row>
    <row r="2240" spans="14:14" x14ac:dyDescent="0.25">
      <c r="N2240" s="1"/>
    </row>
    <row r="2241" spans="14:14" x14ac:dyDescent="0.25">
      <c r="N2241" s="1"/>
    </row>
    <row r="2242" spans="14:14" x14ac:dyDescent="0.25">
      <c r="N2242" s="1"/>
    </row>
    <row r="2243" spans="14:14" x14ac:dyDescent="0.25">
      <c r="N2243" s="1"/>
    </row>
    <row r="2244" spans="14:14" x14ac:dyDescent="0.25">
      <c r="N2244" s="1"/>
    </row>
    <row r="2245" spans="14:14" x14ac:dyDescent="0.25">
      <c r="N2245" s="1"/>
    </row>
    <row r="2246" spans="14:14" x14ac:dyDescent="0.25">
      <c r="N2246" s="1"/>
    </row>
    <row r="2247" spans="14:14" x14ac:dyDescent="0.25">
      <c r="N2247" s="1"/>
    </row>
    <row r="2248" spans="14:14" x14ac:dyDescent="0.25">
      <c r="N2248" s="1"/>
    </row>
    <row r="2249" spans="14:14" x14ac:dyDescent="0.25">
      <c r="N2249" s="1"/>
    </row>
    <row r="2250" spans="14:14" x14ac:dyDescent="0.25">
      <c r="N2250" s="1"/>
    </row>
    <row r="2251" spans="14:14" x14ac:dyDescent="0.25">
      <c r="N2251" s="1"/>
    </row>
    <row r="2252" spans="14:14" x14ac:dyDescent="0.25">
      <c r="N2252" s="1"/>
    </row>
    <row r="2253" spans="14:14" x14ac:dyDescent="0.25">
      <c r="N2253" s="1"/>
    </row>
    <row r="2254" spans="14:14" x14ac:dyDescent="0.25">
      <c r="N2254" s="1"/>
    </row>
    <row r="2255" spans="14:14" x14ac:dyDescent="0.25">
      <c r="N2255" s="1"/>
    </row>
    <row r="2256" spans="14:14" x14ac:dyDescent="0.25">
      <c r="N2256" s="1"/>
    </row>
    <row r="2257" spans="14:14" x14ac:dyDescent="0.25">
      <c r="N2257" s="1"/>
    </row>
    <row r="2258" spans="14:14" x14ac:dyDescent="0.25">
      <c r="N2258" s="1"/>
    </row>
    <row r="2259" spans="14:14" x14ac:dyDescent="0.25">
      <c r="N2259" s="1"/>
    </row>
    <row r="2260" spans="14:14" x14ac:dyDescent="0.25">
      <c r="N2260" s="1"/>
    </row>
    <row r="2261" spans="14:14" x14ac:dyDescent="0.25">
      <c r="N2261" s="1"/>
    </row>
    <row r="2262" spans="14:14" x14ac:dyDescent="0.25">
      <c r="N2262" s="1"/>
    </row>
    <row r="2263" spans="14:14" x14ac:dyDescent="0.25">
      <c r="N2263" s="1"/>
    </row>
    <row r="2264" spans="14:14" x14ac:dyDescent="0.25">
      <c r="N2264" s="1"/>
    </row>
    <row r="2265" spans="14:14" x14ac:dyDescent="0.25">
      <c r="N2265" s="1"/>
    </row>
    <row r="2266" spans="14:14" x14ac:dyDescent="0.25">
      <c r="N2266" s="1"/>
    </row>
    <row r="2267" spans="14:14" x14ac:dyDescent="0.25">
      <c r="N2267" s="1"/>
    </row>
    <row r="2268" spans="14:14" x14ac:dyDescent="0.25">
      <c r="N2268" s="1"/>
    </row>
    <row r="2269" spans="14:14" x14ac:dyDescent="0.25">
      <c r="N2269" s="1"/>
    </row>
    <row r="2270" spans="14:14" x14ac:dyDescent="0.25">
      <c r="N2270" s="1"/>
    </row>
    <row r="2271" spans="14:14" x14ac:dyDescent="0.25">
      <c r="N2271" s="1"/>
    </row>
    <row r="2272" spans="14:14" x14ac:dyDescent="0.25">
      <c r="N2272" s="1"/>
    </row>
    <row r="2273" spans="14:14" x14ac:dyDescent="0.25">
      <c r="N2273" s="1"/>
    </row>
    <row r="2274" spans="14:14" x14ac:dyDescent="0.25">
      <c r="N2274" s="1"/>
    </row>
    <row r="2275" spans="14:14" x14ac:dyDescent="0.25">
      <c r="N2275" s="1"/>
    </row>
    <row r="2276" spans="14:14" x14ac:dyDescent="0.25">
      <c r="N2276" s="1"/>
    </row>
    <row r="2277" spans="14:14" x14ac:dyDescent="0.25">
      <c r="N2277" s="1"/>
    </row>
    <row r="2278" spans="14:14" x14ac:dyDescent="0.25">
      <c r="N2278" s="1"/>
    </row>
    <row r="2279" spans="14:14" x14ac:dyDescent="0.25">
      <c r="N2279" s="1"/>
    </row>
    <row r="2280" spans="14:14" x14ac:dyDescent="0.25">
      <c r="N2280" s="1"/>
    </row>
    <row r="2281" spans="14:14" x14ac:dyDescent="0.25">
      <c r="N2281" s="1"/>
    </row>
    <row r="2282" spans="14:14" x14ac:dyDescent="0.25">
      <c r="N2282" s="1"/>
    </row>
    <row r="2283" spans="14:14" x14ac:dyDescent="0.25">
      <c r="N2283" s="1"/>
    </row>
    <row r="2284" spans="14:14" x14ac:dyDescent="0.25">
      <c r="N2284" s="1"/>
    </row>
    <row r="2285" spans="14:14" x14ac:dyDescent="0.25">
      <c r="N2285" s="1"/>
    </row>
    <row r="2286" spans="14:14" x14ac:dyDescent="0.25">
      <c r="N2286" s="1"/>
    </row>
    <row r="2287" spans="14:14" x14ac:dyDescent="0.25">
      <c r="N2287" s="1"/>
    </row>
    <row r="2288" spans="14:14" x14ac:dyDescent="0.25">
      <c r="N2288" s="1"/>
    </row>
    <row r="2289" spans="14:14" x14ac:dyDescent="0.25">
      <c r="N2289" s="1"/>
    </row>
    <row r="2290" spans="14:14" x14ac:dyDescent="0.25">
      <c r="N2290" s="1"/>
    </row>
    <row r="2291" spans="14:14" x14ac:dyDescent="0.25">
      <c r="N2291" s="1"/>
    </row>
    <row r="2292" spans="14:14" x14ac:dyDescent="0.25">
      <c r="N2292" s="1"/>
    </row>
    <row r="2293" spans="14:14" x14ac:dyDescent="0.25">
      <c r="N2293" s="1"/>
    </row>
    <row r="2294" spans="14:14" x14ac:dyDescent="0.25">
      <c r="N2294" s="1"/>
    </row>
    <row r="2295" spans="14:14" x14ac:dyDescent="0.25">
      <c r="N2295" s="1"/>
    </row>
    <row r="2296" spans="14:14" x14ac:dyDescent="0.25">
      <c r="N2296" s="1"/>
    </row>
    <row r="2297" spans="14:14" x14ac:dyDescent="0.25">
      <c r="N2297" s="1"/>
    </row>
    <row r="2298" spans="14:14" x14ac:dyDescent="0.25">
      <c r="N2298" s="1"/>
    </row>
    <row r="2299" spans="14:14" x14ac:dyDescent="0.25">
      <c r="N2299" s="1"/>
    </row>
    <row r="2300" spans="14:14" x14ac:dyDescent="0.25">
      <c r="N2300" s="1"/>
    </row>
    <row r="2301" spans="14:14" x14ac:dyDescent="0.25">
      <c r="N2301" s="1"/>
    </row>
    <row r="2302" spans="14:14" x14ac:dyDescent="0.25">
      <c r="N2302" s="1"/>
    </row>
    <row r="2303" spans="14:14" x14ac:dyDescent="0.25">
      <c r="N2303" s="1"/>
    </row>
    <row r="2304" spans="14:14" x14ac:dyDescent="0.25">
      <c r="N2304" s="1"/>
    </row>
    <row r="2305" spans="14:14" x14ac:dyDescent="0.25">
      <c r="N2305" s="1"/>
    </row>
    <row r="2306" spans="14:14" x14ac:dyDescent="0.25">
      <c r="N2306" s="1"/>
    </row>
    <row r="2307" spans="14:14" x14ac:dyDescent="0.25">
      <c r="N2307" s="1"/>
    </row>
    <row r="2308" spans="14:14" x14ac:dyDescent="0.25">
      <c r="N2308" s="1"/>
    </row>
    <row r="2309" spans="14:14" x14ac:dyDescent="0.25">
      <c r="N2309" s="1"/>
    </row>
    <row r="2310" spans="14:14" x14ac:dyDescent="0.25">
      <c r="N2310" s="1"/>
    </row>
    <row r="2311" spans="14:14" x14ac:dyDescent="0.25">
      <c r="N2311" s="1"/>
    </row>
    <row r="2312" spans="14:14" x14ac:dyDescent="0.25">
      <c r="N2312" s="1"/>
    </row>
    <row r="2313" spans="14:14" x14ac:dyDescent="0.25">
      <c r="N2313" s="1"/>
    </row>
    <row r="2314" spans="14:14" x14ac:dyDescent="0.25">
      <c r="N2314" s="1"/>
    </row>
    <row r="2315" spans="14:14" x14ac:dyDescent="0.25">
      <c r="N2315" s="1"/>
    </row>
    <row r="2316" spans="14:14" x14ac:dyDescent="0.25">
      <c r="N2316" s="1"/>
    </row>
    <row r="2317" spans="14:14" x14ac:dyDescent="0.25">
      <c r="N2317" s="1"/>
    </row>
    <row r="2318" spans="14:14" x14ac:dyDescent="0.25">
      <c r="N2318" s="1"/>
    </row>
    <row r="2319" spans="14:14" x14ac:dyDescent="0.25">
      <c r="N2319" s="1"/>
    </row>
    <row r="2320" spans="14:14" x14ac:dyDescent="0.25">
      <c r="N2320" s="1"/>
    </row>
    <row r="2321" spans="14:14" x14ac:dyDescent="0.25">
      <c r="N2321" s="1"/>
    </row>
    <row r="2322" spans="14:14" x14ac:dyDescent="0.25">
      <c r="N2322" s="1"/>
    </row>
    <row r="2323" spans="14:14" x14ac:dyDescent="0.25">
      <c r="N2323" s="1"/>
    </row>
    <row r="2324" spans="14:14" x14ac:dyDescent="0.25">
      <c r="N2324" s="1"/>
    </row>
    <row r="2325" spans="14:14" x14ac:dyDescent="0.25">
      <c r="N2325" s="1"/>
    </row>
    <row r="2326" spans="14:14" x14ac:dyDescent="0.25">
      <c r="N2326" s="1"/>
    </row>
    <row r="2327" spans="14:14" x14ac:dyDescent="0.25">
      <c r="N2327" s="1"/>
    </row>
    <row r="2328" spans="14:14" x14ac:dyDescent="0.25">
      <c r="N2328" s="1"/>
    </row>
    <row r="2329" spans="14:14" x14ac:dyDescent="0.25">
      <c r="N2329" s="1"/>
    </row>
    <row r="2330" spans="14:14" x14ac:dyDescent="0.25">
      <c r="N2330" s="1"/>
    </row>
    <row r="2331" spans="14:14" x14ac:dyDescent="0.25">
      <c r="N2331" s="1"/>
    </row>
    <row r="2332" spans="14:14" x14ac:dyDescent="0.25">
      <c r="N2332" s="1"/>
    </row>
    <row r="2333" spans="14:14" x14ac:dyDescent="0.25">
      <c r="N2333" s="1"/>
    </row>
    <row r="2334" spans="14:14" x14ac:dyDescent="0.25">
      <c r="N2334" s="1"/>
    </row>
    <row r="2335" spans="14:14" x14ac:dyDescent="0.25">
      <c r="N2335" s="1"/>
    </row>
    <row r="2336" spans="14:14" x14ac:dyDescent="0.25">
      <c r="N2336" s="1"/>
    </row>
    <row r="2337" spans="14:14" x14ac:dyDescent="0.25">
      <c r="N2337" s="1"/>
    </row>
    <row r="2338" spans="14:14" x14ac:dyDescent="0.25">
      <c r="N2338" s="1"/>
    </row>
    <row r="2339" spans="14:14" x14ac:dyDescent="0.25">
      <c r="N2339" s="1"/>
    </row>
    <row r="2340" spans="14:14" x14ac:dyDescent="0.25">
      <c r="N2340" s="1"/>
    </row>
    <row r="2341" spans="14:14" x14ac:dyDescent="0.25">
      <c r="N2341" s="1"/>
    </row>
    <row r="2342" spans="14:14" x14ac:dyDescent="0.25">
      <c r="N2342" s="1"/>
    </row>
    <row r="2343" spans="14:14" x14ac:dyDescent="0.25">
      <c r="N2343" s="1"/>
    </row>
    <row r="2344" spans="14:14" x14ac:dyDescent="0.25">
      <c r="N2344" s="1"/>
    </row>
    <row r="2345" spans="14:14" x14ac:dyDescent="0.25">
      <c r="N2345" s="1"/>
    </row>
    <row r="2346" spans="14:14" x14ac:dyDescent="0.25">
      <c r="N2346" s="1"/>
    </row>
    <row r="2347" spans="14:14" x14ac:dyDescent="0.25">
      <c r="N2347" s="1"/>
    </row>
    <row r="2348" spans="14:14" x14ac:dyDescent="0.25">
      <c r="N2348" s="1"/>
    </row>
    <row r="2349" spans="14:14" x14ac:dyDescent="0.25">
      <c r="N2349" s="1"/>
    </row>
    <row r="2350" spans="14:14" x14ac:dyDescent="0.25">
      <c r="N2350" s="1"/>
    </row>
    <row r="2351" spans="14:14" x14ac:dyDescent="0.25">
      <c r="N2351" s="1"/>
    </row>
    <row r="2352" spans="14:14" x14ac:dyDescent="0.25">
      <c r="N2352" s="1"/>
    </row>
    <row r="2353" spans="14:14" x14ac:dyDescent="0.25">
      <c r="N2353" s="1"/>
    </row>
    <row r="2354" spans="14:14" x14ac:dyDescent="0.25">
      <c r="N2354" s="1"/>
    </row>
    <row r="2355" spans="14:14" x14ac:dyDescent="0.25">
      <c r="N2355" s="1"/>
    </row>
    <row r="2356" spans="14:14" x14ac:dyDescent="0.25">
      <c r="N2356" s="1"/>
    </row>
    <row r="2357" spans="14:14" x14ac:dyDescent="0.25">
      <c r="N2357" s="1"/>
    </row>
    <row r="2358" spans="14:14" x14ac:dyDescent="0.25">
      <c r="N2358" s="1"/>
    </row>
    <row r="2359" spans="14:14" x14ac:dyDescent="0.25">
      <c r="N2359" s="1"/>
    </row>
    <row r="2360" spans="14:14" x14ac:dyDescent="0.25">
      <c r="N2360" s="1"/>
    </row>
    <row r="2361" spans="14:14" x14ac:dyDescent="0.25">
      <c r="N2361" s="1"/>
    </row>
    <row r="2362" spans="14:14" x14ac:dyDescent="0.25">
      <c r="N2362" s="1"/>
    </row>
    <row r="2363" spans="14:14" x14ac:dyDescent="0.25">
      <c r="N2363" s="1"/>
    </row>
    <row r="2364" spans="14:14" x14ac:dyDescent="0.25">
      <c r="N2364" s="1"/>
    </row>
    <row r="2365" spans="14:14" x14ac:dyDescent="0.25">
      <c r="N2365" s="1"/>
    </row>
    <row r="2366" spans="14:14" x14ac:dyDescent="0.25">
      <c r="N2366" s="1"/>
    </row>
    <row r="2367" spans="14:14" x14ac:dyDescent="0.25">
      <c r="N2367" s="1"/>
    </row>
    <row r="2368" spans="14:14" x14ac:dyDescent="0.25">
      <c r="N2368" s="1"/>
    </row>
    <row r="2369" spans="14:14" x14ac:dyDescent="0.25">
      <c r="N2369" s="1"/>
    </row>
    <row r="2370" spans="14:14" x14ac:dyDescent="0.25">
      <c r="N2370" s="1"/>
    </row>
    <row r="2371" spans="14:14" x14ac:dyDescent="0.25">
      <c r="N2371" s="1"/>
    </row>
    <row r="2372" spans="14:14" x14ac:dyDescent="0.25">
      <c r="N2372" s="1"/>
    </row>
    <row r="2373" spans="14:14" x14ac:dyDescent="0.25">
      <c r="N2373" s="1"/>
    </row>
    <row r="2374" spans="14:14" x14ac:dyDescent="0.25">
      <c r="N2374" s="1"/>
    </row>
    <row r="2375" spans="14:14" x14ac:dyDescent="0.25">
      <c r="N2375" s="1"/>
    </row>
    <row r="2376" spans="14:14" x14ac:dyDescent="0.25">
      <c r="N2376" s="1"/>
    </row>
    <row r="2377" spans="14:14" x14ac:dyDescent="0.25">
      <c r="N2377" s="1"/>
    </row>
    <row r="2378" spans="14:14" x14ac:dyDescent="0.25">
      <c r="N2378" s="1"/>
    </row>
    <row r="2379" spans="14:14" x14ac:dyDescent="0.25">
      <c r="N2379" s="1"/>
    </row>
    <row r="2380" spans="14:14" x14ac:dyDescent="0.25">
      <c r="N2380" s="1"/>
    </row>
    <row r="2381" spans="14:14" x14ac:dyDescent="0.25">
      <c r="N2381" s="1"/>
    </row>
    <row r="2382" spans="14:14" x14ac:dyDescent="0.25">
      <c r="N2382" s="1"/>
    </row>
    <row r="2383" spans="14:14" x14ac:dyDescent="0.25">
      <c r="N2383" s="1"/>
    </row>
    <row r="2384" spans="14:14" x14ac:dyDescent="0.25">
      <c r="N2384" s="1"/>
    </row>
    <row r="2385" spans="14:14" x14ac:dyDescent="0.25">
      <c r="N2385" s="1"/>
    </row>
    <row r="2386" spans="14:14" x14ac:dyDescent="0.25">
      <c r="N2386" s="1"/>
    </row>
    <row r="2387" spans="14:14" x14ac:dyDescent="0.25">
      <c r="N2387" s="1"/>
    </row>
    <row r="2388" spans="14:14" x14ac:dyDescent="0.25">
      <c r="N2388" s="1"/>
    </row>
    <row r="2389" spans="14:14" x14ac:dyDescent="0.25">
      <c r="N2389" s="1"/>
    </row>
    <row r="2390" spans="14:14" x14ac:dyDescent="0.25">
      <c r="N2390" s="1"/>
    </row>
    <row r="2391" spans="14:14" x14ac:dyDescent="0.25">
      <c r="N2391" s="1"/>
    </row>
    <row r="2392" spans="14:14" x14ac:dyDescent="0.25">
      <c r="N2392" s="1"/>
    </row>
    <row r="2393" spans="14:14" x14ac:dyDescent="0.25">
      <c r="N2393" s="1"/>
    </row>
    <row r="2394" spans="14:14" x14ac:dyDescent="0.25">
      <c r="N2394" s="1"/>
    </row>
    <row r="2395" spans="14:14" x14ac:dyDescent="0.25">
      <c r="N2395" s="1"/>
    </row>
    <row r="2396" spans="14:14" x14ac:dyDescent="0.25">
      <c r="N2396" s="1"/>
    </row>
    <row r="2397" spans="14:14" x14ac:dyDescent="0.25">
      <c r="N2397" s="1"/>
    </row>
    <row r="2398" spans="14:14" x14ac:dyDescent="0.25">
      <c r="N2398" s="1"/>
    </row>
    <row r="2399" spans="14:14" x14ac:dyDescent="0.25">
      <c r="N2399" s="1"/>
    </row>
    <row r="2400" spans="14:14" x14ac:dyDescent="0.25">
      <c r="N2400" s="1"/>
    </row>
    <row r="2401" spans="14:14" x14ac:dyDescent="0.25">
      <c r="N2401" s="1"/>
    </row>
    <row r="2402" spans="14:14" x14ac:dyDescent="0.25">
      <c r="N2402" s="1"/>
    </row>
    <row r="2403" spans="14:14" x14ac:dyDescent="0.25">
      <c r="N2403" s="1"/>
    </row>
    <row r="2404" spans="14:14" x14ac:dyDescent="0.25">
      <c r="N2404" s="1"/>
    </row>
    <row r="2405" spans="14:14" x14ac:dyDescent="0.25">
      <c r="N2405" s="1"/>
    </row>
    <row r="2406" spans="14:14" x14ac:dyDescent="0.25">
      <c r="N2406" s="1"/>
    </row>
    <row r="2407" spans="14:14" x14ac:dyDescent="0.25">
      <c r="N2407" s="1"/>
    </row>
    <row r="2408" spans="14:14" x14ac:dyDescent="0.25">
      <c r="N2408" s="1"/>
    </row>
    <row r="2409" spans="14:14" x14ac:dyDescent="0.25">
      <c r="N2409" s="1"/>
    </row>
    <row r="2410" spans="14:14" x14ac:dyDescent="0.25">
      <c r="N2410" s="1"/>
    </row>
    <row r="2411" spans="14:14" x14ac:dyDescent="0.25">
      <c r="N2411" s="1"/>
    </row>
    <row r="2412" spans="14:14" x14ac:dyDescent="0.25">
      <c r="N2412" s="1"/>
    </row>
    <row r="2413" spans="14:14" x14ac:dyDescent="0.25">
      <c r="N2413" s="1"/>
    </row>
    <row r="2414" spans="14:14" x14ac:dyDescent="0.25">
      <c r="N2414" s="1"/>
    </row>
    <row r="2415" spans="14:14" x14ac:dyDescent="0.25">
      <c r="N2415" s="1"/>
    </row>
    <row r="2416" spans="14:14" x14ac:dyDescent="0.25">
      <c r="N2416" s="1"/>
    </row>
    <row r="2417" spans="14:14" x14ac:dyDescent="0.25">
      <c r="N2417" s="1"/>
    </row>
    <row r="2418" spans="14:14" x14ac:dyDescent="0.25">
      <c r="N2418" s="1"/>
    </row>
    <row r="2419" spans="14:14" x14ac:dyDescent="0.25">
      <c r="N2419" s="1"/>
    </row>
    <row r="2420" spans="14:14" x14ac:dyDescent="0.25">
      <c r="N2420" s="1"/>
    </row>
    <row r="2421" spans="14:14" x14ac:dyDescent="0.25">
      <c r="N2421" s="1"/>
    </row>
    <row r="2422" spans="14:14" x14ac:dyDescent="0.25">
      <c r="N2422" s="1"/>
    </row>
    <row r="2423" spans="14:14" x14ac:dyDescent="0.25">
      <c r="N2423" s="1"/>
    </row>
    <row r="2424" spans="14:14" x14ac:dyDescent="0.25">
      <c r="N2424" s="1"/>
    </row>
    <row r="2425" spans="14:14" x14ac:dyDescent="0.25">
      <c r="N2425" s="1"/>
    </row>
    <row r="2426" spans="14:14" x14ac:dyDescent="0.25">
      <c r="N2426" s="1"/>
    </row>
    <row r="2427" spans="14:14" x14ac:dyDescent="0.25">
      <c r="N2427" s="1"/>
    </row>
    <row r="2428" spans="14:14" x14ac:dyDescent="0.25">
      <c r="N2428" s="1"/>
    </row>
    <row r="2429" spans="14:14" x14ac:dyDescent="0.25">
      <c r="N2429" s="1"/>
    </row>
    <row r="2430" spans="14:14" x14ac:dyDescent="0.25">
      <c r="N2430" s="1"/>
    </row>
    <row r="2431" spans="14:14" x14ac:dyDescent="0.25">
      <c r="N2431" s="1"/>
    </row>
    <row r="2432" spans="14:14" x14ac:dyDescent="0.25">
      <c r="N2432" s="1"/>
    </row>
    <row r="2433" spans="14:14" x14ac:dyDescent="0.25">
      <c r="N2433" s="1"/>
    </row>
    <row r="2434" spans="14:14" x14ac:dyDescent="0.25">
      <c r="N2434" s="1"/>
    </row>
    <row r="2435" spans="14:14" x14ac:dyDescent="0.25">
      <c r="N2435" s="1"/>
    </row>
    <row r="2436" spans="14:14" x14ac:dyDescent="0.25">
      <c r="N2436" s="1"/>
    </row>
    <row r="2437" spans="14:14" x14ac:dyDescent="0.25">
      <c r="N2437" s="1"/>
    </row>
    <row r="2438" spans="14:14" x14ac:dyDescent="0.25">
      <c r="N2438" s="1"/>
    </row>
    <row r="2439" spans="14:14" x14ac:dyDescent="0.25">
      <c r="N2439" s="1"/>
    </row>
    <row r="2440" spans="14:14" x14ac:dyDescent="0.25">
      <c r="N2440" s="1"/>
    </row>
    <row r="2441" spans="14:14" x14ac:dyDescent="0.25">
      <c r="N2441" s="1"/>
    </row>
    <row r="2442" spans="14:14" x14ac:dyDescent="0.25">
      <c r="N2442" s="1"/>
    </row>
    <row r="2443" spans="14:14" x14ac:dyDescent="0.25">
      <c r="N2443" s="1"/>
    </row>
    <row r="2444" spans="14:14" x14ac:dyDescent="0.25">
      <c r="N2444" s="1"/>
    </row>
    <row r="2445" spans="14:14" x14ac:dyDescent="0.25">
      <c r="N2445" s="1"/>
    </row>
    <row r="2446" spans="14:14" x14ac:dyDescent="0.25">
      <c r="N2446" s="1"/>
    </row>
    <row r="2447" spans="14:14" x14ac:dyDescent="0.25">
      <c r="N2447" s="1"/>
    </row>
    <row r="2448" spans="14:14" x14ac:dyDescent="0.25">
      <c r="N2448" s="1"/>
    </row>
    <row r="2449" spans="14:14" x14ac:dyDescent="0.25">
      <c r="N2449" s="1"/>
    </row>
    <row r="2450" spans="14:14" x14ac:dyDescent="0.25">
      <c r="N2450" s="1"/>
    </row>
    <row r="2451" spans="14:14" x14ac:dyDescent="0.25">
      <c r="N2451" s="1"/>
    </row>
    <row r="2452" spans="14:14" x14ac:dyDescent="0.25">
      <c r="N2452" s="1"/>
    </row>
    <row r="2453" spans="14:14" x14ac:dyDescent="0.25">
      <c r="N2453" s="1"/>
    </row>
    <row r="2454" spans="14:14" x14ac:dyDescent="0.25">
      <c r="N2454" s="1"/>
    </row>
    <row r="2455" spans="14:14" x14ac:dyDescent="0.25">
      <c r="N2455" s="1"/>
    </row>
    <row r="2456" spans="14:14" x14ac:dyDescent="0.25">
      <c r="N2456" s="1"/>
    </row>
    <row r="2457" spans="14:14" x14ac:dyDescent="0.25">
      <c r="N2457" s="1"/>
    </row>
    <row r="2458" spans="14:14" x14ac:dyDescent="0.25">
      <c r="N2458" s="1"/>
    </row>
    <row r="2459" spans="14:14" x14ac:dyDescent="0.25">
      <c r="N2459" s="1"/>
    </row>
    <row r="2460" spans="14:14" x14ac:dyDescent="0.25">
      <c r="N2460" s="1"/>
    </row>
    <row r="2461" spans="14:14" x14ac:dyDescent="0.25">
      <c r="N2461" s="1"/>
    </row>
    <row r="2462" spans="14:14" x14ac:dyDescent="0.25">
      <c r="N2462" s="1"/>
    </row>
    <row r="2463" spans="14:14" x14ac:dyDescent="0.25">
      <c r="N2463" s="1"/>
    </row>
    <row r="2464" spans="14:14" x14ac:dyDescent="0.25">
      <c r="N2464" s="1"/>
    </row>
    <row r="2465" spans="14:14" x14ac:dyDescent="0.25">
      <c r="N2465" s="1"/>
    </row>
    <row r="2466" spans="14:14" x14ac:dyDescent="0.25">
      <c r="N2466" s="1"/>
    </row>
    <row r="2467" spans="14:14" x14ac:dyDescent="0.25">
      <c r="N2467" s="1"/>
    </row>
    <row r="2468" spans="14:14" x14ac:dyDescent="0.25">
      <c r="N2468" s="1"/>
    </row>
    <row r="2469" spans="14:14" x14ac:dyDescent="0.25">
      <c r="N2469" s="1"/>
    </row>
    <row r="2470" spans="14:14" x14ac:dyDescent="0.25">
      <c r="N2470" s="1"/>
    </row>
    <row r="2471" spans="14:14" x14ac:dyDescent="0.25">
      <c r="N2471" s="1"/>
    </row>
    <row r="2472" spans="14:14" x14ac:dyDescent="0.25">
      <c r="N2472" s="1"/>
    </row>
    <row r="2473" spans="14:14" x14ac:dyDescent="0.25">
      <c r="N2473" s="1"/>
    </row>
    <row r="2474" spans="14:14" x14ac:dyDescent="0.25">
      <c r="N2474" s="1"/>
    </row>
    <row r="2475" spans="14:14" x14ac:dyDescent="0.25">
      <c r="N2475" s="1"/>
    </row>
    <row r="2476" spans="14:14" x14ac:dyDescent="0.25">
      <c r="N2476" s="1"/>
    </row>
    <row r="2477" spans="14:14" x14ac:dyDescent="0.25">
      <c r="N2477" s="1"/>
    </row>
    <row r="2478" spans="14:14" x14ac:dyDescent="0.25">
      <c r="N2478" s="1"/>
    </row>
    <row r="2479" spans="14:14" x14ac:dyDescent="0.25">
      <c r="N2479" s="1"/>
    </row>
    <row r="2480" spans="14:14" x14ac:dyDescent="0.25">
      <c r="N2480" s="1"/>
    </row>
    <row r="2481" spans="14:14" x14ac:dyDescent="0.25">
      <c r="N2481" s="1"/>
    </row>
    <row r="2482" spans="14:14" x14ac:dyDescent="0.25">
      <c r="N2482" s="1"/>
    </row>
    <row r="2483" spans="14:14" x14ac:dyDescent="0.25">
      <c r="N2483" s="1"/>
    </row>
    <row r="2484" spans="14:14" x14ac:dyDescent="0.25">
      <c r="N2484" s="1"/>
    </row>
    <row r="2485" spans="14:14" x14ac:dyDescent="0.25">
      <c r="N2485" s="1"/>
    </row>
    <row r="2486" spans="14:14" x14ac:dyDescent="0.25">
      <c r="N2486" s="1"/>
    </row>
    <row r="2487" spans="14:14" x14ac:dyDescent="0.25">
      <c r="N2487" s="1"/>
    </row>
    <row r="2488" spans="14:14" x14ac:dyDescent="0.25">
      <c r="N2488" s="1"/>
    </row>
    <row r="2489" spans="14:14" x14ac:dyDescent="0.25">
      <c r="N2489" s="1"/>
    </row>
    <row r="2490" spans="14:14" x14ac:dyDescent="0.25">
      <c r="N2490" s="1"/>
    </row>
    <row r="2491" spans="14:14" x14ac:dyDescent="0.25">
      <c r="N2491" s="1"/>
    </row>
    <row r="2492" spans="14:14" x14ac:dyDescent="0.25">
      <c r="N2492" s="1"/>
    </row>
    <row r="2493" spans="14:14" x14ac:dyDescent="0.25">
      <c r="N2493" s="1"/>
    </row>
    <row r="2494" spans="14:14" x14ac:dyDescent="0.25">
      <c r="N2494" s="1"/>
    </row>
    <row r="2495" spans="14:14" x14ac:dyDescent="0.25">
      <c r="N2495" s="1"/>
    </row>
    <row r="2496" spans="14:14" x14ac:dyDescent="0.25">
      <c r="N2496" s="1"/>
    </row>
    <row r="2497" spans="14:14" x14ac:dyDescent="0.25">
      <c r="N2497" s="1"/>
    </row>
    <row r="2498" spans="14:14" x14ac:dyDescent="0.25">
      <c r="N2498" s="1"/>
    </row>
    <row r="2499" spans="14:14" x14ac:dyDescent="0.25">
      <c r="N2499" s="1"/>
    </row>
    <row r="2500" spans="14:14" x14ac:dyDescent="0.25">
      <c r="N2500" s="1"/>
    </row>
    <row r="2501" spans="14:14" x14ac:dyDescent="0.25">
      <c r="N2501" s="1"/>
    </row>
    <row r="2502" spans="14:14" x14ac:dyDescent="0.25">
      <c r="N2502" s="1"/>
    </row>
    <row r="2503" spans="14:14" x14ac:dyDescent="0.25">
      <c r="N2503" s="1"/>
    </row>
    <row r="2504" spans="14:14" x14ac:dyDescent="0.25">
      <c r="N2504" s="1"/>
    </row>
    <row r="2505" spans="14:14" x14ac:dyDescent="0.25">
      <c r="N2505" s="1"/>
    </row>
    <row r="2506" spans="14:14" x14ac:dyDescent="0.25">
      <c r="N2506" s="1"/>
    </row>
    <row r="2507" spans="14:14" x14ac:dyDescent="0.25">
      <c r="N2507" s="1"/>
    </row>
    <row r="2508" spans="14:14" x14ac:dyDescent="0.25">
      <c r="N2508" s="1"/>
    </row>
    <row r="2509" spans="14:14" x14ac:dyDescent="0.25">
      <c r="N2509" s="1"/>
    </row>
    <row r="2510" spans="14:14" x14ac:dyDescent="0.25">
      <c r="N2510" s="1"/>
    </row>
    <row r="2511" spans="14:14" x14ac:dyDescent="0.25">
      <c r="N2511" s="1"/>
    </row>
    <row r="2512" spans="14:14" x14ac:dyDescent="0.25">
      <c r="N2512" s="1"/>
    </row>
    <row r="2513" spans="14:14" x14ac:dyDescent="0.25">
      <c r="N2513" s="1"/>
    </row>
    <row r="2514" spans="14:14" x14ac:dyDescent="0.25">
      <c r="N2514" s="1"/>
    </row>
    <row r="2515" spans="14:14" x14ac:dyDescent="0.25">
      <c r="N2515" s="1"/>
    </row>
    <row r="2516" spans="14:14" x14ac:dyDescent="0.25">
      <c r="N2516" s="1"/>
    </row>
    <row r="2517" spans="14:14" x14ac:dyDescent="0.25">
      <c r="N2517" s="1"/>
    </row>
    <row r="2518" spans="14:14" x14ac:dyDescent="0.25">
      <c r="N2518" s="1"/>
    </row>
    <row r="2519" spans="14:14" x14ac:dyDescent="0.25">
      <c r="N2519" s="1"/>
    </row>
    <row r="2520" spans="14:14" x14ac:dyDescent="0.25">
      <c r="N2520" s="1"/>
    </row>
    <row r="2521" spans="14:14" x14ac:dyDescent="0.25">
      <c r="N2521" s="1"/>
    </row>
    <row r="2522" spans="14:14" x14ac:dyDescent="0.25">
      <c r="N2522" s="1"/>
    </row>
    <row r="2523" spans="14:14" x14ac:dyDescent="0.25">
      <c r="N2523" s="1"/>
    </row>
    <row r="2524" spans="14:14" x14ac:dyDescent="0.25">
      <c r="N2524" s="1"/>
    </row>
    <row r="2525" spans="14:14" x14ac:dyDescent="0.25">
      <c r="N2525" s="1"/>
    </row>
    <row r="2526" spans="14:14" x14ac:dyDescent="0.25">
      <c r="N2526" s="1"/>
    </row>
    <row r="2527" spans="14:14" x14ac:dyDescent="0.25">
      <c r="N2527" s="1"/>
    </row>
    <row r="2528" spans="14:14" x14ac:dyDescent="0.25">
      <c r="N2528" s="1"/>
    </row>
    <row r="2529" spans="14:14" x14ac:dyDescent="0.25">
      <c r="N2529" s="1"/>
    </row>
    <row r="2530" spans="14:14" x14ac:dyDescent="0.25">
      <c r="N2530" s="1"/>
    </row>
    <row r="2531" spans="14:14" x14ac:dyDescent="0.25">
      <c r="N2531" s="1"/>
    </row>
    <row r="2532" spans="14:14" x14ac:dyDescent="0.25">
      <c r="N2532" s="1"/>
    </row>
    <row r="2533" spans="14:14" x14ac:dyDescent="0.25">
      <c r="N2533" s="1"/>
    </row>
    <row r="2534" spans="14:14" x14ac:dyDescent="0.25">
      <c r="N2534" s="1"/>
    </row>
    <row r="2535" spans="14:14" x14ac:dyDescent="0.25">
      <c r="N2535" s="1"/>
    </row>
    <row r="2536" spans="14:14" x14ac:dyDescent="0.25">
      <c r="N2536" s="1"/>
    </row>
    <row r="2537" spans="14:14" x14ac:dyDescent="0.25">
      <c r="N2537" s="1"/>
    </row>
    <row r="2538" spans="14:14" x14ac:dyDescent="0.25">
      <c r="N2538" s="1"/>
    </row>
    <row r="2539" spans="14:14" x14ac:dyDescent="0.25">
      <c r="N2539" s="1"/>
    </row>
    <row r="2540" spans="14:14" x14ac:dyDescent="0.25">
      <c r="N2540" s="1"/>
    </row>
    <row r="2541" spans="14:14" x14ac:dyDescent="0.25">
      <c r="N2541" s="1"/>
    </row>
    <row r="2542" spans="14:14" x14ac:dyDescent="0.25">
      <c r="N2542" s="1"/>
    </row>
    <row r="2543" spans="14:14" x14ac:dyDescent="0.25">
      <c r="N2543" s="1"/>
    </row>
    <row r="2544" spans="14:14" x14ac:dyDescent="0.25">
      <c r="N2544" s="1"/>
    </row>
    <row r="2545" spans="14:14" x14ac:dyDescent="0.25">
      <c r="N2545" s="1"/>
    </row>
    <row r="2546" spans="14:14" x14ac:dyDescent="0.25">
      <c r="N2546" s="1"/>
    </row>
    <row r="2547" spans="14:14" x14ac:dyDescent="0.25">
      <c r="N2547" s="1"/>
    </row>
    <row r="2548" spans="14:14" x14ac:dyDescent="0.25">
      <c r="N2548" s="1"/>
    </row>
    <row r="2549" spans="14:14" x14ac:dyDescent="0.25">
      <c r="N2549" s="1"/>
    </row>
    <row r="2550" spans="14:14" x14ac:dyDescent="0.25">
      <c r="N2550" s="1"/>
    </row>
    <row r="2551" spans="14:14" x14ac:dyDescent="0.25">
      <c r="N2551" s="1"/>
    </row>
    <row r="2552" spans="14:14" x14ac:dyDescent="0.25">
      <c r="N2552" s="1"/>
    </row>
    <row r="2553" spans="14:14" x14ac:dyDescent="0.25">
      <c r="N2553" s="1"/>
    </row>
    <row r="2554" spans="14:14" x14ac:dyDescent="0.25">
      <c r="N2554" s="1"/>
    </row>
    <row r="2555" spans="14:14" x14ac:dyDescent="0.25">
      <c r="N2555" s="1"/>
    </row>
    <row r="2556" spans="14:14" x14ac:dyDescent="0.25">
      <c r="N2556" s="1"/>
    </row>
    <row r="2557" spans="14:14" x14ac:dyDescent="0.25">
      <c r="N2557" s="1"/>
    </row>
    <row r="2558" spans="14:14" x14ac:dyDescent="0.25">
      <c r="N2558" s="1"/>
    </row>
    <row r="2559" spans="14:14" x14ac:dyDescent="0.25">
      <c r="N2559" s="1"/>
    </row>
    <row r="2560" spans="14:14" x14ac:dyDescent="0.25">
      <c r="N2560" s="1"/>
    </row>
    <row r="2561" spans="14:14" x14ac:dyDescent="0.25">
      <c r="N2561" s="1"/>
    </row>
    <row r="2562" spans="14:14" x14ac:dyDescent="0.25">
      <c r="N2562" s="1"/>
    </row>
    <row r="2563" spans="14:14" x14ac:dyDescent="0.25">
      <c r="N2563" s="1"/>
    </row>
    <row r="2564" spans="14:14" x14ac:dyDescent="0.25">
      <c r="N2564" s="1"/>
    </row>
    <row r="2565" spans="14:14" x14ac:dyDescent="0.25">
      <c r="N2565" s="1"/>
    </row>
    <row r="2566" spans="14:14" x14ac:dyDescent="0.25">
      <c r="N2566" s="1"/>
    </row>
    <row r="2567" spans="14:14" x14ac:dyDescent="0.25">
      <c r="N2567" s="1"/>
    </row>
    <row r="2568" spans="14:14" x14ac:dyDescent="0.25">
      <c r="N2568" s="1"/>
    </row>
    <row r="2569" spans="14:14" x14ac:dyDescent="0.25">
      <c r="N2569" s="1"/>
    </row>
    <row r="2570" spans="14:14" x14ac:dyDescent="0.25">
      <c r="N2570" s="1"/>
    </row>
    <row r="2571" spans="14:14" x14ac:dyDescent="0.25">
      <c r="N2571" s="1"/>
    </row>
    <row r="2572" spans="14:14" x14ac:dyDescent="0.25">
      <c r="N2572" s="1"/>
    </row>
    <row r="2573" spans="14:14" x14ac:dyDescent="0.25">
      <c r="N2573" s="1"/>
    </row>
    <row r="2574" spans="14:14" x14ac:dyDescent="0.25">
      <c r="N2574" s="1"/>
    </row>
    <row r="2575" spans="14:14" x14ac:dyDescent="0.25">
      <c r="N2575" s="1"/>
    </row>
    <row r="2576" spans="14:14" x14ac:dyDescent="0.25">
      <c r="N2576" s="1"/>
    </row>
    <row r="2577" spans="14:14" x14ac:dyDescent="0.25">
      <c r="N2577" s="1"/>
    </row>
    <row r="2578" spans="14:14" x14ac:dyDescent="0.25">
      <c r="N2578" s="1"/>
    </row>
    <row r="2579" spans="14:14" x14ac:dyDescent="0.25">
      <c r="N2579" s="1"/>
    </row>
    <row r="2580" spans="14:14" x14ac:dyDescent="0.25">
      <c r="N2580" s="1"/>
    </row>
    <row r="2581" spans="14:14" x14ac:dyDescent="0.25">
      <c r="N2581" s="1"/>
    </row>
    <row r="2582" spans="14:14" x14ac:dyDescent="0.25">
      <c r="N2582" s="1"/>
    </row>
    <row r="2583" spans="14:14" x14ac:dyDescent="0.25">
      <c r="N2583" s="1"/>
    </row>
    <row r="2584" spans="14:14" x14ac:dyDescent="0.25">
      <c r="N2584" s="1"/>
    </row>
    <row r="2585" spans="14:14" x14ac:dyDescent="0.25">
      <c r="N2585" s="1"/>
    </row>
    <row r="2586" spans="14:14" x14ac:dyDescent="0.25">
      <c r="N2586" s="1"/>
    </row>
    <row r="2587" spans="14:14" x14ac:dyDescent="0.25">
      <c r="N2587" s="1"/>
    </row>
    <row r="2588" spans="14:14" x14ac:dyDescent="0.25">
      <c r="N2588" s="1"/>
    </row>
    <row r="2589" spans="14:14" x14ac:dyDescent="0.25">
      <c r="N2589" s="1"/>
    </row>
    <row r="2590" spans="14:14" x14ac:dyDescent="0.25">
      <c r="N2590" s="1"/>
    </row>
    <row r="2591" spans="14:14" x14ac:dyDescent="0.25">
      <c r="N2591" s="1"/>
    </row>
    <row r="2592" spans="14:14" x14ac:dyDescent="0.25">
      <c r="N2592" s="1"/>
    </row>
    <row r="2593" spans="14:14" x14ac:dyDescent="0.25">
      <c r="N2593" s="1"/>
    </row>
    <row r="2594" spans="14:14" x14ac:dyDescent="0.25">
      <c r="N2594" s="1"/>
    </row>
    <row r="2595" spans="14:14" x14ac:dyDescent="0.25">
      <c r="N2595" s="1"/>
    </row>
    <row r="2596" spans="14:14" x14ac:dyDescent="0.25">
      <c r="N2596" s="1"/>
    </row>
    <row r="2597" spans="14:14" x14ac:dyDescent="0.25">
      <c r="N2597" s="1"/>
    </row>
    <row r="2598" spans="14:14" x14ac:dyDescent="0.25">
      <c r="N2598" s="1"/>
    </row>
    <row r="2599" spans="14:14" x14ac:dyDescent="0.25">
      <c r="N2599" s="1"/>
    </row>
    <row r="2600" spans="14:14" x14ac:dyDescent="0.25">
      <c r="N2600" s="1"/>
    </row>
    <row r="2601" spans="14:14" x14ac:dyDescent="0.25">
      <c r="N2601" s="1"/>
    </row>
    <row r="2602" spans="14:14" x14ac:dyDescent="0.25">
      <c r="N2602" s="1"/>
    </row>
    <row r="2603" spans="14:14" x14ac:dyDescent="0.25">
      <c r="N2603" s="1"/>
    </row>
    <row r="2604" spans="14:14" x14ac:dyDescent="0.25">
      <c r="N2604" s="1"/>
    </row>
    <row r="2605" spans="14:14" x14ac:dyDescent="0.25">
      <c r="N2605" s="1"/>
    </row>
    <row r="2606" spans="14:14" x14ac:dyDescent="0.25">
      <c r="N2606" s="1"/>
    </row>
    <row r="2607" spans="14:14" x14ac:dyDescent="0.25">
      <c r="N2607" s="1"/>
    </row>
    <row r="2608" spans="14:14" x14ac:dyDescent="0.25">
      <c r="N2608" s="1"/>
    </row>
    <row r="2609" spans="14:14" x14ac:dyDescent="0.25">
      <c r="N2609" s="1"/>
    </row>
    <row r="2610" spans="14:14" x14ac:dyDescent="0.25">
      <c r="N2610" s="1"/>
    </row>
    <row r="2611" spans="14:14" x14ac:dyDescent="0.25">
      <c r="N2611" s="1"/>
    </row>
    <row r="2612" spans="14:14" x14ac:dyDescent="0.25">
      <c r="N2612" s="1"/>
    </row>
    <row r="2613" spans="14:14" x14ac:dyDescent="0.25">
      <c r="N2613" s="1"/>
    </row>
    <row r="2614" spans="14:14" x14ac:dyDescent="0.25">
      <c r="N2614" s="1"/>
    </row>
    <row r="2615" spans="14:14" x14ac:dyDescent="0.25">
      <c r="N2615" s="1"/>
    </row>
    <row r="2616" spans="14:14" x14ac:dyDescent="0.25">
      <c r="N2616" s="1"/>
    </row>
    <row r="2617" spans="14:14" x14ac:dyDescent="0.25">
      <c r="N2617" s="1"/>
    </row>
    <row r="2618" spans="14:14" x14ac:dyDescent="0.25">
      <c r="N2618" s="1"/>
    </row>
    <row r="2619" spans="14:14" x14ac:dyDescent="0.25">
      <c r="N2619" s="1"/>
    </row>
    <row r="2620" spans="14:14" x14ac:dyDescent="0.25">
      <c r="N2620" s="1"/>
    </row>
    <row r="2621" spans="14:14" x14ac:dyDescent="0.25">
      <c r="N2621" s="1"/>
    </row>
    <row r="2622" spans="14:14" x14ac:dyDescent="0.25">
      <c r="N2622" s="1"/>
    </row>
    <row r="2623" spans="14:14" x14ac:dyDescent="0.25">
      <c r="N2623" s="1"/>
    </row>
    <row r="2624" spans="14:14" x14ac:dyDescent="0.25">
      <c r="N2624" s="1"/>
    </row>
    <row r="2625" spans="14:14" x14ac:dyDescent="0.25">
      <c r="N2625" s="1"/>
    </row>
    <row r="2626" spans="14:14" x14ac:dyDescent="0.25">
      <c r="N2626" s="1"/>
    </row>
    <row r="2627" spans="14:14" x14ac:dyDescent="0.25">
      <c r="N2627" s="1"/>
    </row>
    <row r="2628" spans="14:14" x14ac:dyDescent="0.25">
      <c r="N2628" s="1"/>
    </row>
    <row r="2629" spans="14:14" x14ac:dyDescent="0.25">
      <c r="N2629" s="1"/>
    </row>
    <row r="2630" spans="14:14" x14ac:dyDescent="0.25">
      <c r="N2630" s="1"/>
    </row>
    <row r="2631" spans="14:14" x14ac:dyDescent="0.25">
      <c r="N2631" s="1"/>
    </row>
    <row r="2632" spans="14:14" x14ac:dyDescent="0.25">
      <c r="N2632" s="1"/>
    </row>
    <row r="2633" spans="14:14" x14ac:dyDescent="0.25">
      <c r="N2633" s="1"/>
    </row>
    <row r="2634" spans="14:14" x14ac:dyDescent="0.25">
      <c r="N2634" s="1"/>
    </row>
    <row r="2635" spans="14:14" x14ac:dyDescent="0.25">
      <c r="N2635" s="1"/>
    </row>
    <row r="2636" spans="14:14" x14ac:dyDescent="0.25">
      <c r="N2636" s="1"/>
    </row>
    <row r="2637" spans="14:14" x14ac:dyDescent="0.25">
      <c r="N2637" s="1"/>
    </row>
    <row r="2638" spans="14:14" x14ac:dyDescent="0.25">
      <c r="N2638" s="1"/>
    </row>
    <row r="2639" spans="14:14" x14ac:dyDescent="0.25">
      <c r="N2639" s="1"/>
    </row>
    <row r="2640" spans="14:14" x14ac:dyDescent="0.25">
      <c r="N2640" s="1"/>
    </row>
    <row r="2641" spans="14:14" x14ac:dyDescent="0.25">
      <c r="N2641" s="1"/>
    </row>
    <row r="2642" spans="14:14" x14ac:dyDescent="0.25">
      <c r="N2642" s="1"/>
    </row>
    <row r="2643" spans="14:14" x14ac:dyDescent="0.25">
      <c r="N2643" s="1"/>
    </row>
    <row r="2644" spans="14:14" x14ac:dyDescent="0.25">
      <c r="N2644" s="1"/>
    </row>
    <row r="2645" spans="14:14" x14ac:dyDescent="0.25">
      <c r="N2645" s="1"/>
    </row>
    <row r="2646" spans="14:14" x14ac:dyDescent="0.25">
      <c r="N2646" s="1"/>
    </row>
    <row r="2647" spans="14:14" x14ac:dyDescent="0.25">
      <c r="N2647" s="1"/>
    </row>
    <row r="2648" spans="14:14" x14ac:dyDescent="0.25">
      <c r="N2648" s="1"/>
    </row>
    <row r="2649" spans="14:14" x14ac:dyDescent="0.25">
      <c r="N2649" s="1"/>
    </row>
    <row r="2650" spans="14:14" x14ac:dyDescent="0.25">
      <c r="N2650" s="1"/>
    </row>
    <row r="2651" spans="14:14" x14ac:dyDescent="0.25">
      <c r="N2651" s="1"/>
    </row>
    <row r="2652" spans="14:14" x14ac:dyDescent="0.25">
      <c r="N2652" s="1"/>
    </row>
    <row r="2653" spans="14:14" x14ac:dyDescent="0.25">
      <c r="N2653" s="1"/>
    </row>
    <row r="2654" spans="14:14" x14ac:dyDescent="0.25">
      <c r="N2654" s="1"/>
    </row>
    <row r="2655" spans="14:14" x14ac:dyDescent="0.25">
      <c r="N2655" s="1"/>
    </row>
    <row r="2656" spans="14:14" x14ac:dyDescent="0.25">
      <c r="N2656" s="1"/>
    </row>
    <row r="2657" spans="14:14" x14ac:dyDescent="0.25">
      <c r="N2657" s="1"/>
    </row>
    <row r="2658" spans="14:14" x14ac:dyDescent="0.25">
      <c r="N2658" s="1"/>
    </row>
    <row r="2659" spans="14:14" x14ac:dyDescent="0.25">
      <c r="N2659" s="1"/>
    </row>
    <row r="2660" spans="14:14" x14ac:dyDescent="0.25">
      <c r="N2660" s="1"/>
    </row>
    <row r="2661" spans="14:14" x14ac:dyDescent="0.25">
      <c r="N2661" s="1"/>
    </row>
    <row r="2662" spans="14:14" x14ac:dyDescent="0.25">
      <c r="N2662" s="1"/>
    </row>
    <row r="2663" spans="14:14" x14ac:dyDescent="0.25">
      <c r="N2663" s="1"/>
    </row>
    <row r="2664" spans="14:14" x14ac:dyDescent="0.25">
      <c r="N2664" s="1"/>
    </row>
    <row r="2665" spans="14:14" x14ac:dyDescent="0.25">
      <c r="N2665" s="1"/>
    </row>
    <row r="2666" spans="14:14" x14ac:dyDescent="0.25">
      <c r="N2666" s="1"/>
    </row>
    <row r="2667" spans="14:14" x14ac:dyDescent="0.25">
      <c r="N2667" s="1"/>
    </row>
    <row r="2668" spans="14:14" x14ac:dyDescent="0.25">
      <c r="N2668" s="1"/>
    </row>
    <row r="2669" spans="14:14" x14ac:dyDescent="0.25">
      <c r="N2669" s="1"/>
    </row>
    <row r="2670" spans="14:14" x14ac:dyDescent="0.25">
      <c r="N2670" s="1"/>
    </row>
    <row r="2671" spans="14:14" x14ac:dyDescent="0.25">
      <c r="N2671" s="1"/>
    </row>
    <row r="2672" spans="14:14" x14ac:dyDescent="0.25">
      <c r="N2672" s="1"/>
    </row>
    <row r="2673" spans="14:14" x14ac:dyDescent="0.25">
      <c r="N2673" s="1"/>
    </row>
    <row r="2674" spans="14:14" x14ac:dyDescent="0.25">
      <c r="N2674" s="1"/>
    </row>
    <row r="2675" spans="14:14" x14ac:dyDescent="0.25">
      <c r="N2675" s="1"/>
    </row>
    <row r="2676" spans="14:14" x14ac:dyDescent="0.25">
      <c r="N2676" s="1"/>
    </row>
    <row r="2677" spans="14:14" x14ac:dyDescent="0.25">
      <c r="N2677" s="1"/>
    </row>
    <row r="2678" spans="14:14" x14ac:dyDescent="0.25">
      <c r="N2678" s="1"/>
    </row>
    <row r="2679" spans="14:14" x14ac:dyDescent="0.25">
      <c r="N2679" s="1"/>
    </row>
    <row r="2680" spans="14:14" x14ac:dyDescent="0.25">
      <c r="N2680" s="1"/>
    </row>
    <row r="2681" spans="14:14" x14ac:dyDescent="0.25">
      <c r="N2681" s="1"/>
    </row>
    <row r="2682" spans="14:14" x14ac:dyDescent="0.25">
      <c r="N2682" s="1"/>
    </row>
    <row r="2683" spans="14:14" x14ac:dyDescent="0.25">
      <c r="N2683" s="1"/>
    </row>
    <row r="2684" spans="14:14" x14ac:dyDescent="0.25">
      <c r="N2684" s="1"/>
    </row>
    <row r="2685" spans="14:14" x14ac:dyDescent="0.25">
      <c r="N2685" s="1"/>
    </row>
    <row r="2686" spans="14:14" x14ac:dyDescent="0.25">
      <c r="N2686" s="1"/>
    </row>
    <row r="2687" spans="14:14" x14ac:dyDescent="0.25">
      <c r="N2687" s="1"/>
    </row>
    <row r="2688" spans="14:14" x14ac:dyDescent="0.25">
      <c r="N2688" s="1"/>
    </row>
    <row r="2689" spans="14:14" x14ac:dyDescent="0.25">
      <c r="N2689" s="1"/>
    </row>
    <row r="2690" spans="14:14" x14ac:dyDescent="0.25">
      <c r="N2690" s="1"/>
    </row>
    <row r="2691" spans="14:14" x14ac:dyDescent="0.25">
      <c r="N2691" s="1"/>
    </row>
    <row r="2692" spans="14:14" x14ac:dyDescent="0.25">
      <c r="N2692" s="1"/>
    </row>
    <row r="2693" spans="14:14" x14ac:dyDescent="0.25">
      <c r="N2693" s="1"/>
    </row>
    <row r="2694" spans="14:14" x14ac:dyDescent="0.25">
      <c r="N2694" s="1"/>
    </row>
    <row r="2695" spans="14:14" x14ac:dyDescent="0.25">
      <c r="N2695" s="1"/>
    </row>
    <row r="2696" spans="14:14" x14ac:dyDescent="0.25">
      <c r="N2696" s="1"/>
    </row>
    <row r="2697" spans="14:14" x14ac:dyDescent="0.25">
      <c r="N2697" s="1"/>
    </row>
    <row r="2698" spans="14:14" x14ac:dyDescent="0.25">
      <c r="N2698" s="1"/>
    </row>
    <row r="2699" spans="14:14" x14ac:dyDescent="0.25">
      <c r="N2699" s="1"/>
    </row>
    <row r="2700" spans="14:14" x14ac:dyDescent="0.25">
      <c r="N2700" s="1"/>
    </row>
    <row r="2701" spans="14:14" x14ac:dyDescent="0.25">
      <c r="N2701" s="1"/>
    </row>
    <row r="2702" spans="14:14" x14ac:dyDescent="0.25">
      <c r="N2702" s="1"/>
    </row>
    <row r="2703" spans="14:14" x14ac:dyDescent="0.25">
      <c r="N2703" s="1"/>
    </row>
    <row r="2704" spans="14:14" x14ac:dyDescent="0.25">
      <c r="N2704" s="1"/>
    </row>
    <row r="2705" spans="14:14" x14ac:dyDescent="0.25">
      <c r="N2705" s="1"/>
    </row>
    <row r="2706" spans="14:14" x14ac:dyDescent="0.25">
      <c r="N2706" s="1"/>
    </row>
    <row r="2707" spans="14:14" x14ac:dyDescent="0.25">
      <c r="N2707" s="1"/>
    </row>
    <row r="2708" spans="14:14" x14ac:dyDescent="0.25">
      <c r="N2708" s="1"/>
    </row>
    <row r="2709" spans="14:14" x14ac:dyDescent="0.25">
      <c r="N2709" s="1"/>
    </row>
    <row r="2710" spans="14:14" x14ac:dyDescent="0.25">
      <c r="N2710" s="1"/>
    </row>
    <row r="2711" spans="14:14" x14ac:dyDescent="0.25">
      <c r="N2711" s="1"/>
    </row>
    <row r="2712" spans="14:14" x14ac:dyDescent="0.25">
      <c r="N2712" s="1"/>
    </row>
    <row r="2713" spans="14:14" x14ac:dyDescent="0.25">
      <c r="N2713" s="1"/>
    </row>
    <row r="2714" spans="14:14" x14ac:dyDescent="0.25">
      <c r="N2714" s="1"/>
    </row>
    <row r="2715" spans="14:14" x14ac:dyDescent="0.25">
      <c r="N2715" s="1"/>
    </row>
    <row r="2716" spans="14:14" x14ac:dyDescent="0.25">
      <c r="N2716" s="1"/>
    </row>
    <row r="2717" spans="14:14" x14ac:dyDescent="0.25">
      <c r="N2717" s="1"/>
    </row>
    <row r="2718" spans="14:14" x14ac:dyDescent="0.25">
      <c r="N2718" s="1"/>
    </row>
    <row r="2719" spans="14:14" x14ac:dyDescent="0.25">
      <c r="N2719" s="1"/>
    </row>
    <row r="2720" spans="14:14" x14ac:dyDescent="0.25">
      <c r="N2720" s="1"/>
    </row>
    <row r="2721" spans="14:14" x14ac:dyDescent="0.25">
      <c r="N2721" s="1"/>
    </row>
    <row r="2722" spans="14:14" x14ac:dyDescent="0.25">
      <c r="N2722" s="1"/>
    </row>
    <row r="2723" spans="14:14" x14ac:dyDescent="0.25">
      <c r="N2723" s="1"/>
    </row>
    <row r="2724" spans="14:14" x14ac:dyDescent="0.25">
      <c r="N2724" s="1"/>
    </row>
    <row r="2725" spans="14:14" x14ac:dyDescent="0.25">
      <c r="N2725" s="1"/>
    </row>
    <row r="2726" spans="14:14" x14ac:dyDescent="0.25">
      <c r="N2726" s="1"/>
    </row>
    <row r="2727" spans="14:14" x14ac:dyDescent="0.25">
      <c r="N2727" s="1"/>
    </row>
    <row r="2728" spans="14:14" x14ac:dyDescent="0.25">
      <c r="N2728" s="1"/>
    </row>
    <row r="2729" spans="14:14" x14ac:dyDescent="0.25">
      <c r="N2729" s="1"/>
    </row>
    <row r="2730" spans="14:14" x14ac:dyDescent="0.25">
      <c r="N2730" s="1"/>
    </row>
    <row r="2731" spans="14:14" x14ac:dyDescent="0.25">
      <c r="N2731" s="1"/>
    </row>
    <row r="2732" spans="14:14" x14ac:dyDescent="0.25">
      <c r="N2732" s="1"/>
    </row>
    <row r="2733" spans="14:14" x14ac:dyDescent="0.25">
      <c r="N2733" s="1"/>
    </row>
    <row r="2734" spans="14:14" x14ac:dyDescent="0.25">
      <c r="N2734" s="1"/>
    </row>
    <row r="2735" spans="14:14" x14ac:dyDescent="0.25">
      <c r="N2735" s="1"/>
    </row>
    <row r="2736" spans="14:14" x14ac:dyDescent="0.25">
      <c r="N2736" s="1"/>
    </row>
    <row r="2737" spans="14:14" x14ac:dyDescent="0.25">
      <c r="N2737" s="1"/>
    </row>
    <row r="2738" spans="14:14" x14ac:dyDescent="0.25">
      <c r="N2738" s="1"/>
    </row>
    <row r="2739" spans="14:14" x14ac:dyDescent="0.25">
      <c r="N2739" s="1"/>
    </row>
    <row r="2740" spans="14:14" x14ac:dyDescent="0.25">
      <c r="N2740" s="1"/>
    </row>
    <row r="2741" spans="14:14" x14ac:dyDescent="0.25">
      <c r="N2741" s="1"/>
    </row>
    <row r="2742" spans="14:14" x14ac:dyDescent="0.25">
      <c r="N2742" s="1"/>
    </row>
    <row r="2743" spans="14:14" x14ac:dyDescent="0.25">
      <c r="N2743" s="1"/>
    </row>
    <row r="2744" spans="14:14" x14ac:dyDescent="0.25">
      <c r="N2744" s="1"/>
    </row>
    <row r="2745" spans="14:14" x14ac:dyDescent="0.25">
      <c r="N2745" s="1"/>
    </row>
    <row r="2746" spans="14:14" x14ac:dyDescent="0.25">
      <c r="N2746" s="1"/>
    </row>
    <row r="2747" spans="14:14" x14ac:dyDescent="0.25">
      <c r="N2747" s="1"/>
    </row>
    <row r="2748" spans="14:14" x14ac:dyDescent="0.25">
      <c r="N2748" s="1"/>
    </row>
    <row r="2749" spans="14:14" x14ac:dyDescent="0.25">
      <c r="N2749" s="1"/>
    </row>
    <row r="2750" spans="14:14" x14ac:dyDescent="0.25">
      <c r="N2750" s="1"/>
    </row>
    <row r="2751" spans="14:14" x14ac:dyDescent="0.25">
      <c r="N2751" s="1"/>
    </row>
    <row r="2752" spans="14:14" x14ac:dyDescent="0.25">
      <c r="N2752" s="1"/>
    </row>
    <row r="2753" spans="14:14" x14ac:dyDescent="0.25">
      <c r="N2753" s="1"/>
    </row>
    <row r="2754" spans="14:14" x14ac:dyDescent="0.25">
      <c r="N2754" s="1"/>
    </row>
    <row r="2755" spans="14:14" x14ac:dyDescent="0.25">
      <c r="N2755" s="1"/>
    </row>
    <row r="2756" spans="14:14" x14ac:dyDescent="0.25">
      <c r="N2756" s="1"/>
    </row>
    <row r="2757" spans="14:14" x14ac:dyDescent="0.25">
      <c r="N2757" s="1"/>
    </row>
    <row r="2758" spans="14:14" x14ac:dyDescent="0.25">
      <c r="N2758" s="1"/>
    </row>
    <row r="2759" spans="14:14" x14ac:dyDescent="0.25">
      <c r="N2759" s="1"/>
    </row>
    <row r="2760" spans="14:14" x14ac:dyDescent="0.25">
      <c r="N2760" s="1"/>
    </row>
    <row r="2761" spans="14:14" x14ac:dyDescent="0.25">
      <c r="N2761" s="1"/>
    </row>
    <row r="2762" spans="14:14" x14ac:dyDescent="0.25">
      <c r="N2762" s="1"/>
    </row>
    <row r="2763" spans="14:14" x14ac:dyDescent="0.25">
      <c r="N2763" s="1"/>
    </row>
    <row r="2764" spans="14:14" x14ac:dyDescent="0.25">
      <c r="N2764" s="1"/>
    </row>
    <row r="2765" spans="14:14" x14ac:dyDescent="0.25">
      <c r="N2765" s="1"/>
    </row>
    <row r="2766" spans="14:14" x14ac:dyDescent="0.25">
      <c r="N2766" s="1"/>
    </row>
    <row r="2767" spans="14:14" x14ac:dyDescent="0.25">
      <c r="N2767" s="1"/>
    </row>
    <row r="2768" spans="14:14" x14ac:dyDescent="0.25">
      <c r="N2768" s="1"/>
    </row>
    <row r="2769" spans="14:14" x14ac:dyDescent="0.25">
      <c r="N2769" s="1"/>
    </row>
    <row r="2770" spans="14:14" x14ac:dyDescent="0.25">
      <c r="N2770" s="1"/>
    </row>
    <row r="2771" spans="14:14" x14ac:dyDescent="0.25">
      <c r="N2771" s="1"/>
    </row>
    <row r="2772" spans="14:14" x14ac:dyDescent="0.25">
      <c r="N2772" s="1"/>
    </row>
    <row r="2773" spans="14:14" x14ac:dyDescent="0.25">
      <c r="N2773" s="1"/>
    </row>
    <row r="2774" spans="14:14" x14ac:dyDescent="0.25">
      <c r="N2774" s="1"/>
    </row>
    <row r="2775" spans="14:14" x14ac:dyDescent="0.25">
      <c r="N2775" s="1"/>
    </row>
    <row r="2776" spans="14:14" x14ac:dyDescent="0.25">
      <c r="N2776" s="1"/>
    </row>
    <row r="2777" spans="14:14" x14ac:dyDescent="0.25">
      <c r="N2777" s="1"/>
    </row>
    <row r="2778" spans="14:14" x14ac:dyDescent="0.25">
      <c r="N2778" s="1"/>
    </row>
    <row r="2779" spans="14:14" x14ac:dyDescent="0.25">
      <c r="N2779" s="1"/>
    </row>
    <row r="2780" spans="14:14" x14ac:dyDescent="0.25">
      <c r="N2780" s="1"/>
    </row>
    <row r="2781" spans="14:14" x14ac:dyDescent="0.25">
      <c r="N2781" s="1"/>
    </row>
    <row r="2782" spans="14:14" x14ac:dyDescent="0.25">
      <c r="N2782" s="1"/>
    </row>
    <row r="2783" spans="14:14" x14ac:dyDescent="0.25">
      <c r="N2783" s="1"/>
    </row>
    <row r="2784" spans="14:14" x14ac:dyDescent="0.25">
      <c r="N2784" s="1"/>
    </row>
    <row r="2785" spans="14:14" x14ac:dyDescent="0.25">
      <c r="N2785" s="1"/>
    </row>
    <row r="2786" spans="14:14" x14ac:dyDescent="0.25">
      <c r="N2786" s="1"/>
    </row>
    <row r="2787" spans="14:14" x14ac:dyDescent="0.25">
      <c r="N2787" s="1"/>
    </row>
    <row r="2788" spans="14:14" x14ac:dyDescent="0.25">
      <c r="N2788" s="1"/>
    </row>
    <row r="2789" spans="14:14" x14ac:dyDescent="0.25">
      <c r="N2789" s="1"/>
    </row>
    <row r="2790" spans="14:14" x14ac:dyDescent="0.25">
      <c r="N2790" s="1"/>
    </row>
    <row r="2791" spans="14:14" x14ac:dyDescent="0.25">
      <c r="N2791" s="1"/>
    </row>
    <row r="2792" spans="14:14" x14ac:dyDescent="0.25">
      <c r="N2792" s="1"/>
    </row>
    <row r="2793" spans="14:14" x14ac:dyDescent="0.25">
      <c r="N2793" s="1"/>
    </row>
    <row r="2794" spans="14:14" x14ac:dyDescent="0.25">
      <c r="N2794" s="1"/>
    </row>
    <row r="2795" spans="14:14" x14ac:dyDescent="0.25">
      <c r="N2795" s="1"/>
    </row>
    <row r="2796" spans="14:14" x14ac:dyDescent="0.25">
      <c r="N2796" s="1"/>
    </row>
    <row r="2797" spans="14:14" x14ac:dyDescent="0.25">
      <c r="N2797" s="1"/>
    </row>
    <row r="2798" spans="14:14" x14ac:dyDescent="0.25">
      <c r="N2798" s="1"/>
    </row>
    <row r="2799" spans="14:14" x14ac:dyDescent="0.25">
      <c r="N2799" s="1"/>
    </row>
    <row r="2800" spans="14:14" x14ac:dyDescent="0.25">
      <c r="N2800" s="1"/>
    </row>
    <row r="2801" spans="14:14" x14ac:dyDescent="0.25">
      <c r="N2801" s="1"/>
    </row>
    <row r="2802" spans="14:14" x14ac:dyDescent="0.25">
      <c r="N2802" s="1"/>
    </row>
    <row r="2803" spans="14:14" x14ac:dyDescent="0.25">
      <c r="N2803" s="1"/>
    </row>
    <row r="2804" spans="14:14" x14ac:dyDescent="0.25">
      <c r="N2804" s="1"/>
    </row>
    <row r="2805" spans="14:14" x14ac:dyDescent="0.25">
      <c r="N2805" s="1"/>
    </row>
    <row r="2806" spans="14:14" x14ac:dyDescent="0.25">
      <c r="N2806" s="1"/>
    </row>
    <row r="2807" spans="14:14" x14ac:dyDescent="0.25">
      <c r="N2807" s="1"/>
    </row>
    <row r="2808" spans="14:14" x14ac:dyDescent="0.25">
      <c r="N2808" s="1"/>
    </row>
    <row r="2809" spans="14:14" x14ac:dyDescent="0.25">
      <c r="N2809" s="1"/>
    </row>
    <row r="2810" spans="14:14" x14ac:dyDescent="0.25">
      <c r="N2810" s="1"/>
    </row>
    <row r="2811" spans="14:14" x14ac:dyDescent="0.25">
      <c r="N2811" s="1"/>
    </row>
    <row r="2812" spans="14:14" x14ac:dyDescent="0.25">
      <c r="N2812" s="1"/>
    </row>
    <row r="2813" spans="14:14" x14ac:dyDescent="0.25">
      <c r="N2813" s="1"/>
    </row>
    <row r="2814" spans="14:14" x14ac:dyDescent="0.25">
      <c r="N2814" s="1"/>
    </row>
    <row r="2815" spans="14:14" x14ac:dyDescent="0.25">
      <c r="N2815" s="1"/>
    </row>
    <row r="2816" spans="14:14" x14ac:dyDescent="0.25">
      <c r="N2816" s="1"/>
    </row>
    <row r="2817" spans="14:14" x14ac:dyDescent="0.25">
      <c r="N2817" s="1"/>
    </row>
    <row r="2818" spans="14:14" x14ac:dyDescent="0.25">
      <c r="N2818" s="1"/>
    </row>
    <row r="2819" spans="14:14" x14ac:dyDescent="0.25">
      <c r="N2819" s="1"/>
    </row>
    <row r="2820" spans="14:14" x14ac:dyDescent="0.25">
      <c r="N2820" s="1"/>
    </row>
    <row r="2821" spans="14:14" x14ac:dyDescent="0.25">
      <c r="N2821" s="1"/>
    </row>
    <row r="2822" spans="14:14" x14ac:dyDescent="0.25">
      <c r="N2822" s="1"/>
    </row>
    <row r="2823" spans="14:14" x14ac:dyDescent="0.25">
      <c r="N2823" s="1"/>
    </row>
    <row r="2824" spans="14:14" x14ac:dyDescent="0.25">
      <c r="N2824" s="1"/>
    </row>
    <row r="2825" spans="14:14" x14ac:dyDescent="0.25">
      <c r="N2825" s="1"/>
    </row>
    <row r="2826" spans="14:14" x14ac:dyDescent="0.25">
      <c r="N2826" s="1"/>
    </row>
    <row r="2827" spans="14:14" x14ac:dyDescent="0.25">
      <c r="N2827" s="1"/>
    </row>
    <row r="2828" spans="14:14" x14ac:dyDescent="0.25">
      <c r="N2828" s="1"/>
    </row>
    <row r="2829" spans="14:14" x14ac:dyDescent="0.25">
      <c r="N2829" s="1"/>
    </row>
    <row r="2830" spans="14:14" x14ac:dyDescent="0.25">
      <c r="N2830" s="1"/>
    </row>
    <row r="2831" spans="14:14" x14ac:dyDescent="0.25">
      <c r="N2831" s="1"/>
    </row>
    <row r="2832" spans="14:14" x14ac:dyDescent="0.25">
      <c r="N2832" s="1"/>
    </row>
    <row r="2833" spans="14:14" x14ac:dyDescent="0.25">
      <c r="N2833" s="1"/>
    </row>
    <row r="2834" spans="14:14" x14ac:dyDescent="0.25">
      <c r="N2834" s="1"/>
    </row>
    <row r="2835" spans="14:14" x14ac:dyDescent="0.25">
      <c r="N2835" s="1"/>
    </row>
    <row r="2836" spans="14:14" x14ac:dyDescent="0.25">
      <c r="N2836" s="1"/>
    </row>
    <row r="2837" spans="14:14" x14ac:dyDescent="0.25">
      <c r="N2837" s="1"/>
    </row>
    <row r="2838" spans="14:14" x14ac:dyDescent="0.25">
      <c r="N2838" s="1"/>
    </row>
    <row r="2839" spans="14:14" x14ac:dyDescent="0.25">
      <c r="N2839" s="1"/>
    </row>
    <row r="2840" spans="14:14" x14ac:dyDescent="0.25">
      <c r="N2840" s="1"/>
    </row>
    <row r="2841" spans="14:14" x14ac:dyDescent="0.25">
      <c r="N2841" s="1"/>
    </row>
    <row r="2842" spans="14:14" x14ac:dyDescent="0.25">
      <c r="N2842" s="1"/>
    </row>
    <row r="2843" spans="14:14" x14ac:dyDescent="0.25">
      <c r="N2843" s="1"/>
    </row>
    <row r="2844" spans="14:14" x14ac:dyDescent="0.25">
      <c r="N2844" s="1"/>
    </row>
    <row r="2845" spans="14:14" x14ac:dyDescent="0.25">
      <c r="N2845" s="1"/>
    </row>
    <row r="2846" spans="14:14" x14ac:dyDescent="0.25">
      <c r="N2846" s="1"/>
    </row>
    <row r="2847" spans="14:14" x14ac:dyDescent="0.25">
      <c r="N2847" s="1"/>
    </row>
    <row r="2848" spans="14:14" x14ac:dyDescent="0.25">
      <c r="N2848" s="1"/>
    </row>
    <row r="2849" spans="14:14" x14ac:dyDescent="0.25">
      <c r="N2849" s="1"/>
    </row>
    <row r="2850" spans="14:14" x14ac:dyDescent="0.25">
      <c r="N2850" s="1"/>
    </row>
    <row r="2851" spans="14:14" x14ac:dyDescent="0.25">
      <c r="N2851" s="1"/>
    </row>
    <row r="2852" spans="14:14" x14ac:dyDescent="0.25">
      <c r="N2852" s="1"/>
    </row>
    <row r="2853" spans="14:14" x14ac:dyDescent="0.25">
      <c r="N2853" s="1"/>
    </row>
    <row r="2854" spans="14:14" x14ac:dyDescent="0.25">
      <c r="N2854" s="1"/>
    </row>
    <row r="2855" spans="14:14" x14ac:dyDescent="0.25">
      <c r="N2855" s="1"/>
    </row>
    <row r="2856" spans="14:14" x14ac:dyDescent="0.25">
      <c r="N2856" s="1"/>
    </row>
    <row r="2857" spans="14:14" x14ac:dyDescent="0.25">
      <c r="N2857" s="1"/>
    </row>
    <row r="2858" spans="14:14" x14ac:dyDescent="0.25">
      <c r="N2858" s="1"/>
    </row>
    <row r="2859" spans="14:14" x14ac:dyDescent="0.25">
      <c r="N2859" s="1"/>
    </row>
    <row r="2860" spans="14:14" x14ac:dyDescent="0.25">
      <c r="N2860" s="1"/>
    </row>
    <row r="2861" spans="14:14" x14ac:dyDescent="0.25">
      <c r="N2861" s="1"/>
    </row>
    <row r="2862" spans="14:14" x14ac:dyDescent="0.25">
      <c r="N2862" s="1"/>
    </row>
    <row r="2863" spans="14:14" x14ac:dyDescent="0.25">
      <c r="N2863" s="1"/>
    </row>
    <row r="2864" spans="14:14" x14ac:dyDescent="0.25">
      <c r="N2864" s="1"/>
    </row>
    <row r="2865" spans="14:14" x14ac:dyDescent="0.25">
      <c r="N2865" s="1"/>
    </row>
    <row r="2866" spans="14:14" x14ac:dyDescent="0.25">
      <c r="N2866" s="1"/>
    </row>
    <row r="2867" spans="14:14" x14ac:dyDescent="0.25">
      <c r="N2867" s="1"/>
    </row>
    <row r="2868" spans="14:14" x14ac:dyDescent="0.25">
      <c r="N2868" s="1"/>
    </row>
    <row r="2869" spans="14:14" x14ac:dyDescent="0.25">
      <c r="N2869" s="1"/>
    </row>
    <row r="2870" spans="14:14" x14ac:dyDescent="0.25">
      <c r="N2870" s="1"/>
    </row>
    <row r="2871" spans="14:14" x14ac:dyDescent="0.25">
      <c r="N2871" s="1"/>
    </row>
    <row r="2872" spans="14:14" x14ac:dyDescent="0.25">
      <c r="N2872" s="1"/>
    </row>
    <row r="2873" spans="14:14" x14ac:dyDescent="0.25">
      <c r="N2873" s="1"/>
    </row>
    <row r="2874" spans="14:14" x14ac:dyDescent="0.25">
      <c r="N2874" s="1"/>
    </row>
    <row r="2875" spans="14:14" x14ac:dyDescent="0.25">
      <c r="N2875" s="1"/>
    </row>
    <row r="2876" spans="14:14" x14ac:dyDescent="0.25">
      <c r="N2876" s="1"/>
    </row>
    <row r="2877" spans="14:14" x14ac:dyDescent="0.25">
      <c r="N2877" s="1"/>
    </row>
    <row r="2878" spans="14:14" x14ac:dyDescent="0.25">
      <c r="N2878" s="1"/>
    </row>
    <row r="2879" spans="14:14" x14ac:dyDescent="0.25">
      <c r="N2879" s="1"/>
    </row>
    <row r="2880" spans="14:14" x14ac:dyDescent="0.25">
      <c r="N2880" s="1"/>
    </row>
    <row r="2881" spans="14:14" x14ac:dyDescent="0.25">
      <c r="N2881" s="1"/>
    </row>
    <row r="2882" spans="14:14" x14ac:dyDescent="0.25">
      <c r="N2882" s="1"/>
    </row>
    <row r="2883" spans="14:14" x14ac:dyDescent="0.25">
      <c r="N2883" s="1"/>
    </row>
    <row r="2884" spans="14:14" x14ac:dyDescent="0.25">
      <c r="N2884" s="1"/>
    </row>
    <row r="2885" spans="14:14" x14ac:dyDescent="0.25">
      <c r="N2885" s="1"/>
    </row>
    <row r="2886" spans="14:14" x14ac:dyDescent="0.25">
      <c r="N2886" s="1"/>
    </row>
    <row r="2887" spans="14:14" x14ac:dyDescent="0.25">
      <c r="N2887" s="1"/>
    </row>
    <row r="2888" spans="14:14" x14ac:dyDescent="0.25">
      <c r="N2888" s="1"/>
    </row>
    <row r="2889" spans="14:14" x14ac:dyDescent="0.25">
      <c r="N2889" s="1"/>
    </row>
    <row r="2890" spans="14:14" x14ac:dyDescent="0.25">
      <c r="N2890" s="1"/>
    </row>
    <row r="2891" spans="14:14" x14ac:dyDescent="0.25">
      <c r="N2891" s="1"/>
    </row>
    <row r="2892" spans="14:14" x14ac:dyDescent="0.25">
      <c r="N2892" s="1"/>
    </row>
    <row r="2893" spans="14:14" x14ac:dyDescent="0.25">
      <c r="N2893" s="1"/>
    </row>
    <row r="2894" spans="14:14" x14ac:dyDescent="0.25">
      <c r="N2894" s="1"/>
    </row>
    <row r="2895" spans="14:14" x14ac:dyDescent="0.25">
      <c r="N2895" s="1"/>
    </row>
    <row r="2896" spans="14:14" x14ac:dyDescent="0.25">
      <c r="N2896" s="1"/>
    </row>
    <row r="2897" spans="14:14" x14ac:dyDescent="0.25">
      <c r="N2897" s="1"/>
    </row>
    <row r="2898" spans="14:14" x14ac:dyDescent="0.25">
      <c r="N2898" s="1"/>
    </row>
    <row r="2899" spans="14:14" x14ac:dyDescent="0.25">
      <c r="N2899" s="1"/>
    </row>
    <row r="2900" spans="14:14" x14ac:dyDescent="0.25">
      <c r="N2900" s="1"/>
    </row>
    <row r="2901" spans="14:14" x14ac:dyDescent="0.25">
      <c r="N2901" s="1"/>
    </row>
    <row r="2902" spans="14:14" x14ac:dyDescent="0.25">
      <c r="N2902" s="1"/>
    </row>
    <row r="2903" spans="14:14" x14ac:dyDescent="0.25">
      <c r="N2903" s="1"/>
    </row>
    <row r="2904" spans="14:14" x14ac:dyDescent="0.25">
      <c r="N2904" s="1"/>
    </row>
    <row r="2905" spans="14:14" x14ac:dyDescent="0.25">
      <c r="N2905" s="1"/>
    </row>
    <row r="2906" spans="14:14" x14ac:dyDescent="0.25">
      <c r="N2906" s="1"/>
    </row>
    <row r="2907" spans="14:14" x14ac:dyDescent="0.25">
      <c r="N2907" s="1"/>
    </row>
    <row r="2908" spans="14:14" x14ac:dyDescent="0.25">
      <c r="N2908" s="1"/>
    </row>
    <row r="2909" spans="14:14" x14ac:dyDescent="0.25">
      <c r="N2909" s="1"/>
    </row>
    <row r="2910" spans="14:14" x14ac:dyDescent="0.25">
      <c r="N2910" s="1"/>
    </row>
    <row r="2911" spans="14:14" x14ac:dyDescent="0.25">
      <c r="N2911" s="1"/>
    </row>
    <row r="2912" spans="14:14" x14ac:dyDescent="0.25">
      <c r="N2912" s="1"/>
    </row>
    <row r="2913" spans="14:14" x14ac:dyDescent="0.25">
      <c r="N2913" s="1"/>
    </row>
    <row r="2914" spans="14:14" x14ac:dyDescent="0.25">
      <c r="N2914" s="1"/>
    </row>
    <row r="2915" spans="14:14" x14ac:dyDescent="0.25">
      <c r="N2915" s="1"/>
    </row>
    <row r="2916" spans="14:14" x14ac:dyDescent="0.25">
      <c r="N2916" s="1"/>
    </row>
    <row r="2917" spans="14:14" x14ac:dyDescent="0.25">
      <c r="N2917" s="1"/>
    </row>
    <row r="2918" spans="14:14" x14ac:dyDescent="0.25">
      <c r="N2918" s="1"/>
    </row>
    <row r="2919" spans="14:14" x14ac:dyDescent="0.25">
      <c r="N2919" s="1"/>
    </row>
    <row r="2920" spans="14:14" x14ac:dyDescent="0.25">
      <c r="N2920" s="1"/>
    </row>
    <row r="2921" spans="14:14" x14ac:dyDescent="0.25">
      <c r="N2921" s="1"/>
    </row>
    <row r="2922" spans="14:14" x14ac:dyDescent="0.25">
      <c r="N2922" s="1"/>
    </row>
    <row r="2923" spans="14:14" x14ac:dyDescent="0.25">
      <c r="N2923" s="1"/>
    </row>
    <row r="2924" spans="14:14" x14ac:dyDescent="0.25">
      <c r="N2924" s="1"/>
    </row>
    <row r="2925" spans="14:14" x14ac:dyDescent="0.25">
      <c r="N2925" s="1"/>
    </row>
    <row r="2926" spans="14:14" x14ac:dyDescent="0.25">
      <c r="N2926" s="1"/>
    </row>
    <row r="2927" spans="14:14" x14ac:dyDescent="0.25">
      <c r="N2927" s="1"/>
    </row>
    <row r="2928" spans="14:14" x14ac:dyDescent="0.25">
      <c r="N2928" s="1"/>
    </row>
    <row r="2929" spans="14:14" x14ac:dyDescent="0.25">
      <c r="N2929" s="1"/>
    </row>
    <row r="2930" spans="14:14" x14ac:dyDescent="0.25">
      <c r="N2930" s="1"/>
    </row>
    <row r="2931" spans="14:14" x14ac:dyDescent="0.25">
      <c r="N2931" s="1"/>
    </row>
    <row r="2932" spans="14:14" x14ac:dyDescent="0.25">
      <c r="N2932" s="1"/>
    </row>
    <row r="2933" spans="14:14" x14ac:dyDescent="0.25">
      <c r="N2933" s="1"/>
    </row>
    <row r="2934" spans="14:14" x14ac:dyDescent="0.25">
      <c r="N2934" s="1"/>
    </row>
    <row r="2935" spans="14:14" x14ac:dyDescent="0.25">
      <c r="N2935" s="1"/>
    </row>
    <row r="2936" spans="14:14" x14ac:dyDescent="0.25">
      <c r="N2936" s="1"/>
    </row>
    <row r="2937" spans="14:14" x14ac:dyDescent="0.25">
      <c r="N2937" s="1"/>
    </row>
    <row r="2938" spans="14:14" x14ac:dyDescent="0.25">
      <c r="N2938" s="1"/>
    </row>
    <row r="2939" spans="14:14" x14ac:dyDescent="0.25">
      <c r="N2939" s="1"/>
    </row>
    <row r="2940" spans="14:14" x14ac:dyDescent="0.25">
      <c r="N2940" s="1"/>
    </row>
    <row r="2941" spans="14:14" x14ac:dyDescent="0.25">
      <c r="N2941" s="1"/>
    </row>
    <row r="2942" spans="14:14" x14ac:dyDescent="0.25">
      <c r="N2942" s="1"/>
    </row>
    <row r="2943" spans="14:14" x14ac:dyDescent="0.25">
      <c r="N2943" s="1"/>
    </row>
    <row r="2944" spans="14:14" x14ac:dyDescent="0.25">
      <c r="N2944" s="1"/>
    </row>
    <row r="2945" spans="14:14" x14ac:dyDescent="0.25">
      <c r="N2945" s="1"/>
    </row>
    <row r="2946" spans="14:14" x14ac:dyDescent="0.25">
      <c r="N2946" s="1"/>
    </row>
    <row r="2947" spans="14:14" x14ac:dyDescent="0.25">
      <c r="N2947" s="1"/>
    </row>
    <row r="2948" spans="14:14" x14ac:dyDescent="0.25">
      <c r="N2948" s="1"/>
    </row>
    <row r="2949" spans="14:14" x14ac:dyDescent="0.25">
      <c r="N2949" s="1"/>
    </row>
    <row r="2950" spans="14:14" x14ac:dyDescent="0.25">
      <c r="N2950" s="1"/>
    </row>
    <row r="2951" spans="14:14" x14ac:dyDescent="0.25">
      <c r="N2951" s="1"/>
    </row>
    <row r="2952" spans="14:14" x14ac:dyDescent="0.25">
      <c r="N2952" s="1"/>
    </row>
    <row r="2953" spans="14:14" x14ac:dyDescent="0.25">
      <c r="N2953" s="1"/>
    </row>
    <row r="2954" spans="14:14" x14ac:dyDescent="0.25">
      <c r="N2954" s="1"/>
    </row>
    <row r="2955" spans="14:14" x14ac:dyDescent="0.25">
      <c r="N2955" s="1"/>
    </row>
    <row r="2956" spans="14:14" x14ac:dyDescent="0.25">
      <c r="N2956" s="1"/>
    </row>
    <row r="2957" spans="14:14" x14ac:dyDescent="0.25">
      <c r="N2957" s="1"/>
    </row>
    <row r="2958" spans="14:14" x14ac:dyDescent="0.25">
      <c r="N2958" s="1"/>
    </row>
    <row r="2959" spans="14:14" x14ac:dyDescent="0.25">
      <c r="N2959" s="1"/>
    </row>
    <row r="2960" spans="14:14" x14ac:dyDescent="0.25">
      <c r="N2960" s="1"/>
    </row>
    <row r="2961" spans="14:14" x14ac:dyDescent="0.25">
      <c r="N2961" s="1"/>
    </row>
    <row r="2962" spans="14:14" x14ac:dyDescent="0.25">
      <c r="N2962" s="1"/>
    </row>
    <row r="2963" spans="14:14" x14ac:dyDescent="0.25">
      <c r="N2963" s="1"/>
    </row>
    <row r="2964" spans="14:14" x14ac:dyDescent="0.25">
      <c r="N2964" s="1"/>
    </row>
    <row r="2965" spans="14:14" x14ac:dyDescent="0.25">
      <c r="N2965" s="1"/>
    </row>
    <row r="2966" spans="14:14" x14ac:dyDescent="0.25">
      <c r="N2966" s="1"/>
    </row>
    <row r="2967" spans="14:14" x14ac:dyDescent="0.25">
      <c r="N2967" s="1"/>
    </row>
    <row r="2968" spans="14:14" x14ac:dyDescent="0.25">
      <c r="N2968" s="1"/>
    </row>
    <row r="2969" spans="14:14" x14ac:dyDescent="0.25">
      <c r="N2969" s="1"/>
    </row>
    <row r="2970" spans="14:14" x14ac:dyDescent="0.25">
      <c r="N2970" s="1"/>
    </row>
    <row r="2971" spans="14:14" x14ac:dyDescent="0.25">
      <c r="N2971" s="1"/>
    </row>
    <row r="2972" spans="14:14" x14ac:dyDescent="0.25">
      <c r="N2972" s="1"/>
    </row>
    <row r="2973" spans="14:14" x14ac:dyDescent="0.25">
      <c r="N2973" s="1"/>
    </row>
    <row r="2974" spans="14:14" x14ac:dyDescent="0.25">
      <c r="N2974" s="1"/>
    </row>
    <row r="2975" spans="14:14" x14ac:dyDescent="0.25">
      <c r="N2975" s="1"/>
    </row>
    <row r="2976" spans="14:14" x14ac:dyDescent="0.25">
      <c r="N2976" s="1"/>
    </row>
    <row r="2977" spans="14:14" x14ac:dyDescent="0.25">
      <c r="N2977" s="1"/>
    </row>
    <row r="2978" spans="14:14" x14ac:dyDescent="0.25">
      <c r="N2978" s="1"/>
    </row>
    <row r="2979" spans="14:14" x14ac:dyDescent="0.25">
      <c r="N2979" s="1"/>
    </row>
    <row r="2980" spans="14:14" x14ac:dyDescent="0.25">
      <c r="N2980" s="1"/>
    </row>
    <row r="2981" spans="14:14" x14ac:dyDescent="0.25">
      <c r="N2981" s="1"/>
    </row>
    <row r="2982" spans="14:14" x14ac:dyDescent="0.25">
      <c r="N2982" s="1"/>
    </row>
    <row r="2983" spans="14:14" x14ac:dyDescent="0.25">
      <c r="N2983" s="1"/>
    </row>
    <row r="2984" spans="14:14" x14ac:dyDescent="0.25">
      <c r="N2984" s="1"/>
    </row>
    <row r="2985" spans="14:14" x14ac:dyDescent="0.25">
      <c r="N2985" s="1"/>
    </row>
    <row r="2986" spans="14:14" x14ac:dyDescent="0.25">
      <c r="N2986" s="1"/>
    </row>
    <row r="2987" spans="14:14" x14ac:dyDescent="0.25">
      <c r="N2987" s="1"/>
    </row>
    <row r="2988" spans="14:14" x14ac:dyDescent="0.25">
      <c r="N2988" s="1"/>
    </row>
    <row r="2989" spans="14:14" x14ac:dyDescent="0.25">
      <c r="N2989" s="1"/>
    </row>
    <row r="2990" spans="14:14" x14ac:dyDescent="0.25">
      <c r="N2990" s="1"/>
    </row>
    <row r="2991" spans="14:14" x14ac:dyDescent="0.25">
      <c r="N2991" s="1"/>
    </row>
    <row r="2992" spans="14:14" x14ac:dyDescent="0.25">
      <c r="N2992" s="1"/>
    </row>
    <row r="2993" spans="14:14" x14ac:dyDescent="0.25">
      <c r="N2993" s="1"/>
    </row>
    <row r="2994" spans="14:14" x14ac:dyDescent="0.25">
      <c r="N2994" s="1"/>
    </row>
    <row r="2995" spans="14:14" x14ac:dyDescent="0.25">
      <c r="N2995" s="1"/>
    </row>
    <row r="2996" spans="14:14" x14ac:dyDescent="0.25">
      <c r="N2996" s="1"/>
    </row>
    <row r="2997" spans="14:14" x14ac:dyDescent="0.25">
      <c r="N2997" s="1"/>
    </row>
    <row r="2998" spans="14:14" x14ac:dyDescent="0.25">
      <c r="N2998" s="1"/>
    </row>
    <row r="2999" spans="14:14" x14ac:dyDescent="0.25">
      <c r="N2999" s="1"/>
    </row>
    <row r="3000" spans="14:14" x14ac:dyDescent="0.25">
      <c r="N3000" s="1"/>
    </row>
    <row r="3001" spans="14:14" x14ac:dyDescent="0.25">
      <c r="N3001" s="1"/>
    </row>
    <row r="3002" spans="14:14" x14ac:dyDescent="0.25">
      <c r="N3002" s="1"/>
    </row>
    <row r="3003" spans="14:14" x14ac:dyDescent="0.25">
      <c r="N3003" s="1"/>
    </row>
    <row r="3004" spans="14:14" x14ac:dyDescent="0.25">
      <c r="N3004" s="1"/>
    </row>
    <row r="3005" spans="14:14" x14ac:dyDescent="0.25">
      <c r="N3005" s="1"/>
    </row>
    <row r="3006" spans="14:14" x14ac:dyDescent="0.25">
      <c r="N3006" s="1"/>
    </row>
    <row r="3007" spans="14:14" x14ac:dyDescent="0.25">
      <c r="N3007" s="1"/>
    </row>
    <row r="3008" spans="14:14" x14ac:dyDescent="0.25">
      <c r="N3008" s="1"/>
    </row>
    <row r="3009" spans="14:14" x14ac:dyDescent="0.25">
      <c r="N3009" s="1"/>
    </row>
    <row r="3010" spans="14:14" x14ac:dyDescent="0.25">
      <c r="N3010" s="1"/>
    </row>
    <row r="3011" spans="14:14" x14ac:dyDescent="0.25">
      <c r="N3011" s="1"/>
    </row>
    <row r="3012" spans="14:14" x14ac:dyDescent="0.25">
      <c r="N3012" s="1"/>
    </row>
    <row r="3013" spans="14:14" x14ac:dyDescent="0.25">
      <c r="N3013" s="1"/>
    </row>
    <row r="3014" spans="14:14" x14ac:dyDescent="0.25">
      <c r="N3014" s="1"/>
    </row>
    <row r="3015" spans="14:14" x14ac:dyDescent="0.25">
      <c r="N3015" s="1"/>
    </row>
    <row r="3016" spans="14:14" x14ac:dyDescent="0.25">
      <c r="N3016" s="1"/>
    </row>
    <row r="3017" spans="14:14" x14ac:dyDescent="0.25">
      <c r="N3017" s="1"/>
    </row>
    <row r="3018" spans="14:14" x14ac:dyDescent="0.25">
      <c r="N3018" s="1"/>
    </row>
    <row r="3019" spans="14:14" x14ac:dyDescent="0.25">
      <c r="N3019" s="1"/>
    </row>
    <row r="3020" spans="14:14" x14ac:dyDescent="0.25">
      <c r="N3020" s="1"/>
    </row>
    <row r="3021" spans="14:14" x14ac:dyDescent="0.25">
      <c r="N3021" s="1"/>
    </row>
    <row r="3022" spans="14:14" x14ac:dyDescent="0.25">
      <c r="N3022" s="1"/>
    </row>
    <row r="3023" spans="14:14" x14ac:dyDescent="0.25">
      <c r="N3023" s="1"/>
    </row>
    <row r="3024" spans="14:14" x14ac:dyDescent="0.25">
      <c r="N3024" s="1"/>
    </row>
    <row r="3025" spans="14:14" x14ac:dyDescent="0.25">
      <c r="N3025" s="1"/>
    </row>
    <row r="3026" spans="14:14" x14ac:dyDescent="0.25">
      <c r="N3026" s="1"/>
    </row>
    <row r="3027" spans="14:14" x14ac:dyDescent="0.25">
      <c r="N3027" s="1"/>
    </row>
    <row r="3028" spans="14:14" x14ac:dyDescent="0.25">
      <c r="N3028" s="1"/>
    </row>
    <row r="3029" spans="14:14" x14ac:dyDescent="0.25">
      <c r="N3029" s="1"/>
    </row>
    <row r="3030" spans="14:14" x14ac:dyDescent="0.25">
      <c r="N3030" s="1"/>
    </row>
    <row r="3031" spans="14:14" x14ac:dyDescent="0.25">
      <c r="N3031" s="1"/>
    </row>
    <row r="3032" spans="14:14" x14ac:dyDescent="0.25">
      <c r="N3032" s="1"/>
    </row>
    <row r="3033" spans="14:14" x14ac:dyDescent="0.25">
      <c r="N3033" s="1"/>
    </row>
    <row r="3034" spans="14:14" x14ac:dyDescent="0.25">
      <c r="N3034" s="1"/>
    </row>
    <row r="3035" spans="14:14" x14ac:dyDescent="0.25">
      <c r="N3035" s="1"/>
    </row>
    <row r="3036" spans="14:14" x14ac:dyDescent="0.25">
      <c r="N3036" s="1"/>
    </row>
    <row r="3037" spans="14:14" x14ac:dyDescent="0.25">
      <c r="N3037" s="1"/>
    </row>
    <row r="3038" spans="14:14" x14ac:dyDescent="0.25">
      <c r="N3038" s="1"/>
    </row>
    <row r="3039" spans="14:14" x14ac:dyDescent="0.25">
      <c r="N3039" s="1"/>
    </row>
    <row r="3040" spans="14:14" x14ac:dyDescent="0.25">
      <c r="N3040" s="1"/>
    </row>
    <row r="3041" spans="14:14" x14ac:dyDescent="0.25">
      <c r="N3041" s="1"/>
    </row>
    <row r="3042" spans="14:14" x14ac:dyDescent="0.25">
      <c r="N3042" s="1"/>
    </row>
    <row r="3043" spans="14:14" x14ac:dyDescent="0.25">
      <c r="N3043" s="1"/>
    </row>
    <row r="3044" spans="14:14" x14ac:dyDescent="0.25">
      <c r="N3044" s="1"/>
    </row>
    <row r="3045" spans="14:14" x14ac:dyDescent="0.25">
      <c r="N3045" s="1"/>
    </row>
    <row r="3046" spans="14:14" x14ac:dyDescent="0.25">
      <c r="N3046" s="1"/>
    </row>
    <row r="3047" spans="14:14" x14ac:dyDescent="0.25">
      <c r="N3047" s="1"/>
    </row>
    <row r="3048" spans="14:14" x14ac:dyDescent="0.25">
      <c r="N3048" s="1"/>
    </row>
    <row r="3049" spans="14:14" x14ac:dyDescent="0.25">
      <c r="N3049" s="1"/>
    </row>
    <row r="3050" spans="14:14" x14ac:dyDescent="0.25">
      <c r="N3050" s="1"/>
    </row>
    <row r="3051" spans="14:14" x14ac:dyDescent="0.25">
      <c r="N3051" s="1"/>
    </row>
    <row r="3052" spans="14:14" x14ac:dyDescent="0.25">
      <c r="N3052" s="1"/>
    </row>
    <row r="3053" spans="14:14" x14ac:dyDescent="0.25">
      <c r="N3053" s="1"/>
    </row>
    <row r="3054" spans="14:14" x14ac:dyDescent="0.25">
      <c r="N3054" s="1"/>
    </row>
    <row r="3055" spans="14:14" x14ac:dyDescent="0.25">
      <c r="N3055" s="1"/>
    </row>
    <row r="3056" spans="14:14" x14ac:dyDescent="0.25">
      <c r="N3056" s="1"/>
    </row>
    <row r="3057" spans="14:14" x14ac:dyDescent="0.25">
      <c r="N3057" s="1"/>
    </row>
    <row r="3058" spans="14:14" x14ac:dyDescent="0.25">
      <c r="N3058" s="1"/>
    </row>
    <row r="3059" spans="14:14" x14ac:dyDescent="0.25">
      <c r="N3059" s="1"/>
    </row>
    <row r="3060" spans="14:14" x14ac:dyDescent="0.25">
      <c r="N3060" s="1"/>
    </row>
    <row r="3061" spans="14:14" x14ac:dyDescent="0.25">
      <c r="N3061" s="1"/>
    </row>
    <row r="3062" spans="14:14" x14ac:dyDescent="0.25">
      <c r="N3062" s="1"/>
    </row>
    <row r="3063" spans="14:14" x14ac:dyDescent="0.25">
      <c r="N3063" s="1"/>
    </row>
    <row r="3064" spans="14:14" x14ac:dyDescent="0.25">
      <c r="N3064" s="1"/>
    </row>
    <row r="3065" spans="14:14" x14ac:dyDescent="0.25">
      <c r="N3065" s="1"/>
    </row>
    <row r="3066" spans="14:14" x14ac:dyDescent="0.25">
      <c r="N3066" s="1"/>
    </row>
    <row r="3067" spans="14:14" x14ac:dyDescent="0.25">
      <c r="N3067" s="1"/>
    </row>
    <row r="3068" spans="14:14" x14ac:dyDescent="0.25">
      <c r="N3068" s="1"/>
    </row>
    <row r="3069" spans="14:14" x14ac:dyDescent="0.25">
      <c r="N3069" s="1"/>
    </row>
    <row r="3070" spans="14:14" x14ac:dyDescent="0.25">
      <c r="N3070" s="1"/>
    </row>
    <row r="3071" spans="14:14" x14ac:dyDescent="0.25">
      <c r="N3071" s="1"/>
    </row>
    <row r="3072" spans="14:14" x14ac:dyDescent="0.25">
      <c r="N3072" s="1"/>
    </row>
    <row r="3073" spans="14:14" x14ac:dyDescent="0.25">
      <c r="N3073" s="1"/>
    </row>
    <row r="3074" spans="14:14" x14ac:dyDescent="0.25">
      <c r="N3074" s="1"/>
    </row>
    <row r="3075" spans="14:14" x14ac:dyDescent="0.25">
      <c r="N3075" s="1"/>
    </row>
    <row r="3076" spans="14:14" x14ac:dyDescent="0.25">
      <c r="N3076" s="1"/>
    </row>
    <row r="3077" spans="14:14" x14ac:dyDescent="0.25">
      <c r="N3077" s="1"/>
    </row>
    <row r="3078" spans="14:14" x14ac:dyDescent="0.25">
      <c r="N3078" s="1"/>
    </row>
    <row r="3079" spans="14:14" x14ac:dyDescent="0.25">
      <c r="N3079" s="1"/>
    </row>
    <row r="3080" spans="14:14" x14ac:dyDescent="0.25">
      <c r="N3080" s="1"/>
    </row>
    <row r="3081" spans="14:14" x14ac:dyDescent="0.25">
      <c r="N3081" s="1"/>
    </row>
    <row r="3082" spans="14:14" x14ac:dyDescent="0.25">
      <c r="N3082" s="1"/>
    </row>
    <row r="3083" spans="14:14" x14ac:dyDescent="0.25">
      <c r="N3083" s="1"/>
    </row>
    <row r="3084" spans="14:14" x14ac:dyDescent="0.25">
      <c r="N3084" s="1"/>
    </row>
    <row r="3085" spans="14:14" x14ac:dyDescent="0.25">
      <c r="N3085" s="1"/>
    </row>
    <row r="3086" spans="14:14" x14ac:dyDescent="0.25">
      <c r="N3086" s="1"/>
    </row>
    <row r="3087" spans="14:14" x14ac:dyDescent="0.25">
      <c r="N3087" s="1"/>
    </row>
    <row r="3088" spans="14:14" x14ac:dyDescent="0.25">
      <c r="N3088" s="1"/>
    </row>
    <row r="3089" spans="14:14" x14ac:dyDescent="0.25">
      <c r="N3089" s="1"/>
    </row>
    <row r="3090" spans="14:14" x14ac:dyDescent="0.25">
      <c r="N3090" s="1"/>
    </row>
    <row r="3091" spans="14:14" x14ac:dyDescent="0.25">
      <c r="N3091" s="1"/>
    </row>
    <row r="3092" spans="14:14" x14ac:dyDescent="0.25">
      <c r="N3092" s="1"/>
    </row>
    <row r="3093" spans="14:14" x14ac:dyDescent="0.25">
      <c r="N3093" s="1"/>
    </row>
    <row r="3094" spans="14:14" x14ac:dyDescent="0.25">
      <c r="N3094" s="1"/>
    </row>
    <row r="3095" spans="14:14" x14ac:dyDescent="0.25">
      <c r="N3095" s="1"/>
    </row>
    <row r="3096" spans="14:14" x14ac:dyDescent="0.25">
      <c r="N3096" s="1"/>
    </row>
    <row r="3097" spans="14:14" x14ac:dyDescent="0.25">
      <c r="N3097" s="1"/>
    </row>
    <row r="3098" spans="14:14" x14ac:dyDescent="0.25">
      <c r="N3098" s="1"/>
    </row>
    <row r="3099" spans="14:14" x14ac:dyDescent="0.25">
      <c r="N3099" s="1"/>
    </row>
    <row r="3100" spans="14:14" x14ac:dyDescent="0.25">
      <c r="N3100" s="1"/>
    </row>
    <row r="3101" spans="14:14" x14ac:dyDescent="0.25">
      <c r="N3101" s="1"/>
    </row>
    <row r="3102" spans="14:14" x14ac:dyDescent="0.25">
      <c r="N3102" s="1"/>
    </row>
    <row r="3103" spans="14:14" x14ac:dyDescent="0.25">
      <c r="N3103" s="1"/>
    </row>
    <row r="3104" spans="14:14" x14ac:dyDescent="0.25">
      <c r="N3104" s="1"/>
    </row>
    <row r="3105" spans="14:14" x14ac:dyDescent="0.25">
      <c r="N3105" s="1"/>
    </row>
    <row r="3106" spans="14:14" x14ac:dyDescent="0.25">
      <c r="N3106" s="1"/>
    </row>
    <row r="3107" spans="14:14" x14ac:dyDescent="0.25">
      <c r="N3107" s="1"/>
    </row>
    <row r="3108" spans="14:14" x14ac:dyDescent="0.25">
      <c r="N3108" s="1"/>
    </row>
    <row r="3109" spans="14:14" x14ac:dyDescent="0.25">
      <c r="N3109" s="1"/>
    </row>
    <row r="3110" spans="14:14" x14ac:dyDescent="0.25">
      <c r="N3110" s="1"/>
    </row>
    <row r="3111" spans="14:14" x14ac:dyDescent="0.25">
      <c r="N3111" s="1"/>
    </row>
    <row r="3112" spans="14:14" x14ac:dyDescent="0.25">
      <c r="N3112" s="1"/>
    </row>
    <row r="3113" spans="14:14" x14ac:dyDescent="0.25">
      <c r="N3113" s="1"/>
    </row>
    <row r="3114" spans="14:14" x14ac:dyDescent="0.25">
      <c r="N3114" s="1"/>
    </row>
    <row r="3115" spans="14:14" x14ac:dyDescent="0.25">
      <c r="N3115" s="1"/>
    </row>
    <row r="3116" spans="14:14" x14ac:dyDescent="0.25">
      <c r="N3116" s="1"/>
    </row>
    <row r="3117" spans="14:14" x14ac:dyDescent="0.25">
      <c r="N3117" s="1"/>
    </row>
    <row r="3118" spans="14:14" x14ac:dyDescent="0.25">
      <c r="N3118" s="1"/>
    </row>
    <row r="3119" spans="14:14" x14ac:dyDescent="0.25">
      <c r="N3119" s="1"/>
    </row>
    <row r="3120" spans="14:14" x14ac:dyDescent="0.25">
      <c r="N3120" s="1"/>
    </row>
    <row r="3121" spans="14:14" x14ac:dyDescent="0.25">
      <c r="N3121" s="1"/>
    </row>
    <row r="3122" spans="14:14" x14ac:dyDescent="0.25">
      <c r="N3122" s="1"/>
    </row>
    <row r="3123" spans="14:14" x14ac:dyDescent="0.25">
      <c r="N3123" s="1"/>
    </row>
    <row r="3124" spans="14:14" x14ac:dyDescent="0.25">
      <c r="N3124" s="1"/>
    </row>
    <row r="3125" spans="14:14" x14ac:dyDescent="0.25">
      <c r="N3125" s="1"/>
    </row>
    <row r="3126" spans="14:14" x14ac:dyDescent="0.25">
      <c r="N3126" s="1"/>
    </row>
    <row r="3127" spans="14:14" x14ac:dyDescent="0.25">
      <c r="N3127" s="1"/>
    </row>
    <row r="3128" spans="14:14" x14ac:dyDescent="0.25">
      <c r="N3128" s="1"/>
    </row>
    <row r="3129" spans="14:14" x14ac:dyDescent="0.25">
      <c r="N3129" s="1"/>
    </row>
    <row r="3130" spans="14:14" x14ac:dyDescent="0.25">
      <c r="N3130" s="1"/>
    </row>
    <row r="3131" spans="14:14" x14ac:dyDescent="0.25">
      <c r="N3131" s="1"/>
    </row>
    <row r="3132" spans="14:14" x14ac:dyDescent="0.25">
      <c r="N3132" s="1"/>
    </row>
    <row r="3133" spans="14:14" x14ac:dyDescent="0.25">
      <c r="N3133" s="1"/>
    </row>
    <row r="3134" spans="14:14" x14ac:dyDescent="0.25">
      <c r="N3134" s="1"/>
    </row>
    <row r="3135" spans="14:14" x14ac:dyDescent="0.25">
      <c r="N3135" s="1"/>
    </row>
    <row r="3136" spans="14:14" x14ac:dyDescent="0.25">
      <c r="N3136" s="1"/>
    </row>
    <row r="3137" spans="14:14" x14ac:dyDescent="0.25">
      <c r="N3137" s="1"/>
    </row>
    <row r="3138" spans="14:14" x14ac:dyDescent="0.25">
      <c r="N3138" s="1"/>
    </row>
    <row r="3139" spans="14:14" x14ac:dyDescent="0.25">
      <c r="N3139" s="1"/>
    </row>
    <row r="3140" spans="14:14" x14ac:dyDescent="0.25">
      <c r="N3140" s="1"/>
    </row>
    <row r="3141" spans="14:14" x14ac:dyDescent="0.25">
      <c r="N3141" s="1"/>
    </row>
    <row r="3142" spans="14:14" x14ac:dyDescent="0.25">
      <c r="N3142" s="1"/>
    </row>
    <row r="3143" spans="14:14" x14ac:dyDescent="0.25">
      <c r="N3143" s="1"/>
    </row>
    <row r="3144" spans="14:14" x14ac:dyDescent="0.25">
      <c r="N3144" s="1"/>
    </row>
    <row r="3145" spans="14:14" x14ac:dyDescent="0.25">
      <c r="N3145" s="1"/>
    </row>
    <row r="3146" spans="14:14" x14ac:dyDescent="0.25">
      <c r="N3146" s="1"/>
    </row>
    <row r="3147" spans="14:14" x14ac:dyDescent="0.25">
      <c r="N3147" s="1"/>
    </row>
    <row r="3148" spans="14:14" x14ac:dyDescent="0.25">
      <c r="N3148" s="1"/>
    </row>
    <row r="3149" spans="14:14" x14ac:dyDescent="0.25">
      <c r="N3149" s="1"/>
    </row>
    <row r="3150" spans="14:14" x14ac:dyDescent="0.25">
      <c r="N3150" s="1"/>
    </row>
    <row r="3151" spans="14:14" x14ac:dyDescent="0.25">
      <c r="N3151" s="1"/>
    </row>
    <row r="3152" spans="14:14" x14ac:dyDescent="0.25">
      <c r="N3152" s="1"/>
    </row>
    <row r="3153" spans="14:14" x14ac:dyDescent="0.25">
      <c r="N3153" s="1"/>
    </row>
    <row r="3154" spans="14:14" x14ac:dyDescent="0.25">
      <c r="N3154" s="1"/>
    </row>
    <row r="3155" spans="14:14" x14ac:dyDescent="0.25">
      <c r="N3155" s="1"/>
    </row>
    <row r="3156" spans="14:14" x14ac:dyDescent="0.25">
      <c r="N3156" s="1"/>
    </row>
    <row r="3157" spans="14:14" x14ac:dyDescent="0.25">
      <c r="N3157" s="1"/>
    </row>
    <row r="3158" spans="14:14" x14ac:dyDescent="0.25">
      <c r="N3158" s="1"/>
    </row>
    <row r="3159" spans="14:14" x14ac:dyDescent="0.25">
      <c r="N3159" s="1"/>
    </row>
    <row r="3160" spans="14:14" x14ac:dyDescent="0.25">
      <c r="N3160" s="1"/>
    </row>
    <row r="3161" spans="14:14" x14ac:dyDescent="0.25">
      <c r="N3161" s="1"/>
    </row>
    <row r="3162" spans="14:14" x14ac:dyDescent="0.25">
      <c r="N3162" s="1"/>
    </row>
    <row r="3163" spans="14:14" x14ac:dyDescent="0.25">
      <c r="N3163" s="1"/>
    </row>
    <row r="3164" spans="14:14" x14ac:dyDescent="0.25">
      <c r="N3164" s="1"/>
    </row>
    <row r="3165" spans="14:14" x14ac:dyDescent="0.25">
      <c r="N3165" s="1"/>
    </row>
    <row r="3166" spans="14:14" x14ac:dyDescent="0.25">
      <c r="N3166" s="1"/>
    </row>
    <row r="3167" spans="14:14" x14ac:dyDescent="0.25">
      <c r="N3167" s="1"/>
    </row>
    <row r="3168" spans="14:14" x14ac:dyDescent="0.25">
      <c r="N3168" s="1"/>
    </row>
    <row r="3169" spans="14:14" x14ac:dyDescent="0.25">
      <c r="N3169" s="1"/>
    </row>
    <row r="3170" spans="14:14" x14ac:dyDescent="0.25">
      <c r="N3170" s="1"/>
    </row>
    <row r="3171" spans="14:14" x14ac:dyDescent="0.25">
      <c r="N3171" s="1"/>
    </row>
    <row r="3172" spans="14:14" x14ac:dyDescent="0.25">
      <c r="N3172" s="1"/>
    </row>
    <row r="3173" spans="14:14" x14ac:dyDescent="0.25">
      <c r="N3173" s="1"/>
    </row>
    <row r="3174" spans="14:14" x14ac:dyDescent="0.25">
      <c r="N3174" s="1"/>
    </row>
    <row r="3175" spans="14:14" x14ac:dyDescent="0.25">
      <c r="N3175" s="1"/>
    </row>
    <row r="3176" spans="14:14" x14ac:dyDescent="0.25">
      <c r="N3176" s="1"/>
    </row>
    <row r="3177" spans="14:14" x14ac:dyDescent="0.25">
      <c r="N3177" s="1"/>
    </row>
    <row r="3178" spans="14:14" x14ac:dyDescent="0.25">
      <c r="N3178" s="1"/>
    </row>
    <row r="3179" spans="14:14" x14ac:dyDescent="0.25">
      <c r="N3179" s="1"/>
    </row>
    <row r="3180" spans="14:14" x14ac:dyDescent="0.25">
      <c r="N3180" s="1"/>
    </row>
    <row r="3181" spans="14:14" x14ac:dyDescent="0.25">
      <c r="N3181" s="1"/>
    </row>
    <row r="3182" spans="14:14" x14ac:dyDescent="0.25">
      <c r="N3182" s="1"/>
    </row>
    <row r="3183" spans="14:14" x14ac:dyDescent="0.25">
      <c r="N3183" s="1"/>
    </row>
    <row r="3184" spans="14:14" x14ac:dyDescent="0.25">
      <c r="N3184" s="1"/>
    </row>
    <row r="3185" spans="14:14" x14ac:dyDescent="0.25">
      <c r="N3185" s="1"/>
    </row>
    <row r="3186" spans="14:14" x14ac:dyDescent="0.25">
      <c r="N3186" s="1"/>
    </row>
    <row r="3187" spans="14:14" x14ac:dyDescent="0.25">
      <c r="N3187" s="1"/>
    </row>
    <row r="3188" spans="14:14" x14ac:dyDescent="0.25">
      <c r="N3188" s="1"/>
    </row>
    <row r="3189" spans="14:14" x14ac:dyDescent="0.25">
      <c r="N3189" s="1"/>
    </row>
    <row r="3190" spans="14:14" x14ac:dyDescent="0.25">
      <c r="N3190" s="1"/>
    </row>
    <row r="3191" spans="14:14" x14ac:dyDescent="0.25">
      <c r="N3191" s="1"/>
    </row>
    <row r="3192" spans="14:14" x14ac:dyDescent="0.25">
      <c r="N3192" s="1"/>
    </row>
    <row r="3193" spans="14:14" x14ac:dyDescent="0.25">
      <c r="N3193" s="1"/>
    </row>
    <row r="3194" spans="14:14" x14ac:dyDescent="0.25">
      <c r="N3194" s="1"/>
    </row>
    <row r="3195" spans="14:14" x14ac:dyDescent="0.25">
      <c r="N3195" s="1"/>
    </row>
    <row r="3196" spans="14:14" x14ac:dyDescent="0.25">
      <c r="N3196" s="1"/>
    </row>
    <row r="3197" spans="14:14" x14ac:dyDescent="0.25">
      <c r="N3197" s="1"/>
    </row>
    <row r="3198" spans="14:14" x14ac:dyDescent="0.25">
      <c r="N3198" s="1"/>
    </row>
    <row r="3199" spans="14:14" x14ac:dyDescent="0.25">
      <c r="N3199" s="1"/>
    </row>
    <row r="3200" spans="14:14" x14ac:dyDescent="0.25">
      <c r="N3200" s="1"/>
    </row>
    <row r="3201" spans="14:14" x14ac:dyDescent="0.25">
      <c r="N3201" s="1"/>
    </row>
    <row r="3202" spans="14:14" x14ac:dyDescent="0.25">
      <c r="N3202" s="1"/>
    </row>
    <row r="3203" spans="14:14" x14ac:dyDescent="0.25">
      <c r="N3203" s="1"/>
    </row>
    <row r="3204" spans="14:14" x14ac:dyDescent="0.25">
      <c r="N3204" s="1"/>
    </row>
    <row r="3205" spans="14:14" x14ac:dyDescent="0.25">
      <c r="N3205" s="1"/>
    </row>
    <row r="3206" spans="14:14" x14ac:dyDescent="0.25">
      <c r="N3206" s="1"/>
    </row>
    <row r="3207" spans="14:14" x14ac:dyDescent="0.25">
      <c r="N3207" s="1"/>
    </row>
    <row r="3208" spans="14:14" x14ac:dyDescent="0.25">
      <c r="N3208" s="1"/>
    </row>
    <row r="3209" spans="14:14" x14ac:dyDescent="0.25">
      <c r="N3209" s="1"/>
    </row>
    <row r="3210" spans="14:14" x14ac:dyDescent="0.25">
      <c r="N3210" s="1"/>
    </row>
    <row r="3211" spans="14:14" x14ac:dyDescent="0.25">
      <c r="N3211" s="1"/>
    </row>
    <row r="3212" spans="14:14" x14ac:dyDescent="0.25">
      <c r="N3212" s="1"/>
    </row>
    <row r="3213" spans="14:14" x14ac:dyDescent="0.25">
      <c r="N3213" s="1"/>
    </row>
    <row r="3214" spans="14:14" x14ac:dyDescent="0.25">
      <c r="N3214" s="1"/>
    </row>
    <row r="3215" spans="14:14" x14ac:dyDescent="0.25">
      <c r="N3215" s="1"/>
    </row>
    <row r="3216" spans="14:14" x14ac:dyDescent="0.25">
      <c r="N3216" s="1"/>
    </row>
    <row r="3217" spans="14:14" x14ac:dyDescent="0.25">
      <c r="N3217" s="1"/>
    </row>
    <row r="3218" spans="14:14" x14ac:dyDescent="0.25">
      <c r="N3218" s="1"/>
    </row>
    <row r="3219" spans="14:14" x14ac:dyDescent="0.25">
      <c r="N3219" s="1"/>
    </row>
    <row r="3220" spans="14:14" x14ac:dyDescent="0.25">
      <c r="N3220" s="1"/>
    </row>
    <row r="3221" spans="14:14" x14ac:dyDescent="0.25">
      <c r="N3221" s="1"/>
    </row>
    <row r="3222" spans="14:14" x14ac:dyDescent="0.25">
      <c r="N3222" s="1"/>
    </row>
    <row r="3223" spans="14:14" x14ac:dyDescent="0.25">
      <c r="N3223" s="1"/>
    </row>
    <row r="3224" spans="14:14" x14ac:dyDescent="0.25">
      <c r="N3224" s="1"/>
    </row>
    <row r="3225" spans="14:14" x14ac:dyDescent="0.25">
      <c r="N3225" s="1"/>
    </row>
    <row r="3226" spans="14:14" x14ac:dyDescent="0.25">
      <c r="N3226" s="1"/>
    </row>
    <row r="3227" spans="14:14" x14ac:dyDescent="0.25">
      <c r="N3227" s="1"/>
    </row>
    <row r="3228" spans="14:14" x14ac:dyDescent="0.25">
      <c r="N3228" s="1"/>
    </row>
    <row r="3229" spans="14:14" x14ac:dyDescent="0.25">
      <c r="N3229" s="1"/>
    </row>
    <row r="3230" spans="14:14" x14ac:dyDescent="0.25">
      <c r="N3230" s="1"/>
    </row>
    <row r="3231" spans="14:14" x14ac:dyDescent="0.25">
      <c r="N3231" s="1"/>
    </row>
    <row r="3232" spans="14:14" x14ac:dyDescent="0.25">
      <c r="N3232" s="1"/>
    </row>
    <row r="3233" spans="14:14" x14ac:dyDescent="0.25">
      <c r="N3233" s="1"/>
    </row>
    <row r="3234" spans="14:14" x14ac:dyDescent="0.25">
      <c r="N3234" s="1"/>
    </row>
    <row r="3235" spans="14:14" x14ac:dyDescent="0.25">
      <c r="N3235" s="1"/>
    </row>
    <row r="3236" spans="14:14" x14ac:dyDescent="0.25">
      <c r="N3236" s="1"/>
    </row>
    <row r="3237" spans="14:14" x14ac:dyDescent="0.25">
      <c r="N3237" s="1"/>
    </row>
    <row r="3238" spans="14:14" x14ac:dyDescent="0.25">
      <c r="N3238" s="1"/>
    </row>
    <row r="3239" spans="14:14" x14ac:dyDescent="0.25">
      <c r="N3239" s="1"/>
    </row>
    <row r="3240" spans="14:14" x14ac:dyDescent="0.25">
      <c r="N3240" s="1"/>
    </row>
    <row r="3241" spans="14:14" x14ac:dyDescent="0.25">
      <c r="N3241" s="1"/>
    </row>
    <row r="3242" spans="14:14" x14ac:dyDescent="0.25">
      <c r="N3242" s="1"/>
    </row>
    <row r="3243" spans="14:14" x14ac:dyDescent="0.25">
      <c r="N3243" s="1"/>
    </row>
    <row r="3244" spans="14:14" x14ac:dyDescent="0.25">
      <c r="N3244" s="1"/>
    </row>
    <row r="3245" spans="14:14" x14ac:dyDescent="0.25">
      <c r="N3245" s="1"/>
    </row>
    <row r="3246" spans="14:14" x14ac:dyDescent="0.25">
      <c r="N3246" s="1"/>
    </row>
    <row r="3247" spans="14:14" x14ac:dyDescent="0.25">
      <c r="N3247" s="1"/>
    </row>
    <row r="3248" spans="14:14" x14ac:dyDescent="0.25">
      <c r="N3248" s="1"/>
    </row>
    <row r="3249" spans="14:14" x14ac:dyDescent="0.25">
      <c r="N3249" s="1"/>
    </row>
    <row r="3250" spans="14:14" x14ac:dyDescent="0.25">
      <c r="N3250" s="1"/>
    </row>
    <row r="3251" spans="14:14" x14ac:dyDescent="0.25">
      <c r="N3251" s="1"/>
    </row>
    <row r="3252" spans="14:14" x14ac:dyDescent="0.25">
      <c r="N3252" s="1"/>
    </row>
    <row r="3253" spans="14:14" x14ac:dyDescent="0.25">
      <c r="N3253" s="1"/>
    </row>
    <row r="3254" spans="14:14" x14ac:dyDescent="0.25">
      <c r="N3254" s="1"/>
    </row>
    <row r="3255" spans="14:14" x14ac:dyDescent="0.25">
      <c r="N3255" s="1"/>
    </row>
    <row r="3256" spans="14:14" x14ac:dyDescent="0.25">
      <c r="N3256" s="1"/>
    </row>
    <row r="3257" spans="14:14" x14ac:dyDescent="0.25">
      <c r="N3257" s="1"/>
    </row>
    <row r="3258" spans="14:14" x14ac:dyDescent="0.25">
      <c r="N3258" s="1"/>
    </row>
    <row r="3259" spans="14:14" x14ac:dyDescent="0.25">
      <c r="N3259" s="1"/>
    </row>
    <row r="3260" spans="14:14" x14ac:dyDescent="0.25">
      <c r="N3260" s="1"/>
    </row>
    <row r="3261" spans="14:14" x14ac:dyDescent="0.25">
      <c r="N3261" s="1"/>
    </row>
    <row r="3262" spans="14:14" x14ac:dyDescent="0.25">
      <c r="N3262" s="1"/>
    </row>
    <row r="3263" spans="14:14" x14ac:dyDescent="0.25">
      <c r="N3263" s="1"/>
    </row>
    <row r="3264" spans="14:14" x14ac:dyDescent="0.25">
      <c r="N3264" s="1"/>
    </row>
    <row r="3265" spans="14:14" x14ac:dyDescent="0.25">
      <c r="N3265" s="1"/>
    </row>
    <row r="3266" spans="14:14" x14ac:dyDescent="0.25">
      <c r="N3266" s="1"/>
    </row>
    <row r="3267" spans="14:14" x14ac:dyDescent="0.25">
      <c r="N3267" s="1"/>
    </row>
    <row r="3268" spans="14:14" x14ac:dyDescent="0.25">
      <c r="N3268" s="1"/>
    </row>
    <row r="3269" spans="14:14" x14ac:dyDescent="0.25">
      <c r="N3269" s="1"/>
    </row>
    <row r="3270" spans="14:14" x14ac:dyDescent="0.25">
      <c r="N3270" s="1"/>
    </row>
    <row r="3271" spans="14:14" x14ac:dyDescent="0.25">
      <c r="N3271" s="1"/>
    </row>
    <row r="3272" spans="14:14" x14ac:dyDescent="0.25">
      <c r="N3272" s="1"/>
    </row>
    <row r="3273" spans="14:14" x14ac:dyDescent="0.25">
      <c r="N3273" s="1"/>
    </row>
    <row r="3274" spans="14:14" x14ac:dyDescent="0.25">
      <c r="N3274" s="1"/>
    </row>
    <row r="3275" spans="14:14" x14ac:dyDescent="0.25">
      <c r="N3275" s="1"/>
    </row>
    <row r="3276" spans="14:14" x14ac:dyDescent="0.25">
      <c r="N3276" s="1"/>
    </row>
    <row r="3277" spans="14:14" x14ac:dyDescent="0.25">
      <c r="N3277" s="1"/>
    </row>
    <row r="3278" spans="14:14" x14ac:dyDescent="0.25">
      <c r="N3278" s="1"/>
    </row>
    <row r="3279" spans="14:14" x14ac:dyDescent="0.25">
      <c r="N3279" s="1"/>
    </row>
    <row r="3280" spans="14:14" x14ac:dyDescent="0.25">
      <c r="N3280" s="1"/>
    </row>
    <row r="3281" spans="14:14" x14ac:dyDescent="0.25">
      <c r="N3281" s="1"/>
    </row>
    <row r="3282" spans="14:14" x14ac:dyDescent="0.25">
      <c r="N3282" s="1"/>
    </row>
    <row r="3283" spans="14:14" x14ac:dyDescent="0.25">
      <c r="N3283" s="1"/>
    </row>
    <row r="3284" spans="14:14" x14ac:dyDescent="0.25">
      <c r="N3284" s="1"/>
    </row>
    <row r="3285" spans="14:14" x14ac:dyDescent="0.25">
      <c r="N3285" s="1"/>
    </row>
    <row r="3286" spans="14:14" x14ac:dyDescent="0.25">
      <c r="N3286" s="1"/>
    </row>
    <row r="3287" spans="14:14" x14ac:dyDescent="0.25">
      <c r="N3287" s="1"/>
    </row>
    <row r="3288" spans="14:14" x14ac:dyDescent="0.25">
      <c r="N3288" s="1"/>
    </row>
    <row r="3289" spans="14:14" x14ac:dyDescent="0.25">
      <c r="N3289" s="1"/>
    </row>
    <row r="3290" spans="14:14" x14ac:dyDescent="0.25">
      <c r="N3290" s="1"/>
    </row>
    <row r="3291" spans="14:14" x14ac:dyDescent="0.25">
      <c r="N3291" s="1"/>
    </row>
    <row r="3292" spans="14:14" x14ac:dyDescent="0.25">
      <c r="N3292" s="1"/>
    </row>
    <row r="3293" spans="14:14" x14ac:dyDescent="0.25">
      <c r="N3293" s="1"/>
    </row>
    <row r="3294" spans="14:14" x14ac:dyDescent="0.25">
      <c r="N3294" s="1"/>
    </row>
    <row r="3295" spans="14:14" x14ac:dyDescent="0.25">
      <c r="N3295" s="1"/>
    </row>
    <row r="3296" spans="14:14" x14ac:dyDescent="0.25">
      <c r="N3296" s="1"/>
    </row>
    <row r="3297" spans="14:14" x14ac:dyDescent="0.25">
      <c r="N3297" s="1"/>
    </row>
    <row r="3298" spans="14:14" x14ac:dyDescent="0.25">
      <c r="N3298" s="1"/>
    </row>
    <row r="3299" spans="14:14" x14ac:dyDescent="0.25">
      <c r="N3299" s="1"/>
    </row>
    <row r="3300" spans="14:14" x14ac:dyDescent="0.25">
      <c r="N3300" s="1"/>
    </row>
    <row r="3301" spans="14:14" x14ac:dyDescent="0.25">
      <c r="N3301" s="1"/>
    </row>
    <row r="3302" spans="14:14" x14ac:dyDescent="0.25">
      <c r="N3302" s="1"/>
    </row>
    <row r="3303" spans="14:14" x14ac:dyDescent="0.25">
      <c r="N3303" s="1"/>
    </row>
    <row r="3304" spans="14:14" x14ac:dyDescent="0.25">
      <c r="N3304" s="1"/>
    </row>
    <row r="3305" spans="14:14" x14ac:dyDescent="0.25">
      <c r="N3305" s="1"/>
    </row>
    <row r="3306" spans="14:14" x14ac:dyDescent="0.25">
      <c r="N3306" s="1"/>
    </row>
    <row r="3307" spans="14:14" x14ac:dyDescent="0.25">
      <c r="N3307" s="1"/>
    </row>
    <row r="3308" spans="14:14" x14ac:dyDescent="0.25">
      <c r="N3308" s="1"/>
    </row>
    <row r="3309" spans="14:14" x14ac:dyDescent="0.25">
      <c r="N3309" s="1"/>
    </row>
    <row r="3310" spans="14:14" x14ac:dyDescent="0.25">
      <c r="N3310" s="1"/>
    </row>
    <row r="3311" spans="14:14" x14ac:dyDescent="0.25">
      <c r="N3311" s="1"/>
    </row>
    <row r="3312" spans="14:14" x14ac:dyDescent="0.25">
      <c r="N3312" s="1"/>
    </row>
    <row r="3313" spans="14:14" x14ac:dyDescent="0.25">
      <c r="N3313" s="1"/>
    </row>
    <row r="3314" spans="14:14" x14ac:dyDescent="0.25">
      <c r="N3314" s="1"/>
    </row>
    <row r="3315" spans="14:14" x14ac:dyDescent="0.25">
      <c r="N3315" s="1"/>
    </row>
    <row r="3316" spans="14:14" x14ac:dyDescent="0.25">
      <c r="N3316" s="1"/>
    </row>
    <row r="3317" spans="14:14" x14ac:dyDescent="0.25">
      <c r="N3317" s="1"/>
    </row>
    <row r="3318" spans="14:14" x14ac:dyDescent="0.25">
      <c r="N3318" s="1"/>
    </row>
    <row r="3319" spans="14:14" x14ac:dyDescent="0.25">
      <c r="N3319" s="1"/>
    </row>
    <row r="3320" spans="14:14" x14ac:dyDescent="0.25">
      <c r="N3320" s="1"/>
    </row>
    <row r="3321" spans="14:14" x14ac:dyDescent="0.25">
      <c r="N3321" s="1"/>
    </row>
    <row r="3322" spans="14:14" x14ac:dyDescent="0.25">
      <c r="N3322" s="1"/>
    </row>
    <row r="3323" spans="14:14" x14ac:dyDescent="0.25">
      <c r="N3323" s="1"/>
    </row>
    <row r="3324" spans="14:14" x14ac:dyDescent="0.25">
      <c r="N3324" s="1"/>
    </row>
    <row r="3325" spans="14:14" x14ac:dyDescent="0.25">
      <c r="N3325" s="1"/>
    </row>
    <row r="3326" spans="14:14" x14ac:dyDescent="0.25">
      <c r="N3326" s="1"/>
    </row>
    <row r="3327" spans="14:14" x14ac:dyDescent="0.25">
      <c r="N3327" s="1"/>
    </row>
    <row r="3328" spans="14:14" x14ac:dyDescent="0.25">
      <c r="N3328" s="1"/>
    </row>
    <row r="3329" spans="14:14" x14ac:dyDescent="0.25">
      <c r="N3329" s="1"/>
    </row>
    <row r="3330" spans="14:14" x14ac:dyDescent="0.25">
      <c r="N3330" s="1"/>
    </row>
    <row r="3331" spans="14:14" x14ac:dyDescent="0.25">
      <c r="N3331" s="1"/>
    </row>
    <row r="3332" spans="14:14" x14ac:dyDescent="0.25">
      <c r="N3332" s="1"/>
    </row>
    <row r="3333" spans="14:14" x14ac:dyDescent="0.25">
      <c r="N3333" s="1"/>
    </row>
    <row r="3334" spans="14:14" x14ac:dyDescent="0.25">
      <c r="N3334" s="1"/>
    </row>
    <row r="3335" spans="14:14" x14ac:dyDescent="0.25">
      <c r="N3335" s="1"/>
    </row>
    <row r="3336" spans="14:14" x14ac:dyDescent="0.25">
      <c r="N3336" s="1"/>
    </row>
    <row r="3337" spans="14:14" x14ac:dyDescent="0.25">
      <c r="N3337" s="1"/>
    </row>
    <row r="3338" spans="14:14" x14ac:dyDescent="0.25">
      <c r="N3338" s="1"/>
    </row>
    <row r="3339" spans="14:14" x14ac:dyDescent="0.25">
      <c r="N3339" s="1"/>
    </row>
    <row r="3340" spans="14:14" x14ac:dyDescent="0.25">
      <c r="N3340" s="1"/>
    </row>
    <row r="3341" spans="14:14" x14ac:dyDescent="0.25">
      <c r="N3341" s="1"/>
    </row>
    <row r="3342" spans="14:14" x14ac:dyDescent="0.25">
      <c r="N3342" s="1"/>
    </row>
    <row r="3343" spans="14:14" x14ac:dyDescent="0.25">
      <c r="N3343" s="1"/>
    </row>
    <row r="3344" spans="14:14" x14ac:dyDescent="0.25">
      <c r="N3344" s="1"/>
    </row>
    <row r="3345" spans="14:14" x14ac:dyDescent="0.25">
      <c r="N3345" s="1"/>
    </row>
    <row r="3346" spans="14:14" x14ac:dyDescent="0.25">
      <c r="N3346" s="1"/>
    </row>
    <row r="3347" spans="14:14" x14ac:dyDescent="0.25">
      <c r="N3347" s="1"/>
    </row>
    <row r="3348" spans="14:14" x14ac:dyDescent="0.25">
      <c r="N3348" s="1"/>
    </row>
    <row r="3349" spans="14:14" x14ac:dyDescent="0.25">
      <c r="N3349" s="1"/>
    </row>
    <row r="3350" spans="14:14" x14ac:dyDescent="0.25">
      <c r="N3350" s="1"/>
    </row>
    <row r="3351" spans="14:14" x14ac:dyDescent="0.25">
      <c r="N3351" s="1"/>
    </row>
    <row r="3352" spans="14:14" x14ac:dyDescent="0.25">
      <c r="N3352" s="1"/>
    </row>
    <row r="3353" spans="14:14" x14ac:dyDescent="0.25">
      <c r="N3353" s="1"/>
    </row>
    <row r="3354" spans="14:14" x14ac:dyDescent="0.25">
      <c r="N3354" s="1"/>
    </row>
    <row r="3355" spans="14:14" x14ac:dyDescent="0.25">
      <c r="N3355" s="1"/>
    </row>
    <row r="3356" spans="14:14" x14ac:dyDescent="0.25">
      <c r="N3356" s="1"/>
    </row>
    <row r="3357" spans="14:14" x14ac:dyDescent="0.25">
      <c r="N3357" s="1"/>
    </row>
    <row r="3358" spans="14:14" x14ac:dyDescent="0.25">
      <c r="N3358" s="1"/>
    </row>
    <row r="3359" spans="14:14" x14ac:dyDescent="0.25">
      <c r="N3359" s="1"/>
    </row>
    <row r="3360" spans="14:14" x14ac:dyDescent="0.25">
      <c r="N3360" s="1"/>
    </row>
    <row r="3361" spans="14:14" x14ac:dyDescent="0.25">
      <c r="N3361" s="1"/>
    </row>
    <row r="3362" spans="14:14" x14ac:dyDescent="0.25">
      <c r="N3362" s="1"/>
    </row>
    <row r="3363" spans="14:14" x14ac:dyDescent="0.25">
      <c r="N3363" s="1"/>
    </row>
    <row r="3364" spans="14:14" x14ac:dyDescent="0.25">
      <c r="N3364" s="1"/>
    </row>
    <row r="3365" spans="14:14" x14ac:dyDescent="0.25">
      <c r="N3365" s="1"/>
    </row>
    <row r="3366" spans="14:14" x14ac:dyDescent="0.25">
      <c r="N3366" s="1"/>
    </row>
    <row r="3367" spans="14:14" x14ac:dyDescent="0.25">
      <c r="N3367" s="1"/>
    </row>
    <row r="3368" spans="14:14" x14ac:dyDescent="0.25">
      <c r="N3368" s="1"/>
    </row>
    <row r="3369" spans="14:14" x14ac:dyDescent="0.25">
      <c r="N3369" s="1"/>
    </row>
    <row r="3370" spans="14:14" x14ac:dyDescent="0.25">
      <c r="N3370" s="1"/>
    </row>
    <row r="3371" spans="14:14" x14ac:dyDescent="0.25">
      <c r="N3371" s="1"/>
    </row>
    <row r="3372" spans="14:14" x14ac:dyDescent="0.25">
      <c r="N3372" s="1"/>
    </row>
    <row r="3373" spans="14:14" x14ac:dyDescent="0.25">
      <c r="N3373" s="1"/>
    </row>
    <row r="3374" spans="14:14" x14ac:dyDescent="0.25">
      <c r="N3374" s="1"/>
    </row>
    <row r="3375" spans="14:14" x14ac:dyDescent="0.25">
      <c r="N3375" s="1"/>
    </row>
    <row r="3376" spans="14:14" x14ac:dyDescent="0.25">
      <c r="N3376" s="1"/>
    </row>
    <row r="3377" spans="14:14" x14ac:dyDescent="0.25">
      <c r="N3377" s="1"/>
    </row>
    <row r="3378" spans="14:14" x14ac:dyDescent="0.25">
      <c r="N3378" s="1"/>
    </row>
    <row r="3379" spans="14:14" x14ac:dyDescent="0.25">
      <c r="N3379" s="1"/>
    </row>
    <row r="3380" spans="14:14" x14ac:dyDescent="0.25">
      <c r="N3380" s="1"/>
    </row>
    <row r="3381" spans="14:14" x14ac:dyDescent="0.25">
      <c r="N3381" s="1"/>
    </row>
    <row r="3382" spans="14:14" x14ac:dyDescent="0.25">
      <c r="N3382" s="1"/>
    </row>
    <row r="3383" spans="14:14" x14ac:dyDescent="0.25">
      <c r="N3383" s="1"/>
    </row>
    <row r="3384" spans="14:14" x14ac:dyDescent="0.25">
      <c r="N3384" s="1"/>
    </row>
    <row r="3385" spans="14:14" x14ac:dyDescent="0.25">
      <c r="N3385" s="1"/>
    </row>
    <row r="3386" spans="14:14" x14ac:dyDescent="0.25">
      <c r="N3386" s="1"/>
    </row>
    <row r="3387" spans="14:14" x14ac:dyDescent="0.25">
      <c r="N3387" s="1"/>
    </row>
    <row r="3388" spans="14:14" x14ac:dyDescent="0.25">
      <c r="N3388" s="1"/>
    </row>
    <row r="3389" spans="14:14" x14ac:dyDescent="0.25">
      <c r="N3389" s="1"/>
    </row>
    <row r="3390" spans="14:14" x14ac:dyDescent="0.25">
      <c r="N3390" s="1"/>
    </row>
    <row r="3391" spans="14:14" x14ac:dyDescent="0.25">
      <c r="N3391" s="1"/>
    </row>
    <row r="3392" spans="14:14" x14ac:dyDescent="0.25">
      <c r="N3392" s="1"/>
    </row>
    <row r="3393" spans="14:14" x14ac:dyDescent="0.25">
      <c r="N3393" s="1"/>
    </row>
    <row r="3394" spans="14:14" x14ac:dyDescent="0.25">
      <c r="N3394" s="1"/>
    </row>
    <row r="3395" spans="14:14" x14ac:dyDescent="0.25">
      <c r="N3395" s="1"/>
    </row>
    <row r="3396" spans="14:14" x14ac:dyDescent="0.25">
      <c r="N3396" s="1"/>
    </row>
    <row r="3397" spans="14:14" x14ac:dyDescent="0.25">
      <c r="N3397" s="1"/>
    </row>
    <row r="3398" spans="14:14" x14ac:dyDescent="0.25">
      <c r="N3398" s="1"/>
    </row>
    <row r="3399" spans="14:14" x14ac:dyDescent="0.25">
      <c r="N3399" s="1"/>
    </row>
    <row r="3400" spans="14:14" x14ac:dyDescent="0.25">
      <c r="N3400" s="1"/>
    </row>
    <row r="3401" spans="14:14" x14ac:dyDescent="0.25">
      <c r="N3401" s="1"/>
    </row>
    <row r="3402" spans="14:14" x14ac:dyDescent="0.25">
      <c r="N3402" s="1"/>
    </row>
    <row r="3403" spans="14:14" x14ac:dyDescent="0.25">
      <c r="N3403" s="1"/>
    </row>
    <row r="3404" spans="14:14" x14ac:dyDescent="0.25">
      <c r="N3404" s="1"/>
    </row>
    <row r="3405" spans="14:14" x14ac:dyDescent="0.25">
      <c r="N3405" s="1"/>
    </row>
    <row r="3406" spans="14:14" x14ac:dyDescent="0.25">
      <c r="N3406" s="1"/>
    </row>
    <row r="3407" spans="14:14" x14ac:dyDescent="0.25">
      <c r="N3407" s="1"/>
    </row>
    <row r="3408" spans="14:14" x14ac:dyDescent="0.25">
      <c r="N3408" s="1"/>
    </row>
    <row r="3409" spans="14:14" x14ac:dyDescent="0.25">
      <c r="N3409" s="1"/>
    </row>
    <row r="3410" spans="14:14" x14ac:dyDescent="0.25">
      <c r="N3410" s="1"/>
    </row>
    <row r="3411" spans="14:14" x14ac:dyDescent="0.25">
      <c r="N3411" s="1"/>
    </row>
    <row r="3412" spans="14:14" x14ac:dyDescent="0.25">
      <c r="N3412" s="1"/>
    </row>
    <row r="3413" spans="14:14" x14ac:dyDescent="0.25">
      <c r="N3413" s="1"/>
    </row>
    <row r="3414" spans="14:14" x14ac:dyDescent="0.25">
      <c r="N3414" s="1"/>
    </row>
    <row r="3415" spans="14:14" x14ac:dyDescent="0.25">
      <c r="N3415" s="1"/>
    </row>
    <row r="3416" spans="14:14" x14ac:dyDescent="0.25">
      <c r="N3416" s="1"/>
    </row>
    <row r="3417" spans="14:14" x14ac:dyDescent="0.25">
      <c r="N3417" s="1"/>
    </row>
    <row r="3418" spans="14:14" x14ac:dyDescent="0.25">
      <c r="N3418" s="1"/>
    </row>
    <row r="3419" spans="14:14" x14ac:dyDescent="0.25">
      <c r="N3419" s="1"/>
    </row>
    <row r="3420" spans="14:14" x14ac:dyDescent="0.25">
      <c r="N3420" s="1"/>
    </row>
    <row r="3421" spans="14:14" x14ac:dyDescent="0.25">
      <c r="N3421" s="1"/>
    </row>
    <row r="3422" spans="14:14" x14ac:dyDescent="0.25">
      <c r="N3422" s="1"/>
    </row>
    <row r="3423" spans="14:14" x14ac:dyDescent="0.25">
      <c r="N3423" s="1"/>
    </row>
    <row r="3424" spans="14:14" x14ac:dyDescent="0.25">
      <c r="N3424" s="1"/>
    </row>
    <row r="3425" spans="14:14" x14ac:dyDescent="0.25">
      <c r="N3425" s="1"/>
    </row>
    <row r="3426" spans="14:14" x14ac:dyDescent="0.25">
      <c r="N3426" s="1"/>
    </row>
    <row r="3427" spans="14:14" x14ac:dyDescent="0.25">
      <c r="N3427" s="1"/>
    </row>
    <row r="3428" spans="14:14" x14ac:dyDescent="0.25">
      <c r="N3428" s="1"/>
    </row>
    <row r="3429" spans="14:14" x14ac:dyDescent="0.25">
      <c r="N3429" s="1"/>
    </row>
    <row r="3430" spans="14:14" x14ac:dyDescent="0.25">
      <c r="N3430" s="1"/>
    </row>
    <row r="3431" spans="14:14" x14ac:dyDescent="0.25">
      <c r="N3431" s="1"/>
    </row>
    <row r="3432" spans="14:14" x14ac:dyDescent="0.25">
      <c r="N3432" s="1"/>
    </row>
    <row r="3433" spans="14:14" x14ac:dyDescent="0.25">
      <c r="N3433" s="1"/>
    </row>
    <row r="3434" spans="14:14" x14ac:dyDescent="0.25">
      <c r="N3434" s="1"/>
    </row>
    <row r="3435" spans="14:14" x14ac:dyDescent="0.25">
      <c r="N3435" s="1"/>
    </row>
    <row r="3436" spans="14:14" x14ac:dyDescent="0.25">
      <c r="N3436" s="1"/>
    </row>
    <row r="3437" spans="14:14" x14ac:dyDescent="0.25">
      <c r="N3437" s="1"/>
    </row>
    <row r="3438" spans="14:14" x14ac:dyDescent="0.25">
      <c r="N3438" s="1"/>
    </row>
    <row r="3439" spans="14:14" x14ac:dyDescent="0.25">
      <c r="N3439" s="1"/>
    </row>
    <row r="3440" spans="14:14" x14ac:dyDescent="0.25">
      <c r="N3440" s="1"/>
    </row>
    <row r="3441" spans="14:14" x14ac:dyDescent="0.25">
      <c r="N3441" s="1"/>
    </row>
    <row r="3442" spans="14:14" x14ac:dyDescent="0.25">
      <c r="N3442" s="1"/>
    </row>
    <row r="3443" spans="14:14" x14ac:dyDescent="0.25">
      <c r="N3443" s="1"/>
    </row>
    <row r="3444" spans="14:14" x14ac:dyDescent="0.25">
      <c r="N3444" s="1"/>
    </row>
    <row r="3445" spans="14:14" x14ac:dyDescent="0.25">
      <c r="N3445" s="1"/>
    </row>
    <row r="3446" spans="14:14" x14ac:dyDescent="0.25">
      <c r="N3446" s="1"/>
    </row>
    <row r="3447" spans="14:14" x14ac:dyDescent="0.25">
      <c r="N3447" s="1"/>
    </row>
    <row r="3448" spans="14:14" x14ac:dyDescent="0.25">
      <c r="N3448" s="1"/>
    </row>
    <row r="3449" spans="14:14" x14ac:dyDescent="0.25">
      <c r="N3449" s="1"/>
    </row>
    <row r="3450" spans="14:14" x14ac:dyDescent="0.25">
      <c r="N3450" s="1"/>
    </row>
    <row r="3451" spans="14:14" x14ac:dyDescent="0.25">
      <c r="N3451" s="1"/>
    </row>
    <row r="3452" spans="14:14" x14ac:dyDescent="0.25">
      <c r="N3452" s="1"/>
    </row>
    <row r="3453" spans="14:14" x14ac:dyDescent="0.25">
      <c r="N3453" s="1"/>
    </row>
    <row r="3454" spans="14:14" x14ac:dyDescent="0.25">
      <c r="N3454" s="1"/>
    </row>
    <row r="3455" spans="14:14" x14ac:dyDescent="0.25">
      <c r="N3455" s="1"/>
    </row>
    <row r="3456" spans="14:14" x14ac:dyDescent="0.25">
      <c r="N3456" s="1"/>
    </row>
    <row r="3457" spans="14:14" x14ac:dyDescent="0.25">
      <c r="N3457" s="1"/>
    </row>
    <row r="3458" spans="14:14" x14ac:dyDescent="0.25">
      <c r="N3458" s="1"/>
    </row>
    <row r="3459" spans="14:14" x14ac:dyDescent="0.25">
      <c r="N3459" s="1"/>
    </row>
    <row r="3460" spans="14:14" x14ac:dyDescent="0.25">
      <c r="N3460" s="1"/>
    </row>
    <row r="3461" spans="14:14" x14ac:dyDescent="0.25">
      <c r="N3461" s="1"/>
    </row>
    <row r="3462" spans="14:14" x14ac:dyDescent="0.25">
      <c r="N3462" s="1"/>
    </row>
    <row r="3463" spans="14:14" x14ac:dyDescent="0.25">
      <c r="N3463" s="1"/>
    </row>
    <row r="3464" spans="14:14" x14ac:dyDescent="0.25">
      <c r="N3464" s="1"/>
    </row>
    <row r="3465" spans="14:14" x14ac:dyDescent="0.25">
      <c r="N3465" s="1"/>
    </row>
    <row r="3466" spans="14:14" x14ac:dyDescent="0.25">
      <c r="N3466" s="1"/>
    </row>
    <row r="3467" spans="14:14" x14ac:dyDescent="0.25">
      <c r="N3467" s="1"/>
    </row>
    <row r="3468" spans="14:14" x14ac:dyDescent="0.25">
      <c r="N3468" s="1"/>
    </row>
    <row r="3469" spans="14:14" x14ac:dyDescent="0.25">
      <c r="N3469" s="1"/>
    </row>
    <row r="3470" spans="14:14" x14ac:dyDescent="0.25">
      <c r="N3470" s="1"/>
    </row>
    <row r="3471" spans="14:14" x14ac:dyDescent="0.25">
      <c r="N3471" s="1"/>
    </row>
    <row r="3472" spans="14:14" x14ac:dyDescent="0.25">
      <c r="N3472" s="1"/>
    </row>
    <row r="3473" spans="14:14" x14ac:dyDescent="0.25">
      <c r="N3473" s="1"/>
    </row>
    <row r="3474" spans="14:14" x14ac:dyDescent="0.25">
      <c r="N3474" s="1"/>
    </row>
    <row r="3475" spans="14:14" x14ac:dyDescent="0.25">
      <c r="N3475" s="1"/>
    </row>
    <row r="3476" spans="14:14" x14ac:dyDescent="0.25">
      <c r="N3476" s="1"/>
    </row>
    <row r="3477" spans="14:14" x14ac:dyDescent="0.25">
      <c r="N3477" s="1"/>
    </row>
    <row r="3478" spans="14:14" x14ac:dyDescent="0.25">
      <c r="N3478" s="1"/>
    </row>
    <row r="3479" spans="14:14" x14ac:dyDescent="0.25">
      <c r="N3479" s="1"/>
    </row>
    <row r="3480" spans="14:14" x14ac:dyDescent="0.25">
      <c r="N3480" s="1"/>
    </row>
    <row r="3481" spans="14:14" x14ac:dyDescent="0.25">
      <c r="N3481" s="1"/>
    </row>
    <row r="3482" spans="14:14" x14ac:dyDescent="0.25">
      <c r="N3482" s="1"/>
    </row>
    <row r="3483" spans="14:14" x14ac:dyDescent="0.25">
      <c r="N3483" s="1"/>
    </row>
    <row r="3484" spans="14:14" x14ac:dyDescent="0.25">
      <c r="N3484" s="1"/>
    </row>
    <row r="3485" spans="14:14" x14ac:dyDescent="0.25">
      <c r="N3485" s="1"/>
    </row>
    <row r="3486" spans="14:14" x14ac:dyDescent="0.25">
      <c r="N3486" s="1"/>
    </row>
    <row r="3487" spans="14:14" x14ac:dyDescent="0.25">
      <c r="N3487" s="1"/>
    </row>
    <row r="3488" spans="14:14" x14ac:dyDescent="0.25">
      <c r="N3488" s="1"/>
    </row>
    <row r="3489" spans="14:14" x14ac:dyDescent="0.25">
      <c r="N3489" s="1"/>
    </row>
    <row r="3490" spans="14:14" x14ac:dyDescent="0.25">
      <c r="N3490" s="1"/>
    </row>
    <row r="3491" spans="14:14" x14ac:dyDescent="0.25">
      <c r="N3491" s="1"/>
    </row>
    <row r="3492" spans="14:14" x14ac:dyDescent="0.25">
      <c r="N3492" s="1"/>
    </row>
    <row r="3493" spans="14:14" x14ac:dyDescent="0.25">
      <c r="N3493" s="1"/>
    </row>
    <row r="3494" spans="14:14" x14ac:dyDescent="0.25">
      <c r="N3494" s="1"/>
    </row>
    <row r="3495" spans="14:14" x14ac:dyDescent="0.25">
      <c r="N3495" s="1"/>
    </row>
    <row r="3496" spans="14:14" x14ac:dyDescent="0.25">
      <c r="N3496" s="1"/>
    </row>
    <row r="3497" spans="14:14" x14ac:dyDescent="0.25">
      <c r="N3497" s="1"/>
    </row>
    <row r="3498" spans="14:14" x14ac:dyDescent="0.25">
      <c r="N3498" s="1"/>
    </row>
    <row r="3499" spans="14:14" x14ac:dyDescent="0.25">
      <c r="N3499" s="1"/>
    </row>
    <row r="3500" spans="14:14" x14ac:dyDescent="0.25">
      <c r="N3500" s="1"/>
    </row>
    <row r="3501" spans="14:14" x14ac:dyDescent="0.25">
      <c r="N3501" s="1"/>
    </row>
    <row r="3502" spans="14:14" x14ac:dyDescent="0.25">
      <c r="N3502" s="1"/>
    </row>
    <row r="3503" spans="14:14" x14ac:dyDescent="0.25">
      <c r="N3503" s="1"/>
    </row>
    <row r="3504" spans="14:14" x14ac:dyDescent="0.25">
      <c r="N3504" s="1"/>
    </row>
    <row r="3505" spans="14:14" x14ac:dyDescent="0.25">
      <c r="N3505" s="1"/>
    </row>
    <row r="3506" spans="14:14" x14ac:dyDescent="0.25">
      <c r="N3506" s="1"/>
    </row>
    <row r="3507" spans="14:14" x14ac:dyDescent="0.25">
      <c r="N3507" s="1"/>
    </row>
    <row r="3508" spans="14:14" x14ac:dyDescent="0.25">
      <c r="N3508" s="1"/>
    </row>
    <row r="3509" spans="14:14" x14ac:dyDescent="0.25">
      <c r="N3509" s="1"/>
    </row>
    <row r="3510" spans="14:14" x14ac:dyDescent="0.25">
      <c r="N3510" s="1"/>
    </row>
    <row r="3511" spans="14:14" x14ac:dyDescent="0.25">
      <c r="N3511" s="1"/>
    </row>
    <row r="3512" spans="14:14" x14ac:dyDescent="0.25">
      <c r="N3512" s="1"/>
    </row>
    <row r="3513" spans="14:14" x14ac:dyDescent="0.25">
      <c r="N3513" s="1"/>
    </row>
    <row r="3514" spans="14:14" x14ac:dyDescent="0.25">
      <c r="N3514" s="1"/>
    </row>
    <row r="3515" spans="14:14" x14ac:dyDescent="0.25">
      <c r="N3515" s="1"/>
    </row>
    <row r="3516" spans="14:14" x14ac:dyDescent="0.25">
      <c r="N3516" s="1"/>
    </row>
    <row r="3517" spans="14:14" x14ac:dyDescent="0.25">
      <c r="N3517" s="1"/>
    </row>
    <row r="3518" spans="14:14" x14ac:dyDescent="0.25">
      <c r="N3518" s="1"/>
    </row>
    <row r="3519" spans="14:14" x14ac:dyDescent="0.25">
      <c r="N3519" s="1"/>
    </row>
    <row r="3520" spans="14:14" x14ac:dyDescent="0.25">
      <c r="N3520" s="1"/>
    </row>
    <row r="3521" spans="14:14" x14ac:dyDescent="0.25">
      <c r="N3521" s="1"/>
    </row>
    <row r="3522" spans="14:14" x14ac:dyDescent="0.25">
      <c r="N3522" s="1"/>
    </row>
    <row r="3523" spans="14:14" x14ac:dyDescent="0.25">
      <c r="N3523" s="1"/>
    </row>
    <row r="3524" spans="14:14" x14ac:dyDescent="0.25">
      <c r="N3524" s="1"/>
    </row>
    <row r="3525" spans="14:14" x14ac:dyDescent="0.25">
      <c r="N3525" s="1"/>
    </row>
    <row r="3526" spans="14:14" x14ac:dyDescent="0.25">
      <c r="N3526" s="1"/>
    </row>
    <row r="3527" spans="14:14" x14ac:dyDescent="0.25">
      <c r="N3527" s="1"/>
    </row>
    <row r="3528" spans="14:14" x14ac:dyDescent="0.25">
      <c r="N3528" s="1"/>
    </row>
    <row r="3529" spans="14:14" x14ac:dyDescent="0.25">
      <c r="N3529" s="1"/>
    </row>
    <row r="3530" spans="14:14" x14ac:dyDescent="0.25">
      <c r="N3530" s="1"/>
    </row>
    <row r="3531" spans="14:14" x14ac:dyDescent="0.25">
      <c r="N3531" s="1"/>
    </row>
    <row r="3532" spans="14:14" x14ac:dyDescent="0.25">
      <c r="N3532" s="1"/>
    </row>
    <row r="3533" spans="14:14" x14ac:dyDescent="0.25">
      <c r="N3533" s="1"/>
    </row>
    <row r="3534" spans="14:14" x14ac:dyDescent="0.25">
      <c r="N3534" s="1"/>
    </row>
    <row r="3535" spans="14:14" x14ac:dyDescent="0.25">
      <c r="N3535" s="1"/>
    </row>
    <row r="3536" spans="14:14" x14ac:dyDescent="0.25">
      <c r="N3536" s="1"/>
    </row>
    <row r="3537" spans="14:14" x14ac:dyDescent="0.25">
      <c r="N3537" s="1"/>
    </row>
    <row r="3538" spans="14:14" x14ac:dyDescent="0.25">
      <c r="N3538" s="1"/>
    </row>
    <row r="3539" spans="14:14" x14ac:dyDescent="0.25">
      <c r="N3539" s="1"/>
    </row>
    <row r="3540" spans="14:14" x14ac:dyDescent="0.25">
      <c r="N3540" s="1"/>
    </row>
    <row r="3541" spans="14:14" x14ac:dyDescent="0.25">
      <c r="N3541" s="1"/>
    </row>
    <row r="3542" spans="14:14" x14ac:dyDescent="0.25">
      <c r="N3542" s="1"/>
    </row>
    <row r="3543" spans="14:14" x14ac:dyDescent="0.25">
      <c r="N3543" s="1"/>
    </row>
    <row r="3544" spans="14:14" x14ac:dyDescent="0.25">
      <c r="N3544" s="1"/>
    </row>
    <row r="3545" spans="14:14" x14ac:dyDescent="0.25">
      <c r="N3545" s="1"/>
    </row>
    <row r="3546" spans="14:14" x14ac:dyDescent="0.25">
      <c r="N3546" s="1"/>
    </row>
    <row r="3547" spans="14:14" x14ac:dyDescent="0.25">
      <c r="N3547" s="1"/>
    </row>
    <row r="3548" spans="14:14" x14ac:dyDescent="0.25">
      <c r="N3548" s="1"/>
    </row>
    <row r="3549" spans="14:14" x14ac:dyDescent="0.25">
      <c r="N3549" s="1"/>
    </row>
    <row r="3550" spans="14:14" x14ac:dyDescent="0.25">
      <c r="N3550" s="1"/>
    </row>
    <row r="3551" spans="14:14" x14ac:dyDescent="0.25">
      <c r="N3551" s="1"/>
    </row>
    <row r="3552" spans="14:14" x14ac:dyDescent="0.25">
      <c r="N3552" s="1"/>
    </row>
    <row r="3553" spans="14:14" x14ac:dyDescent="0.25">
      <c r="N3553" s="1"/>
    </row>
    <row r="3554" spans="14:14" x14ac:dyDescent="0.25">
      <c r="N3554" s="1"/>
    </row>
    <row r="3555" spans="14:14" x14ac:dyDescent="0.25">
      <c r="N3555" s="1"/>
    </row>
    <row r="3556" spans="14:14" x14ac:dyDescent="0.25">
      <c r="N3556" s="1"/>
    </row>
    <row r="3557" spans="14:14" x14ac:dyDescent="0.25">
      <c r="N3557" s="1"/>
    </row>
    <row r="3558" spans="14:14" x14ac:dyDescent="0.25">
      <c r="N3558" s="1"/>
    </row>
    <row r="3559" spans="14:14" x14ac:dyDescent="0.25">
      <c r="N3559" s="1"/>
    </row>
    <row r="3560" spans="14:14" x14ac:dyDescent="0.25">
      <c r="N3560" s="1"/>
    </row>
    <row r="3561" spans="14:14" x14ac:dyDescent="0.25">
      <c r="N3561" s="1"/>
    </row>
    <row r="3562" spans="14:14" x14ac:dyDescent="0.25">
      <c r="N3562" s="1"/>
    </row>
    <row r="3563" spans="14:14" x14ac:dyDescent="0.25">
      <c r="N3563" s="1"/>
    </row>
    <row r="3564" spans="14:14" x14ac:dyDescent="0.25">
      <c r="N3564" s="1"/>
    </row>
    <row r="3565" spans="14:14" x14ac:dyDescent="0.25">
      <c r="N3565" s="1"/>
    </row>
    <row r="3566" spans="14:14" x14ac:dyDescent="0.25">
      <c r="N3566" s="1"/>
    </row>
    <row r="3567" spans="14:14" x14ac:dyDescent="0.25">
      <c r="N3567" s="1"/>
    </row>
    <row r="3568" spans="14:14" x14ac:dyDescent="0.25">
      <c r="N3568" s="1"/>
    </row>
    <row r="3569" spans="14:14" x14ac:dyDescent="0.25">
      <c r="N3569" s="1"/>
    </row>
    <row r="3570" spans="14:14" x14ac:dyDescent="0.25">
      <c r="N3570" s="1"/>
    </row>
    <row r="3571" spans="14:14" x14ac:dyDescent="0.25">
      <c r="N3571" s="1"/>
    </row>
    <row r="3572" spans="14:14" x14ac:dyDescent="0.25">
      <c r="N3572" s="1"/>
    </row>
    <row r="3573" spans="14:14" x14ac:dyDescent="0.25">
      <c r="N3573" s="1"/>
    </row>
    <row r="3574" spans="14:14" x14ac:dyDescent="0.25">
      <c r="N3574" s="1"/>
    </row>
    <row r="3575" spans="14:14" x14ac:dyDescent="0.25">
      <c r="N3575" s="1"/>
    </row>
    <row r="3576" spans="14:14" x14ac:dyDescent="0.25">
      <c r="N3576" s="1"/>
    </row>
    <row r="3577" spans="14:14" x14ac:dyDescent="0.25">
      <c r="N3577" s="1"/>
    </row>
    <row r="3578" spans="14:14" x14ac:dyDescent="0.25">
      <c r="N3578" s="1"/>
    </row>
    <row r="3579" spans="14:14" x14ac:dyDescent="0.25">
      <c r="N3579" s="1"/>
    </row>
    <row r="3580" spans="14:14" x14ac:dyDescent="0.25">
      <c r="N3580" s="1"/>
    </row>
    <row r="3581" spans="14:14" x14ac:dyDescent="0.25">
      <c r="N3581" s="1"/>
    </row>
    <row r="3582" spans="14:14" x14ac:dyDescent="0.25">
      <c r="N3582" s="1"/>
    </row>
    <row r="3583" spans="14:14" x14ac:dyDescent="0.25">
      <c r="N3583" s="1"/>
    </row>
    <row r="3584" spans="14:14" x14ac:dyDescent="0.25">
      <c r="N3584" s="1"/>
    </row>
    <row r="3585" spans="14:14" x14ac:dyDescent="0.25">
      <c r="N3585" s="1"/>
    </row>
    <row r="3586" spans="14:14" x14ac:dyDescent="0.25">
      <c r="N3586" s="1"/>
    </row>
    <row r="3587" spans="14:14" x14ac:dyDescent="0.25">
      <c r="N3587" s="1"/>
    </row>
    <row r="3588" spans="14:14" x14ac:dyDescent="0.25">
      <c r="N3588" s="1"/>
    </row>
    <row r="3589" spans="14:14" x14ac:dyDescent="0.25">
      <c r="N3589" s="1"/>
    </row>
    <row r="3590" spans="14:14" x14ac:dyDescent="0.25">
      <c r="N3590" s="1"/>
    </row>
    <row r="3591" spans="14:14" x14ac:dyDescent="0.25">
      <c r="N3591" s="1"/>
    </row>
    <row r="3592" spans="14:14" x14ac:dyDescent="0.25">
      <c r="N3592" s="1"/>
    </row>
    <row r="3593" spans="14:14" x14ac:dyDescent="0.25">
      <c r="N3593" s="1"/>
    </row>
    <row r="3594" spans="14:14" x14ac:dyDescent="0.25">
      <c r="N3594" s="1"/>
    </row>
    <row r="3595" spans="14:14" x14ac:dyDescent="0.25">
      <c r="N3595" s="1"/>
    </row>
    <row r="3596" spans="14:14" x14ac:dyDescent="0.25">
      <c r="N3596" s="1"/>
    </row>
    <row r="3597" spans="14:14" x14ac:dyDescent="0.25">
      <c r="N3597" s="1"/>
    </row>
    <row r="3598" spans="14:14" x14ac:dyDescent="0.25">
      <c r="N3598" s="1"/>
    </row>
    <row r="3599" spans="14:14" x14ac:dyDescent="0.25">
      <c r="N3599" s="1"/>
    </row>
    <row r="3600" spans="14:14" x14ac:dyDescent="0.25">
      <c r="N3600" s="1"/>
    </row>
    <row r="3601" spans="14:14" x14ac:dyDescent="0.25">
      <c r="N3601" s="1"/>
    </row>
    <row r="3602" spans="14:14" x14ac:dyDescent="0.25">
      <c r="N3602" s="1"/>
    </row>
    <row r="3603" spans="14:14" x14ac:dyDescent="0.25">
      <c r="N3603" s="1"/>
    </row>
    <row r="3604" spans="14:14" x14ac:dyDescent="0.25">
      <c r="N3604" s="1"/>
    </row>
    <row r="3605" spans="14:14" x14ac:dyDescent="0.25">
      <c r="N3605" s="1"/>
    </row>
    <row r="3606" spans="14:14" x14ac:dyDescent="0.25">
      <c r="N3606" s="1"/>
    </row>
    <row r="3607" spans="14:14" x14ac:dyDescent="0.25">
      <c r="N3607" s="1"/>
    </row>
    <row r="3608" spans="14:14" x14ac:dyDescent="0.25">
      <c r="N3608" s="1"/>
    </row>
    <row r="3609" spans="14:14" x14ac:dyDescent="0.25">
      <c r="N3609" s="1"/>
    </row>
    <row r="3610" spans="14:14" x14ac:dyDescent="0.25">
      <c r="N3610" s="1"/>
    </row>
    <row r="3611" spans="14:14" x14ac:dyDescent="0.25">
      <c r="N3611" s="1"/>
    </row>
    <row r="3612" spans="14:14" x14ac:dyDescent="0.25">
      <c r="N3612" s="1"/>
    </row>
    <row r="3613" spans="14:14" x14ac:dyDescent="0.25">
      <c r="N3613" s="1"/>
    </row>
    <row r="3614" spans="14:14" x14ac:dyDescent="0.25">
      <c r="N3614" s="1"/>
    </row>
    <row r="3615" spans="14:14" x14ac:dyDescent="0.25">
      <c r="N3615" s="1"/>
    </row>
    <row r="3616" spans="14:14" x14ac:dyDescent="0.25">
      <c r="N3616" s="1"/>
    </row>
    <row r="3617" spans="14:14" x14ac:dyDescent="0.25">
      <c r="N3617" s="1"/>
    </row>
    <row r="3618" spans="14:14" x14ac:dyDescent="0.25">
      <c r="N3618" s="1"/>
    </row>
    <row r="3619" spans="14:14" x14ac:dyDescent="0.25">
      <c r="N3619" s="1"/>
    </row>
    <row r="3620" spans="14:14" x14ac:dyDescent="0.25">
      <c r="N3620" s="1"/>
    </row>
    <row r="3621" spans="14:14" x14ac:dyDescent="0.25">
      <c r="N3621" s="1"/>
    </row>
    <row r="3622" spans="14:14" x14ac:dyDescent="0.25">
      <c r="N3622" s="1"/>
    </row>
    <row r="3623" spans="14:14" x14ac:dyDescent="0.25">
      <c r="N3623" s="1"/>
    </row>
    <row r="3624" spans="14:14" x14ac:dyDescent="0.25">
      <c r="N3624" s="1"/>
    </row>
    <row r="3625" spans="14:14" x14ac:dyDescent="0.25">
      <c r="N3625" s="1"/>
    </row>
    <row r="3626" spans="14:14" x14ac:dyDescent="0.25">
      <c r="N3626" s="1"/>
    </row>
    <row r="3627" spans="14:14" x14ac:dyDescent="0.25">
      <c r="N3627" s="1"/>
    </row>
    <row r="3628" spans="14:14" x14ac:dyDescent="0.25">
      <c r="N3628" s="1"/>
    </row>
    <row r="3629" spans="14:14" x14ac:dyDescent="0.25">
      <c r="N3629" s="1"/>
    </row>
    <row r="3630" spans="14:14" x14ac:dyDescent="0.25">
      <c r="N3630" s="1"/>
    </row>
    <row r="3631" spans="14:14" x14ac:dyDescent="0.25">
      <c r="N3631" s="1"/>
    </row>
    <row r="3632" spans="14:14" x14ac:dyDescent="0.25">
      <c r="N3632" s="1"/>
    </row>
    <row r="3633" spans="14:14" x14ac:dyDescent="0.25">
      <c r="N3633" s="1"/>
    </row>
    <row r="3634" spans="14:14" x14ac:dyDescent="0.25">
      <c r="N3634" s="1"/>
    </row>
    <row r="3635" spans="14:14" x14ac:dyDescent="0.25">
      <c r="N3635" s="1"/>
    </row>
    <row r="3636" spans="14:14" x14ac:dyDescent="0.25">
      <c r="N3636" s="1"/>
    </row>
    <row r="3637" spans="14:14" x14ac:dyDescent="0.25">
      <c r="N3637" s="1"/>
    </row>
    <row r="3638" spans="14:14" x14ac:dyDescent="0.25">
      <c r="N3638" s="1"/>
    </row>
    <row r="3639" spans="14:14" x14ac:dyDescent="0.25">
      <c r="N3639" s="1"/>
    </row>
    <row r="3640" spans="14:14" x14ac:dyDescent="0.25">
      <c r="N3640" s="1"/>
    </row>
    <row r="3641" spans="14:14" x14ac:dyDescent="0.25">
      <c r="N3641" s="1"/>
    </row>
    <row r="3642" spans="14:14" x14ac:dyDescent="0.25">
      <c r="N3642" s="1"/>
    </row>
    <row r="3643" spans="14:14" x14ac:dyDescent="0.25">
      <c r="N3643" s="1"/>
    </row>
    <row r="3644" spans="14:14" x14ac:dyDescent="0.25">
      <c r="N3644" s="1"/>
    </row>
    <row r="3645" spans="14:14" x14ac:dyDescent="0.25">
      <c r="N3645" s="1"/>
    </row>
    <row r="3646" spans="14:14" x14ac:dyDescent="0.25">
      <c r="N3646" s="1"/>
    </row>
    <row r="3647" spans="14:14" x14ac:dyDescent="0.25">
      <c r="N3647" s="1"/>
    </row>
    <row r="3648" spans="14:14" x14ac:dyDescent="0.25">
      <c r="N3648" s="1"/>
    </row>
    <row r="3649" spans="14:14" x14ac:dyDescent="0.25">
      <c r="N3649" s="1"/>
    </row>
    <row r="3650" spans="14:14" x14ac:dyDescent="0.25">
      <c r="N3650" s="1"/>
    </row>
    <row r="3651" spans="14:14" x14ac:dyDescent="0.25">
      <c r="N3651" s="1"/>
    </row>
    <row r="3652" spans="14:14" x14ac:dyDescent="0.25">
      <c r="N3652" s="1"/>
    </row>
    <row r="3653" spans="14:14" x14ac:dyDescent="0.25">
      <c r="N3653" s="1"/>
    </row>
    <row r="3654" spans="14:14" x14ac:dyDescent="0.25">
      <c r="N3654" s="1"/>
    </row>
    <row r="3655" spans="14:14" x14ac:dyDescent="0.25">
      <c r="N3655" s="1"/>
    </row>
    <row r="3656" spans="14:14" x14ac:dyDescent="0.25">
      <c r="N3656" s="1"/>
    </row>
    <row r="3657" spans="14:14" x14ac:dyDescent="0.25">
      <c r="N3657" s="1"/>
    </row>
    <row r="3658" spans="14:14" x14ac:dyDescent="0.25">
      <c r="N3658" s="1"/>
    </row>
    <row r="3659" spans="14:14" x14ac:dyDescent="0.25">
      <c r="N3659" s="1"/>
    </row>
    <row r="3660" spans="14:14" x14ac:dyDescent="0.25">
      <c r="N3660" s="1"/>
    </row>
    <row r="3661" spans="14:14" x14ac:dyDescent="0.25">
      <c r="N3661" s="1"/>
    </row>
    <row r="3662" spans="14:14" x14ac:dyDescent="0.25">
      <c r="N3662" s="1"/>
    </row>
    <row r="3663" spans="14:14" x14ac:dyDescent="0.25">
      <c r="N3663" s="1"/>
    </row>
    <row r="3664" spans="14:14" x14ac:dyDescent="0.25">
      <c r="N3664" s="1"/>
    </row>
    <row r="3665" spans="14:14" x14ac:dyDescent="0.25">
      <c r="N3665" s="1"/>
    </row>
    <row r="3666" spans="14:14" x14ac:dyDescent="0.25">
      <c r="N3666" s="1"/>
    </row>
    <row r="3667" spans="14:14" x14ac:dyDescent="0.25">
      <c r="N3667" s="1"/>
    </row>
    <row r="3668" spans="14:14" x14ac:dyDescent="0.25">
      <c r="N3668" s="1"/>
    </row>
    <row r="3669" spans="14:14" x14ac:dyDescent="0.25">
      <c r="N3669" s="1"/>
    </row>
    <row r="3670" spans="14:14" x14ac:dyDescent="0.25">
      <c r="N3670" s="1"/>
    </row>
    <row r="3671" spans="14:14" x14ac:dyDescent="0.25">
      <c r="N3671" s="1"/>
    </row>
    <row r="3672" spans="14:14" x14ac:dyDescent="0.25">
      <c r="N3672" s="1"/>
    </row>
    <row r="3673" spans="14:14" x14ac:dyDescent="0.25">
      <c r="N3673" s="1"/>
    </row>
    <row r="3674" spans="14:14" x14ac:dyDescent="0.25">
      <c r="N3674" s="1"/>
    </row>
    <row r="3675" spans="14:14" x14ac:dyDescent="0.25">
      <c r="N3675" s="1"/>
    </row>
    <row r="3676" spans="14:14" x14ac:dyDescent="0.25">
      <c r="N3676" s="1"/>
    </row>
    <row r="3677" spans="14:14" x14ac:dyDescent="0.25">
      <c r="N3677" s="1"/>
    </row>
    <row r="3678" spans="14:14" x14ac:dyDescent="0.25">
      <c r="N3678" s="1"/>
    </row>
    <row r="3679" spans="14:14" x14ac:dyDescent="0.25">
      <c r="N3679" s="1"/>
    </row>
    <row r="3680" spans="14:14" x14ac:dyDescent="0.25">
      <c r="N3680" s="1"/>
    </row>
    <row r="3681" spans="14:14" x14ac:dyDescent="0.25">
      <c r="N3681" s="1"/>
    </row>
    <row r="3682" spans="14:14" x14ac:dyDescent="0.25">
      <c r="N3682" s="1"/>
    </row>
    <row r="3683" spans="14:14" x14ac:dyDescent="0.25">
      <c r="N3683" s="1"/>
    </row>
    <row r="3684" spans="14:14" x14ac:dyDescent="0.25">
      <c r="N3684" s="1"/>
    </row>
    <row r="3685" spans="14:14" x14ac:dyDescent="0.25">
      <c r="N3685" s="1"/>
    </row>
    <row r="3686" spans="14:14" x14ac:dyDescent="0.25">
      <c r="N3686" s="1"/>
    </row>
    <row r="3687" spans="14:14" x14ac:dyDescent="0.25">
      <c r="N3687" s="1"/>
    </row>
    <row r="3688" spans="14:14" x14ac:dyDescent="0.25">
      <c r="N3688" s="1"/>
    </row>
    <row r="3689" spans="14:14" x14ac:dyDescent="0.25">
      <c r="N3689" s="1"/>
    </row>
    <row r="3690" spans="14:14" x14ac:dyDescent="0.25">
      <c r="N3690" s="1"/>
    </row>
    <row r="3691" spans="14:14" x14ac:dyDescent="0.25">
      <c r="N3691" s="1"/>
    </row>
    <row r="3692" spans="14:14" x14ac:dyDescent="0.25">
      <c r="N3692" s="1"/>
    </row>
    <row r="3693" spans="14:14" x14ac:dyDescent="0.25">
      <c r="N3693" s="1"/>
    </row>
    <row r="3694" spans="14:14" x14ac:dyDescent="0.25">
      <c r="N3694" s="1"/>
    </row>
    <row r="3695" spans="14:14" x14ac:dyDescent="0.25">
      <c r="N3695" s="1"/>
    </row>
    <row r="3696" spans="14:14" x14ac:dyDescent="0.25">
      <c r="N3696" s="1"/>
    </row>
    <row r="3697" spans="14:14" x14ac:dyDescent="0.25">
      <c r="N3697" s="1"/>
    </row>
    <row r="3698" spans="14:14" x14ac:dyDescent="0.25">
      <c r="N3698" s="1"/>
    </row>
    <row r="3699" spans="14:14" x14ac:dyDescent="0.25">
      <c r="N3699" s="1"/>
    </row>
    <row r="3700" spans="14:14" x14ac:dyDescent="0.25">
      <c r="N3700" s="1"/>
    </row>
    <row r="3701" spans="14:14" x14ac:dyDescent="0.25">
      <c r="N3701" s="1"/>
    </row>
    <row r="3702" spans="14:14" x14ac:dyDescent="0.25">
      <c r="N3702" s="1"/>
    </row>
    <row r="3703" spans="14:14" x14ac:dyDescent="0.25">
      <c r="N3703" s="1"/>
    </row>
    <row r="3704" spans="14:14" x14ac:dyDescent="0.25">
      <c r="N3704" s="1"/>
    </row>
    <row r="3705" spans="14:14" x14ac:dyDescent="0.25">
      <c r="N3705" s="1"/>
    </row>
    <row r="3706" spans="14:14" x14ac:dyDescent="0.25">
      <c r="N3706" s="1"/>
    </row>
    <row r="3707" spans="14:14" x14ac:dyDescent="0.25">
      <c r="N3707" s="1"/>
    </row>
    <row r="3708" spans="14:14" x14ac:dyDescent="0.25">
      <c r="N3708" s="1"/>
    </row>
    <row r="3709" spans="14:14" x14ac:dyDescent="0.25">
      <c r="N3709" s="1"/>
    </row>
    <row r="3710" spans="14:14" x14ac:dyDescent="0.25">
      <c r="N3710" s="1"/>
    </row>
    <row r="3711" spans="14:14" x14ac:dyDescent="0.25">
      <c r="N3711" s="1"/>
    </row>
    <row r="3712" spans="14:14" x14ac:dyDescent="0.25">
      <c r="N3712" s="1"/>
    </row>
    <row r="3713" spans="14:14" x14ac:dyDescent="0.25">
      <c r="N3713" s="1"/>
    </row>
    <row r="3714" spans="14:14" x14ac:dyDescent="0.25">
      <c r="N3714" s="1"/>
    </row>
    <row r="3715" spans="14:14" x14ac:dyDescent="0.25">
      <c r="N3715" s="1"/>
    </row>
    <row r="3716" spans="14:14" x14ac:dyDescent="0.25">
      <c r="N3716" s="1"/>
    </row>
    <row r="3717" spans="14:14" x14ac:dyDescent="0.25">
      <c r="N3717" s="1"/>
    </row>
    <row r="3718" spans="14:14" x14ac:dyDescent="0.25">
      <c r="N3718" s="1"/>
    </row>
    <row r="3719" spans="14:14" x14ac:dyDescent="0.25">
      <c r="N3719" s="1"/>
    </row>
    <row r="3720" spans="14:14" x14ac:dyDescent="0.25">
      <c r="N3720" s="1"/>
    </row>
    <row r="3721" spans="14:14" x14ac:dyDescent="0.25">
      <c r="N3721" s="1"/>
    </row>
    <row r="3722" spans="14:14" x14ac:dyDescent="0.25">
      <c r="N3722" s="1"/>
    </row>
    <row r="3723" spans="14:14" x14ac:dyDescent="0.25">
      <c r="N3723" s="1"/>
    </row>
    <row r="3724" spans="14:14" x14ac:dyDescent="0.25">
      <c r="N3724" s="1"/>
    </row>
    <row r="3725" spans="14:14" x14ac:dyDescent="0.25">
      <c r="N3725" s="1"/>
    </row>
    <row r="3726" spans="14:14" x14ac:dyDescent="0.25">
      <c r="N3726" s="1"/>
    </row>
    <row r="3727" spans="14:14" x14ac:dyDescent="0.25">
      <c r="N3727" s="1"/>
    </row>
    <row r="3728" spans="14:14" x14ac:dyDescent="0.25">
      <c r="N3728" s="1"/>
    </row>
    <row r="3729" spans="14:14" x14ac:dyDescent="0.25">
      <c r="N3729" s="1"/>
    </row>
    <row r="3730" spans="14:14" x14ac:dyDescent="0.25">
      <c r="N3730" s="1"/>
    </row>
    <row r="3731" spans="14:14" x14ac:dyDescent="0.25">
      <c r="N3731" s="1"/>
    </row>
    <row r="3732" spans="14:14" x14ac:dyDescent="0.25">
      <c r="N3732" s="1"/>
    </row>
    <row r="3733" spans="14:14" x14ac:dyDescent="0.25">
      <c r="N3733" s="1"/>
    </row>
    <row r="3734" spans="14:14" x14ac:dyDescent="0.25">
      <c r="N3734" s="1"/>
    </row>
    <row r="3735" spans="14:14" x14ac:dyDescent="0.25">
      <c r="N3735" s="1"/>
    </row>
    <row r="3736" spans="14:14" x14ac:dyDescent="0.25">
      <c r="N3736" s="1"/>
    </row>
    <row r="3737" spans="14:14" x14ac:dyDescent="0.25">
      <c r="N3737" s="1"/>
    </row>
    <row r="3738" spans="14:14" x14ac:dyDescent="0.25">
      <c r="N3738" s="1"/>
    </row>
    <row r="3739" spans="14:14" x14ac:dyDescent="0.25">
      <c r="N3739" s="1"/>
    </row>
    <row r="3740" spans="14:14" x14ac:dyDescent="0.25">
      <c r="N3740" s="1"/>
    </row>
    <row r="3741" spans="14:14" x14ac:dyDescent="0.25">
      <c r="N3741" s="1"/>
    </row>
    <row r="3742" spans="14:14" x14ac:dyDescent="0.25">
      <c r="N3742" s="1"/>
    </row>
    <row r="3743" spans="14:14" x14ac:dyDescent="0.25">
      <c r="N3743" s="1"/>
    </row>
    <row r="3744" spans="14:14" x14ac:dyDescent="0.25">
      <c r="N3744" s="1"/>
    </row>
    <row r="3745" spans="14:14" x14ac:dyDescent="0.25">
      <c r="N3745" s="1"/>
    </row>
    <row r="3746" spans="14:14" x14ac:dyDescent="0.25">
      <c r="N3746" s="1"/>
    </row>
    <row r="3747" spans="14:14" x14ac:dyDescent="0.25">
      <c r="N3747" s="1"/>
    </row>
    <row r="3748" spans="14:14" x14ac:dyDescent="0.25">
      <c r="N3748" s="1"/>
    </row>
    <row r="3749" spans="14:14" x14ac:dyDescent="0.25">
      <c r="N3749" s="1"/>
    </row>
    <row r="3750" spans="14:14" x14ac:dyDescent="0.25">
      <c r="N3750" s="1"/>
    </row>
    <row r="3751" spans="14:14" x14ac:dyDescent="0.25">
      <c r="N3751" s="1"/>
    </row>
    <row r="3752" spans="14:14" x14ac:dyDescent="0.25">
      <c r="N3752" s="1"/>
    </row>
    <row r="3753" spans="14:14" x14ac:dyDescent="0.25">
      <c r="N3753" s="1"/>
    </row>
    <row r="3754" spans="14:14" x14ac:dyDescent="0.25">
      <c r="N3754" s="1"/>
    </row>
    <row r="3755" spans="14:14" x14ac:dyDescent="0.25">
      <c r="N3755" s="1"/>
    </row>
    <row r="3756" spans="14:14" x14ac:dyDescent="0.25">
      <c r="N3756" s="1"/>
    </row>
    <row r="3757" spans="14:14" x14ac:dyDescent="0.25">
      <c r="N3757" s="1"/>
    </row>
    <row r="3758" spans="14:14" x14ac:dyDescent="0.25">
      <c r="N3758" s="1"/>
    </row>
    <row r="3759" spans="14:14" x14ac:dyDescent="0.25">
      <c r="N3759" s="1"/>
    </row>
    <row r="3760" spans="14:14" x14ac:dyDescent="0.25">
      <c r="N3760" s="1"/>
    </row>
    <row r="3761" spans="14:14" x14ac:dyDescent="0.25">
      <c r="N3761" s="1"/>
    </row>
    <row r="3762" spans="14:14" x14ac:dyDescent="0.25">
      <c r="N3762" s="1"/>
    </row>
    <row r="3763" spans="14:14" x14ac:dyDescent="0.25">
      <c r="N3763" s="1"/>
    </row>
    <row r="3764" spans="14:14" x14ac:dyDescent="0.25">
      <c r="N3764" s="1"/>
    </row>
    <row r="3765" spans="14:14" x14ac:dyDescent="0.25">
      <c r="N3765" s="1"/>
    </row>
    <row r="3766" spans="14:14" x14ac:dyDescent="0.25">
      <c r="N3766" s="1"/>
    </row>
    <row r="3767" spans="14:14" x14ac:dyDescent="0.25">
      <c r="N3767" s="1"/>
    </row>
    <row r="3768" spans="14:14" x14ac:dyDescent="0.25">
      <c r="N3768" s="1"/>
    </row>
    <row r="3769" spans="14:14" x14ac:dyDescent="0.25">
      <c r="N3769" s="1"/>
    </row>
    <row r="3770" spans="14:14" x14ac:dyDescent="0.25">
      <c r="N3770" s="1"/>
    </row>
    <row r="3771" spans="14:14" x14ac:dyDescent="0.25">
      <c r="N3771" s="1"/>
    </row>
    <row r="3772" spans="14:14" x14ac:dyDescent="0.25">
      <c r="N3772" s="1"/>
    </row>
    <row r="3773" spans="14:14" x14ac:dyDescent="0.25">
      <c r="N3773" s="1"/>
    </row>
    <row r="3774" spans="14:14" x14ac:dyDescent="0.25">
      <c r="N3774" s="1"/>
    </row>
    <row r="3775" spans="14:14" x14ac:dyDescent="0.25">
      <c r="N3775" s="1"/>
    </row>
    <row r="3776" spans="14:14" x14ac:dyDescent="0.25">
      <c r="N3776" s="1"/>
    </row>
    <row r="3777" spans="14:14" x14ac:dyDescent="0.25">
      <c r="N3777" s="1"/>
    </row>
    <row r="3778" spans="14:14" x14ac:dyDescent="0.25">
      <c r="N3778" s="1"/>
    </row>
    <row r="3779" spans="14:14" x14ac:dyDescent="0.25">
      <c r="N3779" s="1"/>
    </row>
    <row r="3780" spans="14:14" x14ac:dyDescent="0.25">
      <c r="N3780" s="1"/>
    </row>
    <row r="3781" spans="14:14" x14ac:dyDescent="0.25">
      <c r="N3781" s="1"/>
    </row>
    <row r="3782" spans="14:14" x14ac:dyDescent="0.25">
      <c r="N3782" s="1"/>
    </row>
    <row r="3783" spans="14:14" x14ac:dyDescent="0.25">
      <c r="N3783" s="1"/>
    </row>
    <row r="3784" spans="14:14" x14ac:dyDescent="0.25">
      <c r="N3784" s="1"/>
    </row>
    <row r="3785" spans="14:14" x14ac:dyDescent="0.25">
      <c r="N3785" s="1"/>
    </row>
    <row r="3786" spans="14:14" x14ac:dyDescent="0.25">
      <c r="N3786" s="1"/>
    </row>
    <row r="3787" spans="14:14" x14ac:dyDescent="0.25">
      <c r="N3787" s="1"/>
    </row>
    <row r="3788" spans="14:14" x14ac:dyDescent="0.25">
      <c r="N3788" s="1"/>
    </row>
    <row r="3789" spans="14:14" x14ac:dyDescent="0.25">
      <c r="N3789" s="1"/>
    </row>
    <row r="3790" spans="14:14" x14ac:dyDescent="0.25">
      <c r="N3790" s="1"/>
    </row>
    <row r="3791" spans="14:14" x14ac:dyDescent="0.25">
      <c r="N3791" s="1"/>
    </row>
    <row r="3792" spans="14:14" x14ac:dyDescent="0.25">
      <c r="N3792" s="1"/>
    </row>
    <row r="3793" spans="14:14" x14ac:dyDescent="0.25">
      <c r="N3793" s="1"/>
    </row>
    <row r="3794" spans="14:14" x14ac:dyDescent="0.25">
      <c r="N3794" s="1"/>
    </row>
    <row r="3795" spans="14:14" x14ac:dyDescent="0.25">
      <c r="N3795" s="1"/>
    </row>
    <row r="3796" spans="14:14" x14ac:dyDescent="0.25">
      <c r="N3796" s="1"/>
    </row>
    <row r="3797" spans="14:14" x14ac:dyDescent="0.25">
      <c r="N3797" s="1"/>
    </row>
    <row r="3798" spans="14:14" x14ac:dyDescent="0.25">
      <c r="N3798" s="1"/>
    </row>
    <row r="3799" spans="14:14" x14ac:dyDescent="0.25">
      <c r="N3799" s="1"/>
    </row>
    <row r="3800" spans="14:14" x14ac:dyDescent="0.25">
      <c r="N3800" s="1"/>
    </row>
    <row r="3801" spans="14:14" x14ac:dyDescent="0.25">
      <c r="N3801" s="1"/>
    </row>
    <row r="3802" spans="14:14" x14ac:dyDescent="0.25">
      <c r="N3802" s="1"/>
    </row>
    <row r="3803" spans="14:14" x14ac:dyDescent="0.25">
      <c r="N3803" s="1"/>
    </row>
    <row r="3804" spans="14:14" x14ac:dyDescent="0.25">
      <c r="N3804" s="1"/>
    </row>
    <row r="3805" spans="14:14" x14ac:dyDescent="0.25">
      <c r="N3805" s="1"/>
    </row>
    <row r="3806" spans="14:14" x14ac:dyDescent="0.25">
      <c r="N3806" s="1"/>
    </row>
    <row r="3807" spans="14:14" x14ac:dyDescent="0.25">
      <c r="N3807" s="1"/>
    </row>
    <row r="3808" spans="14:14" x14ac:dyDescent="0.25">
      <c r="N3808" s="1"/>
    </row>
    <row r="3809" spans="14:14" x14ac:dyDescent="0.25">
      <c r="N3809" s="1"/>
    </row>
    <row r="3810" spans="14:14" x14ac:dyDescent="0.25">
      <c r="N3810" s="1"/>
    </row>
    <row r="3811" spans="14:14" x14ac:dyDescent="0.25">
      <c r="N3811" s="1"/>
    </row>
    <row r="3812" spans="14:14" x14ac:dyDescent="0.25">
      <c r="N3812" s="1"/>
    </row>
    <row r="3813" spans="14:14" x14ac:dyDescent="0.25">
      <c r="N3813" s="1"/>
    </row>
    <row r="3814" spans="14:14" x14ac:dyDescent="0.25">
      <c r="N3814" s="1"/>
    </row>
    <row r="3815" spans="14:14" x14ac:dyDescent="0.25">
      <c r="N3815" s="1"/>
    </row>
    <row r="3816" spans="14:14" x14ac:dyDescent="0.25">
      <c r="N3816" s="1"/>
    </row>
    <row r="3817" spans="14:14" x14ac:dyDescent="0.25">
      <c r="N3817" s="1"/>
    </row>
    <row r="3818" spans="14:14" x14ac:dyDescent="0.25">
      <c r="N3818" s="1"/>
    </row>
    <row r="3819" spans="14:14" x14ac:dyDescent="0.25">
      <c r="N3819" s="1"/>
    </row>
    <row r="3820" spans="14:14" x14ac:dyDescent="0.25">
      <c r="N3820" s="1"/>
    </row>
    <row r="3821" spans="14:14" x14ac:dyDescent="0.25">
      <c r="N3821" s="1"/>
    </row>
    <row r="3822" spans="14:14" x14ac:dyDescent="0.25">
      <c r="N3822" s="1"/>
    </row>
    <row r="3823" spans="14:14" x14ac:dyDescent="0.25">
      <c r="N3823" s="1"/>
    </row>
    <row r="3824" spans="14:14" x14ac:dyDescent="0.25">
      <c r="N3824" s="1"/>
    </row>
    <row r="3825" spans="14:14" x14ac:dyDescent="0.25">
      <c r="N3825" s="1"/>
    </row>
    <row r="3826" spans="14:14" x14ac:dyDescent="0.25">
      <c r="N3826" s="1"/>
    </row>
    <row r="3827" spans="14:14" x14ac:dyDescent="0.25">
      <c r="N3827" s="1"/>
    </row>
    <row r="3828" spans="14:14" x14ac:dyDescent="0.25">
      <c r="N3828" s="1"/>
    </row>
    <row r="3829" spans="14:14" x14ac:dyDescent="0.25">
      <c r="N3829" s="1"/>
    </row>
    <row r="3830" spans="14:14" x14ac:dyDescent="0.25">
      <c r="N3830" s="1"/>
    </row>
    <row r="3831" spans="14:14" x14ac:dyDescent="0.25">
      <c r="N3831" s="1"/>
    </row>
    <row r="3832" spans="14:14" x14ac:dyDescent="0.25">
      <c r="N3832" s="1"/>
    </row>
    <row r="3833" spans="14:14" x14ac:dyDescent="0.25">
      <c r="N3833" s="1"/>
    </row>
    <row r="3834" spans="14:14" x14ac:dyDescent="0.25">
      <c r="N3834" s="1"/>
    </row>
    <row r="3835" spans="14:14" x14ac:dyDescent="0.25">
      <c r="N3835" s="1"/>
    </row>
    <row r="3836" spans="14:14" x14ac:dyDescent="0.25">
      <c r="N3836" s="1"/>
    </row>
    <row r="3837" spans="14:14" x14ac:dyDescent="0.25">
      <c r="N3837" s="1"/>
    </row>
    <row r="3838" spans="14:14" x14ac:dyDescent="0.25">
      <c r="N3838" s="1"/>
    </row>
    <row r="3839" spans="14:14" x14ac:dyDescent="0.25">
      <c r="N3839" s="1"/>
    </row>
    <row r="3840" spans="14:14" x14ac:dyDescent="0.25">
      <c r="N3840" s="1"/>
    </row>
    <row r="3841" spans="14:14" x14ac:dyDescent="0.25">
      <c r="N3841" s="1"/>
    </row>
    <row r="3842" spans="14:14" x14ac:dyDescent="0.25">
      <c r="N3842" s="1"/>
    </row>
    <row r="3843" spans="14:14" x14ac:dyDescent="0.25">
      <c r="N3843" s="1"/>
    </row>
    <row r="3844" spans="14:14" x14ac:dyDescent="0.25">
      <c r="N3844" s="1"/>
    </row>
    <row r="3845" spans="14:14" x14ac:dyDescent="0.25">
      <c r="N3845" s="1"/>
    </row>
    <row r="3846" spans="14:14" x14ac:dyDescent="0.25">
      <c r="N3846" s="1"/>
    </row>
    <row r="3847" spans="14:14" x14ac:dyDescent="0.25">
      <c r="N3847" s="1"/>
    </row>
    <row r="3848" spans="14:14" x14ac:dyDescent="0.25">
      <c r="N3848" s="1"/>
    </row>
    <row r="3849" spans="14:14" x14ac:dyDescent="0.25">
      <c r="N3849" s="1"/>
    </row>
    <row r="3850" spans="14:14" x14ac:dyDescent="0.25">
      <c r="N3850" s="1"/>
    </row>
    <row r="3851" spans="14:14" x14ac:dyDescent="0.25">
      <c r="N3851" s="1"/>
    </row>
    <row r="3852" spans="14:14" x14ac:dyDescent="0.25">
      <c r="N3852" s="1"/>
    </row>
    <row r="3853" spans="14:14" x14ac:dyDescent="0.25">
      <c r="N3853" s="1"/>
    </row>
    <row r="3854" spans="14:14" x14ac:dyDescent="0.25">
      <c r="N3854" s="1"/>
    </row>
    <row r="3855" spans="14:14" x14ac:dyDescent="0.25">
      <c r="N3855" s="1"/>
    </row>
    <row r="3856" spans="14:14" x14ac:dyDescent="0.25">
      <c r="N3856" s="1"/>
    </row>
    <row r="3857" spans="14:14" x14ac:dyDescent="0.25">
      <c r="N3857" s="1"/>
    </row>
    <row r="3858" spans="14:14" x14ac:dyDescent="0.25">
      <c r="N3858" s="1"/>
    </row>
    <row r="3859" spans="14:14" x14ac:dyDescent="0.25">
      <c r="N3859" s="1"/>
    </row>
    <row r="3860" spans="14:14" x14ac:dyDescent="0.25">
      <c r="N3860" s="1"/>
    </row>
    <row r="3861" spans="14:14" x14ac:dyDescent="0.25">
      <c r="N3861" s="1"/>
    </row>
    <row r="3862" spans="14:14" x14ac:dyDescent="0.25">
      <c r="N3862" s="1"/>
    </row>
    <row r="3863" spans="14:14" x14ac:dyDescent="0.25">
      <c r="N3863" s="1"/>
    </row>
    <row r="3864" spans="14:14" x14ac:dyDescent="0.25">
      <c r="N3864" s="1"/>
    </row>
    <row r="3865" spans="14:14" x14ac:dyDescent="0.25">
      <c r="N3865" s="1"/>
    </row>
    <row r="3866" spans="14:14" x14ac:dyDescent="0.25">
      <c r="N3866" s="1"/>
    </row>
    <row r="3867" spans="14:14" x14ac:dyDescent="0.25">
      <c r="N3867" s="1"/>
    </row>
    <row r="3868" spans="14:14" x14ac:dyDescent="0.25">
      <c r="N3868" s="1"/>
    </row>
    <row r="3869" spans="14:14" x14ac:dyDescent="0.25">
      <c r="N3869" s="1"/>
    </row>
    <row r="3870" spans="14:14" x14ac:dyDescent="0.25">
      <c r="N3870" s="1"/>
    </row>
    <row r="3871" spans="14:14" x14ac:dyDescent="0.25">
      <c r="N3871" s="1"/>
    </row>
    <row r="3872" spans="14:14" x14ac:dyDescent="0.25">
      <c r="N3872" s="1"/>
    </row>
    <row r="3873" spans="14:14" x14ac:dyDescent="0.25">
      <c r="N3873" s="1"/>
    </row>
    <row r="3874" spans="14:14" x14ac:dyDescent="0.25">
      <c r="N3874" s="1"/>
    </row>
    <row r="3875" spans="14:14" x14ac:dyDescent="0.25">
      <c r="N3875" s="1"/>
    </row>
    <row r="3876" spans="14:14" x14ac:dyDescent="0.25">
      <c r="N3876" s="1"/>
    </row>
    <row r="3877" spans="14:14" x14ac:dyDescent="0.25">
      <c r="N3877" s="1"/>
    </row>
    <row r="3878" spans="14:14" x14ac:dyDescent="0.25">
      <c r="N3878" s="1"/>
    </row>
    <row r="3879" spans="14:14" x14ac:dyDescent="0.25">
      <c r="N3879" s="1"/>
    </row>
    <row r="3880" spans="14:14" x14ac:dyDescent="0.25">
      <c r="N3880" s="1"/>
    </row>
    <row r="3881" spans="14:14" x14ac:dyDescent="0.25">
      <c r="N3881" s="1"/>
    </row>
    <row r="3882" spans="14:14" x14ac:dyDescent="0.25">
      <c r="N3882" s="1"/>
    </row>
    <row r="3883" spans="14:14" x14ac:dyDescent="0.25">
      <c r="N3883" s="1"/>
    </row>
    <row r="3884" spans="14:14" x14ac:dyDescent="0.25">
      <c r="N3884" s="1"/>
    </row>
    <row r="3885" spans="14:14" x14ac:dyDescent="0.25">
      <c r="N3885" s="1"/>
    </row>
    <row r="3886" spans="14:14" x14ac:dyDescent="0.25">
      <c r="N3886" s="1"/>
    </row>
    <row r="3887" spans="14:14" x14ac:dyDescent="0.25">
      <c r="N3887" s="1"/>
    </row>
    <row r="3888" spans="14:14" x14ac:dyDescent="0.25">
      <c r="N3888" s="1"/>
    </row>
    <row r="3889" spans="14:14" x14ac:dyDescent="0.25">
      <c r="N3889" s="1"/>
    </row>
    <row r="3890" spans="14:14" x14ac:dyDescent="0.25">
      <c r="N3890" s="1"/>
    </row>
    <row r="3891" spans="14:14" x14ac:dyDescent="0.25">
      <c r="N3891" s="1"/>
    </row>
    <row r="3892" spans="14:14" x14ac:dyDescent="0.25">
      <c r="N3892" s="1"/>
    </row>
    <row r="3893" spans="14:14" x14ac:dyDescent="0.25">
      <c r="N3893" s="1"/>
    </row>
    <row r="3894" spans="14:14" x14ac:dyDescent="0.25">
      <c r="N3894" s="1"/>
    </row>
    <row r="3895" spans="14:14" x14ac:dyDescent="0.25">
      <c r="N3895" s="1"/>
    </row>
    <row r="3896" spans="14:14" x14ac:dyDescent="0.25">
      <c r="N3896" s="1"/>
    </row>
    <row r="3897" spans="14:14" x14ac:dyDescent="0.25">
      <c r="N3897" s="1"/>
    </row>
    <row r="3898" spans="14:14" x14ac:dyDescent="0.25">
      <c r="N3898" s="1"/>
    </row>
    <row r="3899" spans="14:14" x14ac:dyDescent="0.25">
      <c r="N3899" s="1"/>
    </row>
    <row r="3900" spans="14:14" x14ac:dyDescent="0.25">
      <c r="N3900" s="1"/>
    </row>
    <row r="3901" spans="14:14" x14ac:dyDescent="0.25">
      <c r="N3901" s="1"/>
    </row>
    <row r="3902" spans="14:14" x14ac:dyDescent="0.25">
      <c r="N3902" s="1"/>
    </row>
    <row r="3903" spans="14:14" x14ac:dyDescent="0.25">
      <c r="N3903" s="1"/>
    </row>
    <row r="3904" spans="14:14" x14ac:dyDescent="0.25">
      <c r="N3904" s="1"/>
    </row>
    <row r="3905" spans="14:14" x14ac:dyDescent="0.25">
      <c r="N3905" s="1"/>
    </row>
    <row r="3906" spans="14:14" x14ac:dyDescent="0.25">
      <c r="N3906" s="1"/>
    </row>
    <row r="3907" spans="14:14" x14ac:dyDescent="0.25">
      <c r="N3907" s="1"/>
    </row>
    <row r="3908" spans="14:14" x14ac:dyDescent="0.25">
      <c r="N3908" s="1"/>
    </row>
    <row r="3909" spans="14:14" x14ac:dyDescent="0.25">
      <c r="N3909" s="1"/>
    </row>
    <row r="3910" spans="14:14" x14ac:dyDescent="0.25">
      <c r="N3910" s="1"/>
    </row>
    <row r="3911" spans="14:14" x14ac:dyDescent="0.25">
      <c r="N3911" s="1"/>
    </row>
    <row r="3912" spans="14:14" x14ac:dyDescent="0.25">
      <c r="N3912" s="1"/>
    </row>
    <row r="3913" spans="14:14" x14ac:dyDescent="0.25">
      <c r="N3913" s="1"/>
    </row>
    <row r="3914" spans="14:14" x14ac:dyDescent="0.25">
      <c r="N3914" s="1"/>
    </row>
    <row r="3915" spans="14:14" x14ac:dyDescent="0.25">
      <c r="N3915" s="1"/>
    </row>
    <row r="3916" spans="14:14" x14ac:dyDescent="0.25">
      <c r="N3916" s="1"/>
    </row>
    <row r="3917" spans="14:14" x14ac:dyDescent="0.25">
      <c r="N3917" s="1"/>
    </row>
    <row r="3918" spans="14:14" x14ac:dyDescent="0.25">
      <c r="N3918" s="1"/>
    </row>
    <row r="3919" spans="14:14" x14ac:dyDescent="0.25">
      <c r="N3919" s="1"/>
    </row>
    <row r="3920" spans="14:14" x14ac:dyDescent="0.25">
      <c r="N3920" s="1"/>
    </row>
    <row r="3921" spans="14:14" x14ac:dyDescent="0.25">
      <c r="N3921" s="1"/>
    </row>
    <row r="3922" spans="14:14" x14ac:dyDescent="0.25">
      <c r="N3922" s="1"/>
    </row>
    <row r="3923" spans="14:14" x14ac:dyDescent="0.25">
      <c r="N3923" s="1"/>
    </row>
    <row r="3924" spans="14:14" x14ac:dyDescent="0.25">
      <c r="N3924" s="1"/>
    </row>
    <row r="3925" spans="14:14" x14ac:dyDescent="0.25">
      <c r="N3925" s="1"/>
    </row>
    <row r="3926" spans="14:14" x14ac:dyDescent="0.25">
      <c r="N3926" s="1"/>
    </row>
    <row r="3927" spans="14:14" x14ac:dyDescent="0.25">
      <c r="N3927" s="1"/>
    </row>
    <row r="3928" spans="14:14" x14ac:dyDescent="0.25">
      <c r="N3928" s="1"/>
    </row>
    <row r="3929" spans="14:14" x14ac:dyDescent="0.25">
      <c r="N3929" s="1"/>
    </row>
    <row r="3930" spans="14:14" x14ac:dyDescent="0.25">
      <c r="N3930" s="1"/>
    </row>
    <row r="3931" spans="14:14" x14ac:dyDescent="0.25">
      <c r="N3931" s="1"/>
    </row>
    <row r="3932" spans="14:14" x14ac:dyDescent="0.25">
      <c r="N3932" s="1"/>
    </row>
    <row r="3933" spans="14:14" x14ac:dyDescent="0.25">
      <c r="N3933" s="1"/>
    </row>
    <row r="3934" spans="14:14" x14ac:dyDescent="0.25">
      <c r="N3934" s="1"/>
    </row>
    <row r="3935" spans="14:14" x14ac:dyDescent="0.25">
      <c r="N3935" s="1"/>
    </row>
    <row r="3936" spans="14:14" x14ac:dyDescent="0.25">
      <c r="N3936" s="1"/>
    </row>
    <row r="3937" spans="14:14" x14ac:dyDescent="0.25">
      <c r="N3937" s="1"/>
    </row>
    <row r="3938" spans="14:14" x14ac:dyDescent="0.25">
      <c r="N3938" s="1"/>
    </row>
    <row r="3939" spans="14:14" x14ac:dyDescent="0.25">
      <c r="N3939" s="1"/>
    </row>
    <row r="3940" spans="14:14" x14ac:dyDescent="0.25">
      <c r="N3940" s="1"/>
    </row>
    <row r="3941" spans="14:14" x14ac:dyDescent="0.25">
      <c r="N3941" s="1"/>
    </row>
    <row r="3942" spans="14:14" x14ac:dyDescent="0.25">
      <c r="N3942" s="1"/>
    </row>
    <row r="3943" spans="14:14" x14ac:dyDescent="0.25">
      <c r="N3943" s="1"/>
    </row>
    <row r="3944" spans="14:14" x14ac:dyDescent="0.25">
      <c r="N3944" s="1"/>
    </row>
    <row r="3945" spans="14:14" x14ac:dyDescent="0.25">
      <c r="N3945" s="1"/>
    </row>
    <row r="3946" spans="14:14" x14ac:dyDescent="0.25">
      <c r="N3946" s="1"/>
    </row>
    <row r="3947" spans="14:14" x14ac:dyDescent="0.25">
      <c r="N3947" s="1"/>
    </row>
    <row r="3948" spans="14:14" x14ac:dyDescent="0.25">
      <c r="N3948" s="1"/>
    </row>
    <row r="3949" spans="14:14" x14ac:dyDescent="0.25">
      <c r="N3949" s="1"/>
    </row>
    <row r="3950" spans="14:14" x14ac:dyDescent="0.25">
      <c r="N3950" s="1"/>
    </row>
    <row r="3951" spans="14:14" x14ac:dyDescent="0.25">
      <c r="N3951" s="1"/>
    </row>
    <row r="3952" spans="14:14" x14ac:dyDescent="0.25">
      <c r="N3952" s="1"/>
    </row>
    <row r="3953" spans="14:14" x14ac:dyDescent="0.25">
      <c r="N3953" s="1"/>
    </row>
    <row r="3954" spans="14:14" x14ac:dyDescent="0.25">
      <c r="N3954" s="1"/>
    </row>
    <row r="3955" spans="14:14" x14ac:dyDescent="0.25">
      <c r="N3955" s="1"/>
    </row>
    <row r="3956" spans="14:14" x14ac:dyDescent="0.25">
      <c r="N3956" s="1"/>
    </row>
    <row r="3957" spans="14:14" x14ac:dyDescent="0.25">
      <c r="N3957" s="1"/>
    </row>
    <row r="3958" spans="14:14" x14ac:dyDescent="0.25">
      <c r="N3958" s="1"/>
    </row>
    <row r="3959" spans="14:14" x14ac:dyDescent="0.25">
      <c r="N3959" s="1"/>
    </row>
    <row r="3960" spans="14:14" x14ac:dyDescent="0.25">
      <c r="N3960" s="1"/>
    </row>
    <row r="3961" spans="14:14" x14ac:dyDescent="0.25">
      <c r="N3961" s="1"/>
    </row>
    <row r="3962" spans="14:14" x14ac:dyDescent="0.25">
      <c r="N3962" s="1"/>
    </row>
    <row r="3963" spans="14:14" x14ac:dyDescent="0.25">
      <c r="N3963" s="1"/>
    </row>
    <row r="3964" spans="14:14" x14ac:dyDescent="0.25">
      <c r="N3964" s="1"/>
    </row>
    <row r="3965" spans="14:14" x14ac:dyDescent="0.25">
      <c r="N3965" s="1"/>
    </row>
    <row r="3966" spans="14:14" x14ac:dyDescent="0.25">
      <c r="N3966" s="1"/>
    </row>
    <row r="3967" spans="14:14" x14ac:dyDescent="0.25">
      <c r="N3967" s="1"/>
    </row>
    <row r="3968" spans="14:14" x14ac:dyDescent="0.25">
      <c r="N3968" s="1"/>
    </row>
    <row r="3969" spans="14:14" x14ac:dyDescent="0.25">
      <c r="N3969" s="1"/>
    </row>
    <row r="3970" spans="14:14" x14ac:dyDescent="0.25">
      <c r="N3970" s="1"/>
    </row>
    <row r="3971" spans="14:14" x14ac:dyDescent="0.25">
      <c r="N3971" s="1"/>
    </row>
    <row r="3972" spans="14:14" x14ac:dyDescent="0.25">
      <c r="N3972" s="1"/>
    </row>
    <row r="3973" spans="14:14" x14ac:dyDescent="0.25">
      <c r="N3973" s="1"/>
    </row>
    <row r="3974" spans="14:14" x14ac:dyDescent="0.25">
      <c r="N3974" s="1"/>
    </row>
    <row r="3975" spans="14:14" x14ac:dyDescent="0.25">
      <c r="N3975" s="1"/>
    </row>
    <row r="3976" spans="14:14" x14ac:dyDescent="0.25">
      <c r="N3976" s="1"/>
    </row>
    <row r="3977" spans="14:14" x14ac:dyDescent="0.25">
      <c r="N3977" s="1"/>
    </row>
    <row r="3978" spans="14:14" x14ac:dyDescent="0.25">
      <c r="N3978" s="1"/>
    </row>
    <row r="3979" spans="14:14" x14ac:dyDescent="0.25">
      <c r="N3979" s="1"/>
    </row>
    <row r="3980" spans="14:14" x14ac:dyDescent="0.25">
      <c r="N3980" s="1"/>
    </row>
    <row r="3981" spans="14:14" x14ac:dyDescent="0.25">
      <c r="N3981" s="1"/>
    </row>
    <row r="3982" spans="14:14" x14ac:dyDescent="0.25">
      <c r="N3982" s="1"/>
    </row>
    <row r="3983" spans="14:14" x14ac:dyDescent="0.25">
      <c r="N3983" s="1"/>
    </row>
    <row r="3984" spans="14:14" x14ac:dyDescent="0.25">
      <c r="N3984" s="1"/>
    </row>
    <row r="3985" spans="14:14" x14ac:dyDescent="0.25">
      <c r="N3985" s="1"/>
    </row>
    <row r="3986" spans="14:14" x14ac:dyDescent="0.25">
      <c r="N3986" s="1"/>
    </row>
    <row r="3987" spans="14:14" x14ac:dyDescent="0.25">
      <c r="N3987" s="1"/>
    </row>
    <row r="3988" spans="14:14" x14ac:dyDescent="0.25">
      <c r="N3988" s="1"/>
    </row>
    <row r="3989" spans="14:14" x14ac:dyDescent="0.25">
      <c r="N3989" s="1"/>
    </row>
    <row r="3990" spans="14:14" x14ac:dyDescent="0.25">
      <c r="N3990" s="1"/>
    </row>
    <row r="3991" spans="14:14" x14ac:dyDescent="0.25">
      <c r="N3991" s="1"/>
    </row>
    <row r="3992" spans="14:14" x14ac:dyDescent="0.25">
      <c r="N3992" s="1"/>
    </row>
    <row r="3993" spans="14:14" x14ac:dyDescent="0.25">
      <c r="N3993" s="1"/>
    </row>
    <row r="3994" spans="14:14" x14ac:dyDescent="0.25">
      <c r="N3994" s="1"/>
    </row>
    <row r="3995" spans="14:14" x14ac:dyDescent="0.25">
      <c r="N3995" s="1"/>
    </row>
    <row r="3996" spans="14:14" x14ac:dyDescent="0.25">
      <c r="N3996" s="1"/>
    </row>
    <row r="3997" spans="14:14" x14ac:dyDescent="0.25">
      <c r="N3997" s="1"/>
    </row>
    <row r="3998" spans="14:14" x14ac:dyDescent="0.25">
      <c r="N3998" s="1"/>
    </row>
    <row r="3999" spans="14:14" x14ac:dyDescent="0.25">
      <c r="N3999" s="1"/>
    </row>
    <row r="4000" spans="14:14" x14ac:dyDescent="0.25">
      <c r="N4000" s="1"/>
    </row>
    <row r="4001" spans="14:14" x14ac:dyDescent="0.25">
      <c r="N4001" s="1"/>
    </row>
    <row r="4002" spans="14:14" x14ac:dyDescent="0.25">
      <c r="N4002" s="1"/>
    </row>
    <row r="4003" spans="14:14" x14ac:dyDescent="0.25">
      <c r="N4003" s="1"/>
    </row>
    <row r="4004" spans="14:14" x14ac:dyDescent="0.25">
      <c r="N4004" s="1"/>
    </row>
    <row r="4005" spans="14:14" x14ac:dyDescent="0.25">
      <c r="N4005" s="1"/>
    </row>
    <row r="4006" spans="14:14" x14ac:dyDescent="0.25">
      <c r="N4006" s="1"/>
    </row>
    <row r="4007" spans="14:14" x14ac:dyDescent="0.25">
      <c r="N4007" s="1"/>
    </row>
    <row r="4008" spans="14:14" x14ac:dyDescent="0.25">
      <c r="N4008" s="1"/>
    </row>
    <row r="4009" spans="14:14" x14ac:dyDescent="0.25">
      <c r="N4009" s="1"/>
    </row>
    <row r="4010" spans="14:14" x14ac:dyDescent="0.25">
      <c r="N4010" s="1"/>
    </row>
    <row r="4011" spans="14:14" x14ac:dyDescent="0.25">
      <c r="N4011" s="1"/>
    </row>
    <row r="4012" spans="14:14" x14ac:dyDescent="0.25">
      <c r="N4012" s="1"/>
    </row>
    <row r="4013" spans="14:14" x14ac:dyDescent="0.25">
      <c r="N4013" s="1"/>
    </row>
    <row r="4014" spans="14:14" x14ac:dyDescent="0.25">
      <c r="N4014" s="1"/>
    </row>
    <row r="4015" spans="14:14" x14ac:dyDescent="0.25">
      <c r="N4015" s="1"/>
    </row>
    <row r="4016" spans="14:14" x14ac:dyDescent="0.25">
      <c r="N4016" s="1"/>
    </row>
    <row r="4017" spans="14:14" x14ac:dyDescent="0.25">
      <c r="N4017" s="1"/>
    </row>
    <row r="4018" spans="14:14" x14ac:dyDescent="0.25">
      <c r="N4018" s="1"/>
    </row>
    <row r="4019" spans="14:14" x14ac:dyDescent="0.25">
      <c r="N4019" s="1"/>
    </row>
    <row r="4020" spans="14:14" x14ac:dyDescent="0.25">
      <c r="N4020" s="1"/>
    </row>
    <row r="4021" spans="14:14" x14ac:dyDescent="0.25">
      <c r="N4021" s="1"/>
    </row>
    <row r="4022" spans="14:14" x14ac:dyDescent="0.25">
      <c r="N4022" s="1"/>
    </row>
    <row r="4023" spans="14:14" x14ac:dyDescent="0.25">
      <c r="N4023" s="1"/>
    </row>
    <row r="4024" spans="14:14" x14ac:dyDescent="0.25">
      <c r="N4024" s="1"/>
    </row>
    <row r="4025" spans="14:14" x14ac:dyDescent="0.25">
      <c r="N4025" s="1"/>
    </row>
    <row r="4026" spans="14:14" x14ac:dyDescent="0.25">
      <c r="N4026" s="1"/>
    </row>
    <row r="4027" spans="14:14" x14ac:dyDescent="0.25">
      <c r="N4027" s="1"/>
    </row>
    <row r="4028" spans="14:14" x14ac:dyDescent="0.25">
      <c r="N4028" s="1"/>
    </row>
    <row r="4029" spans="14:14" x14ac:dyDescent="0.25">
      <c r="N4029" s="1"/>
    </row>
    <row r="4030" spans="14:14" x14ac:dyDescent="0.25">
      <c r="N4030" s="1"/>
    </row>
    <row r="4031" spans="14:14" x14ac:dyDescent="0.25">
      <c r="N4031" s="1"/>
    </row>
    <row r="4032" spans="14:14" x14ac:dyDescent="0.25">
      <c r="N4032" s="1"/>
    </row>
    <row r="4033" spans="14:14" x14ac:dyDescent="0.25">
      <c r="N4033" s="1"/>
    </row>
    <row r="4034" spans="14:14" x14ac:dyDescent="0.25">
      <c r="N4034" s="1"/>
    </row>
    <row r="4035" spans="14:14" x14ac:dyDescent="0.25">
      <c r="N4035" s="1"/>
    </row>
    <row r="4036" spans="14:14" x14ac:dyDescent="0.25">
      <c r="N4036" s="1"/>
    </row>
    <row r="4037" spans="14:14" x14ac:dyDescent="0.25">
      <c r="N4037" s="1"/>
    </row>
    <row r="4038" spans="14:14" x14ac:dyDescent="0.25">
      <c r="N4038" s="1"/>
    </row>
    <row r="4039" spans="14:14" x14ac:dyDescent="0.25">
      <c r="N4039" s="1"/>
    </row>
    <row r="4040" spans="14:14" x14ac:dyDescent="0.25">
      <c r="N4040" s="1"/>
    </row>
    <row r="4041" spans="14:14" x14ac:dyDescent="0.25">
      <c r="N4041" s="1"/>
    </row>
    <row r="4042" spans="14:14" x14ac:dyDescent="0.25">
      <c r="N4042" s="1"/>
    </row>
    <row r="4043" spans="14:14" x14ac:dyDescent="0.25">
      <c r="N4043" s="1"/>
    </row>
    <row r="4044" spans="14:14" x14ac:dyDescent="0.25">
      <c r="N4044" s="1"/>
    </row>
    <row r="4045" spans="14:14" x14ac:dyDescent="0.25">
      <c r="N4045" s="1"/>
    </row>
    <row r="4046" spans="14:14" x14ac:dyDescent="0.25">
      <c r="N4046" s="1"/>
    </row>
    <row r="4047" spans="14:14" x14ac:dyDescent="0.25">
      <c r="N4047" s="1"/>
    </row>
    <row r="4048" spans="14:14" x14ac:dyDescent="0.25">
      <c r="N4048" s="1"/>
    </row>
    <row r="4049" spans="14:14" x14ac:dyDescent="0.25">
      <c r="N4049" s="1"/>
    </row>
    <row r="4050" spans="14:14" x14ac:dyDescent="0.25">
      <c r="N4050" s="1"/>
    </row>
    <row r="4051" spans="14:14" x14ac:dyDescent="0.25">
      <c r="N4051" s="1"/>
    </row>
    <row r="4052" spans="14:14" x14ac:dyDescent="0.25">
      <c r="N4052" s="1"/>
    </row>
    <row r="4053" spans="14:14" x14ac:dyDescent="0.25">
      <c r="N4053" s="1"/>
    </row>
    <row r="4054" spans="14:14" x14ac:dyDescent="0.25">
      <c r="N4054" s="1"/>
    </row>
    <row r="4055" spans="14:14" x14ac:dyDescent="0.25">
      <c r="N4055" s="1"/>
    </row>
    <row r="4056" spans="14:14" x14ac:dyDescent="0.25">
      <c r="N4056" s="1"/>
    </row>
    <row r="4057" spans="14:14" x14ac:dyDescent="0.25">
      <c r="N4057" s="1"/>
    </row>
    <row r="4058" spans="14:14" x14ac:dyDescent="0.25">
      <c r="N4058" s="1"/>
    </row>
    <row r="4059" spans="14:14" x14ac:dyDescent="0.25">
      <c r="N4059" s="1"/>
    </row>
    <row r="4060" spans="14:14" x14ac:dyDescent="0.25">
      <c r="N4060" s="1"/>
    </row>
    <row r="4061" spans="14:14" x14ac:dyDescent="0.25">
      <c r="N4061" s="1"/>
    </row>
    <row r="4062" spans="14:14" x14ac:dyDescent="0.25">
      <c r="N4062" s="1"/>
    </row>
    <row r="4063" spans="14:14" x14ac:dyDescent="0.25">
      <c r="N4063" s="1"/>
    </row>
    <row r="4064" spans="14:14" x14ac:dyDescent="0.25">
      <c r="N4064" s="1"/>
    </row>
    <row r="4065" spans="14:14" x14ac:dyDescent="0.25">
      <c r="N4065" s="1"/>
    </row>
    <row r="4066" spans="14:14" x14ac:dyDescent="0.25">
      <c r="N4066" s="1"/>
    </row>
    <row r="4067" spans="14:14" x14ac:dyDescent="0.25">
      <c r="N4067" s="1"/>
    </row>
    <row r="4068" spans="14:14" x14ac:dyDescent="0.25">
      <c r="N4068" s="1"/>
    </row>
    <row r="4069" spans="14:14" x14ac:dyDescent="0.25">
      <c r="N4069" s="1"/>
    </row>
    <row r="4070" spans="14:14" x14ac:dyDescent="0.25">
      <c r="N4070" s="1"/>
    </row>
    <row r="4071" spans="14:14" x14ac:dyDescent="0.25">
      <c r="N4071" s="1"/>
    </row>
    <row r="4072" spans="14:14" x14ac:dyDescent="0.25">
      <c r="N4072" s="1"/>
    </row>
    <row r="4073" spans="14:14" x14ac:dyDescent="0.25">
      <c r="N4073" s="1"/>
    </row>
    <row r="4074" spans="14:14" x14ac:dyDescent="0.25">
      <c r="N4074" s="1"/>
    </row>
    <row r="4075" spans="14:14" x14ac:dyDescent="0.25">
      <c r="N4075" s="1"/>
    </row>
    <row r="4076" spans="14:14" x14ac:dyDescent="0.25">
      <c r="N4076" s="1"/>
    </row>
    <row r="4077" spans="14:14" x14ac:dyDescent="0.25">
      <c r="N4077" s="1"/>
    </row>
    <row r="4078" spans="14:14" x14ac:dyDescent="0.25">
      <c r="N4078" s="1"/>
    </row>
    <row r="4079" spans="14:14" x14ac:dyDescent="0.25">
      <c r="N4079" s="1"/>
    </row>
    <row r="4080" spans="14:14" x14ac:dyDescent="0.25">
      <c r="N4080" s="1"/>
    </row>
    <row r="4081" spans="14:14" x14ac:dyDescent="0.25">
      <c r="N4081" s="1"/>
    </row>
    <row r="4082" spans="14:14" x14ac:dyDescent="0.25">
      <c r="N4082" s="1"/>
    </row>
    <row r="4083" spans="14:14" x14ac:dyDescent="0.25">
      <c r="N4083" s="1"/>
    </row>
    <row r="4084" spans="14:14" x14ac:dyDescent="0.25">
      <c r="N4084" s="1"/>
    </row>
    <row r="4085" spans="14:14" x14ac:dyDescent="0.25">
      <c r="N4085" s="1"/>
    </row>
    <row r="4086" spans="14:14" x14ac:dyDescent="0.25">
      <c r="N4086" s="1"/>
    </row>
    <row r="4087" spans="14:14" x14ac:dyDescent="0.25">
      <c r="N4087" s="1"/>
    </row>
    <row r="4088" spans="14:14" x14ac:dyDescent="0.25">
      <c r="N4088" s="1"/>
    </row>
    <row r="4089" spans="14:14" x14ac:dyDescent="0.25">
      <c r="N4089" s="1"/>
    </row>
    <row r="4090" spans="14:14" x14ac:dyDescent="0.25">
      <c r="N4090" s="1"/>
    </row>
    <row r="4091" spans="14:14" x14ac:dyDescent="0.25">
      <c r="N4091" s="1"/>
    </row>
    <row r="4092" spans="14:14" x14ac:dyDescent="0.25">
      <c r="N4092" s="1"/>
    </row>
    <row r="4093" spans="14:14" x14ac:dyDescent="0.25">
      <c r="N4093" s="1"/>
    </row>
    <row r="4094" spans="14:14" x14ac:dyDescent="0.25">
      <c r="N4094" s="1"/>
    </row>
    <row r="4095" spans="14:14" x14ac:dyDescent="0.25">
      <c r="N4095" s="1"/>
    </row>
    <row r="4096" spans="14:14" x14ac:dyDescent="0.25">
      <c r="N4096" s="1"/>
    </row>
    <row r="4097" spans="14:14" x14ac:dyDescent="0.25">
      <c r="N4097" s="1"/>
    </row>
    <row r="4098" spans="14:14" x14ac:dyDescent="0.25">
      <c r="N4098" s="1"/>
    </row>
    <row r="4099" spans="14:14" x14ac:dyDescent="0.25">
      <c r="N4099" s="1"/>
    </row>
    <row r="4100" spans="14:14" x14ac:dyDescent="0.25">
      <c r="N4100" s="1"/>
    </row>
    <row r="4101" spans="14:14" x14ac:dyDescent="0.25">
      <c r="N4101" s="1"/>
    </row>
    <row r="4102" spans="14:14" x14ac:dyDescent="0.25">
      <c r="N4102" s="1"/>
    </row>
    <row r="4103" spans="14:14" x14ac:dyDescent="0.25">
      <c r="N4103" s="1"/>
    </row>
    <row r="4104" spans="14:14" x14ac:dyDescent="0.25">
      <c r="N4104" s="1"/>
    </row>
    <row r="4105" spans="14:14" x14ac:dyDescent="0.25">
      <c r="N4105" s="1"/>
    </row>
    <row r="4106" spans="14:14" x14ac:dyDescent="0.25">
      <c r="N4106" s="1"/>
    </row>
    <row r="4107" spans="14:14" x14ac:dyDescent="0.25">
      <c r="N4107" s="1"/>
    </row>
    <row r="4108" spans="14:14" x14ac:dyDescent="0.25">
      <c r="N4108" s="1"/>
    </row>
    <row r="4109" spans="14:14" x14ac:dyDescent="0.25">
      <c r="N4109" s="1"/>
    </row>
    <row r="4110" spans="14:14" x14ac:dyDescent="0.25">
      <c r="N4110" s="1"/>
    </row>
    <row r="4111" spans="14:14" x14ac:dyDescent="0.25">
      <c r="N4111" s="1"/>
    </row>
    <row r="4112" spans="14:14" x14ac:dyDescent="0.25">
      <c r="N4112" s="1"/>
    </row>
    <row r="4113" spans="14:14" x14ac:dyDescent="0.25">
      <c r="N4113" s="1"/>
    </row>
    <row r="4114" spans="14:14" x14ac:dyDescent="0.25">
      <c r="N4114" s="1"/>
    </row>
    <row r="4115" spans="14:14" x14ac:dyDescent="0.25">
      <c r="N4115" s="1"/>
    </row>
    <row r="4116" spans="14:14" x14ac:dyDescent="0.25">
      <c r="N4116" s="1"/>
    </row>
    <row r="4117" spans="14:14" x14ac:dyDescent="0.25">
      <c r="N4117" s="1"/>
    </row>
    <row r="4118" spans="14:14" x14ac:dyDescent="0.25">
      <c r="N4118" s="1"/>
    </row>
    <row r="4119" spans="14:14" x14ac:dyDescent="0.25">
      <c r="N4119" s="1"/>
    </row>
    <row r="4120" spans="14:14" x14ac:dyDescent="0.25">
      <c r="N4120" s="1"/>
    </row>
    <row r="4121" spans="14:14" x14ac:dyDescent="0.25">
      <c r="N4121" s="1"/>
    </row>
    <row r="4122" spans="14:14" x14ac:dyDescent="0.25">
      <c r="N4122" s="1"/>
    </row>
    <row r="4123" spans="14:14" x14ac:dyDescent="0.25">
      <c r="N4123" s="1"/>
    </row>
    <row r="4124" spans="14:14" x14ac:dyDescent="0.25">
      <c r="N4124" s="1"/>
    </row>
    <row r="4125" spans="14:14" x14ac:dyDescent="0.25">
      <c r="N4125" s="1"/>
    </row>
    <row r="4126" spans="14:14" x14ac:dyDescent="0.25">
      <c r="N4126" s="1"/>
    </row>
    <row r="4127" spans="14:14" x14ac:dyDescent="0.25">
      <c r="N4127" s="1"/>
    </row>
    <row r="4128" spans="14:14" x14ac:dyDescent="0.25">
      <c r="N4128" s="1"/>
    </row>
    <row r="4129" spans="14:14" x14ac:dyDescent="0.25">
      <c r="N4129" s="1"/>
    </row>
    <row r="4130" spans="14:14" x14ac:dyDescent="0.25">
      <c r="N4130" s="1"/>
    </row>
    <row r="4131" spans="14:14" x14ac:dyDescent="0.25">
      <c r="N4131" s="1"/>
    </row>
    <row r="4132" spans="14:14" x14ac:dyDescent="0.25">
      <c r="N4132" s="1"/>
    </row>
    <row r="4133" spans="14:14" x14ac:dyDescent="0.25">
      <c r="N4133" s="1"/>
    </row>
    <row r="4134" spans="14:14" x14ac:dyDescent="0.25">
      <c r="N4134" s="1"/>
    </row>
    <row r="4135" spans="14:14" x14ac:dyDescent="0.25">
      <c r="N4135" s="1"/>
    </row>
    <row r="4136" spans="14:14" x14ac:dyDescent="0.25">
      <c r="N4136" s="1"/>
    </row>
    <row r="4137" spans="14:14" x14ac:dyDescent="0.25">
      <c r="N4137" s="1"/>
    </row>
    <row r="4138" spans="14:14" x14ac:dyDescent="0.25">
      <c r="N4138" s="1"/>
    </row>
    <row r="4139" spans="14:14" x14ac:dyDescent="0.25">
      <c r="N4139" s="1"/>
    </row>
    <row r="4140" spans="14:14" x14ac:dyDescent="0.25">
      <c r="N4140" s="1"/>
    </row>
    <row r="4141" spans="14:14" x14ac:dyDescent="0.25">
      <c r="N4141" s="1"/>
    </row>
    <row r="4142" spans="14:14" x14ac:dyDescent="0.25">
      <c r="N4142" s="1"/>
    </row>
    <row r="4143" spans="14:14" x14ac:dyDescent="0.25">
      <c r="N4143" s="1"/>
    </row>
    <row r="4144" spans="14:14" x14ac:dyDescent="0.25">
      <c r="N4144" s="1"/>
    </row>
    <row r="4145" spans="14:14" x14ac:dyDescent="0.25">
      <c r="N4145" s="1"/>
    </row>
    <row r="4146" spans="14:14" x14ac:dyDescent="0.25">
      <c r="N4146" s="1"/>
    </row>
    <row r="4147" spans="14:14" x14ac:dyDescent="0.25">
      <c r="N4147" s="1"/>
    </row>
    <row r="4148" spans="14:14" x14ac:dyDescent="0.25">
      <c r="N4148" s="1"/>
    </row>
    <row r="4149" spans="14:14" x14ac:dyDescent="0.25">
      <c r="N4149" s="1"/>
    </row>
    <row r="4150" spans="14:14" x14ac:dyDescent="0.25">
      <c r="N4150" s="1"/>
    </row>
    <row r="4151" spans="14:14" x14ac:dyDescent="0.25">
      <c r="N4151" s="1"/>
    </row>
    <row r="4152" spans="14:14" x14ac:dyDescent="0.25">
      <c r="N4152" s="1"/>
    </row>
    <row r="4153" spans="14:14" x14ac:dyDescent="0.25">
      <c r="N4153" s="1"/>
    </row>
    <row r="4154" spans="14:14" x14ac:dyDescent="0.25">
      <c r="N4154" s="1"/>
    </row>
    <row r="4155" spans="14:14" x14ac:dyDescent="0.25">
      <c r="N4155" s="1"/>
    </row>
    <row r="4156" spans="14:14" x14ac:dyDescent="0.25">
      <c r="N4156" s="1"/>
    </row>
    <row r="4157" spans="14:14" x14ac:dyDescent="0.25">
      <c r="N4157" s="1"/>
    </row>
    <row r="4158" spans="14:14" x14ac:dyDescent="0.25">
      <c r="N4158" s="1"/>
    </row>
    <row r="4159" spans="14:14" x14ac:dyDescent="0.25">
      <c r="N4159" s="1"/>
    </row>
    <row r="4160" spans="14:14" x14ac:dyDescent="0.25">
      <c r="N4160" s="1"/>
    </row>
    <row r="4161" spans="14:14" x14ac:dyDescent="0.25">
      <c r="N4161" s="1"/>
    </row>
    <row r="4162" spans="14:14" x14ac:dyDescent="0.25">
      <c r="N4162" s="1"/>
    </row>
    <row r="4163" spans="14:14" x14ac:dyDescent="0.25">
      <c r="N4163" s="1"/>
    </row>
    <row r="4164" spans="14:14" x14ac:dyDescent="0.25">
      <c r="N4164" s="1"/>
    </row>
    <row r="4165" spans="14:14" x14ac:dyDescent="0.25">
      <c r="N4165" s="1"/>
    </row>
    <row r="4166" spans="14:14" x14ac:dyDescent="0.25">
      <c r="N4166" s="1"/>
    </row>
    <row r="4167" spans="14:14" x14ac:dyDescent="0.25">
      <c r="N4167" s="1"/>
    </row>
    <row r="4168" spans="14:14" x14ac:dyDescent="0.25">
      <c r="N4168" s="1"/>
    </row>
    <row r="4169" spans="14:14" x14ac:dyDescent="0.25">
      <c r="N4169" s="1"/>
    </row>
    <row r="4170" spans="14:14" x14ac:dyDescent="0.25">
      <c r="N4170" s="1"/>
    </row>
    <row r="4171" spans="14:14" x14ac:dyDescent="0.25">
      <c r="N4171" s="1"/>
    </row>
    <row r="4172" spans="14:14" x14ac:dyDescent="0.25">
      <c r="N4172" s="1"/>
    </row>
    <row r="4173" spans="14:14" x14ac:dyDescent="0.25">
      <c r="N4173" s="1"/>
    </row>
    <row r="4174" spans="14:14" x14ac:dyDescent="0.25">
      <c r="N4174" s="1"/>
    </row>
    <row r="4175" spans="14:14" x14ac:dyDescent="0.25">
      <c r="N4175" s="1"/>
    </row>
    <row r="4176" spans="14:14" x14ac:dyDescent="0.25">
      <c r="N4176" s="1"/>
    </row>
    <row r="4177" spans="14:14" x14ac:dyDescent="0.25">
      <c r="N4177" s="1"/>
    </row>
    <row r="4178" spans="14:14" x14ac:dyDescent="0.25">
      <c r="N4178" s="1"/>
    </row>
    <row r="4179" spans="14:14" x14ac:dyDescent="0.25">
      <c r="N4179" s="1"/>
    </row>
    <row r="4180" spans="14:14" x14ac:dyDescent="0.25">
      <c r="N4180" s="1"/>
    </row>
    <row r="4181" spans="14:14" x14ac:dyDescent="0.25">
      <c r="N4181" s="1"/>
    </row>
    <row r="4182" spans="14:14" x14ac:dyDescent="0.25">
      <c r="N4182" s="1"/>
    </row>
    <row r="4183" spans="14:14" x14ac:dyDescent="0.25">
      <c r="N4183" s="1"/>
    </row>
    <row r="4184" spans="14:14" x14ac:dyDescent="0.25">
      <c r="N4184" s="1"/>
    </row>
    <row r="4185" spans="14:14" x14ac:dyDescent="0.25">
      <c r="N4185" s="1"/>
    </row>
    <row r="4186" spans="14:14" x14ac:dyDescent="0.25">
      <c r="N4186" s="1"/>
    </row>
    <row r="4187" spans="14:14" x14ac:dyDescent="0.25">
      <c r="N4187" s="1"/>
    </row>
    <row r="4188" spans="14:14" x14ac:dyDescent="0.25">
      <c r="N4188" s="1"/>
    </row>
    <row r="4189" spans="14:14" x14ac:dyDescent="0.25">
      <c r="N4189" s="1"/>
    </row>
    <row r="4190" spans="14:14" x14ac:dyDescent="0.25">
      <c r="N4190" s="1"/>
    </row>
    <row r="4191" spans="14:14" x14ac:dyDescent="0.25">
      <c r="N4191" s="1"/>
    </row>
    <row r="4192" spans="14:14" x14ac:dyDescent="0.25">
      <c r="N4192" s="1"/>
    </row>
    <row r="4193" spans="14:14" x14ac:dyDescent="0.25">
      <c r="N4193" s="1"/>
    </row>
    <row r="4194" spans="14:14" x14ac:dyDescent="0.25">
      <c r="N4194" s="1"/>
    </row>
    <row r="4195" spans="14:14" x14ac:dyDescent="0.25">
      <c r="N4195" s="1"/>
    </row>
    <row r="4196" spans="14:14" x14ac:dyDescent="0.25">
      <c r="N4196" s="1"/>
    </row>
    <row r="4197" spans="14:14" x14ac:dyDescent="0.25">
      <c r="N4197" s="1"/>
    </row>
    <row r="4198" spans="14:14" x14ac:dyDescent="0.25">
      <c r="N4198" s="1"/>
    </row>
    <row r="4199" spans="14:14" x14ac:dyDescent="0.25">
      <c r="N4199" s="1"/>
    </row>
    <row r="4200" spans="14:14" x14ac:dyDescent="0.25">
      <c r="N4200" s="1"/>
    </row>
    <row r="4201" spans="14:14" x14ac:dyDescent="0.25">
      <c r="N4201" s="1"/>
    </row>
    <row r="4202" spans="14:14" x14ac:dyDescent="0.25">
      <c r="N4202" s="1"/>
    </row>
    <row r="4203" spans="14:14" x14ac:dyDescent="0.25">
      <c r="N4203" s="1"/>
    </row>
    <row r="4204" spans="14:14" x14ac:dyDescent="0.25">
      <c r="N4204" s="1"/>
    </row>
    <row r="4205" spans="14:14" x14ac:dyDescent="0.25">
      <c r="N4205" s="1"/>
    </row>
    <row r="4206" spans="14:14" x14ac:dyDescent="0.25">
      <c r="N4206" s="1"/>
    </row>
    <row r="4207" spans="14:14" x14ac:dyDescent="0.25">
      <c r="N4207" s="1"/>
    </row>
    <row r="4208" spans="14:14" x14ac:dyDescent="0.25">
      <c r="N4208" s="1"/>
    </row>
    <row r="4209" spans="14:14" x14ac:dyDescent="0.25">
      <c r="N4209" s="1"/>
    </row>
    <row r="4210" spans="14:14" x14ac:dyDescent="0.25">
      <c r="N4210" s="1"/>
    </row>
    <row r="4211" spans="14:14" x14ac:dyDescent="0.25">
      <c r="N4211" s="1"/>
    </row>
    <row r="4212" spans="14:14" x14ac:dyDescent="0.25">
      <c r="N4212" s="1"/>
    </row>
    <row r="4213" spans="14:14" x14ac:dyDescent="0.25">
      <c r="N4213" s="1"/>
    </row>
    <row r="4214" spans="14:14" x14ac:dyDescent="0.25">
      <c r="N4214" s="1"/>
    </row>
    <row r="4215" spans="14:14" x14ac:dyDescent="0.25">
      <c r="N4215" s="1"/>
    </row>
    <row r="4216" spans="14:14" x14ac:dyDescent="0.25">
      <c r="N4216" s="1"/>
    </row>
    <row r="4217" spans="14:14" x14ac:dyDescent="0.25">
      <c r="N4217" s="1"/>
    </row>
    <row r="4218" spans="14:14" x14ac:dyDescent="0.25">
      <c r="N4218" s="1"/>
    </row>
    <row r="4219" spans="14:14" x14ac:dyDescent="0.25">
      <c r="N4219" s="1"/>
    </row>
    <row r="4220" spans="14:14" x14ac:dyDescent="0.25">
      <c r="N4220" s="1"/>
    </row>
    <row r="4221" spans="14:14" x14ac:dyDescent="0.25">
      <c r="N4221" s="1"/>
    </row>
    <row r="4222" spans="14:14" x14ac:dyDescent="0.25">
      <c r="N4222" s="1"/>
    </row>
    <row r="4223" spans="14:14" x14ac:dyDescent="0.25">
      <c r="N4223" s="1"/>
    </row>
    <row r="4224" spans="14:14" x14ac:dyDescent="0.25">
      <c r="N4224" s="1"/>
    </row>
    <row r="4225" spans="14:14" x14ac:dyDescent="0.25">
      <c r="N4225" s="1"/>
    </row>
    <row r="4226" spans="14:14" x14ac:dyDescent="0.25">
      <c r="N4226" s="1"/>
    </row>
    <row r="4227" spans="14:14" x14ac:dyDescent="0.25">
      <c r="N4227" s="1"/>
    </row>
    <row r="4228" spans="14:14" x14ac:dyDescent="0.25">
      <c r="N4228" s="1"/>
    </row>
    <row r="4229" spans="14:14" x14ac:dyDescent="0.25">
      <c r="N4229" s="1"/>
    </row>
    <row r="4230" spans="14:14" x14ac:dyDescent="0.25">
      <c r="N4230" s="1"/>
    </row>
    <row r="4231" spans="14:14" x14ac:dyDescent="0.25">
      <c r="N4231" s="1"/>
    </row>
    <row r="4232" spans="14:14" x14ac:dyDescent="0.25">
      <c r="N4232" s="1"/>
    </row>
    <row r="4233" spans="14:14" x14ac:dyDescent="0.25">
      <c r="N4233" s="1"/>
    </row>
    <row r="4234" spans="14:14" x14ac:dyDescent="0.25">
      <c r="N4234" s="1"/>
    </row>
    <row r="4235" spans="14:14" x14ac:dyDescent="0.25">
      <c r="N4235" s="1"/>
    </row>
    <row r="4236" spans="14:14" x14ac:dyDescent="0.25">
      <c r="N4236" s="1"/>
    </row>
    <row r="4237" spans="14:14" x14ac:dyDescent="0.25">
      <c r="N4237" s="1"/>
    </row>
    <row r="4238" spans="14:14" x14ac:dyDescent="0.25">
      <c r="N4238" s="1"/>
    </row>
    <row r="4239" spans="14:14" x14ac:dyDescent="0.25">
      <c r="N4239" s="1"/>
    </row>
    <row r="4240" spans="14:14" x14ac:dyDescent="0.25">
      <c r="N4240" s="1"/>
    </row>
    <row r="4241" spans="14:14" x14ac:dyDescent="0.25">
      <c r="N4241" s="1"/>
    </row>
    <row r="4242" spans="14:14" x14ac:dyDescent="0.25">
      <c r="N4242" s="1"/>
    </row>
    <row r="4243" spans="14:14" x14ac:dyDescent="0.25">
      <c r="N4243" s="1"/>
    </row>
    <row r="4244" spans="14:14" x14ac:dyDescent="0.25">
      <c r="N4244" s="1"/>
    </row>
    <row r="4245" spans="14:14" x14ac:dyDescent="0.25">
      <c r="N4245" s="1"/>
    </row>
    <row r="4246" spans="14:14" x14ac:dyDescent="0.25">
      <c r="N4246" s="1"/>
    </row>
    <row r="4247" spans="14:14" x14ac:dyDescent="0.25">
      <c r="N4247" s="1"/>
    </row>
    <row r="4248" spans="14:14" x14ac:dyDescent="0.25">
      <c r="N4248" s="1"/>
    </row>
    <row r="4249" spans="14:14" x14ac:dyDescent="0.25">
      <c r="N4249" s="1"/>
    </row>
    <row r="4250" spans="14:14" x14ac:dyDescent="0.25">
      <c r="N4250" s="1"/>
    </row>
    <row r="4251" spans="14:14" x14ac:dyDescent="0.25">
      <c r="N4251" s="1"/>
    </row>
    <row r="4252" spans="14:14" x14ac:dyDescent="0.25">
      <c r="N4252" s="1"/>
    </row>
    <row r="4253" spans="14:14" x14ac:dyDescent="0.25">
      <c r="N4253" s="1"/>
    </row>
    <row r="4254" spans="14:14" x14ac:dyDescent="0.25">
      <c r="N4254" s="1"/>
    </row>
    <row r="4255" spans="14:14" x14ac:dyDescent="0.25">
      <c r="N4255" s="1"/>
    </row>
    <row r="4256" spans="14:14" x14ac:dyDescent="0.25">
      <c r="N4256" s="1"/>
    </row>
    <row r="4257" spans="14:14" x14ac:dyDescent="0.25">
      <c r="N4257" s="1"/>
    </row>
    <row r="4258" spans="14:14" x14ac:dyDescent="0.25">
      <c r="N4258" s="1"/>
    </row>
    <row r="4259" spans="14:14" x14ac:dyDescent="0.25">
      <c r="N4259" s="1"/>
    </row>
    <row r="4260" spans="14:14" x14ac:dyDescent="0.25">
      <c r="N4260" s="1"/>
    </row>
    <row r="4261" spans="14:14" x14ac:dyDescent="0.25">
      <c r="N4261" s="1"/>
    </row>
    <row r="4262" spans="14:14" x14ac:dyDescent="0.25">
      <c r="N4262" s="1"/>
    </row>
    <row r="4263" spans="14:14" x14ac:dyDescent="0.25">
      <c r="N4263" s="1"/>
    </row>
    <row r="4264" spans="14:14" x14ac:dyDescent="0.25">
      <c r="N4264" s="1"/>
    </row>
    <row r="4265" spans="14:14" x14ac:dyDescent="0.25">
      <c r="N4265" s="1"/>
    </row>
    <row r="4266" spans="14:14" x14ac:dyDescent="0.25">
      <c r="N4266" s="1"/>
    </row>
    <row r="4267" spans="14:14" x14ac:dyDescent="0.25">
      <c r="N4267" s="1"/>
    </row>
    <row r="4268" spans="14:14" x14ac:dyDescent="0.25">
      <c r="N4268" s="1"/>
    </row>
    <row r="4269" spans="14:14" x14ac:dyDescent="0.25">
      <c r="N4269" s="1"/>
    </row>
    <row r="4270" spans="14:14" x14ac:dyDescent="0.25">
      <c r="N4270" s="1"/>
    </row>
    <row r="4271" spans="14:14" x14ac:dyDescent="0.25">
      <c r="N4271" s="1"/>
    </row>
    <row r="4272" spans="14:14" x14ac:dyDescent="0.25">
      <c r="N4272" s="1"/>
    </row>
    <row r="4273" spans="14:14" x14ac:dyDescent="0.25">
      <c r="N4273" s="1"/>
    </row>
    <row r="4274" spans="14:14" x14ac:dyDescent="0.25">
      <c r="N4274" s="1"/>
    </row>
    <row r="4275" spans="14:14" x14ac:dyDescent="0.25">
      <c r="N4275" s="1"/>
    </row>
    <row r="4276" spans="14:14" x14ac:dyDescent="0.25">
      <c r="N4276" s="1"/>
    </row>
    <row r="4277" spans="14:14" x14ac:dyDescent="0.25">
      <c r="N4277" s="1"/>
    </row>
    <row r="4278" spans="14:14" x14ac:dyDescent="0.25">
      <c r="N4278" s="1"/>
    </row>
    <row r="4279" spans="14:14" x14ac:dyDescent="0.25">
      <c r="N4279" s="1"/>
    </row>
    <row r="4280" spans="14:14" x14ac:dyDescent="0.25">
      <c r="N4280" s="1"/>
    </row>
    <row r="4281" spans="14:14" x14ac:dyDescent="0.25">
      <c r="N4281" s="1"/>
    </row>
    <row r="4282" spans="14:14" x14ac:dyDescent="0.25">
      <c r="N4282" s="1"/>
    </row>
    <row r="4283" spans="14:14" x14ac:dyDescent="0.25">
      <c r="N4283" s="1"/>
    </row>
    <row r="4284" spans="14:14" x14ac:dyDescent="0.25">
      <c r="N4284" s="1"/>
    </row>
    <row r="4285" spans="14:14" x14ac:dyDescent="0.25">
      <c r="N4285" s="1"/>
    </row>
    <row r="4286" spans="14:14" x14ac:dyDescent="0.25">
      <c r="N4286" s="1"/>
    </row>
    <row r="4287" spans="14:14" x14ac:dyDescent="0.25">
      <c r="N4287" s="1"/>
    </row>
    <row r="4288" spans="14:14" x14ac:dyDescent="0.25">
      <c r="N4288" s="1"/>
    </row>
    <row r="4289" spans="14:14" x14ac:dyDescent="0.25">
      <c r="N4289" s="1"/>
    </row>
    <row r="4290" spans="14:14" x14ac:dyDescent="0.25">
      <c r="N4290" s="1"/>
    </row>
    <row r="4291" spans="14:14" x14ac:dyDescent="0.25">
      <c r="N4291" s="1"/>
    </row>
    <row r="4292" spans="14:14" x14ac:dyDescent="0.25">
      <c r="N4292" s="1"/>
    </row>
    <row r="4293" spans="14:14" x14ac:dyDescent="0.25">
      <c r="N4293" s="1"/>
    </row>
    <row r="4294" spans="14:14" x14ac:dyDescent="0.25">
      <c r="N4294" s="1"/>
    </row>
    <row r="4295" spans="14:14" x14ac:dyDescent="0.25">
      <c r="N4295" s="1"/>
    </row>
    <row r="4296" spans="14:14" x14ac:dyDescent="0.25">
      <c r="N4296" s="1"/>
    </row>
    <row r="4297" spans="14:14" x14ac:dyDescent="0.25">
      <c r="N4297" s="1"/>
    </row>
    <row r="4298" spans="14:14" x14ac:dyDescent="0.25">
      <c r="N4298" s="1"/>
    </row>
    <row r="4299" spans="14:14" x14ac:dyDescent="0.25">
      <c r="N4299" s="1"/>
    </row>
    <row r="4300" spans="14:14" x14ac:dyDescent="0.25">
      <c r="N4300" s="1"/>
    </row>
    <row r="4301" spans="14:14" x14ac:dyDescent="0.25">
      <c r="N4301" s="1"/>
    </row>
    <row r="4302" spans="14:14" x14ac:dyDescent="0.25">
      <c r="N4302" s="1"/>
    </row>
    <row r="4303" spans="14:14" x14ac:dyDescent="0.25">
      <c r="N4303" s="1"/>
    </row>
    <row r="4304" spans="14:14" x14ac:dyDescent="0.25">
      <c r="N4304" s="1"/>
    </row>
    <row r="4305" spans="14:14" x14ac:dyDescent="0.25">
      <c r="N4305" s="1"/>
    </row>
    <row r="4306" spans="14:14" x14ac:dyDescent="0.25">
      <c r="N4306" s="1"/>
    </row>
    <row r="4307" spans="14:14" x14ac:dyDescent="0.25">
      <c r="N4307" s="1"/>
    </row>
    <row r="4308" spans="14:14" x14ac:dyDescent="0.25">
      <c r="N4308" s="1"/>
    </row>
    <row r="4309" spans="14:14" x14ac:dyDescent="0.25">
      <c r="N4309" s="1"/>
    </row>
    <row r="4310" spans="14:14" x14ac:dyDescent="0.25">
      <c r="N4310" s="1"/>
    </row>
    <row r="4311" spans="14:14" x14ac:dyDescent="0.25">
      <c r="N4311" s="1"/>
    </row>
    <row r="4312" spans="14:14" x14ac:dyDescent="0.25">
      <c r="N4312" s="1"/>
    </row>
    <row r="4313" spans="14:14" x14ac:dyDescent="0.25">
      <c r="N4313" s="1"/>
    </row>
    <row r="4314" spans="14:14" x14ac:dyDescent="0.25">
      <c r="N4314" s="1"/>
    </row>
    <row r="4315" spans="14:14" x14ac:dyDescent="0.25">
      <c r="N4315" s="1"/>
    </row>
    <row r="4316" spans="14:14" x14ac:dyDescent="0.25">
      <c r="N4316" s="1"/>
    </row>
    <row r="4317" spans="14:14" x14ac:dyDescent="0.25">
      <c r="N4317" s="1"/>
    </row>
    <row r="4318" spans="14:14" x14ac:dyDescent="0.25">
      <c r="N4318" s="1"/>
    </row>
    <row r="4319" spans="14:14" x14ac:dyDescent="0.25">
      <c r="N4319" s="1"/>
    </row>
    <row r="4320" spans="14:14" x14ac:dyDescent="0.25">
      <c r="N4320" s="1"/>
    </row>
    <row r="4321" spans="14:14" x14ac:dyDescent="0.25">
      <c r="N4321" s="1"/>
    </row>
    <row r="4322" spans="14:14" x14ac:dyDescent="0.25">
      <c r="N4322" s="1"/>
    </row>
    <row r="4323" spans="14:14" x14ac:dyDescent="0.25">
      <c r="N4323" s="1"/>
    </row>
    <row r="4324" spans="14:14" x14ac:dyDescent="0.25">
      <c r="N4324" s="1"/>
    </row>
    <row r="4325" spans="14:14" x14ac:dyDescent="0.25">
      <c r="N4325" s="1"/>
    </row>
    <row r="4326" spans="14:14" x14ac:dyDescent="0.25">
      <c r="N4326" s="1"/>
    </row>
    <row r="4327" spans="14:14" x14ac:dyDescent="0.25">
      <c r="N4327" s="1"/>
    </row>
    <row r="4328" spans="14:14" x14ac:dyDescent="0.25">
      <c r="N4328" s="1"/>
    </row>
    <row r="4329" spans="14:14" x14ac:dyDescent="0.25">
      <c r="N4329" s="1"/>
    </row>
    <row r="4330" spans="14:14" x14ac:dyDescent="0.25">
      <c r="N4330" s="1"/>
    </row>
    <row r="4331" spans="14:14" x14ac:dyDescent="0.25">
      <c r="N4331" s="1"/>
    </row>
    <row r="4332" spans="14:14" x14ac:dyDescent="0.25">
      <c r="N4332" s="1"/>
    </row>
    <row r="4333" spans="14:14" x14ac:dyDescent="0.25">
      <c r="N4333" s="1"/>
    </row>
    <row r="4334" spans="14:14" x14ac:dyDescent="0.25">
      <c r="N4334" s="1"/>
    </row>
    <row r="4335" spans="14:14" x14ac:dyDescent="0.25">
      <c r="N4335" s="1"/>
    </row>
    <row r="4336" spans="14:14" x14ac:dyDescent="0.25">
      <c r="N4336" s="1"/>
    </row>
    <row r="4337" spans="14:14" x14ac:dyDescent="0.25">
      <c r="N4337" s="1"/>
    </row>
    <row r="4338" spans="14:14" x14ac:dyDescent="0.25">
      <c r="N4338" s="1"/>
    </row>
    <row r="4339" spans="14:14" x14ac:dyDescent="0.25">
      <c r="N4339" s="1"/>
    </row>
    <row r="4340" spans="14:14" x14ac:dyDescent="0.25">
      <c r="N4340" s="1"/>
    </row>
    <row r="4341" spans="14:14" x14ac:dyDescent="0.25">
      <c r="N4341" s="1"/>
    </row>
    <row r="4342" spans="14:14" x14ac:dyDescent="0.25">
      <c r="N4342" s="1"/>
    </row>
    <row r="4343" spans="14:14" x14ac:dyDescent="0.25">
      <c r="N4343" s="1"/>
    </row>
    <row r="4344" spans="14:14" x14ac:dyDescent="0.25">
      <c r="N4344" s="1"/>
    </row>
    <row r="4345" spans="14:14" x14ac:dyDescent="0.25">
      <c r="N4345" s="1"/>
    </row>
    <row r="4346" spans="14:14" x14ac:dyDescent="0.25">
      <c r="N4346" s="1"/>
    </row>
    <row r="4347" spans="14:14" x14ac:dyDescent="0.25">
      <c r="N4347" s="1"/>
    </row>
    <row r="4348" spans="14:14" x14ac:dyDescent="0.25">
      <c r="N4348" s="1"/>
    </row>
    <row r="4349" spans="14:14" x14ac:dyDescent="0.25">
      <c r="N4349" s="1"/>
    </row>
    <row r="4350" spans="14:14" x14ac:dyDescent="0.25">
      <c r="N4350" s="1"/>
    </row>
    <row r="4351" spans="14:14" x14ac:dyDescent="0.25">
      <c r="N4351" s="1"/>
    </row>
    <row r="4352" spans="14:14" x14ac:dyDescent="0.25">
      <c r="N4352" s="1"/>
    </row>
    <row r="4353" spans="14:14" x14ac:dyDescent="0.25">
      <c r="N4353" s="1"/>
    </row>
    <row r="4354" spans="14:14" x14ac:dyDescent="0.25">
      <c r="N4354" s="1"/>
    </row>
    <row r="4355" spans="14:14" x14ac:dyDescent="0.25">
      <c r="N4355" s="1"/>
    </row>
    <row r="4356" spans="14:14" x14ac:dyDescent="0.25">
      <c r="N4356" s="1"/>
    </row>
    <row r="4357" spans="14:14" x14ac:dyDescent="0.25">
      <c r="N4357" s="1"/>
    </row>
    <row r="4358" spans="14:14" x14ac:dyDescent="0.25">
      <c r="N4358" s="1"/>
    </row>
    <row r="4359" spans="14:14" x14ac:dyDescent="0.25">
      <c r="N4359" s="1"/>
    </row>
    <row r="4360" spans="14:14" x14ac:dyDescent="0.25">
      <c r="N4360" s="1"/>
    </row>
    <row r="4361" spans="14:14" x14ac:dyDescent="0.25">
      <c r="N4361" s="1"/>
    </row>
    <row r="4362" spans="14:14" x14ac:dyDescent="0.25">
      <c r="N4362" s="1"/>
    </row>
    <row r="4363" spans="14:14" x14ac:dyDescent="0.25">
      <c r="N4363" s="1"/>
    </row>
    <row r="4364" spans="14:14" x14ac:dyDescent="0.25">
      <c r="N4364" s="1"/>
    </row>
    <row r="4365" spans="14:14" x14ac:dyDescent="0.25">
      <c r="N4365" s="1"/>
    </row>
    <row r="4366" spans="14:14" x14ac:dyDescent="0.25">
      <c r="N4366" s="1"/>
    </row>
    <row r="4367" spans="14:14" x14ac:dyDescent="0.25">
      <c r="N4367" s="1"/>
    </row>
    <row r="4368" spans="14:14" x14ac:dyDescent="0.25">
      <c r="N4368" s="1"/>
    </row>
    <row r="4369" spans="14:14" x14ac:dyDescent="0.25">
      <c r="N4369" s="1"/>
    </row>
    <row r="4370" spans="14:14" x14ac:dyDescent="0.25">
      <c r="N4370" s="1"/>
    </row>
    <row r="4371" spans="14:14" x14ac:dyDescent="0.25">
      <c r="N4371" s="1"/>
    </row>
    <row r="4372" spans="14:14" x14ac:dyDescent="0.25">
      <c r="N4372" s="1"/>
    </row>
    <row r="4373" spans="14:14" x14ac:dyDescent="0.25">
      <c r="N4373" s="1"/>
    </row>
    <row r="4374" spans="14:14" x14ac:dyDescent="0.25">
      <c r="N4374" s="1"/>
    </row>
    <row r="4375" spans="14:14" x14ac:dyDescent="0.25">
      <c r="N4375" s="1"/>
    </row>
    <row r="4376" spans="14:14" x14ac:dyDescent="0.25">
      <c r="N4376" s="1"/>
    </row>
    <row r="4377" spans="14:14" x14ac:dyDescent="0.25">
      <c r="N4377" s="1"/>
    </row>
    <row r="4378" spans="14:14" x14ac:dyDescent="0.25">
      <c r="N4378" s="1"/>
    </row>
    <row r="4379" spans="14:14" x14ac:dyDescent="0.25">
      <c r="N4379" s="1"/>
    </row>
    <row r="4380" spans="14:14" x14ac:dyDescent="0.25">
      <c r="N4380" s="1"/>
    </row>
    <row r="4381" spans="14:14" x14ac:dyDescent="0.25">
      <c r="N4381" s="1"/>
    </row>
    <row r="4382" spans="14:14" x14ac:dyDescent="0.25">
      <c r="N4382" s="1"/>
    </row>
    <row r="4383" spans="14:14" x14ac:dyDescent="0.25">
      <c r="N4383" s="1"/>
    </row>
    <row r="4384" spans="14:14" x14ac:dyDescent="0.25">
      <c r="N4384" s="1"/>
    </row>
    <row r="4385" spans="14:14" x14ac:dyDescent="0.25">
      <c r="N4385" s="1"/>
    </row>
    <row r="4386" spans="14:14" x14ac:dyDescent="0.25">
      <c r="N4386" s="1"/>
    </row>
    <row r="4387" spans="14:14" x14ac:dyDescent="0.25">
      <c r="N4387" s="1"/>
    </row>
    <row r="4388" spans="14:14" x14ac:dyDescent="0.25">
      <c r="N4388" s="1"/>
    </row>
    <row r="4389" spans="14:14" x14ac:dyDescent="0.25">
      <c r="N4389" s="1"/>
    </row>
    <row r="4390" spans="14:14" x14ac:dyDescent="0.25">
      <c r="N4390" s="1"/>
    </row>
    <row r="4391" spans="14:14" x14ac:dyDescent="0.25">
      <c r="N4391" s="1"/>
    </row>
    <row r="4392" spans="14:14" x14ac:dyDescent="0.25">
      <c r="N4392" s="1"/>
    </row>
    <row r="4393" spans="14:14" x14ac:dyDescent="0.25">
      <c r="N4393" s="1"/>
    </row>
    <row r="4394" spans="14:14" x14ac:dyDescent="0.25">
      <c r="N4394" s="1"/>
    </row>
    <row r="4395" spans="14:14" x14ac:dyDescent="0.25">
      <c r="N4395" s="1"/>
    </row>
    <row r="4396" spans="14:14" x14ac:dyDescent="0.25">
      <c r="N4396" s="1"/>
    </row>
    <row r="4397" spans="14:14" x14ac:dyDescent="0.25">
      <c r="N4397" s="1"/>
    </row>
    <row r="4398" spans="14:14" x14ac:dyDescent="0.25">
      <c r="N4398" s="1"/>
    </row>
    <row r="4399" spans="14:14" x14ac:dyDescent="0.25">
      <c r="N4399" s="1"/>
    </row>
    <row r="4400" spans="14:14" x14ac:dyDescent="0.25">
      <c r="N4400" s="1"/>
    </row>
    <row r="4401" spans="14:14" x14ac:dyDescent="0.25">
      <c r="N4401" s="1"/>
    </row>
    <row r="4402" spans="14:14" x14ac:dyDescent="0.25">
      <c r="N4402" s="1"/>
    </row>
    <row r="4403" spans="14:14" x14ac:dyDescent="0.25">
      <c r="N4403" s="1"/>
    </row>
    <row r="4404" spans="14:14" x14ac:dyDescent="0.25">
      <c r="N4404" s="1"/>
    </row>
    <row r="4405" spans="14:14" x14ac:dyDescent="0.25">
      <c r="N4405" s="1"/>
    </row>
    <row r="4406" spans="14:14" x14ac:dyDescent="0.25">
      <c r="N4406" s="1"/>
    </row>
    <row r="4407" spans="14:14" x14ac:dyDescent="0.25">
      <c r="N4407" s="1"/>
    </row>
    <row r="4408" spans="14:14" x14ac:dyDescent="0.25">
      <c r="N4408" s="1"/>
    </row>
    <row r="4409" spans="14:14" x14ac:dyDescent="0.25">
      <c r="N4409" s="1"/>
    </row>
    <row r="4410" spans="14:14" x14ac:dyDescent="0.25">
      <c r="N4410" s="1"/>
    </row>
    <row r="4411" spans="14:14" x14ac:dyDescent="0.25">
      <c r="N4411" s="1"/>
    </row>
    <row r="4412" spans="14:14" x14ac:dyDescent="0.25">
      <c r="N4412" s="1"/>
    </row>
    <row r="4413" spans="14:14" x14ac:dyDescent="0.25">
      <c r="N4413" s="1"/>
    </row>
    <row r="4414" spans="14:14" x14ac:dyDescent="0.25">
      <c r="N4414" s="1"/>
    </row>
    <row r="4415" spans="14:14" x14ac:dyDescent="0.25">
      <c r="N4415" s="1"/>
    </row>
    <row r="4416" spans="14:14" x14ac:dyDescent="0.25">
      <c r="N4416" s="1"/>
    </row>
    <row r="4417" spans="14:14" x14ac:dyDescent="0.25">
      <c r="N4417" s="1"/>
    </row>
    <row r="4418" spans="14:14" x14ac:dyDescent="0.25">
      <c r="N4418" s="1"/>
    </row>
    <row r="4419" spans="14:14" x14ac:dyDescent="0.25">
      <c r="N4419" s="1"/>
    </row>
    <row r="4420" spans="14:14" x14ac:dyDescent="0.25">
      <c r="N4420" s="1"/>
    </row>
    <row r="4421" spans="14:14" x14ac:dyDescent="0.25">
      <c r="N4421" s="1"/>
    </row>
    <row r="4422" spans="14:14" x14ac:dyDescent="0.25">
      <c r="N4422" s="1"/>
    </row>
    <row r="4423" spans="14:14" x14ac:dyDescent="0.25">
      <c r="N4423" s="1"/>
    </row>
    <row r="4424" spans="14:14" x14ac:dyDescent="0.25">
      <c r="N4424" s="1"/>
    </row>
    <row r="4425" spans="14:14" x14ac:dyDescent="0.25">
      <c r="N4425" s="1"/>
    </row>
    <row r="4426" spans="14:14" x14ac:dyDescent="0.25">
      <c r="N4426" s="1"/>
    </row>
    <row r="4427" spans="14:14" x14ac:dyDescent="0.25">
      <c r="N4427" s="1"/>
    </row>
    <row r="4428" spans="14:14" x14ac:dyDescent="0.25">
      <c r="N4428" s="1"/>
    </row>
    <row r="4429" spans="14:14" x14ac:dyDescent="0.25">
      <c r="N4429" s="1"/>
    </row>
    <row r="4430" spans="14:14" x14ac:dyDescent="0.25">
      <c r="N4430" s="1"/>
    </row>
    <row r="4431" spans="14:14" x14ac:dyDescent="0.25">
      <c r="N4431" s="1"/>
    </row>
    <row r="4432" spans="14:14" x14ac:dyDescent="0.25">
      <c r="N4432" s="1"/>
    </row>
    <row r="4433" spans="14:14" x14ac:dyDescent="0.25">
      <c r="N4433" s="1"/>
    </row>
    <row r="4434" spans="14:14" x14ac:dyDescent="0.25">
      <c r="N4434" s="1"/>
    </row>
    <row r="4435" spans="14:14" x14ac:dyDescent="0.25">
      <c r="N4435" s="1"/>
    </row>
    <row r="4436" spans="14:14" x14ac:dyDescent="0.25">
      <c r="N4436" s="1"/>
    </row>
    <row r="4437" spans="14:14" x14ac:dyDescent="0.25">
      <c r="N4437" s="1"/>
    </row>
    <row r="4438" spans="14:14" x14ac:dyDescent="0.25">
      <c r="N4438" s="1"/>
    </row>
    <row r="4439" spans="14:14" x14ac:dyDescent="0.25">
      <c r="N4439" s="1"/>
    </row>
    <row r="4440" spans="14:14" x14ac:dyDescent="0.25">
      <c r="N4440" s="1"/>
    </row>
    <row r="4441" spans="14:14" x14ac:dyDescent="0.25">
      <c r="N4441" s="1"/>
    </row>
    <row r="4442" spans="14:14" x14ac:dyDescent="0.25">
      <c r="N4442" s="1"/>
    </row>
    <row r="4443" spans="14:14" x14ac:dyDescent="0.25">
      <c r="N4443" s="1"/>
    </row>
    <row r="4444" spans="14:14" x14ac:dyDescent="0.25">
      <c r="N4444" s="1"/>
    </row>
    <row r="4445" spans="14:14" x14ac:dyDescent="0.25">
      <c r="N4445" s="1"/>
    </row>
    <row r="4446" spans="14:14" x14ac:dyDescent="0.25">
      <c r="N4446" s="1"/>
    </row>
    <row r="4447" spans="14:14" x14ac:dyDescent="0.25">
      <c r="N4447" s="1"/>
    </row>
    <row r="4448" spans="14:14" x14ac:dyDescent="0.25">
      <c r="N4448" s="1"/>
    </row>
    <row r="4449" spans="14:14" x14ac:dyDescent="0.25">
      <c r="N4449" s="1"/>
    </row>
    <row r="4450" spans="14:14" x14ac:dyDescent="0.25">
      <c r="N4450" s="1"/>
    </row>
    <row r="4451" spans="14:14" x14ac:dyDescent="0.25">
      <c r="N4451" s="1"/>
    </row>
    <row r="4452" spans="14:14" x14ac:dyDescent="0.25">
      <c r="N4452" s="1"/>
    </row>
    <row r="4453" spans="14:14" x14ac:dyDescent="0.25">
      <c r="N4453" s="1"/>
    </row>
    <row r="4454" spans="14:14" x14ac:dyDescent="0.25">
      <c r="N4454" s="1"/>
    </row>
    <row r="4455" spans="14:14" x14ac:dyDescent="0.25">
      <c r="N4455" s="1"/>
    </row>
    <row r="4456" spans="14:14" x14ac:dyDescent="0.25">
      <c r="N4456" s="1"/>
    </row>
    <row r="4457" spans="14:14" x14ac:dyDescent="0.25">
      <c r="N4457" s="1"/>
    </row>
    <row r="4458" spans="14:14" x14ac:dyDescent="0.25">
      <c r="N4458" s="1"/>
    </row>
    <row r="4459" spans="14:14" x14ac:dyDescent="0.25">
      <c r="N4459" s="1"/>
    </row>
    <row r="4460" spans="14:14" x14ac:dyDescent="0.25">
      <c r="N4460" s="1"/>
    </row>
    <row r="4461" spans="14:14" x14ac:dyDescent="0.25">
      <c r="N4461" s="1"/>
    </row>
    <row r="4462" spans="14:14" x14ac:dyDescent="0.25">
      <c r="N4462" s="1"/>
    </row>
    <row r="4463" spans="14:14" x14ac:dyDescent="0.25">
      <c r="N4463" s="1"/>
    </row>
    <row r="4464" spans="14:14" x14ac:dyDescent="0.25">
      <c r="N4464" s="1"/>
    </row>
    <row r="4465" spans="14:14" x14ac:dyDescent="0.25">
      <c r="N4465" s="1"/>
    </row>
    <row r="4466" spans="14:14" x14ac:dyDescent="0.25">
      <c r="N4466" s="1"/>
    </row>
    <row r="4467" spans="14:14" x14ac:dyDescent="0.25">
      <c r="N4467" s="1"/>
    </row>
    <row r="4468" spans="14:14" x14ac:dyDescent="0.25">
      <c r="N4468" s="1"/>
    </row>
    <row r="4469" spans="14:14" x14ac:dyDescent="0.25">
      <c r="N4469" s="1"/>
    </row>
    <row r="4470" spans="14:14" x14ac:dyDescent="0.25">
      <c r="N4470" s="1"/>
    </row>
    <row r="4471" spans="14:14" x14ac:dyDescent="0.25">
      <c r="N4471" s="1"/>
    </row>
    <row r="4472" spans="14:14" x14ac:dyDescent="0.25">
      <c r="N4472" s="1"/>
    </row>
    <row r="4473" spans="14:14" x14ac:dyDescent="0.25">
      <c r="N4473" s="1"/>
    </row>
    <row r="4474" spans="14:14" x14ac:dyDescent="0.25">
      <c r="N4474" s="1"/>
    </row>
    <row r="4475" spans="14:14" x14ac:dyDescent="0.25">
      <c r="N4475" s="1"/>
    </row>
    <row r="4476" spans="14:14" x14ac:dyDescent="0.25">
      <c r="N4476" s="1"/>
    </row>
    <row r="4477" spans="14:14" x14ac:dyDescent="0.25">
      <c r="N4477" s="1"/>
    </row>
    <row r="4478" spans="14:14" x14ac:dyDescent="0.25">
      <c r="N4478" s="1"/>
    </row>
    <row r="4479" spans="14:14" x14ac:dyDescent="0.25">
      <c r="N4479" s="1"/>
    </row>
    <row r="4480" spans="14:14" x14ac:dyDescent="0.25">
      <c r="N4480" s="1"/>
    </row>
    <row r="4481" spans="14:14" x14ac:dyDescent="0.25">
      <c r="N4481" s="1"/>
    </row>
    <row r="4482" spans="14:14" x14ac:dyDescent="0.25">
      <c r="N4482" s="1"/>
    </row>
    <row r="4483" spans="14:14" x14ac:dyDescent="0.25">
      <c r="N4483" s="1"/>
    </row>
    <row r="4484" spans="14:14" x14ac:dyDescent="0.25">
      <c r="N4484" s="1"/>
    </row>
    <row r="4485" spans="14:14" x14ac:dyDescent="0.25">
      <c r="N4485" s="1"/>
    </row>
    <row r="4486" spans="14:14" x14ac:dyDescent="0.25">
      <c r="N4486" s="1"/>
    </row>
    <row r="4487" spans="14:14" x14ac:dyDescent="0.25">
      <c r="N4487" s="1"/>
    </row>
    <row r="4488" spans="14:14" x14ac:dyDescent="0.25">
      <c r="N4488" s="1"/>
    </row>
    <row r="4489" spans="14:14" x14ac:dyDescent="0.25">
      <c r="N4489" s="1"/>
    </row>
    <row r="4490" spans="14:14" x14ac:dyDescent="0.25">
      <c r="N4490" s="1"/>
    </row>
    <row r="4491" spans="14:14" x14ac:dyDescent="0.25">
      <c r="N4491" s="1"/>
    </row>
    <row r="4492" spans="14:14" x14ac:dyDescent="0.25">
      <c r="N4492" s="1"/>
    </row>
    <row r="4493" spans="14:14" x14ac:dyDescent="0.25">
      <c r="N4493" s="1"/>
    </row>
    <row r="4494" spans="14:14" x14ac:dyDescent="0.25">
      <c r="N4494" s="1"/>
    </row>
    <row r="4495" spans="14:14" x14ac:dyDescent="0.25">
      <c r="N4495" s="1"/>
    </row>
    <row r="4496" spans="14:14" x14ac:dyDescent="0.25">
      <c r="N4496" s="1"/>
    </row>
    <row r="4497" spans="14:14" x14ac:dyDescent="0.25">
      <c r="N4497" s="1"/>
    </row>
    <row r="4498" spans="14:14" x14ac:dyDescent="0.25">
      <c r="N4498" s="1"/>
    </row>
    <row r="4499" spans="14:14" x14ac:dyDescent="0.25">
      <c r="N4499" s="1"/>
    </row>
    <row r="4500" spans="14:14" x14ac:dyDescent="0.25">
      <c r="N4500" s="1"/>
    </row>
    <row r="4501" spans="14:14" x14ac:dyDescent="0.25">
      <c r="N4501" s="1"/>
    </row>
    <row r="4502" spans="14:14" x14ac:dyDescent="0.25">
      <c r="N4502" s="1"/>
    </row>
    <row r="4503" spans="14:14" x14ac:dyDescent="0.25">
      <c r="N4503" s="1"/>
    </row>
    <row r="4504" spans="14:14" x14ac:dyDescent="0.25">
      <c r="N4504" s="1"/>
    </row>
    <row r="4505" spans="14:14" x14ac:dyDescent="0.25">
      <c r="N4505" s="1"/>
    </row>
    <row r="4506" spans="14:14" x14ac:dyDescent="0.25">
      <c r="N4506" s="1"/>
    </row>
    <row r="4507" spans="14:14" x14ac:dyDescent="0.25">
      <c r="N4507" s="1"/>
    </row>
    <row r="4508" spans="14:14" x14ac:dyDescent="0.25">
      <c r="N4508" s="1"/>
    </row>
    <row r="4509" spans="14:14" x14ac:dyDescent="0.25">
      <c r="N4509" s="1"/>
    </row>
    <row r="4510" spans="14:14" x14ac:dyDescent="0.25">
      <c r="N4510" s="1"/>
    </row>
    <row r="4511" spans="14:14" x14ac:dyDescent="0.25">
      <c r="N4511" s="1"/>
    </row>
    <row r="4512" spans="14:14" x14ac:dyDescent="0.25">
      <c r="N4512" s="1"/>
    </row>
    <row r="4513" spans="14:14" x14ac:dyDescent="0.25">
      <c r="N4513" s="1"/>
    </row>
    <row r="4514" spans="14:14" x14ac:dyDescent="0.25">
      <c r="N4514" s="1"/>
    </row>
    <row r="4515" spans="14:14" x14ac:dyDescent="0.25">
      <c r="N4515" s="1"/>
    </row>
    <row r="4516" spans="14:14" x14ac:dyDescent="0.25">
      <c r="N4516" s="1"/>
    </row>
    <row r="4517" spans="14:14" x14ac:dyDescent="0.25">
      <c r="N4517" s="1"/>
    </row>
    <row r="4518" spans="14:14" x14ac:dyDescent="0.25">
      <c r="N4518" s="1"/>
    </row>
    <row r="4519" spans="14:14" x14ac:dyDescent="0.25">
      <c r="N4519" s="1"/>
    </row>
    <row r="4520" spans="14:14" x14ac:dyDescent="0.25">
      <c r="N4520" s="1"/>
    </row>
    <row r="4521" spans="14:14" x14ac:dyDescent="0.25">
      <c r="N4521" s="1"/>
    </row>
    <row r="4522" spans="14:14" x14ac:dyDescent="0.25">
      <c r="N4522" s="1"/>
    </row>
    <row r="4523" spans="14:14" x14ac:dyDescent="0.25">
      <c r="N4523" s="1"/>
    </row>
    <row r="4524" spans="14:14" x14ac:dyDescent="0.25">
      <c r="N4524" s="1"/>
    </row>
    <row r="4525" spans="14:14" x14ac:dyDescent="0.25">
      <c r="N4525" s="1"/>
    </row>
    <row r="4526" spans="14:14" x14ac:dyDescent="0.25">
      <c r="N4526" s="1"/>
    </row>
    <row r="4527" spans="14:14" x14ac:dyDescent="0.25">
      <c r="N4527" s="1"/>
    </row>
    <row r="4528" spans="14:14" x14ac:dyDescent="0.25">
      <c r="N4528" s="1"/>
    </row>
    <row r="4529" spans="14:14" x14ac:dyDescent="0.25">
      <c r="N4529" s="1"/>
    </row>
    <row r="4530" spans="14:14" x14ac:dyDescent="0.25">
      <c r="N4530" s="1"/>
    </row>
    <row r="4531" spans="14:14" x14ac:dyDescent="0.25">
      <c r="N4531" s="1"/>
    </row>
    <row r="4532" spans="14:14" x14ac:dyDescent="0.25">
      <c r="N4532" s="1"/>
    </row>
    <row r="4533" spans="14:14" x14ac:dyDescent="0.25">
      <c r="N4533" s="1"/>
    </row>
    <row r="4534" spans="14:14" x14ac:dyDescent="0.25">
      <c r="N4534" s="1"/>
    </row>
    <row r="4535" spans="14:14" x14ac:dyDescent="0.25">
      <c r="N4535" s="1"/>
    </row>
    <row r="4536" spans="14:14" x14ac:dyDescent="0.25">
      <c r="N4536" s="1"/>
    </row>
    <row r="4537" spans="14:14" x14ac:dyDescent="0.25">
      <c r="N4537" s="1"/>
    </row>
    <row r="4538" spans="14:14" x14ac:dyDescent="0.25">
      <c r="N4538" s="1"/>
    </row>
    <row r="4539" spans="14:14" x14ac:dyDescent="0.25">
      <c r="N4539" s="1"/>
    </row>
    <row r="4540" spans="14:14" x14ac:dyDescent="0.25">
      <c r="N4540" s="1"/>
    </row>
    <row r="4541" spans="14:14" x14ac:dyDescent="0.25">
      <c r="N4541" s="1"/>
    </row>
    <row r="4542" spans="14:14" x14ac:dyDescent="0.25">
      <c r="N4542" s="1"/>
    </row>
    <row r="4543" spans="14:14" x14ac:dyDescent="0.25">
      <c r="N4543" s="1"/>
    </row>
    <row r="4544" spans="14:14" x14ac:dyDescent="0.25">
      <c r="N4544" s="1"/>
    </row>
    <row r="4545" spans="14:14" x14ac:dyDescent="0.25">
      <c r="N4545" s="1"/>
    </row>
    <row r="4546" spans="14:14" x14ac:dyDescent="0.25">
      <c r="N4546" s="1"/>
    </row>
    <row r="4547" spans="14:14" x14ac:dyDescent="0.25">
      <c r="N4547" s="1"/>
    </row>
    <row r="4548" spans="14:14" x14ac:dyDescent="0.25">
      <c r="N4548" s="1"/>
    </row>
    <row r="4549" spans="14:14" x14ac:dyDescent="0.25">
      <c r="N4549" s="1"/>
    </row>
    <row r="4550" spans="14:14" x14ac:dyDescent="0.25">
      <c r="N4550" s="1"/>
    </row>
    <row r="4551" spans="14:14" x14ac:dyDescent="0.25">
      <c r="N4551" s="1"/>
    </row>
    <row r="4552" spans="14:14" x14ac:dyDescent="0.25">
      <c r="N4552" s="1"/>
    </row>
    <row r="4553" spans="14:14" x14ac:dyDescent="0.25">
      <c r="N4553" s="1"/>
    </row>
    <row r="4554" spans="14:14" x14ac:dyDescent="0.25">
      <c r="N4554" s="1"/>
    </row>
    <row r="4555" spans="14:14" x14ac:dyDescent="0.25">
      <c r="N4555" s="1"/>
    </row>
    <row r="4556" spans="14:14" x14ac:dyDescent="0.25">
      <c r="N4556" s="1"/>
    </row>
    <row r="4557" spans="14:14" x14ac:dyDescent="0.25">
      <c r="N4557" s="1"/>
    </row>
    <row r="4558" spans="14:14" x14ac:dyDescent="0.25">
      <c r="N4558" s="1"/>
    </row>
    <row r="4559" spans="14:14" x14ac:dyDescent="0.25">
      <c r="N4559" s="1"/>
    </row>
    <row r="4560" spans="14:14" x14ac:dyDescent="0.25">
      <c r="N4560" s="1"/>
    </row>
    <row r="4561" spans="14:14" x14ac:dyDescent="0.25">
      <c r="N4561" s="1"/>
    </row>
    <row r="4562" spans="14:14" x14ac:dyDescent="0.25">
      <c r="N4562" s="1"/>
    </row>
    <row r="4563" spans="14:14" x14ac:dyDescent="0.25">
      <c r="N4563" s="1"/>
    </row>
    <row r="4564" spans="14:14" x14ac:dyDescent="0.25">
      <c r="N4564" s="1"/>
    </row>
    <row r="4565" spans="14:14" x14ac:dyDescent="0.25">
      <c r="N4565" s="1"/>
    </row>
    <row r="4566" spans="14:14" x14ac:dyDescent="0.25">
      <c r="N4566" s="1"/>
    </row>
    <row r="4567" spans="14:14" x14ac:dyDescent="0.25">
      <c r="N4567" s="1"/>
    </row>
    <row r="4568" spans="14:14" x14ac:dyDescent="0.25">
      <c r="N4568" s="1"/>
    </row>
    <row r="4569" spans="14:14" x14ac:dyDescent="0.25">
      <c r="N4569" s="1"/>
    </row>
    <row r="4570" spans="14:14" x14ac:dyDescent="0.25">
      <c r="N4570" s="1"/>
    </row>
    <row r="4571" spans="14:14" x14ac:dyDescent="0.25">
      <c r="N4571" s="1"/>
    </row>
    <row r="4572" spans="14:14" x14ac:dyDescent="0.25">
      <c r="N4572" s="1"/>
    </row>
    <row r="4573" spans="14:14" x14ac:dyDescent="0.25">
      <c r="N4573" s="1"/>
    </row>
    <row r="4574" spans="14:14" x14ac:dyDescent="0.25">
      <c r="N4574" s="1"/>
    </row>
    <row r="4575" spans="14:14" x14ac:dyDescent="0.25">
      <c r="N4575" s="1"/>
    </row>
    <row r="4576" spans="14:14" x14ac:dyDescent="0.25">
      <c r="N4576" s="1"/>
    </row>
    <row r="4577" spans="14:14" x14ac:dyDescent="0.25">
      <c r="N4577" s="1"/>
    </row>
    <row r="4578" spans="14:14" x14ac:dyDescent="0.25">
      <c r="N4578" s="1"/>
    </row>
    <row r="4579" spans="14:14" x14ac:dyDescent="0.25">
      <c r="N4579" s="1"/>
    </row>
    <row r="4580" spans="14:14" x14ac:dyDescent="0.25">
      <c r="N4580" s="1"/>
    </row>
    <row r="4581" spans="14:14" x14ac:dyDescent="0.25">
      <c r="N4581" s="1"/>
    </row>
    <row r="4582" spans="14:14" x14ac:dyDescent="0.25">
      <c r="N4582" s="1"/>
    </row>
    <row r="4583" spans="14:14" x14ac:dyDescent="0.25">
      <c r="N4583" s="1"/>
    </row>
    <row r="4584" spans="14:14" x14ac:dyDescent="0.25">
      <c r="N4584" s="1"/>
    </row>
    <row r="4585" spans="14:14" x14ac:dyDescent="0.25">
      <c r="N4585" s="1"/>
    </row>
    <row r="4586" spans="14:14" x14ac:dyDescent="0.25">
      <c r="N4586" s="1"/>
    </row>
    <row r="4587" spans="14:14" x14ac:dyDescent="0.25">
      <c r="N4587" s="1"/>
    </row>
    <row r="4588" spans="14:14" x14ac:dyDescent="0.25">
      <c r="N4588" s="1"/>
    </row>
    <row r="4589" spans="14:14" x14ac:dyDescent="0.25">
      <c r="N4589" s="1"/>
    </row>
    <row r="4590" spans="14:14" x14ac:dyDescent="0.25">
      <c r="N4590" s="1"/>
    </row>
    <row r="4591" spans="14:14" x14ac:dyDescent="0.25">
      <c r="N4591" s="1"/>
    </row>
    <row r="4592" spans="14:14" x14ac:dyDescent="0.25">
      <c r="N4592" s="1"/>
    </row>
    <row r="4593" spans="14:14" x14ac:dyDescent="0.25">
      <c r="N4593" s="1"/>
    </row>
    <row r="4594" spans="14:14" x14ac:dyDescent="0.25">
      <c r="N4594" s="1"/>
    </row>
    <row r="4595" spans="14:14" x14ac:dyDescent="0.25">
      <c r="N4595" s="1"/>
    </row>
    <row r="4596" spans="14:14" x14ac:dyDescent="0.25">
      <c r="N4596" s="1"/>
    </row>
    <row r="4597" spans="14:14" x14ac:dyDescent="0.25">
      <c r="N4597" s="1"/>
    </row>
    <row r="4598" spans="14:14" x14ac:dyDescent="0.25">
      <c r="N4598" s="1"/>
    </row>
    <row r="4599" spans="14:14" x14ac:dyDescent="0.25">
      <c r="N4599" s="1"/>
    </row>
    <row r="4600" spans="14:14" x14ac:dyDescent="0.25">
      <c r="N4600" s="1"/>
    </row>
    <row r="4601" spans="14:14" x14ac:dyDescent="0.25">
      <c r="N4601" s="1"/>
    </row>
    <row r="4602" spans="14:14" x14ac:dyDescent="0.25">
      <c r="N4602" s="1"/>
    </row>
    <row r="4603" spans="14:14" x14ac:dyDescent="0.25">
      <c r="N4603" s="1"/>
    </row>
    <row r="4604" spans="14:14" x14ac:dyDescent="0.25">
      <c r="N4604" s="1"/>
    </row>
    <row r="4605" spans="14:14" x14ac:dyDescent="0.25">
      <c r="N4605" s="1"/>
    </row>
    <row r="4606" spans="14:14" x14ac:dyDescent="0.25">
      <c r="N4606" s="1"/>
    </row>
    <row r="4607" spans="14:14" x14ac:dyDescent="0.25">
      <c r="N4607" s="1"/>
    </row>
    <row r="4608" spans="14:14" x14ac:dyDescent="0.25">
      <c r="N4608" s="1"/>
    </row>
    <row r="4609" spans="14:14" x14ac:dyDescent="0.25">
      <c r="N4609" s="1"/>
    </row>
    <row r="4610" spans="14:14" x14ac:dyDescent="0.25">
      <c r="N4610" s="1"/>
    </row>
    <row r="4611" spans="14:14" x14ac:dyDescent="0.25">
      <c r="N4611" s="1"/>
    </row>
    <row r="4612" spans="14:14" x14ac:dyDescent="0.25">
      <c r="N4612" s="1"/>
    </row>
    <row r="4613" spans="14:14" x14ac:dyDescent="0.25">
      <c r="N4613" s="1"/>
    </row>
    <row r="4614" spans="14:14" x14ac:dyDescent="0.25">
      <c r="N4614" s="1"/>
    </row>
    <row r="4615" spans="14:14" x14ac:dyDescent="0.25">
      <c r="N4615" s="1"/>
    </row>
    <row r="4616" spans="14:14" x14ac:dyDescent="0.25">
      <c r="N4616" s="1"/>
    </row>
    <row r="4617" spans="14:14" x14ac:dyDescent="0.25">
      <c r="N4617" s="1"/>
    </row>
    <row r="4618" spans="14:14" x14ac:dyDescent="0.25">
      <c r="N4618" s="1"/>
    </row>
    <row r="4619" spans="14:14" x14ac:dyDescent="0.25">
      <c r="N4619" s="1"/>
    </row>
    <row r="4620" spans="14:14" x14ac:dyDescent="0.25">
      <c r="N4620" s="1"/>
    </row>
    <row r="4621" spans="14:14" x14ac:dyDescent="0.25">
      <c r="N4621" s="1"/>
    </row>
    <row r="4622" spans="14:14" x14ac:dyDescent="0.25">
      <c r="N4622" s="1"/>
    </row>
    <row r="4623" spans="14:14" x14ac:dyDescent="0.25">
      <c r="N4623" s="1"/>
    </row>
    <row r="4624" spans="14:14" x14ac:dyDescent="0.25">
      <c r="N4624" s="1"/>
    </row>
    <row r="4625" spans="14:14" x14ac:dyDescent="0.25">
      <c r="N4625" s="1"/>
    </row>
    <row r="4626" spans="14:14" x14ac:dyDescent="0.25">
      <c r="N4626" s="1"/>
    </row>
    <row r="4627" spans="14:14" x14ac:dyDescent="0.25">
      <c r="N4627" s="1"/>
    </row>
    <row r="4628" spans="14:14" x14ac:dyDescent="0.25">
      <c r="N4628" s="1"/>
    </row>
    <row r="4629" spans="14:14" x14ac:dyDescent="0.25">
      <c r="N4629" s="1"/>
    </row>
    <row r="4630" spans="14:14" x14ac:dyDescent="0.25">
      <c r="N4630" s="1"/>
    </row>
    <row r="4631" spans="14:14" x14ac:dyDescent="0.25">
      <c r="N4631" s="1"/>
    </row>
    <row r="4632" spans="14:14" x14ac:dyDescent="0.25">
      <c r="N4632" s="1"/>
    </row>
    <row r="4633" spans="14:14" x14ac:dyDescent="0.25">
      <c r="N4633" s="1"/>
    </row>
    <row r="4634" spans="14:14" x14ac:dyDescent="0.25">
      <c r="N4634" s="1"/>
    </row>
    <row r="4635" spans="14:14" x14ac:dyDescent="0.25">
      <c r="N4635" s="1"/>
    </row>
    <row r="4636" spans="14:14" x14ac:dyDescent="0.25">
      <c r="N4636" s="1"/>
    </row>
    <row r="4637" spans="14:14" x14ac:dyDescent="0.25">
      <c r="N4637" s="1"/>
    </row>
    <row r="4638" spans="14:14" x14ac:dyDescent="0.25">
      <c r="N4638" s="1"/>
    </row>
    <row r="4639" spans="14:14" x14ac:dyDescent="0.25">
      <c r="N4639" s="1"/>
    </row>
    <row r="4640" spans="14:14" x14ac:dyDescent="0.25">
      <c r="N4640" s="1"/>
    </row>
    <row r="4641" spans="14:14" x14ac:dyDescent="0.25">
      <c r="N4641" s="1"/>
    </row>
    <row r="4642" spans="14:14" x14ac:dyDescent="0.25">
      <c r="N4642" s="1"/>
    </row>
    <row r="4643" spans="14:14" x14ac:dyDescent="0.25">
      <c r="N4643" s="1"/>
    </row>
    <row r="4644" spans="14:14" x14ac:dyDescent="0.25">
      <c r="N4644" s="1"/>
    </row>
    <row r="4645" spans="14:14" x14ac:dyDescent="0.25">
      <c r="N4645" s="1"/>
    </row>
    <row r="4646" spans="14:14" x14ac:dyDescent="0.25">
      <c r="N4646" s="1"/>
    </row>
    <row r="4647" spans="14:14" x14ac:dyDescent="0.25">
      <c r="N4647" s="1"/>
    </row>
    <row r="4648" spans="14:14" x14ac:dyDescent="0.25">
      <c r="N4648" s="1"/>
    </row>
    <row r="4649" spans="14:14" x14ac:dyDescent="0.25">
      <c r="N4649" s="1"/>
    </row>
    <row r="4650" spans="14:14" x14ac:dyDescent="0.25">
      <c r="N4650" s="1"/>
    </row>
    <row r="4651" spans="14:14" x14ac:dyDescent="0.25">
      <c r="N4651" s="1"/>
    </row>
    <row r="4652" spans="14:14" x14ac:dyDescent="0.25">
      <c r="N4652" s="1"/>
    </row>
    <row r="4653" spans="14:14" x14ac:dyDescent="0.25">
      <c r="N4653" s="1"/>
    </row>
    <row r="4654" spans="14:14" x14ac:dyDescent="0.25">
      <c r="N4654" s="1"/>
    </row>
    <row r="4655" spans="14:14" x14ac:dyDescent="0.25">
      <c r="N4655" s="1"/>
    </row>
    <row r="4656" spans="14:14" x14ac:dyDescent="0.25">
      <c r="N4656" s="1"/>
    </row>
    <row r="4657" spans="14:14" x14ac:dyDescent="0.25">
      <c r="N4657" s="1"/>
    </row>
    <row r="4658" spans="14:14" x14ac:dyDescent="0.25">
      <c r="N4658" s="1"/>
    </row>
    <row r="4659" spans="14:14" x14ac:dyDescent="0.25">
      <c r="N4659" s="1"/>
    </row>
    <row r="4660" spans="14:14" x14ac:dyDescent="0.25">
      <c r="N4660" s="1"/>
    </row>
    <row r="4661" spans="14:14" x14ac:dyDescent="0.25">
      <c r="N4661" s="1"/>
    </row>
    <row r="4662" spans="14:14" x14ac:dyDescent="0.25">
      <c r="N4662" s="1"/>
    </row>
    <row r="4663" spans="14:14" x14ac:dyDescent="0.25">
      <c r="N4663" s="1"/>
    </row>
    <row r="4664" spans="14:14" x14ac:dyDescent="0.25">
      <c r="N4664" s="1"/>
    </row>
    <row r="4665" spans="14:14" x14ac:dyDescent="0.25">
      <c r="N4665" s="1"/>
    </row>
    <row r="4666" spans="14:14" x14ac:dyDescent="0.25">
      <c r="N4666" s="1"/>
    </row>
    <row r="4667" spans="14:14" x14ac:dyDescent="0.25">
      <c r="N4667" s="1"/>
    </row>
    <row r="4668" spans="14:14" x14ac:dyDescent="0.25">
      <c r="N4668" s="1"/>
    </row>
    <row r="4669" spans="14:14" x14ac:dyDescent="0.25">
      <c r="N4669" s="1"/>
    </row>
    <row r="4670" spans="14:14" x14ac:dyDescent="0.25">
      <c r="N4670" s="1"/>
    </row>
    <row r="4671" spans="14:14" x14ac:dyDescent="0.25">
      <c r="N4671" s="1"/>
    </row>
    <row r="4672" spans="14:14" x14ac:dyDescent="0.25">
      <c r="N4672" s="1"/>
    </row>
    <row r="4673" spans="14:14" x14ac:dyDescent="0.25">
      <c r="N4673" s="1"/>
    </row>
    <row r="4674" spans="14:14" x14ac:dyDescent="0.25">
      <c r="N4674" s="1"/>
    </row>
    <row r="4675" spans="14:14" x14ac:dyDescent="0.25">
      <c r="N4675" s="1"/>
    </row>
    <row r="4676" spans="14:14" x14ac:dyDescent="0.25">
      <c r="N4676" s="1"/>
    </row>
    <row r="4677" spans="14:14" x14ac:dyDescent="0.25">
      <c r="N4677" s="1"/>
    </row>
    <row r="4678" spans="14:14" x14ac:dyDescent="0.25">
      <c r="N4678" s="1"/>
    </row>
    <row r="4679" spans="14:14" x14ac:dyDescent="0.25">
      <c r="N4679" s="1"/>
    </row>
    <row r="4680" spans="14:14" x14ac:dyDescent="0.25">
      <c r="N4680" s="1"/>
    </row>
    <row r="4681" spans="14:14" x14ac:dyDescent="0.25">
      <c r="N4681" s="1"/>
    </row>
    <row r="4682" spans="14:14" x14ac:dyDescent="0.25">
      <c r="N4682" s="1"/>
    </row>
    <row r="4683" spans="14:14" x14ac:dyDescent="0.25">
      <c r="N4683" s="1"/>
    </row>
    <row r="4684" spans="14:14" x14ac:dyDescent="0.25">
      <c r="N4684" s="1"/>
    </row>
    <row r="4685" spans="14:14" x14ac:dyDescent="0.25">
      <c r="N4685" s="1"/>
    </row>
    <row r="4686" spans="14:14" x14ac:dyDescent="0.25">
      <c r="N4686" s="1"/>
    </row>
    <row r="4687" spans="14:14" x14ac:dyDescent="0.25">
      <c r="N4687" s="1"/>
    </row>
    <row r="4688" spans="14:14" x14ac:dyDescent="0.25">
      <c r="N4688" s="1"/>
    </row>
    <row r="4689" spans="14:14" x14ac:dyDescent="0.25">
      <c r="N4689" s="1"/>
    </row>
    <row r="4690" spans="14:14" x14ac:dyDescent="0.25">
      <c r="N4690" s="1"/>
    </row>
    <row r="4691" spans="14:14" x14ac:dyDescent="0.25">
      <c r="N4691" s="1"/>
    </row>
    <row r="4692" spans="14:14" x14ac:dyDescent="0.25">
      <c r="N4692" s="1"/>
    </row>
    <row r="4693" spans="14:14" x14ac:dyDescent="0.25">
      <c r="N4693" s="1"/>
    </row>
    <row r="4694" spans="14:14" x14ac:dyDescent="0.25">
      <c r="N4694" s="1"/>
    </row>
    <row r="4695" spans="14:14" x14ac:dyDescent="0.25">
      <c r="N4695" s="1"/>
    </row>
    <row r="4696" spans="14:14" x14ac:dyDescent="0.25">
      <c r="N4696" s="1"/>
    </row>
    <row r="4697" spans="14:14" x14ac:dyDescent="0.25">
      <c r="N4697" s="1"/>
    </row>
    <row r="4698" spans="14:14" x14ac:dyDescent="0.25">
      <c r="N4698" s="1"/>
    </row>
    <row r="4699" spans="14:14" x14ac:dyDescent="0.25">
      <c r="N4699" s="1"/>
    </row>
    <row r="4700" spans="14:14" x14ac:dyDescent="0.25">
      <c r="N4700" s="1"/>
    </row>
    <row r="4701" spans="14:14" x14ac:dyDescent="0.25">
      <c r="N4701" s="1"/>
    </row>
    <row r="4702" spans="14:14" x14ac:dyDescent="0.25">
      <c r="N4702" s="1"/>
    </row>
    <row r="4703" spans="14:14" x14ac:dyDescent="0.25">
      <c r="N4703" s="1"/>
    </row>
    <row r="4704" spans="14:14" x14ac:dyDescent="0.25">
      <c r="N4704" s="1"/>
    </row>
    <row r="4705" spans="14:14" x14ac:dyDescent="0.25">
      <c r="N4705" s="1"/>
    </row>
    <row r="4706" spans="14:14" x14ac:dyDescent="0.25">
      <c r="N4706" s="1"/>
    </row>
    <row r="4707" spans="14:14" x14ac:dyDescent="0.25">
      <c r="N4707" s="1"/>
    </row>
    <row r="4708" spans="14:14" x14ac:dyDescent="0.25">
      <c r="N4708" s="1"/>
    </row>
    <row r="4709" spans="14:14" x14ac:dyDescent="0.25">
      <c r="N4709" s="1"/>
    </row>
    <row r="4710" spans="14:14" x14ac:dyDescent="0.25">
      <c r="N4710" s="1"/>
    </row>
    <row r="4711" spans="14:14" x14ac:dyDescent="0.25">
      <c r="N4711" s="1"/>
    </row>
    <row r="4712" spans="14:14" x14ac:dyDescent="0.25">
      <c r="N4712" s="1"/>
    </row>
    <row r="4713" spans="14:14" x14ac:dyDescent="0.25">
      <c r="N4713" s="1"/>
    </row>
    <row r="4714" spans="14:14" x14ac:dyDescent="0.25">
      <c r="N4714" s="1"/>
    </row>
    <row r="4715" spans="14:14" x14ac:dyDescent="0.25">
      <c r="N4715" s="1"/>
    </row>
    <row r="4716" spans="14:14" x14ac:dyDescent="0.25">
      <c r="N4716" s="1"/>
    </row>
    <row r="4717" spans="14:14" x14ac:dyDescent="0.25">
      <c r="N4717" s="1"/>
    </row>
    <row r="4718" spans="14:14" x14ac:dyDescent="0.25">
      <c r="N4718" s="1"/>
    </row>
    <row r="4719" spans="14:14" x14ac:dyDescent="0.25">
      <c r="N4719" s="1"/>
    </row>
    <row r="4720" spans="14:14" x14ac:dyDescent="0.25">
      <c r="N4720" s="1"/>
    </row>
    <row r="4721" spans="14:14" x14ac:dyDescent="0.25">
      <c r="N4721" s="1"/>
    </row>
    <row r="4722" spans="14:14" x14ac:dyDescent="0.25">
      <c r="N4722" s="1"/>
    </row>
    <row r="4723" spans="14:14" x14ac:dyDescent="0.25">
      <c r="N4723" s="1"/>
    </row>
    <row r="4724" spans="14:14" x14ac:dyDescent="0.25">
      <c r="N4724" s="1"/>
    </row>
    <row r="4725" spans="14:14" x14ac:dyDescent="0.25">
      <c r="N4725" s="1"/>
    </row>
    <row r="4726" spans="14:14" x14ac:dyDescent="0.25">
      <c r="N4726" s="1"/>
    </row>
    <row r="4727" spans="14:14" x14ac:dyDescent="0.25">
      <c r="N4727" s="1"/>
    </row>
    <row r="4728" spans="14:14" x14ac:dyDescent="0.25">
      <c r="N4728" s="1"/>
    </row>
    <row r="4729" spans="14:14" x14ac:dyDescent="0.25">
      <c r="N4729" s="1"/>
    </row>
    <row r="4730" spans="14:14" x14ac:dyDescent="0.25">
      <c r="N4730" s="1"/>
    </row>
    <row r="4731" spans="14:14" x14ac:dyDescent="0.25">
      <c r="N4731" s="1"/>
    </row>
    <row r="4732" spans="14:14" x14ac:dyDescent="0.25">
      <c r="N4732" s="1"/>
    </row>
    <row r="4733" spans="14:14" x14ac:dyDescent="0.25">
      <c r="N4733" s="1"/>
    </row>
    <row r="4734" spans="14:14" x14ac:dyDescent="0.25">
      <c r="N4734" s="1"/>
    </row>
    <row r="4735" spans="14:14" x14ac:dyDescent="0.25">
      <c r="N4735" s="1"/>
    </row>
    <row r="4736" spans="14:14" x14ac:dyDescent="0.25">
      <c r="N4736" s="1"/>
    </row>
    <row r="4737" spans="14:14" x14ac:dyDescent="0.25">
      <c r="N4737" s="1"/>
    </row>
    <row r="4738" spans="14:14" x14ac:dyDescent="0.25">
      <c r="N4738" s="1"/>
    </row>
    <row r="4739" spans="14:14" x14ac:dyDescent="0.25">
      <c r="N4739" s="1"/>
    </row>
    <row r="4740" spans="14:14" x14ac:dyDescent="0.25">
      <c r="N4740" s="1"/>
    </row>
    <row r="4741" spans="14:14" x14ac:dyDescent="0.25">
      <c r="N4741" s="1"/>
    </row>
    <row r="4742" spans="14:14" x14ac:dyDescent="0.25">
      <c r="N4742" s="1"/>
    </row>
    <row r="4743" spans="14:14" x14ac:dyDescent="0.25">
      <c r="N4743" s="1"/>
    </row>
    <row r="4744" spans="14:14" x14ac:dyDescent="0.25">
      <c r="N4744" s="1"/>
    </row>
    <row r="4745" spans="14:14" x14ac:dyDescent="0.25">
      <c r="N4745" s="1"/>
    </row>
    <row r="4746" spans="14:14" x14ac:dyDescent="0.25">
      <c r="N4746" s="1"/>
    </row>
    <row r="4747" spans="14:14" x14ac:dyDescent="0.25">
      <c r="N4747" s="1"/>
    </row>
    <row r="4748" spans="14:14" x14ac:dyDescent="0.25">
      <c r="N4748" s="1"/>
    </row>
    <row r="4749" spans="14:14" x14ac:dyDescent="0.25">
      <c r="N4749" s="1"/>
    </row>
    <row r="4750" spans="14:14" x14ac:dyDescent="0.25">
      <c r="N4750" s="1"/>
    </row>
    <row r="4751" spans="14:14" x14ac:dyDescent="0.25">
      <c r="N4751" s="1"/>
    </row>
    <row r="4752" spans="14:14" x14ac:dyDescent="0.25">
      <c r="N4752" s="1"/>
    </row>
    <row r="4753" spans="14:14" x14ac:dyDescent="0.25">
      <c r="N4753" s="1"/>
    </row>
    <row r="4754" spans="14:14" x14ac:dyDescent="0.25">
      <c r="N4754" s="1"/>
    </row>
    <row r="4755" spans="14:14" x14ac:dyDescent="0.25">
      <c r="N4755" s="1"/>
    </row>
    <row r="4756" spans="14:14" x14ac:dyDescent="0.25">
      <c r="N4756" s="1"/>
    </row>
    <row r="4757" spans="14:14" x14ac:dyDescent="0.25">
      <c r="N4757" s="1"/>
    </row>
    <row r="4758" spans="14:14" x14ac:dyDescent="0.25">
      <c r="N4758" s="1"/>
    </row>
    <row r="4759" spans="14:14" x14ac:dyDescent="0.25">
      <c r="N4759" s="1"/>
    </row>
    <row r="4760" spans="14:14" x14ac:dyDescent="0.25">
      <c r="N4760" s="1"/>
    </row>
    <row r="4761" spans="14:14" x14ac:dyDescent="0.25">
      <c r="N4761" s="1"/>
    </row>
    <row r="4762" spans="14:14" x14ac:dyDescent="0.25">
      <c r="N4762" s="1"/>
    </row>
    <row r="4763" spans="14:14" x14ac:dyDescent="0.25">
      <c r="N4763" s="1"/>
    </row>
    <row r="4764" spans="14:14" x14ac:dyDescent="0.25">
      <c r="N4764" s="1"/>
    </row>
    <row r="4765" spans="14:14" x14ac:dyDescent="0.25">
      <c r="N4765" s="1"/>
    </row>
    <row r="4766" spans="14:14" x14ac:dyDescent="0.25">
      <c r="N4766" s="1"/>
    </row>
    <row r="4767" spans="14:14" x14ac:dyDescent="0.25">
      <c r="N4767" s="1"/>
    </row>
    <row r="4768" spans="14:14" x14ac:dyDescent="0.25">
      <c r="N4768" s="1"/>
    </row>
    <row r="4769" spans="14:14" x14ac:dyDescent="0.25">
      <c r="N4769" s="1"/>
    </row>
    <row r="4770" spans="14:14" x14ac:dyDescent="0.25">
      <c r="N4770" s="1"/>
    </row>
    <row r="4771" spans="14:14" x14ac:dyDescent="0.25">
      <c r="N4771" s="1"/>
    </row>
    <row r="4772" spans="14:14" x14ac:dyDescent="0.25">
      <c r="N4772" s="1"/>
    </row>
    <row r="4773" spans="14:14" x14ac:dyDescent="0.25">
      <c r="N4773" s="1"/>
    </row>
    <row r="4774" spans="14:14" x14ac:dyDescent="0.25">
      <c r="N4774" s="1"/>
    </row>
    <row r="4775" spans="14:14" x14ac:dyDescent="0.25">
      <c r="N4775" s="1"/>
    </row>
    <row r="4776" spans="14:14" x14ac:dyDescent="0.25">
      <c r="N4776" s="1"/>
    </row>
    <row r="4777" spans="14:14" x14ac:dyDescent="0.25">
      <c r="N4777" s="1"/>
    </row>
    <row r="4778" spans="14:14" x14ac:dyDescent="0.25">
      <c r="N4778" s="1"/>
    </row>
    <row r="4779" spans="14:14" x14ac:dyDescent="0.25">
      <c r="N4779" s="1"/>
    </row>
    <row r="4780" spans="14:14" x14ac:dyDescent="0.25">
      <c r="N4780" s="1"/>
    </row>
    <row r="4781" spans="14:14" x14ac:dyDescent="0.25">
      <c r="N4781" s="1"/>
    </row>
    <row r="4782" spans="14:14" x14ac:dyDescent="0.25">
      <c r="N4782" s="1"/>
    </row>
    <row r="4783" spans="14:14" x14ac:dyDescent="0.25">
      <c r="N4783" s="1"/>
    </row>
    <row r="4784" spans="14:14" x14ac:dyDescent="0.25">
      <c r="N4784" s="1"/>
    </row>
    <row r="4785" spans="14:14" x14ac:dyDescent="0.25">
      <c r="N4785" s="1"/>
    </row>
    <row r="4786" spans="14:14" x14ac:dyDescent="0.25">
      <c r="N4786" s="1"/>
    </row>
    <row r="4787" spans="14:14" x14ac:dyDescent="0.25">
      <c r="N4787" s="1"/>
    </row>
    <row r="4788" spans="14:14" x14ac:dyDescent="0.25">
      <c r="N4788" s="1"/>
    </row>
    <row r="4789" spans="14:14" x14ac:dyDescent="0.25">
      <c r="N4789" s="1"/>
    </row>
    <row r="4790" spans="14:14" x14ac:dyDescent="0.25">
      <c r="N4790" s="1"/>
    </row>
    <row r="4791" spans="14:14" x14ac:dyDescent="0.25">
      <c r="N4791" s="1"/>
    </row>
    <row r="4792" spans="14:14" x14ac:dyDescent="0.25">
      <c r="N4792" s="1"/>
    </row>
    <row r="4793" spans="14:14" x14ac:dyDescent="0.25">
      <c r="N4793" s="1"/>
    </row>
    <row r="4794" spans="14:14" x14ac:dyDescent="0.25">
      <c r="N4794" s="1"/>
    </row>
    <row r="4795" spans="14:14" x14ac:dyDescent="0.25">
      <c r="N4795" s="1"/>
    </row>
    <row r="4796" spans="14:14" x14ac:dyDescent="0.25">
      <c r="N4796" s="1"/>
    </row>
    <row r="4797" spans="14:14" x14ac:dyDescent="0.25">
      <c r="N4797" s="1"/>
    </row>
    <row r="4798" spans="14:14" x14ac:dyDescent="0.25">
      <c r="N4798" s="1"/>
    </row>
    <row r="4799" spans="14:14" x14ac:dyDescent="0.25">
      <c r="N4799" s="1"/>
    </row>
    <row r="4800" spans="14:14" x14ac:dyDescent="0.25">
      <c r="N4800" s="1"/>
    </row>
    <row r="4801" spans="14:14" x14ac:dyDescent="0.25">
      <c r="N4801" s="1"/>
    </row>
    <row r="4802" spans="14:14" x14ac:dyDescent="0.25">
      <c r="N4802" s="1"/>
    </row>
    <row r="4803" spans="14:14" x14ac:dyDescent="0.25">
      <c r="N4803" s="1"/>
    </row>
    <row r="4804" spans="14:14" x14ac:dyDescent="0.25">
      <c r="N4804" s="1"/>
    </row>
    <row r="4805" spans="14:14" x14ac:dyDescent="0.25">
      <c r="N4805" s="1"/>
    </row>
    <row r="4806" spans="14:14" x14ac:dyDescent="0.25">
      <c r="N4806" s="1"/>
    </row>
    <row r="4807" spans="14:14" x14ac:dyDescent="0.25">
      <c r="N4807" s="1"/>
    </row>
    <row r="4808" spans="14:14" x14ac:dyDescent="0.25">
      <c r="N4808" s="1"/>
    </row>
    <row r="4809" spans="14:14" x14ac:dyDescent="0.25">
      <c r="N4809" s="1"/>
    </row>
    <row r="4810" spans="14:14" x14ac:dyDescent="0.25">
      <c r="N4810" s="1"/>
    </row>
    <row r="4811" spans="14:14" x14ac:dyDescent="0.25">
      <c r="N4811" s="1"/>
    </row>
    <row r="4812" spans="14:14" x14ac:dyDescent="0.25">
      <c r="N4812" s="1"/>
    </row>
    <row r="4813" spans="14:14" x14ac:dyDescent="0.25">
      <c r="N4813" s="1"/>
    </row>
    <row r="4814" spans="14:14" x14ac:dyDescent="0.25">
      <c r="N4814" s="1"/>
    </row>
    <row r="4815" spans="14:14" x14ac:dyDescent="0.25">
      <c r="N4815" s="1"/>
    </row>
    <row r="4816" spans="14:14" x14ac:dyDescent="0.25">
      <c r="N4816" s="1"/>
    </row>
    <row r="4817" spans="14:14" x14ac:dyDescent="0.25">
      <c r="N4817" s="1"/>
    </row>
    <row r="4818" spans="14:14" x14ac:dyDescent="0.25">
      <c r="N4818" s="1"/>
    </row>
    <row r="4819" spans="14:14" x14ac:dyDescent="0.25">
      <c r="N4819" s="1"/>
    </row>
    <row r="4820" spans="14:14" x14ac:dyDescent="0.25">
      <c r="N4820" s="1"/>
    </row>
    <row r="4821" spans="14:14" x14ac:dyDescent="0.25">
      <c r="N4821" s="1"/>
    </row>
    <row r="4822" spans="14:14" x14ac:dyDescent="0.25">
      <c r="N4822" s="1"/>
    </row>
    <row r="4823" spans="14:14" x14ac:dyDescent="0.25">
      <c r="N4823" s="1"/>
    </row>
    <row r="4824" spans="14:14" x14ac:dyDescent="0.25">
      <c r="N4824" s="1"/>
    </row>
    <row r="4825" spans="14:14" x14ac:dyDescent="0.25">
      <c r="N4825" s="1"/>
    </row>
    <row r="4826" spans="14:14" x14ac:dyDescent="0.25">
      <c r="N4826" s="1"/>
    </row>
    <row r="4827" spans="14:14" x14ac:dyDescent="0.25">
      <c r="N4827" s="1"/>
    </row>
    <row r="4828" spans="14:14" x14ac:dyDescent="0.25">
      <c r="N4828" s="1"/>
    </row>
    <row r="4829" spans="14:14" x14ac:dyDescent="0.25">
      <c r="N4829" s="1"/>
    </row>
    <row r="4830" spans="14:14" x14ac:dyDescent="0.25">
      <c r="N4830" s="1"/>
    </row>
    <row r="4831" spans="14:14" x14ac:dyDescent="0.25">
      <c r="N4831" s="1"/>
    </row>
    <row r="4832" spans="14:14" x14ac:dyDescent="0.25">
      <c r="N4832" s="1"/>
    </row>
    <row r="4833" spans="14:14" x14ac:dyDescent="0.25">
      <c r="N4833" s="1"/>
    </row>
    <row r="4834" spans="14:14" x14ac:dyDescent="0.25">
      <c r="N4834" s="1"/>
    </row>
    <row r="4835" spans="14:14" x14ac:dyDescent="0.25">
      <c r="N4835" s="1"/>
    </row>
    <row r="4836" spans="14:14" x14ac:dyDescent="0.25">
      <c r="N4836" s="1"/>
    </row>
    <row r="4837" spans="14:14" x14ac:dyDescent="0.25">
      <c r="N4837" s="1"/>
    </row>
    <row r="4838" spans="14:14" x14ac:dyDescent="0.25">
      <c r="N4838" s="1"/>
    </row>
    <row r="4839" spans="14:14" x14ac:dyDescent="0.25">
      <c r="N4839" s="1"/>
    </row>
    <row r="4840" spans="14:14" x14ac:dyDescent="0.25">
      <c r="N4840" s="1"/>
    </row>
    <row r="4841" spans="14:14" x14ac:dyDescent="0.25">
      <c r="N4841" s="1"/>
    </row>
    <row r="4842" spans="14:14" x14ac:dyDescent="0.25">
      <c r="N4842" s="1"/>
    </row>
    <row r="4843" spans="14:14" x14ac:dyDescent="0.25">
      <c r="N4843" s="1"/>
    </row>
    <row r="4844" spans="14:14" x14ac:dyDescent="0.25">
      <c r="N4844" s="1"/>
    </row>
    <row r="4845" spans="14:14" x14ac:dyDescent="0.25">
      <c r="N4845" s="1"/>
    </row>
    <row r="4846" spans="14:14" x14ac:dyDescent="0.25">
      <c r="N4846" s="1"/>
    </row>
    <row r="4847" spans="14:14" x14ac:dyDescent="0.25">
      <c r="N4847" s="1"/>
    </row>
    <row r="4848" spans="14:14" x14ac:dyDescent="0.25">
      <c r="N4848" s="1"/>
    </row>
    <row r="4849" spans="14:14" x14ac:dyDescent="0.25">
      <c r="N4849" s="1"/>
    </row>
    <row r="4850" spans="14:14" x14ac:dyDescent="0.25">
      <c r="N4850" s="1"/>
    </row>
    <row r="4851" spans="14:14" x14ac:dyDescent="0.25">
      <c r="N4851" s="1"/>
    </row>
    <row r="4852" spans="14:14" x14ac:dyDescent="0.25">
      <c r="N4852" s="1"/>
    </row>
    <row r="4853" spans="14:14" x14ac:dyDescent="0.25">
      <c r="N4853" s="1"/>
    </row>
    <row r="4854" spans="14:14" x14ac:dyDescent="0.25">
      <c r="N4854" s="1"/>
    </row>
    <row r="4855" spans="14:14" x14ac:dyDescent="0.25">
      <c r="N4855" s="1"/>
    </row>
    <row r="4856" spans="14:14" x14ac:dyDescent="0.25">
      <c r="N4856" s="1"/>
    </row>
    <row r="4857" spans="14:14" x14ac:dyDescent="0.25">
      <c r="N4857" s="1"/>
    </row>
    <row r="4858" spans="14:14" x14ac:dyDescent="0.25">
      <c r="N4858" s="1"/>
    </row>
    <row r="4859" spans="14:14" x14ac:dyDescent="0.25">
      <c r="N4859" s="1"/>
    </row>
    <row r="4860" spans="14:14" x14ac:dyDescent="0.25">
      <c r="N4860" s="1"/>
    </row>
    <row r="4861" spans="14:14" x14ac:dyDescent="0.25">
      <c r="N4861" s="1"/>
    </row>
    <row r="4862" spans="14:14" x14ac:dyDescent="0.25">
      <c r="N4862" s="1"/>
    </row>
    <row r="4863" spans="14:14" x14ac:dyDescent="0.25">
      <c r="N4863" s="1"/>
    </row>
    <row r="4864" spans="14:14" x14ac:dyDescent="0.25">
      <c r="N4864" s="1"/>
    </row>
    <row r="4865" spans="14:14" x14ac:dyDescent="0.25">
      <c r="N4865" s="1"/>
    </row>
    <row r="4866" spans="14:14" x14ac:dyDescent="0.25">
      <c r="N4866" s="1"/>
    </row>
    <row r="4867" spans="14:14" x14ac:dyDescent="0.25">
      <c r="N4867" s="1"/>
    </row>
    <row r="4868" spans="14:14" x14ac:dyDescent="0.25">
      <c r="N4868" s="1"/>
    </row>
    <row r="4869" spans="14:14" x14ac:dyDescent="0.25">
      <c r="N4869" s="1"/>
    </row>
    <row r="4870" spans="14:14" x14ac:dyDescent="0.25">
      <c r="N4870" s="1"/>
    </row>
    <row r="4871" spans="14:14" x14ac:dyDescent="0.25">
      <c r="N4871" s="1"/>
    </row>
    <row r="4872" spans="14:14" x14ac:dyDescent="0.25">
      <c r="N4872" s="1"/>
    </row>
    <row r="4873" spans="14:14" x14ac:dyDescent="0.25">
      <c r="N4873" s="1"/>
    </row>
    <row r="4874" spans="14:14" x14ac:dyDescent="0.25">
      <c r="N4874" s="1"/>
    </row>
    <row r="4875" spans="14:14" x14ac:dyDescent="0.25">
      <c r="N4875" s="1"/>
    </row>
    <row r="4876" spans="14:14" x14ac:dyDescent="0.25">
      <c r="N4876" s="1"/>
    </row>
    <row r="4877" spans="14:14" x14ac:dyDescent="0.25">
      <c r="N4877" s="1"/>
    </row>
    <row r="4878" spans="14:14" x14ac:dyDescent="0.25">
      <c r="N4878" s="1"/>
    </row>
    <row r="4879" spans="14:14" x14ac:dyDescent="0.25">
      <c r="N4879" s="1"/>
    </row>
    <row r="4880" spans="14:14" x14ac:dyDescent="0.25">
      <c r="N4880" s="1"/>
    </row>
    <row r="4881" spans="14:14" x14ac:dyDescent="0.25">
      <c r="N4881" s="1"/>
    </row>
    <row r="4882" spans="14:14" x14ac:dyDescent="0.25">
      <c r="N4882" s="1"/>
    </row>
    <row r="4883" spans="14:14" x14ac:dyDescent="0.25">
      <c r="N4883" s="1"/>
    </row>
    <row r="4884" spans="14:14" x14ac:dyDescent="0.25">
      <c r="N4884" s="1"/>
    </row>
    <row r="4885" spans="14:14" x14ac:dyDescent="0.25">
      <c r="N4885" s="1"/>
    </row>
    <row r="4886" spans="14:14" x14ac:dyDescent="0.25">
      <c r="N4886" s="1"/>
    </row>
    <row r="4887" spans="14:14" x14ac:dyDescent="0.25">
      <c r="N4887" s="1"/>
    </row>
    <row r="4888" spans="14:14" x14ac:dyDescent="0.25">
      <c r="N4888" s="1"/>
    </row>
    <row r="4889" spans="14:14" x14ac:dyDescent="0.25">
      <c r="N4889" s="1"/>
    </row>
    <row r="4890" spans="14:14" x14ac:dyDescent="0.25">
      <c r="N4890" s="1"/>
    </row>
    <row r="4891" spans="14:14" x14ac:dyDescent="0.25">
      <c r="N4891" s="1"/>
    </row>
    <row r="4892" spans="14:14" x14ac:dyDescent="0.25">
      <c r="N4892" s="1"/>
    </row>
    <row r="4893" spans="14:14" x14ac:dyDescent="0.25">
      <c r="N4893" s="1"/>
    </row>
    <row r="4894" spans="14:14" x14ac:dyDescent="0.25">
      <c r="N4894" s="1"/>
    </row>
    <row r="4895" spans="14:14" x14ac:dyDescent="0.25">
      <c r="N4895" s="1"/>
    </row>
    <row r="4896" spans="14:14" x14ac:dyDescent="0.25">
      <c r="N4896" s="1"/>
    </row>
    <row r="4897" spans="14:14" x14ac:dyDescent="0.25">
      <c r="N4897" s="1"/>
    </row>
    <row r="4898" spans="14:14" x14ac:dyDescent="0.25">
      <c r="N4898" s="1"/>
    </row>
    <row r="4899" spans="14:14" x14ac:dyDescent="0.25">
      <c r="N4899" s="1"/>
    </row>
    <row r="4900" spans="14:14" x14ac:dyDescent="0.25">
      <c r="N4900" s="1"/>
    </row>
    <row r="4901" spans="14:14" x14ac:dyDescent="0.25">
      <c r="N4901" s="1"/>
    </row>
    <row r="4902" spans="14:14" x14ac:dyDescent="0.25">
      <c r="N4902" s="1"/>
    </row>
    <row r="4903" spans="14:14" x14ac:dyDescent="0.25">
      <c r="N4903" s="1"/>
    </row>
    <row r="4904" spans="14:14" x14ac:dyDescent="0.25">
      <c r="N4904" s="1"/>
    </row>
    <row r="4905" spans="14:14" x14ac:dyDescent="0.25">
      <c r="N4905" s="1"/>
    </row>
    <row r="4906" spans="14:14" x14ac:dyDescent="0.25">
      <c r="N4906" s="1"/>
    </row>
    <row r="4907" spans="14:14" x14ac:dyDescent="0.25">
      <c r="N4907" s="1"/>
    </row>
    <row r="4908" spans="14:14" x14ac:dyDescent="0.25">
      <c r="N4908" s="1"/>
    </row>
    <row r="4909" spans="14:14" x14ac:dyDescent="0.25">
      <c r="N4909" s="1"/>
    </row>
    <row r="4910" spans="14:14" x14ac:dyDescent="0.25">
      <c r="N4910" s="1"/>
    </row>
    <row r="4911" spans="14:14" x14ac:dyDescent="0.25">
      <c r="N4911" s="1"/>
    </row>
    <row r="4912" spans="14:14" x14ac:dyDescent="0.25">
      <c r="N4912" s="1"/>
    </row>
    <row r="4913" spans="14:14" x14ac:dyDescent="0.25">
      <c r="N4913" s="1"/>
    </row>
    <row r="4914" spans="14:14" x14ac:dyDescent="0.25">
      <c r="N4914" s="1"/>
    </row>
    <row r="4915" spans="14:14" x14ac:dyDescent="0.25">
      <c r="N4915" s="1"/>
    </row>
    <row r="4916" spans="14:14" x14ac:dyDescent="0.25">
      <c r="N4916" s="1"/>
    </row>
    <row r="4917" spans="14:14" x14ac:dyDescent="0.25">
      <c r="N4917" s="1"/>
    </row>
    <row r="4918" spans="14:14" x14ac:dyDescent="0.25">
      <c r="N4918" s="1"/>
    </row>
    <row r="4919" spans="14:14" x14ac:dyDescent="0.25">
      <c r="N4919" s="1"/>
    </row>
    <row r="4920" spans="14:14" x14ac:dyDescent="0.25">
      <c r="N4920" s="1"/>
    </row>
    <row r="4921" spans="14:14" x14ac:dyDescent="0.25">
      <c r="N4921" s="1"/>
    </row>
    <row r="4922" spans="14:14" x14ac:dyDescent="0.25">
      <c r="N4922" s="1"/>
    </row>
    <row r="4923" spans="14:14" x14ac:dyDescent="0.25">
      <c r="N4923" s="1"/>
    </row>
    <row r="4924" spans="14:14" x14ac:dyDescent="0.25">
      <c r="N4924" s="1"/>
    </row>
    <row r="4925" spans="14:14" x14ac:dyDescent="0.25">
      <c r="N4925" s="1"/>
    </row>
    <row r="4926" spans="14:14" x14ac:dyDescent="0.25">
      <c r="N4926" s="1"/>
    </row>
    <row r="4927" spans="14:14" x14ac:dyDescent="0.25">
      <c r="N4927" s="1"/>
    </row>
    <row r="4928" spans="14:14" x14ac:dyDescent="0.25">
      <c r="N4928" s="1"/>
    </row>
    <row r="4929" spans="14:14" x14ac:dyDescent="0.25">
      <c r="N4929" s="1"/>
    </row>
    <row r="4930" spans="14:14" x14ac:dyDescent="0.25">
      <c r="N4930" s="1"/>
    </row>
    <row r="4931" spans="14:14" x14ac:dyDescent="0.25">
      <c r="N4931" s="1"/>
    </row>
    <row r="4932" spans="14:14" x14ac:dyDescent="0.25">
      <c r="N4932" s="1"/>
    </row>
    <row r="4933" spans="14:14" x14ac:dyDescent="0.25">
      <c r="N4933" s="1"/>
    </row>
    <row r="4934" spans="14:14" x14ac:dyDescent="0.25">
      <c r="N4934" s="1"/>
    </row>
    <row r="4935" spans="14:14" x14ac:dyDescent="0.25">
      <c r="N4935" s="1"/>
    </row>
    <row r="4936" spans="14:14" x14ac:dyDescent="0.25">
      <c r="N4936" s="1"/>
    </row>
    <row r="4937" spans="14:14" x14ac:dyDescent="0.25">
      <c r="N4937" s="1"/>
    </row>
    <row r="4938" spans="14:14" x14ac:dyDescent="0.25">
      <c r="N4938" s="1"/>
    </row>
    <row r="4939" spans="14:14" x14ac:dyDescent="0.25">
      <c r="N4939" s="1"/>
    </row>
    <row r="4940" spans="14:14" x14ac:dyDescent="0.25">
      <c r="N4940" s="1"/>
    </row>
    <row r="4941" spans="14:14" x14ac:dyDescent="0.25">
      <c r="N4941" s="1"/>
    </row>
    <row r="4942" spans="14:14" x14ac:dyDescent="0.25">
      <c r="N4942" s="1"/>
    </row>
    <row r="4943" spans="14:14" x14ac:dyDescent="0.25">
      <c r="N4943" s="1"/>
    </row>
    <row r="4944" spans="14:14" x14ac:dyDescent="0.25">
      <c r="N4944" s="1"/>
    </row>
    <row r="4945" spans="14:14" x14ac:dyDescent="0.25">
      <c r="N4945" s="1"/>
    </row>
    <row r="4946" spans="14:14" x14ac:dyDescent="0.25">
      <c r="N4946" s="1"/>
    </row>
    <row r="4947" spans="14:14" x14ac:dyDescent="0.25">
      <c r="N4947" s="1"/>
    </row>
    <row r="4948" spans="14:14" x14ac:dyDescent="0.25">
      <c r="N4948" s="1"/>
    </row>
    <row r="4949" spans="14:14" x14ac:dyDescent="0.25">
      <c r="N4949" s="1"/>
    </row>
    <row r="4950" spans="14:14" x14ac:dyDescent="0.25">
      <c r="N4950" s="1"/>
    </row>
    <row r="4951" spans="14:14" x14ac:dyDescent="0.25">
      <c r="N4951" s="1"/>
    </row>
    <row r="4952" spans="14:14" x14ac:dyDescent="0.25">
      <c r="N4952" s="1"/>
    </row>
    <row r="4953" spans="14:14" x14ac:dyDescent="0.25">
      <c r="N4953" s="1"/>
    </row>
    <row r="4954" spans="14:14" x14ac:dyDescent="0.25">
      <c r="N4954" s="1"/>
    </row>
    <row r="4955" spans="14:14" x14ac:dyDescent="0.25">
      <c r="N4955" s="1"/>
    </row>
    <row r="4956" spans="14:14" x14ac:dyDescent="0.25">
      <c r="N4956" s="1"/>
    </row>
    <row r="4957" spans="14:14" x14ac:dyDescent="0.25">
      <c r="N4957" s="1"/>
    </row>
    <row r="4958" spans="14:14" x14ac:dyDescent="0.25">
      <c r="N4958" s="1"/>
    </row>
    <row r="4959" spans="14:14" x14ac:dyDescent="0.25">
      <c r="N4959" s="1"/>
    </row>
    <row r="4960" spans="14:14" x14ac:dyDescent="0.25">
      <c r="N4960" s="1"/>
    </row>
    <row r="4961" spans="14:14" x14ac:dyDescent="0.25">
      <c r="N4961" s="1"/>
    </row>
    <row r="4962" spans="14:14" x14ac:dyDescent="0.25">
      <c r="N4962" s="1"/>
    </row>
    <row r="4963" spans="14:14" x14ac:dyDescent="0.25">
      <c r="N4963" s="1"/>
    </row>
    <row r="4964" spans="14:14" x14ac:dyDescent="0.25">
      <c r="N4964" s="1"/>
    </row>
    <row r="4965" spans="14:14" x14ac:dyDescent="0.25">
      <c r="N4965" s="1"/>
    </row>
    <row r="4966" spans="14:14" x14ac:dyDescent="0.25">
      <c r="N4966" s="1"/>
    </row>
    <row r="4967" spans="14:14" x14ac:dyDescent="0.25">
      <c r="N4967" s="1"/>
    </row>
    <row r="4968" spans="14:14" x14ac:dyDescent="0.25">
      <c r="N4968" s="1"/>
    </row>
    <row r="4969" spans="14:14" x14ac:dyDescent="0.25">
      <c r="N4969" s="1"/>
    </row>
    <row r="4970" spans="14:14" x14ac:dyDescent="0.25">
      <c r="N4970" s="1"/>
    </row>
    <row r="4971" spans="14:14" x14ac:dyDescent="0.25">
      <c r="N4971" s="1"/>
    </row>
    <row r="4972" spans="14:14" x14ac:dyDescent="0.25">
      <c r="N4972" s="1"/>
    </row>
    <row r="4973" spans="14:14" x14ac:dyDescent="0.25">
      <c r="N4973" s="1"/>
    </row>
    <row r="4974" spans="14:14" x14ac:dyDescent="0.25">
      <c r="N4974" s="1"/>
    </row>
    <row r="4975" spans="14:14" x14ac:dyDescent="0.25">
      <c r="N4975" s="1"/>
    </row>
    <row r="4976" spans="14:14" x14ac:dyDescent="0.25">
      <c r="N4976" s="1"/>
    </row>
    <row r="4977" spans="14:14" x14ac:dyDescent="0.25">
      <c r="N4977" s="1"/>
    </row>
    <row r="4978" spans="14:14" x14ac:dyDescent="0.25">
      <c r="N4978" s="1"/>
    </row>
    <row r="4979" spans="14:14" x14ac:dyDescent="0.25">
      <c r="N4979" s="1"/>
    </row>
    <row r="4980" spans="14:14" x14ac:dyDescent="0.25">
      <c r="N4980" s="1"/>
    </row>
    <row r="4981" spans="14:14" x14ac:dyDescent="0.25">
      <c r="N4981" s="1"/>
    </row>
    <row r="4982" spans="14:14" x14ac:dyDescent="0.25">
      <c r="N4982" s="1"/>
    </row>
    <row r="4983" spans="14:14" x14ac:dyDescent="0.25">
      <c r="N4983" s="1"/>
    </row>
    <row r="4984" spans="14:14" x14ac:dyDescent="0.25">
      <c r="N4984" s="1"/>
    </row>
    <row r="4985" spans="14:14" x14ac:dyDescent="0.25">
      <c r="N4985" s="1"/>
    </row>
    <row r="4986" spans="14:14" x14ac:dyDescent="0.25">
      <c r="N4986" s="1"/>
    </row>
    <row r="4987" spans="14:14" x14ac:dyDescent="0.25">
      <c r="N4987" s="1"/>
    </row>
    <row r="4988" spans="14:14" x14ac:dyDescent="0.25">
      <c r="N4988" s="1"/>
    </row>
    <row r="4989" spans="14:14" x14ac:dyDescent="0.25">
      <c r="N4989" s="1"/>
    </row>
    <row r="4990" spans="14:14" x14ac:dyDescent="0.25">
      <c r="N4990" s="1"/>
    </row>
    <row r="4991" spans="14:14" x14ac:dyDescent="0.25">
      <c r="N4991" s="1"/>
    </row>
    <row r="4992" spans="14:14" x14ac:dyDescent="0.25">
      <c r="N4992" s="1"/>
    </row>
    <row r="4993" spans="14:14" x14ac:dyDescent="0.25">
      <c r="N4993" s="1"/>
    </row>
    <row r="4994" spans="14:14" x14ac:dyDescent="0.25">
      <c r="N4994" s="1"/>
    </row>
    <row r="4995" spans="14:14" x14ac:dyDescent="0.25">
      <c r="N4995" s="1"/>
    </row>
    <row r="4996" spans="14:14" x14ac:dyDescent="0.25">
      <c r="N4996" s="1"/>
    </row>
    <row r="4997" spans="14:14" x14ac:dyDescent="0.25">
      <c r="N4997" s="1"/>
    </row>
    <row r="4998" spans="14:14" x14ac:dyDescent="0.25">
      <c r="N4998" s="1"/>
    </row>
    <row r="4999" spans="14:14" x14ac:dyDescent="0.25">
      <c r="N4999" s="1"/>
    </row>
    <row r="5000" spans="14:14" x14ac:dyDescent="0.25">
      <c r="N5000" s="1"/>
    </row>
    <row r="5001" spans="14:14" x14ac:dyDescent="0.25">
      <c r="N5001" s="1"/>
    </row>
    <row r="5002" spans="14:14" x14ac:dyDescent="0.25">
      <c r="N5002" s="1"/>
    </row>
    <row r="5003" spans="14:14" x14ac:dyDescent="0.25">
      <c r="N5003" s="1"/>
    </row>
    <row r="5004" spans="14:14" x14ac:dyDescent="0.25">
      <c r="N5004" s="1"/>
    </row>
    <row r="5005" spans="14:14" x14ac:dyDescent="0.25">
      <c r="N5005" s="1"/>
    </row>
    <row r="5006" spans="14:14" x14ac:dyDescent="0.25">
      <c r="N5006" s="1"/>
    </row>
    <row r="5007" spans="14:14" x14ac:dyDescent="0.25">
      <c r="N5007" s="1"/>
    </row>
    <row r="5008" spans="14:14" x14ac:dyDescent="0.25">
      <c r="N5008" s="1"/>
    </row>
    <row r="5009" spans="14:14" x14ac:dyDescent="0.25">
      <c r="N5009" s="1"/>
    </row>
    <row r="5010" spans="14:14" x14ac:dyDescent="0.25">
      <c r="N5010" s="1"/>
    </row>
    <row r="5011" spans="14:14" x14ac:dyDescent="0.25">
      <c r="N5011" s="1"/>
    </row>
    <row r="5012" spans="14:14" x14ac:dyDescent="0.25">
      <c r="N5012" s="1"/>
    </row>
    <row r="5013" spans="14:14" x14ac:dyDescent="0.25">
      <c r="N5013" s="1"/>
    </row>
    <row r="5014" spans="14:14" x14ac:dyDescent="0.25">
      <c r="N5014" s="1"/>
    </row>
    <row r="5015" spans="14:14" x14ac:dyDescent="0.25">
      <c r="N5015" s="1"/>
    </row>
    <row r="5016" spans="14:14" x14ac:dyDescent="0.25">
      <c r="N5016" s="1"/>
    </row>
    <row r="5017" spans="14:14" x14ac:dyDescent="0.25">
      <c r="N5017" s="1"/>
    </row>
    <row r="5018" spans="14:14" x14ac:dyDescent="0.25">
      <c r="N5018" s="1"/>
    </row>
    <row r="5019" spans="14:14" x14ac:dyDescent="0.25">
      <c r="N5019" s="1"/>
    </row>
    <row r="5020" spans="14:14" x14ac:dyDescent="0.25">
      <c r="N5020" s="1"/>
    </row>
    <row r="5021" spans="14:14" x14ac:dyDescent="0.25">
      <c r="N5021" s="1"/>
    </row>
    <row r="5022" spans="14:14" x14ac:dyDescent="0.25">
      <c r="N5022" s="1"/>
    </row>
    <row r="5023" spans="14:14" x14ac:dyDescent="0.25">
      <c r="N5023" s="1"/>
    </row>
    <row r="5024" spans="14:14" x14ac:dyDescent="0.25">
      <c r="N5024" s="1"/>
    </row>
    <row r="5025" spans="14:14" x14ac:dyDescent="0.25">
      <c r="N5025" s="1"/>
    </row>
    <row r="5026" spans="14:14" x14ac:dyDescent="0.25">
      <c r="N5026" s="1"/>
    </row>
    <row r="5027" spans="14:14" x14ac:dyDescent="0.25">
      <c r="N5027" s="1"/>
    </row>
    <row r="5028" spans="14:14" x14ac:dyDescent="0.25">
      <c r="N5028" s="1"/>
    </row>
    <row r="5029" spans="14:14" x14ac:dyDescent="0.25">
      <c r="N5029" s="1"/>
    </row>
    <row r="5030" spans="14:14" x14ac:dyDescent="0.25">
      <c r="N5030" s="1"/>
    </row>
    <row r="5031" spans="14:14" x14ac:dyDescent="0.25">
      <c r="N5031" s="1"/>
    </row>
    <row r="5032" spans="14:14" x14ac:dyDescent="0.25">
      <c r="N5032" s="1"/>
    </row>
    <row r="5033" spans="14:14" x14ac:dyDescent="0.25">
      <c r="N5033" s="1"/>
    </row>
    <row r="5034" spans="14:14" x14ac:dyDescent="0.25">
      <c r="N5034" s="1"/>
    </row>
    <row r="5035" spans="14:14" x14ac:dyDescent="0.25">
      <c r="N5035" s="1"/>
    </row>
    <row r="5036" spans="14:14" x14ac:dyDescent="0.25">
      <c r="N5036" s="1"/>
    </row>
    <row r="5037" spans="14:14" x14ac:dyDescent="0.25">
      <c r="N5037" s="1"/>
    </row>
    <row r="5038" spans="14:14" x14ac:dyDescent="0.25">
      <c r="N5038" s="1"/>
    </row>
    <row r="5039" spans="14:14" x14ac:dyDescent="0.25">
      <c r="N5039" s="1"/>
    </row>
    <row r="5040" spans="14:14" x14ac:dyDescent="0.25">
      <c r="N5040" s="1"/>
    </row>
    <row r="5041" spans="14:14" x14ac:dyDescent="0.25">
      <c r="N5041" s="1"/>
    </row>
    <row r="5042" spans="14:14" x14ac:dyDescent="0.25">
      <c r="N5042" s="1"/>
    </row>
    <row r="5043" spans="14:14" x14ac:dyDescent="0.25">
      <c r="N5043" s="1"/>
    </row>
    <row r="5044" spans="14:14" x14ac:dyDescent="0.25">
      <c r="N5044" s="1"/>
    </row>
    <row r="5045" spans="14:14" x14ac:dyDescent="0.25">
      <c r="N5045" s="1"/>
    </row>
    <row r="5046" spans="14:14" x14ac:dyDescent="0.25">
      <c r="N5046" s="1"/>
    </row>
    <row r="5047" spans="14:14" x14ac:dyDescent="0.25">
      <c r="N5047" s="1"/>
    </row>
    <row r="5048" spans="14:14" x14ac:dyDescent="0.25">
      <c r="N5048" s="1"/>
    </row>
    <row r="5049" spans="14:14" x14ac:dyDescent="0.25">
      <c r="N5049" s="1"/>
    </row>
    <row r="5050" spans="14:14" x14ac:dyDescent="0.25">
      <c r="N5050" s="1"/>
    </row>
    <row r="5051" spans="14:14" x14ac:dyDescent="0.25">
      <c r="N5051" s="1"/>
    </row>
    <row r="5052" spans="14:14" x14ac:dyDescent="0.25">
      <c r="N5052" s="1"/>
    </row>
    <row r="5053" spans="14:14" x14ac:dyDescent="0.25">
      <c r="N5053" s="1"/>
    </row>
    <row r="5054" spans="14:14" x14ac:dyDescent="0.25">
      <c r="N5054" s="1"/>
    </row>
    <row r="5055" spans="14:14" x14ac:dyDescent="0.25">
      <c r="N5055" s="1"/>
    </row>
    <row r="5056" spans="14:14" x14ac:dyDescent="0.25">
      <c r="N5056" s="1"/>
    </row>
    <row r="5057" spans="14:14" x14ac:dyDescent="0.25">
      <c r="N5057" s="1"/>
    </row>
    <row r="5058" spans="14:14" x14ac:dyDescent="0.25">
      <c r="N5058" s="1"/>
    </row>
    <row r="5059" spans="14:14" x14ac:dyDescent="0.25">
      <c r="N5059" s="1"/>
    </row>
    <row r="5060" spans="14:14" x14ac:dyDescent="0.25">
      <c r="N5060" s="1"/>
    </row>
    <row r="5061" spans="14:14" x14ac:dyDescent="0.25">
      <c r="N5061" s="1"/>
    </row>
    <row r="5062" spans="14:14" x14ac:dyDescent="0.25">
      <c r="N5062" s="1"/>
    </row>
    <row r="5063" spans="14:14" x14ac:dyDescent="0.25">
      <c r="N5063" s="1"/>
    </row>
    <row r="5064" spans="14:14" x14ac:dyDescent="0.25">
      <c r="N5064" s="1"/>
    </row>
    <row r="5065" spans="14:14" x14ac:dyDescent="0.25">
      <c r="N5065" s="1"/>
    </row>
    <row r="5066" spans="14:14" x14ac:dyDescent="0.25">
      <c r="N5066" s="1"/>
    </row>
    <row r="5067" spans="14:14" x14ac:dyDescent="0.25">
      <c r="N5067" s="1"/>
    </row>
    <row r="5068" spans="14:14" x14ac:dyDescent="0.25">
      <c r="N5068" s="1"/>
    </row>
    <row r="5069" spans="14:14" x14ac:dyDescent="0.25">
      <c r="N5069" s="1"/>
    </row>
    <row r="5070" spans="14:14" x14ac:dyDescent="0.25">
      <c r="N5070" s="1"/>
    </row>
    <row r="5071" spans="14:14" x14ac:dyDescent="0.25">
      <c r="N5071" s="1"/>
    </row>
    <row r="5072" spans="14:14" x14ac:dyDescent="0.25">
      <c r="N5072" s="1"/>
    </row>
    <row r="5073" spans="14:14" x14ac:dyDescent="0.25">
      <c r="N5073" s="1"/>
    </row>
    <row r="5074" spans="14:14" x14ac:dyDescent="0.25">
      <c r="N5074" s="1"/>
    </row>
    <row r="5075" spans="14:14" x14ac:dyDescent="0.25">
      <c r="N5075" s="1"/>
    </row>
    <row r="5076" spans="14:14" x14ac:dyDescent="0.25">
      <c r="N5076" s="1"/>
    </row>
    <row r="5077" spans="14:14" x14ac:dyDescent="0.25">
      <c r="N5077" s="1"/>
    </row>
    <row r="5078" spans="14:14" x14ac:dyDescent="0.25">
      <c r="N5078" s="1"/>
    </row>
    <row r="5079" spans="14:14" x14ac:dyDescent="0.25">
      <c r="N5079" s="1"/>
    </row>
    <row r="5080" spans="14:14" x14ac:dyDescent="0.25">
      <c r="N5080" s="1"/>
    </row>
    <row r="5081" spans="14:14" x14ac:dyDescent="0.25">
      <c r="N5081" s="1"/>
    </row>
    <row r="5082" spans="14:14" x14ac:dyDescent="0.25">
      <c r="N5082" s="1"/>
    </row>
    <row r="5083" spans="14:14" x14ac:dyDescent="0.25">
      <c r="N5083" s="1"/>
    </row>
    <row r="5084" spans="14:14" x14ac:dyDescent="0.25">
      <c r="N5084" s="1"/>
    </row>
    <row r="5085" spans="14:14" x14ac:dyDescent="0.25">
      <c r="N5085" s="1"/>
    </row>
    <row r="5086" spans="14:14" x14ac:dyDescent="0.25">
      <c r="N5086" s="1"/>
    </row>
    <row r="5087" spans="14:14" x14ac:dyDescent="0.25">
      <c r="N5087" s="1"/>
    </row>
    <row r="5088" spans="14:14" x14ac:dyDescent="0.25">
      <c r="N5088" s="1"/>
    </row>
    <row r="5089" spans="14:14" x14ac:dyDescent="0.25">
      <c r="N5089" s="1"/>
    </row>
    <row r="5090" spans="14:14" x14ac:dyDescent="0.25">
      <c r="N5090" s="1"/>
    </row>
    <row r="5091" spans="14:14" x14ac:dyDescent="0.25">
      <c r="N5091" s="1"/>
    </row>
    <row r="5092" spans="14:14" x14ac:dyDescent="0.25">
      <c r="N5092" s="1"/>
    </row>
    <row r="5093" spans="14:14" x14ac:dyDescent="0.25">
      <c r="N5093" s="1"/>
    </row>
    <row r="5094" spans="14:14" x14ac:dyDescent="0.25">
      <c r="N5094" s="1"/>
    </row>
    <row r="5095" spans="14:14" x14ac:dyDescent="0.25">
      <c r="N5095" s="1"/>
    </row>
    <row r="5096" spans="14:14" x14ac:dyDescent="0.25">
      <c r="N5096" s="1"/>
    </row>
    <row r="5097" spans="14:14" x14ac:dyDescent="0.25">
      <c r="N5097" s="1"/>
    </row>
    <row r="5098" spans="14:14" x14ac:dyDescent="0.25">
      <c r="N5098" s="1"/>
    </row>
    <row r="5099" spans="14:14" x14ac:dyDescent="0.25">
      <c r="N5099" s="1"/>
    </row>
    <row r="5100" spans="14:14" x14ac:dyDescent="0.25">
      <c r="N5100" s="1"/>
    </row>
    <row r="5101" spans="14:14" x14ac:dyDescent="0.25">
      <c r="N5101" s="1"/>
    </row>
    <row r="5102" spans="14:14" x14ac:dyDescent="0.25">
      <c r="N5102" s="1"/>
    </row>
    <row r="5103" spans="14:14" x14ac:dyDescent="0.25">
      <c r="N5103" s="1"/>
    </row>
    <row r="5104" spans="14:14" x14ac:dyDescent="0.25">
      <c r="N5104" s="1"/>
    </row>
    <row r="5105" spans="14:14" x14ac:dyDescent="0.25">
      <c r="N5105" s="1"/>
    </row>
    <row r="5106" spans="14:14" x14ac:dyDescent="0.25">
      <c r="N5106" s="1"/>
    </row>
    <row r="5107" spans="14:14" x14ac:dyDescent="0.25">
      <c r="N5107" s="1"/>
    </row>
    <row r="5108" spans="14:14" x14ac:dyDescent="0.25">
      <c r="N5108" s="1"/>
    </row>
    <row r="5109" spans="14:14" x14ac:dyDescent="0.25">
      <c r="N5109" s="1"/>
    </row>
    <row r="5110" spans="14:14" x14ac:dyDescent="0.25">
      <c r="N5110" s="1"/>
    </row>
    <row r="5111" spans="14:14" x14ac:dyDescent="0.25">
      <c r="N5111" s="1"/>
    </row>
    <row r="5112" spans="14:14" x14ac:dyDescent="0.25">
      <c r="N5112" s="1"/>
    </row>
    <row r="5113" spans="14:14" x14ac:dyDescent="0.25">
      <c r="N5113" s="1"/>
    </row>
    <row r="5114" spans="14:14" x14ac:dyDescent="0.25">
      <c r="N5114" s="1"/>
    </row>
    <row r="5115" spans="14:14" x14ac:dyDescent="0.25">
      <c r="N5115" s="1"/>
    </row>
    <row r="5116" spans="14:14" x14ac:dyDescent="0.25">
      <c r="N5116" s="1"/>
    </row>
    <row r="5117" spans="14:14" x14ac:dyDescent="0.25">
      <c r="N5117" s="1"/>
    </row>
    <row r="5118" spans="14:14" x14ac:dyDescent="0.25">
      <c r="N5118" s="1"/>
    </row>
    <row r="5119" spans="14:14" x14ac:dyDescent="0.25">
      <c r="N5119" s="1"/>
    </row>
    <row r="5120" spans="14:14" x14ac:dyDescent="0.25">
      <c r="N5120" s="1"/>
    </row>
    <row r="5121" spans="14:14" x14ac:dyDescent="0.25">
      <c r="N5121" s="1"/>
    </row>
    <row r="5122" spans="14:14" x14ac:dyDescent="0.25">
      <c r="N5122" s="1"/>
    </row>
    <row r="5123" spans="14:14" x14ac:dyDescent="0.25">
      <c r="N5123" s="1"/>
    </row>
    <row r="5124" spans="14:14" x14ac:dyDescent="0.25">
      <c r="N5124" s="1"/>
    </row>
    <row r="5125" spans="14:14" x14ac:dyDescent="0.25">
      <c r="N5125" s="1"/>
    </row>
    <row r="5126" spans="14:14" x14ac:dyDescent="0.25">
      <c r="N5126" s="1"/>
    </row>
    <row r="5127" spans="14:14" x14ac:dyDescent="0.25">
      <c r="N5127" s="1"/>
    </row>
    <row r="5128" spans="14:14" x14ac:dyDescent="0.25">
      <c r="N5128" s="1"/>
    </row>
    <row r="5129" spans="14:14" x14ac:dyDescent="0.25">
      <c r="N5129" s="1"/>
    </row>
    <row r="5130" spans="14:14" x14ac:dyDescent="0.25">
      <c r="N5130" s="1"/>
    </row>
    <row r="5131" spans="14:14" x14ac:dyDescent="0.25">
      <c r="N5131" s="1"/>
    </row>
    <row r="5132" spans="14:14" x14ac:dyDescent="0.25">
      <c r="N5132" s="1"/>
    </row>
    <row r="5133" spans="14:14" x14ac:dyDescent="0.25">
      <c r="N5133" s="1"/>
    </row>
    <row r="5134" spans="14:14" x14ac:dyDescent="0.25">
      <c r="N5134" s="1"/>
    </row>
    <row r="5135" spans="14:14" x14ac:dyDescent="0.25">
      <c r="N5135" s="1"/>
    </row>
    <row r="5136" spans="14:14" x14ac:dyDescent="0.25">
      <c r="N5136" s="1"/>
    </row>
    <row r="5137" spans="14:14" x14ac:dyDescent="0.25">
      <c r="N5137" s="1"/>
    </row>
    <row r="5138" spans="14:14" x14ac:dyDescent="0.25">
      <c r="N5138" s="1"/>
    </row>
    <row r="5139" spans="14:14" x14ac:dyDescent="0.25">
      <c r="N5139" s="1"/>
    </row>
    <row r="5140" spans="14:14" x14ac:dyDescent="0.25">
      <c r="N5140" s="1"/>
    </row>
    <row r="5141" spans="14:14" x14ac:dyDescent="0.25">
      <c r="N5141" s="1"/>
    </row>
    <row r="5142" spans="14:14" x14ac:dyDescent="0.25">
      <c r="N5142" s="1"/>
    </row>
    <row r="5143" spans="14:14" x14ac:dyDescent="0.25">
      <c r="N5143" s="1"/>
    </row>
    <row r="5144" spans="14:14" x14ac:dyDescent="0.25">
      <c r="N5144" s="1"/>
    </row>
    <row r="5145" spans="14:14" x14ac:dyDescent="0.25">
      <c r="N5145" s="1"/>
    </row>
    <row r="5146" spans="14:14" x14ac:dyDescent="0.25">
      <c r="N5146" s="1"/>
    </row>
    <row r="5147" spans="14:14" x14ac:dyDescent="0.25">
      <c r="N5147" s="1"/>
    </row>
    <row r="5148" spans="14:14" x14ac:dyDescent="0.25">
      <c r="N5148" s="1"/>
    </row>
    <row r="5149" spans="14:14" x14ac:dyDescent="0.25">
      <c r="N5149" s="1"/>
    </row>
    <row r="5150" spans="14:14" x14ac:dyDescent="0.25">
      <c r="N5150" s="1"/>
    </row>
    <row r="5151" spans="14:14" x14ac:dyDescent="0.25">
      <c r="N5151" s="1"/>
    </row>
    <row r="5152" spans="14:14" x14ac:dyDescent="0.25">
      <c r="N5152" s="1"/>
    </row>
    <row r="5153" spans="14:14" x14ac:dyDescent="0.25">
      <c r="N5153" s="1"/>
    </row>
    <row r="5154" spans="14:14" x14ac:dyDescent="0.25">
      <c r="N5154" s="1"/>
    </row>
    <row r="5155" spans="14:14" x14ac:dyDescent="0.25">
      <c r="N5155" s="1"/>
    </row>
    <row r="5156" spans="14:14" x14ac:dyDescent="0.25">
      <c r="N5156" s="1"/>
    </row>
    <row r="5157" spans="14:14" x14ac:dyDescent="0.25">
      <c r="N5157" s="1"/>
    </row>
    <row r="5158" spans="14:14" x14ac:dyDescent="0.25">
      <c r="N5158" s="1"/>
    </row>
    <row r="5159" spans="14:14" x14ac:dyDescent="0.25">
      <c r="N5159" s="1"/>
    </row>
    <row r="5160" spans="14:14" x14ac:dyDescent="0.25">
      <c r="N5160" s="1"/>
    </row>
    <row r="5161" spans="14:14" x14ac:dyDescent="0.25">
      <c r="N5161" s="1"/>
    </row>
    <row r="5162" spans="14:14" x14ac:dyDescent="0.25">
      <c r="N5162" s="1"/>
    </row>
    <row r="5163" spans="14:14" x14ac:dyDescent="0.25">
      <c r="N5163" s="1"/>
    </row>
    <row r="5164" spans="14:14" x14ac:dyDescent="0.25">
      <c r="N5164" s="1"/>
    </row>
    <row r="5165" spans="14:14" x14ac:dyDescent="0.25">
      <c r="N5165" s="1"/>
    </row>
    <row r="5166" spans="14:14" x14ac:dyDescent="0.25">
      <c r="N5166" s="1"/>
    </row>
    <row r="5167" spans="14:14" x14ac:dyDescent="0.25">
      <c r="N5167" s="1"/>
    </row>
    <row r="5168" spans="14:14" x14ac:dyDescent="0.25">
      <c r="N5168" s="1"/>
    </row>
    <row r="5169" spans="14:14" x14ac:dyDescent="0.25">
      <c r="N5169" s="1"/>
    </row>
    <row r="5170" spans="14:14" x14ac:dyDescent="0.25">
      <c r="N5170" s="1"/>
    </row>
    <row r="5171" spans="14:14" x14ac:dyDescent="0.25">
      <c r="N5171" s="1"/>
    </row>
    <row r="5172" spans="14:14" x14ac:dyDescent="0.25">
      <c r="N5172" s="1"/>
    </row>
    <row r="5173" spans="14:14" x14ac:dyDescent="0.25">
      <c r="N5173" s="1"/>
    </row>
    <row r="5174" spans="14:14" x14ac:dyDescent="0.25">
      <c r="N5174" s="1"/>
    </row>
    <row r="5175" spans="14:14" x14ac:dyDescent="0.25">
      <c r="N5175" s="1"/>
    </row>
    <row r="5176" spans="14:14" x14ac:dyDescent="0.25">
      <c r="N5176" s="1"/>
    </row>
    <row r="5177" spans="14:14" x14ac:dyDescent="0.25">
      <c r="N5177" s="1"/>
    </row>
    <row r="5178" spans="14:14" x14ac:dyDescent="0.25">
      <c r="N5178" s="1"/>
    </row>
    <row r="5179" spans="14:14" x14ac:dyDescent="0.25">
      <c r="N5179" s="1"/>
    </row>
    <row r="5180" spans="14:14" x14ac:dyDescent="0.25">
      <c r="N5180" s="1"/>
    </row>
    <row r="5181" spans="14:14" x14ac:dyDescent="0.25">
      <c r="N5181" s="1"/>
    </row>
    <row r="5182" spans="14:14" x14ac:dyDescent="0.25">
      <c r="N5182" s="1"/>
    </row>
    <row r="5183" spans="14:14" x14ac:dyDescent="0.25">
      <c r="N5183" s="1"/>
    </row>
    <row r="5184" spans="14:14" x14ac:dyDescent="0.25">
      <c r="N5184" s="1"/>
    </row>
    <row r="5185" spans="14:14" x14ac:dyDescent="0.25">
      <c r="N5185" s="1"/>
    </row>
    <row r="5186" spans="14:14" x14ac:dyDescent="0.25">
      <c r="N5186" s="1"/>
    </row>
    <row r="5187" spans="14:14" x14ac:dyDescent="0.25">
      <c r="N5187" s="1"/>
    </row>
    <row r="5188" spans="14:14" x14ac:dyDescent="0.25">
      <c r="N5188" s="1"/>
    </row>
    <row r="5189" spans="14:14" x14ac:dyDescent="0.25">
      <c r="N5189" s="1"/>
    </row>
    <row r="5190" spans="14:14" x14ac:dyDescent="0.25">
      <c r="N5190" s="1"/>
    </row>
    <row r="5191" spans="14:14" x14ac:dyDescent="0.25">
      <c r="N5191" s="1"/>
    </row>
    <row r="5192" spans="14:14" x14ac:dyDescent="0.25">
      <c r="N5192" s="1"/>
    </row>
    <row r="5193" spans="14:14" x14ac:dyDescent="0.25">
      <c r="N5193" s="1"/>
    </row>
    <row r="5194" spans="14:14" x14ac:dyDescent="0.25">
      <c r="N5194" s="1"/>
    </row>
    <row r="5195" spans="14:14" x14ac:dyDescent="0.25">
      <c r="N5195" s="1"/>
    </row>
    <row r="5196" spans="14:14" x14ac:dyDescent="0.25">
      <c r="N5196" s="1"/>
    </row>
    <row r="5197" spans="14:14" x14ac:dyDescent="0.25">
      <c r="N5197" s="1"/>
    </row>
    <row r="5198" spans="14:14" x14ac:dyDescent="0.25">
      <c r="N5198" s="1"/>
    </row>
    <row r="5199" spans="14:14" x14ac:dyDescent="0.25">
      <c r="N5199" s="1"/>
    </row>
    <row r="5200" spans="14:14" x14ac:dyDescent="0.25">
      <c r="N5200" s="1"/>
    </row>
    <row r="5201" spans="14:14" x14ac:dyDescent="0.25">
      <c r="N5201" s="1"/>
    </row>
    <row r="5202" spans="14:14" x14ac:dyDescent="0.25">
      <c r="N5202" s="1"/>
    </row>
    <row r="5203" spans="14:14" x14ac:dyDescent="0.25">
      <c r="N5203" s="1"/>
    </row>
    <row r="5204" spans="14:14" x14ac:dyDescent="0.25">
      <c r="N5204" s="1"/>
    </row>
    <row r="5205" spans="14:14" x14ac:dyDescent="0.25">
      <c r="N5205" s="1"/>
    </row>
    <row r="5206" spans="14:14" x14ac:dyDescent="0.25">
      <c r="N5206" s="1"/>
    </row>
    <row r="5207" spans="14:14" x14ac:dyDescent="0.25">
      <c r="N5207" s="1"/>
    </row>
    <row r="5208" spans="14:14" x14ac:dyDescent="0.25">
      <c r="N5208" s="1"/>
    </row>
    <row r="5209" spans="14:14" x14ac:dyDescent="0.25">
      <c r="N5209" s="1"/>
    </row>
    <row r="5210" spans="14:14" x14ac:dyDescent="0.25">
      <c r="N5210" s="1"/>
    </row>
    <row r="5211" spans="14:14" x14ac:dyDescent="0.25">
      <c r="N5211" s="1"/>
    </row>
    <row r="5212" spans="14:14" x14ac:dyDescent="0.25">
      <c r="N5212" s="1"/>
    </row>
    <row r="5213" spans="14:14" x14ac:dyDescent="0.25">
      <c r="N5213" s="1"/>
    </row>
    <row r="5214" spans="14:14" x14ac:dyDescent="0.25">
      <c r="N5214" s="1"/>
    </row>
    <row r="5215" spans="14:14" x14ac:dyDescent="0.25">
      <c r="N5215" s="1"/>
    </row>
    <row r="5216" spans="14:14" x14ac:dyDescent="0.25">
      <c r="N5216" s="1"/>
    </row>
    <row r="5217" spans="14:14" x14ac:dyDescent="0.25">
      <c r="N5217" s="1"/>
    </row>
    <row r="5218" spans="14:14" x14ac:dyDescent="0.25">
      <c r="N5218" s="1"/>
    </row>
    <row r="5219" spans="14:14" x14ac:dyDescent="0.25">
      <c r="N5219" s="1"/>
    </row>
    <row r="5220" spans="14:14" x14ac:dyDescent="0.25">
      <c r="N5220" s="1"/>
    </row>
    <row r="5221" spans="14:14" x14ac:dyDescent="0.25">
      <c r="N5221" s="1"/>
    </row>
    <row r="5222" spans="14:14" x14ac:dyDescent="0.25">
      <c r="N5222" s="1"/>
    </row>
    <row r="5223" spans="14:14" x14ac:dyDescent="0.25">
      <c r="N5223" s="1"/>
    </row>
    <row r="5224" spans="14:14" x14ac:dyDescent="0.25">
      <c r="N5224" s="1"/>
    </row>
    <row r="5225" spans="14:14" x14ac:dyDescent="0.25">
      <c r="N5225" s="1"/>
    </row>
    <row r="5226" spans="14:14" x14ac:dyDescent="0.25">
      <c r="N5226" s="1"/>
    </row>
    <row r="5227" spans="14:14" x14ac:dyDescent="0.25">
      <c r="N5227" s="1"/>
    </row>
    <row r="5228" spans="14:14" x14ac:dyDescent="0.25">
      <c r="N5228" s="1"/>
    </row>
    <row r="5229" spans="14:14" x14ac:dyDescent="0.25">
      <c r="N5229" s="1"/>
    </row>
    <row r="5230" spans="14:14" x14ac:dyDescent="0.25">
      <c r="N5230" s="1"/>
    </row>
    <row r="5231" spans="14:14" x14ac:dyDescent="0.25">
      <c r="N5231" s="1"/>
    </row>
    <row r="5232" spans="14:14" x14ac:dyDescent="0.25">
      <c r="N5232" s="1"/>
    </row>
    <row r="5233" spans="14:14" x14ac:dyDescent="0.25">
      <c r="N5233" s="1"/>
    </row>
    <row r="5234" spans="14:14" x14ac:dyDescent="0.25">
      <c r="N5234" s="1"/>
    </row>
    <row r="5235" spans="14:14" x14ac:dyDescent="0.25">
      <c r="N5235" s="1"/>
    </row>
    <row r="5236" spans="14:14" x14ac:dyDescent="0.25">
      <c r="N5236" s="1"/>
    </row>
    <row r="5237" spans="14:14" x14ac:dyDescent="0.25">
      <c r="N5237" s="1"/>
    </row>
    <row r="5238" spans="14:14" x14ac:dyDescent="0.25">
      <c r="N5238" s="1"/>
    </row>
    <row r="5239" spans="14:14" x14ac:dyDescent="0.25">
      <c r="N5239" s="1"/>
    </row>
    <row r="5240" spans="14:14" x14ac:dyDescent="0.25">
      <c r="N5240" s="1"/>
    </row>
    <row r="5241" spans="14:14" x14ac:dyDescent="0.25">
      <c r="N5241" s="1"/>
    </row>
    <row r="5242" spans="14:14" x14ac:dyDescent="0.25">
      <c r="N5242" s="1"/>
    </row>
    <row r="5243" spans="14:14" x14ac:dyDescent="0.25">
      <c r="N5243" s="1"/>
    </row>
    <row r="5244" spans="14:14" x14ac:dyDescent="0.25">
      <c r="N5244" s="1"/>
    </row>
    <row r="5245" spans="14:14" x14ac:dyDescent="0.25">
      <c r="N5245" s="1"/>
    </row>
    <row r="5246" spans="14:14" x14ac:dyDescent="0.25">
      <c r="N5246" s="1"/>
    </row>
    <row r="5247" spans="14:14" x14ac:dyDescent="0.25">
      <c r="N5247" s="1"/>
    </row>
    <row r="5248" spans="14:14" x14ac:dyDescent="0.25">
      <c r="N5248" s="1"/>
    </row>
    <row r="5249" spans="14:14" x14ac:dyDescent="0.25">
      <c r="N5249" s="1"/>
    </row>
    <row r="5250" spans="14:14" x14ac:dyDescent="0.25">
      <c r="N5250" s="1"/>
    </row>
    <row r="5251" spans="14:14" x14ac:dyDescent="0.25">
      <c r="N5251" s="1"/>
    </row>
    <row r="5252" spans="14:14" x14ac:dyDescent="0.25">
      <c r="N5252" s="1"/>
    </row>
    <row r="5253" spans="14:14" x14ac:dyDescent="0.25">
      <c r="N5253" s="1"/>
    </row>
    <row r="5254" spans="14:14" x14ac:dyDescent="0.25">
      <c r="N5254" s="1"/>
    </row>
    <row r="5255" spans="14:14" x14ac:dyDescent="0.25">
      <c r="N5255" s="1"/>
    </row>
    <row r="5256" spans="14:14" x14ac:dyDescent="0.25">
      <c r="N5256" s="1"/>
    </row>
    <row r="5257" spans="14:14" x14ac:dyDescent="0.25">
      <c r="N5257" s="1"/>
    </row>
    <row r="5258" spans="14:14" x14ac:dyDescent="0.25">
      <c r="N5258" s="1"/>
    </row>
    <row r="5259" spans="14:14" x14ac:dyDescent="0.25">
      <c r="N5259" s="1"/>
    </row>
    <row r="5260" spans="14:14" x14ac:dyDescent="0.25">
      <c r="N5260" s="1"/>
    </row>
    <row r="5261" spans="14:14" x14ac:dyDescent="0.25">
      <c r="N5261" s="1"/>
    </row>
    <row r="5262" spans="14:14" x14ac:dyDescent="0.25">
      <c r="N5262" s="1"/>
    </row>
    <row r="5263" spans="14:14" x14ac:dyDescent="0.25">
      <c r="N5263" s="1"/>
    </row>
    <row r="5264" spans="14:14" x14ac:dyDescent="0.25">
      <c r="N5264" s="1"/>
    </row>
    <row r="5265" spans="14:14" x14ac:dyDescent="0.25">
      <c r="N5265" s="1"/>
    </row>
    <row r="5266" spans="14:14" x14ac:dyDescent="0.25">
      <c r="N5266" s="1"/>
    </row>
    <row r="5267" spans="14:14" x14ac:dyDescent="0.25">
      <c r="N5267" s="1"/>
    </row>
    <row r="5268" spans="14:14" x14ac:dyDescent="0.25">
      <c r="N5268" s="1"/>
    </row>
    <row r="5269" spans="14:14" x14ac:dyDescent="0.25">
      <c r="N5269" s="1"/>
    </row>
    <row r="5270" spans="14:14" x14ac:dyDescent="0.25">
      <c r="N5270" s="1"/>
    </row>
    <row r="5271" spans="14:14" x14ac:dyDescent="0.25">
      <c r="N5271" s="1"/>
    </row>
    <row r="5272" spans="14:14" x14ac:dyDescent="0.25">
      <c r="N5272" s="1"/>
    </row>
    <row r="5273" spans="14:14" x14ac:dyDescent="0.25">
      <c r="N5273" s="1"/>
    </row>
    <row r="5274" spans="14:14" x14ac:dyDescent="0.25">
      <c r="N5274" s="1"/>
    </row>
    <row r="5275" spans="14:14" x14ac:dyDescent="0.25">
      <c r="N5275" s="1"/>
    </row>
    <row r="5276" spans="14:14" x14ac:dyDescent="0.25">
      <c r="N5276" s="1"/>
    </row>
    <row r="5277" spans="14:14" x14ac:dyDescent="0.25">
      <c r="N5277" s="1"/>
    </row>
    <row r="5278" spans="14:14" x14ac:dyDescent="0.25">
      <c r="N5278" s="1"/>
    </row>
    <row r="5279" spans="14:14" x14ac:dyDescent="0.25">
      <c r="N5279" s="1"/>
    </row>
    <row r="5280" spans="14:14" x14ac:dyDescent="0.25">
      <c r="N5280" s="1"/>
    </row>
    <row r="5281" spans="14:14" x14ac:dyDescent="0.25">
      <c r="N5281" s="1"/>
    </row>
    <row r="5282" spans="14:14" x14ac:dyDescent="0.25">
      <c r="N5282" s="1"/>
    </row>
    <row r="5283" spans="14:14" x14ac:dyDescent="0.25">
      <c r="N5283" s="1"/>
    </row>
    <row r="5284" spans="14:14" x14ac:dyDescent="0.25">
      <c r="N5284" s="1"/>
    </row>
    <row r="5285" spans="14:14" x14ac:dyDescent="0.25">
      <c r="N5285" s="1"/>
    </row>
    <row r="5286" spans="14:14" x14ac:dyDescent="0.25">
      <c r="N5286" s="1"/>
    </row>
    <row r="5287" spans="14:14" x14ac:dyDescent="0.25">
      <c r="N5287" s="1"/>
    </row>
    <row r="5288" spans="14:14" x14ac:dyDescent="0.25">
      <c r="N5288" s="1"/>
    </row>
    <row r="5289" spans="14:14" x14ac:dyDescent="0.25">
      <c r="N5289" s="1"/>
    </row>
    <row r="5290" spans="14:14" x14ac:dyDescent="0.25">
      <c r="N5290" s="1"/>
    </row>
    <row r="5291" spans="14:14" x14ac:dyDescent="0.25">
      <c r="N5291" s="1"/>
    </row>
    <row r="5292" spans="14:14" x14ac:dyDescent="0.25">
      <c r="N5292" s="1"/>
    </row>
    <row r="5293" spans="14:14" x14ac:dyDescent="0.25">
      <c r="N5293" s="1"/>
    </row>
    <row r="5294" spans="14:14" x14ac:dyDescent="0.25">
      <c r="N5294" s="1"/>
    </row>
    <row r="5295" spans="14:14" x14ac:dyDescent="0.25">
      <c r="N5295" s="1"/>
    </row>
    <row r="5296" spans="14:14" x14ac:dyDescent="0.25">
      <c r="N5296" s="1"/>
    </row>
    <row r="5297" spans="14:14" x14ac:dyDescent="0.25">
      <c r="N5297" s="1"/>
    </row>
    <row r="5298" spans="14:14" x14ac:dyDescent="0.25">
      <c r="N5298" s="1"/>
    </row>
    <row r="5299" spans="14:14" x14ac:dyDescent="0.25">
      <c r="N5299" s="1"/>
    </row>
    <row r="5300" spans="14:14" x14ac:dyDescent="0.25">
      <c r="N5300" s="1"/>
    </row>
    <row r="5301" spans="14:14" x14ac:dyDescent="0.25">
      <c r="N5301" s="1"/>
    </row>
    <row r="5302" spans="14:14" x14ac:dyDescent="0.25">
      <c r="N5302" s="1"/>
    </row>
    <row r="5303" spans="14:14" x14ac:dyDescent="0.25">
      <c r="N5303" s="1"/>
    </row>
    <row r="5304" spans="14:14" x14ac:dyDescent="0.25">
      <c r="N5304" s="1"/>
    </row>
    <row r="5305" spans="14:14" x14ac:dyDescent="0.25">
      <c r="N5305" s="1"/>
    </row>
    <row r="5306" spans="14:14" x14ac:dyDescent="0.25">
      <c r="N5306" s="1"/>
    </row>
    <row r="5307" spans="14:14" x14ac:dyDescent="0.25">
      <c r="N5307" s="1"/>
    </row>
    <row r="5308" spans="14:14" x14ac:dyDescent="0.25">
      <c r="N5308" s="1"/>
    </row>
    <row r="5309" spans="14:14" x14ac:dyDescent="0.25">
      <c r="N5309" s="1"/>
    </row>
    <row r="5310" spans="14:14" x14ac:dyDescent="0.25">
      <c r="N5310" s="1"/>
    </row>
    <row r="5311" spans="14:14" x14ac:dyDescent="0.25">
      <c r="N5311" s="1"/>
    </row>
    <row r="5312" spans="14:14" x14ac:dyDescent="0.25">
      <c r="N5312" s="1"/>
    </row>
    <row r="5313" spans="14:14" x14ac:dyDescent="0.25">
      <c r="N5313" s="1"/>
    </row>
    <row r="5314" spans="14:14" x14ac:dyDescent="0.25">
      <c r="N5314" s="1"/>
    </row>
    <row r="5315" spans="14:14" x14ac:dyDescent="0.25">
      <c r="N5315" s="1"/>
    </row>
    <row r="5316" spans="14:14" x14ac:dyDescent="0.25">
      <c r="N5316" s="1"/>
    </row>
    <row r="5317" spans="14:14" x14ac:dyDescent="0.25">
      <c r="N5317" s="1"/>
    </row>
    <row r="5318" spans="14:14" x14ac:dyDescent="0.25">
      <c r="N5318" s="1"/>
    </row>
    <row r="5319" spans="14:14" x14ac:dyDescent="0.25">
      <c r="N5319" s="1"/>
    </row>
    <row r="5320" spans="14:14" x14ac:dyDescent="0.25">
      <c r="N5320" s="1"/>
    </row>
    <row r="5321" spans="14:14" x14ac:dyDescent="0.25">
      <c r="N5321" s="1"/>
    </row>
    <row r="5322" spans="14:14" x14ac:dyDescent="0.25">
      <c r="N5322" s="1"/>
    </row>
    <row r="5323" spans="14:14" x14ac:dyDescent="0.25">
      <c r="N5323" s="1"/>
    </row>
    <row r="5324" spans="14:14" x14ac:dyDescent="0.25">
      <c r="N5324" s="1"/>
    </row>
    <row r="5325" spans="14:14" x14ac:dyDescent="0.25">
      <c r="N5325" s="1"/>
    </row>
    <row r="5326" spans="14:14" x14ac:dyDescent="0.25">
      <c r="N5326" s="1"/>
    </row>
    <row r="5327" spans="14:14" x14ac:dyDescent="0.25">
      <c r="N5327" s="1"/>
    </row>
    <row r="5328" spans="14:14" x14ac:dyDescent="0.25">
      <c r="N5328" s="1"/>
    </row>
    <row r="5329" spans="14:14" x14ac:dyDescent="0.25">
      <c r="N5329" s="1"/>
    </row>
    <row r="5330" spans="14:14" x14ac:dyDescent="0.25">
      <c r="N5330" s="1"/>
    </row>
    <row r="5331" spans="14:14" x14ac:dyDescent="0.25">
      <c r="N5331" s="1"/>
    </row>
    <row r="5332" spans="14:14" x14ac:dyDescent="0.25">
      <c r="N5332" s="1"/>
    </row>
    <row r="5333" spans="14:14" x14ac:dyDescent="0.25">
      <c r="N5333" s="1"/>
    </row>
    <row r="5334" spans="14:14" x14ac:dyDescent="0.25">
      <c r="N5334" s="1"/>
    </row>
    <row r="5335" spans="14:14" x14ac:dyDescent="0.25">
      <c r="N5335" s="1"/>
    </row>
    <row r="5336" spans="14:14" x14ac:dyDescent="0.25">
      <c r="N5336" s="1"/>
    </row>
    <row r="5337" spans="14:14" x14ac:dyDescent="0.25">
      <c r="N5337" s="1"/>
    </row>
    <row r="5338" spans="14:14" x14ac:dyDescent="0.25">
      <c r="N5338" s="1"/>
    </row>
    <row r="5339" spans="14:14" x14ac:dyDescent="0.25">
      <c r="N5339" s="1"/>
    </row>
    <row r="5340" spans="14:14" x14ac:dyDescent="0.25">
      <c r="N5340" s="1"/>
    </row>
    <row r="5341" spans="14:14" x14ac:dyDescent="0.25">
      <c r="N5341" s="1"/>
    </row>
    <row r="5342" spans="14:14" x14ac:dyDescent="0.25">
      <c r="N5342" s="1"/>
    </row>
    <row r="5343" spans="14:14" x14ac:dyDescent="0.25">
      <c r="N5343" s="1"/>
    </row>
    <row r="5344" spans="14:14" x14ac:dyDescent="0.25">
      <c r="N5344" s="1"/>
    </row>
    <row r="5345" spans="14:14" x14ac:dyDescent="0.25">
      <c r="N5345" s="1"/>
    </row>
    <row r="5346" spans="14:14" x14ac:dyDescent="0.25">
      <c r="N5346" s="1"/>
    </row>
    <row r="5347" spans="14:14" x14ac:dyDescent="0.25">
      <c r="N5347" s="1"/>
    </row>
    <row r="5348" spans="14:14" x14ac:dyDescent="0.25">
      <c r="N5348" s="1"/>
    </row>
    <row r="5349" spans="14:14" x14ac:dyDescent="0.25">
      <c r="N5349" s="1"/>
    </row>
    <row r="5350" spans="14:14" x14ac:dyDescent="0.25">
      <c r="N5350" s="1"/>
    </row>
    <row r="5351" spans="14:14" x14ac:dyDescent="0.25">
      <c r="N5351" s="1"/>
    </row>
    <row r="5352" spans="14:14" x14ac:dyDescent="0.25">
      <c r="N5352" s="1"/>
    </row>
    <row r="5353" spans="14:14" x14ac:dyDescent="0.25">
      <c r="N5353" s="1"/>
    </row>
    <row r="5354" spans="14:14" x14ac:dyDescent="0.25">
      <c r="N5354" s="1"/>
    </row>
    <row r="5355" spans="14:14" x14ac:dyDescent="0.25">
      <c r="N5355" s="1"/>
    </row>
    <row r="5356" spans="14:14" x14ac:dyDescent="0.25">
      <c r="N5356" s="1"/>
    </row>
    <row r="5357" spans="14:14" x14ac:dyDescent="0.25">
      <c r="N5357" s="1"/>
    </row>
    <row r="5358" spans="14:14" x14ac:dyDescent="0.25">
      <c r="N5358" s="1"/>
    </row>
    <row r="5359" spans="14:14" x14ac:dyDescent="0.25">
      <c r="N5359" s="1"/>
    </row>
    <row r="5360" spans="14:14" x14ac:dyDescent="0.25">
      <c r="N5360" s="1"/>
    </row>
    <row r="5361" spans="14:14" x14ac:dyDescent="0.25">
      <c r="N5361" s="1"/>
    </row>
    <row r="5362" spans="14:14" x14ac:dyDescent="0.25">
      <c r="N5362" s="1"/>
    </row>
    <row r="5363" spans="14:14" x14ac:dyDescent="0.25">
      <c r="N5363" s="1"/>
    </row>
    <row r="5364" spans="14:14" x14ac:dyDescent="0.25">
      <c r="N5364" s="1"/>
    </row>
    <row r="5365" spans="14:14" x14ac:dyDescent="0.25">
      <c r="N5365" s="1"/>
    </row>
    <row r="5366" spans="14:14" x14ac:dyDescent="0.25">
      <c r="N5366" s="1"/>
    </row>
    <row r="5367" spans="14:14" x14ac:dyDescent="0.25">
      <c r="N5367" s="1"/>
    </row>
    <row r="5368" spans="14:14" x14ac:dyDescent="0.25">
      <c r="N5368" s="1"/>
    </row>
    <row r="5369" spans="14:14" x14ac:dyDescent="0.25">
      <c r="N5369" s="1"/>
    </row>
    <row r="5370" spans="14:14" x14ac:dyDescent="0.25">
      <c r="N5370" s="1"/>
    </row>
    <row r="5371" spans="14:14" x14ac:dyDescent="0.25">
      <c r="N5371" s="1"/>
    </row>
    <row r="5372" spans="14:14" x14ac:dyDescent="0.25">
      <c r="N5372" s="1"/>
    </row>
    <row r="5373" spans="14:14" x14ac:dyDescent="0.25">
      <c r="N5373" s="1"/>
    </row>
    <row r="5374" spans="14:14" x14ac:dyDescent="0.25">
      <c r="N5374" s="1"/>
    </row>
    <row r="5375" spans="14:14" x14ac:dyDescent="0.25">
      <c r="N5375" s="1"/>
    </row>
    <row r="5376" spans="14:14" x14ac:dyDescent="0.25">
      <c r="N5376" s="1"/>
    </row>
    <row r="5377" spans="14:14" x14ac:dyDescent="0.25">
      <c r="N5377" s="1"/>
    </row>
    <row r="5378" spans="14:14" x14ac:dyDescent="0.25">
      <c r="N5378" s="1"/>
    </row>
    <row r="5379" spans="14:14" x14ac:dyDescent="0.25">
      <c r="N5379" s="1"/>
    </row>
    <row r="5380" spans="14:14" x14ac:dyDescent="0.25">
      <c r="N5380" s="1"/>
    </row>
    <row r="5381" spans="14:14" x14ac:dyDescent="0.25">
      <c r="N5381" s="1"/>
    </row>
    <row r="5382" spans="14:14" x14ac:dyDescent="0.25">
      <c r="N5382" s="1"/>
    </row>
    <row r="5383" spans="14:14" x14ac:dyDescent="0.25">
      <c r="N5383" s="1"/>
    </row>
    <row r="5384" spans="14:14" x14ac:dyDescent="0.25">
      <c r="N5384" s="1"/>
    </row>
    <row r="5385" spans="14:14" x14ac:dyDescent="0.25">
      <c r="N5385" s="1"/>
    </row>
    <row r="5386" spans="14:14" x14ac:dyDescent="0.25">
      <c r="N5386" s="1"/>
    </row>
    <row r="5387" spans="14:14" x14ac:dyDescent="0.25">
      <c r="N5387" s="1"/>
    </row>
    <row r="5388" spans="14:14" x14ac:dyDescent="0.25">
      <c r="N5388" s="1"/>
    </row>
    <row r="5389" spans="14:14" x14ac:dyDescent="0.25">
      <c r="N5389" s="1"/>
    </row>
    <row r="5390" spans="14:14" x14ac:dyDescent="0.25">
      <c r="N5390" s="1"/>
    </row>
    <row r="5391" spans="14:14" x14ac:dyDescent="0.25">
      <c r="N5391" s="1"/>
    </row>
    <row r="5392" spans="14:14" x14ac:dyDescent="0.25">
      <c r="N5392" s="1"/>
    </row>
    <row r="5393" spans="14:14" x14ac:dyDescent="0.25">
      <c r="N5393" s="1"/>
    </row>
    <row r="5394" spans="14:14" x14ac:dyDescent="0.25">
      <c r="N5394" s="1"/>
    </row>
    <row r="5395" spans="14:14" x14ac:dyDescent="0.25">
      <c r="N5395" s="1"/>
    </row>
    <row r="5396" spans="14:14" x14ac:dyDescent="0.25">
      <c r="N5396" s="1"/>
    </row>
    <row r="5397" spans="14:14" x14ac:dyDescent="0.25">
      <c r="N5397" s="1"/>
    </row>
    <row r="5398" spans="14:14" x14ac:dyDescent="0.25">
      <c r="N5398" s="1"/>
    </row>
    <row r="5399" spans="14:14" x14ac:dyDescent="0.25">
      <c r="N5399" s="1"/>
    </row>
    <row r="5400" spans="14:14" x14ac:dyDescent="0.25">
      <c r="N5400" s="1"/>
    </row>
    <row r="5401" spans="14:14" x14ac:dyDescent="0.25">
      <c r="N5401" s="1"/>
    </row>
    <row r="5402" spans="14:14" x14ac:dyDescent="0.25">
      <c r="N5402" s="1"/>
    </row>
    <row r="5403" spans="14:14" x14ac:dyDescent="0.25">
      <c r="N5403" s="1"/>
    </row>
    <row r="5404" spans="14:14" x14ac:dyDescent="0.25">
      <c r="N5404" s="1"/>
    </row>
    <row r="5405" spans="14:14" x14ac:dyDescent="0.25">
      <c r="N5405" s="1"/>
    </row>
    <row r="5406" spans="14:14" x14ac:dyDescent="0.25">
      <c r="N5406" s="1"/>
    </row>
    <row r="5407" spans="14:14" x14ac:dyDescent="0.25">
      <c r="N5407" s="1"/>
    </row>
    <row r="5408" spans="14:14" x14ac:dyDescent="0.25">
      <c r="N5408" s="1"/>
    </row>
    <row r="5409" spans="14:14" x14ac:dyDescent="0.25">
      <c r="N5409" s="1"/>
    </row>
    <row r="5410" spans="14:14" x14ac:dyDescent="0.25">
      <c r="N5410" s="1"/>
    </row>
    <row r="5411" spans="14:14" x14ac:dyDescent="0.25">
      <c r="N5411" s="1"/>
    </row>
    <row r="5412" spans="14:14" x14ac:dyDescent="0.25">
      <c r="N5412" s="1"/>
    </row>
    <row r="5413" spans="14:14" x14ac:dyDescent="0.25">
      <c r="N5413" s="1"/>
    </row>
    <row r="5414" spans="14:14" x14ac:dyDescent="0.25">
      <c r="N5414" s="1"/>
    </row>
    <row r="5415" spans="14:14" x14ac:dyDescent="0.25">
      <c r="N5415" s="1"/>
    </row>
    <row r="5416" spans="14:14" x14ac:dyDescent="0.25">
      <c r="N5416" s="1"/>
    </row>
    <row r="5417" spans="14:14" x14ac:dyDescent="0.25">
      <c r="N5417" s="1"/>
    </row>
    <row r="5418" spans="14:14" x14ac:dyDescent="0.25">
      <c r="N5418" s="1"/>
    </row>
    <row r="5419" spans="14:14" x14ac:dyDescent="0.25">
      <c r="N5419" s="1"/>
    </row>
    <row r="5420" spans="14:14" x14ac:dyDescent="0.25">
      <c r="N5420" s="1"/>
    </row>
    <row r="5421" spans="14:14" x14ac:dyDescent="0.25">
      <c r="N5421" s="1"/>
    </row>
    <row r="5422" spans="14:14" x14ac:dyDescent="0.25">
      <c r="N5422" s="1"/>
    </row>
    <row r="5423" spans="14:14" x14ac:dyDescent="0.25">
      <c r="N5423" s="1"/>
    </row>
    <row r="5424" spans="14:14" x14ac:dyDescent="0.25">
      <c r="N5424" s="1"/>
    </row>
    <row r="5425" spans="14:14" x14ac:dyDescent="0.25">
      <c r="N5425" s="1"/>
    </row>
    <row r="5426" spans="14:14" x14ac:dyDescent="0.25">
      <c r="N5426" s="1"/>
    </row>
    <row r="5427" spans="14:14" x14ac:dyDescent="0.25">
      <c r="N5427" s="1"/>
    </row>
    <row r="5428" spans="14:14" x14ac:dyDescent="0.25">
      <c r="N5428" s="1"/>
    </row>
    <row r="5429" spans="14:14" x14ac:dyDescent="0.25">
      <c r="N5429" s="1"/>
    </row>
    <row r="5430" spans="14:14" x14ac:dyDescent="0.25">
      <c r="N5430" s="1"/>
    </row>
    <row r="5431" spans="14:14" x14ac:dyDescent="0.25">
      <c r="N5431" s="1"/>
    </row>
    <row r="5432" spans="14:14" x14ac:dyDescent="0.25">
      <c r="N5432" s="1"/>
    </row>
    <row r="5433" spans="14:14" x14ac:dyDescent="0.25">
      <c r="N5433" s="1"/>
    </row>
    <row r="5434" spans="14:14" x14ac:dyDescent="0.25">
      <c r="N5434" s="1"/>
    </row>
    <row r="5435" spans="14:14" x14ac:dyDescent="0.25">
      <c r="N5435" s="1"/>
    </row>
    <row r="5436" spans="14:14" x14ac:dyDescent="0.25">
      <c r="N5436" s="1"/>
    </row>
    <row r="5437" spans="14:14" x14ac:dyDescent="0.25">
      <c r="N5437" s="1"/>
    </row>
    <row r="5438" spans="14:14" x14ac:dyDescent="0.25">
      <c r="N5438" s="1"/>
    </row>
    <row r="5439" spans="14:14" x14ac:dyDescent="0.25">
      <c r="N5439" s="1"/>
    </row>
    <row r="5440" spans="14:14" x14ac:dyDescent="0.25">
      <c r="N5440" s="1"/>
    </row>
    <row r="5441" spans="14:14" x14ac:dyDescent="0.25">
      <c r="N5441" s="1"/>
    </row>
    <row r="5442" spans="14:14" x14ac:dyDescent="0.25">
      <c r="N5442" s="1"/>
    </row>
    <row r="5443" spans="14:14" x14ac:dyDescent="0.25">
      <c r="N5443" s="1"/>
    </row>
    <row r="5444" spans="14:14" x14ac:dyDescent="0.25">
      <c r="N5444" s="1"/>
    </row>
    <row r="5445" spans="14:14" x14ac:dyDescent="0.25">
      <c r="N5445" s="1"/>
    </row>
    <row r="5446" spans="14:14" x14ac:dyDescent="0.25">
      <c r="N5446" s="1"/>
    </row>
    <row r="5447" spans="14:14" x14ac:dyDescent="0.25">
      <c r="N5447" s="1"/>
    </row>
    <row r="5448" spans="14:14" x14ac:dyDescent="0.25">
      <c r="N5448" s="1"/>
    </row>
    <row r="5449" spans="14:14" x14ac:dyDescent="0.25">
      <c r="N5449" s="1"/>
    </row>
    <row r="5450" spans="14:14" x14ac:dyDescent="0.25">
      <c r="N5450" s="1"/>
    </row>
    <row r="5451" spans="14:14" x14ac:dyDescent="0.25">
      <c r="N5451" s="1"/>
    </row>
    <row r="5452" spans="14:14" x14ac:dyDescent="0.25">
      <c r="N5452" s="1"/>
    </row>
    <row r="5453" spans="14:14" x14ac:dyDescent="0.25">
      <c r="N5453" s="1"/>
    </row>
    <row r="5454" spans="14:14" x14ac:dyDescent="0.25">
      <c r="N5454" s="1"/>
    </row>
    <row r="5455" spans="14:14" x14ac:dyDescent="0.25">
      <c r="N5455" s="1"/>
    </row>
    <row r="5456" spans="14:14" x14ac:dyDescent="0.25">
      <c r="N5456" s="1"/>
    </row>
    <row r="5457" spans="14:14" x14ac:dyDescent="0.25">
      <c r="N5457" s="1"/>
    </row>
    <row r="5458" spans="14:14" x14ac:dyDescent="0.25">
      <c r="N5458" s="1"/>
    </row>
    <row r="5459" spans="14:14" x14ac:dyDescent="0.25">
      <c r="N5459" s="1"/>
    </row>
    <row r="5460" spans="14:14" x14ac:dyDescent="0.25">
      <c r="N5460" s="1"/>
    </row>
    <row r="5461" spans="14:14" x14ac:dyDescent="0.25">
      <c r="N5461" s="1"/>
    </row>
    <row r="5462" spans="14:14" x14ac:dyDescent="0.25">
      <c r="N5462" s="1"/>
    </row>
    <row r="5463" spans="14:14" x14ac:dyDescent="0.25">
      <c r="N5463" s="1"/>
    </row>
    <row r="5464" spans="14:14" x14ac:dyDescent="0.25">
      <c r="N5464" s="1"/>
    </row>
    <row r="5465" spans="14:14" x14ac:dyDescent="0.25">
      <c r="N5465" s="1"/>
    </row>
    <row r="5466" spans="14:14" x14ac:dyDescent="0.25">
      <c r="N5466" s="1"/>
    </row>
    <row r="5467" spans="14:14" x14ac:dyDescent="0.25">
      <c r="N5467" s="1"/>
    </row>
    <row r="5468" spans="14:14" x14ac:dyDescent="0.25">
      <c r="N5468" s="1"/>
    </row>
    <row r="5469" spans="14:14" x14ac:dyDescent="0.25">
      <c r="N5469" s="1"/>
    </row>
    <row r="5470" spans="14:14" x14ac:dyDescent="0.25">
      <c r="N5470" s="1"/>
    </row>
    <row r="5471" spans="14:14" x14ac:dyDescent="0.25">
      <c r="N5471" s="1"/>
    </row>
    <row r="5472" spans="14:14" x14ac:dyDescent="0.25">
      <c r="N5472" s="1"/>
    </row>
    <row r="5473" spans="14:14" x14ac:dyDescent="0.25">
      <c r="N5473" s="1"/>
    </row>
    <row r="5474" spans="14:14" x14ac:dyDescent="0.25">
      <c r="N5474" s="1"/>
    </row>
    <row r="5475" spans="14:14" x14ac:dyDescent="0.25">
      <c r="N5475" s="1"/>
    </row>
    <row r="5476" spans="14:14" x14ac:dyDescent="0.25">
      <c r="N5476" s="1"/>
    </row>
    <row r="5477" spans="14:14" x14ac:dyDescent="0.25">
      <c r="N5477" s="1"/>
    </row>
    <row r="5478" spans="14:14" x14ac:dyDescent="0.25">
      <c r="N5478" s="1"/>
    </row>
    <row r="5479" spans="14:14" x14ac:dyDescent="0.25">
      <c r="N5479" s="1"/>
    </row>
    <row r="5480" spans="14:14" x14ac:dyDescent="0.25">
      <c r="N5480" s="1"/>
    </row>
    <row r="5481" spans="14:14" x14ac:dyDescent="0.25">
      <c r="N5481" s="1"/>
    </row>
    <row r="5482" spans="14:14" x14ac:dyDescent="0.25">
      <c r="N5482" s="1"/>
    </row>
    <row r="5483" spans="14:14" x14ac:dyDescent="0.25">
      <c r="N5483" s="1"/>
    </row>
    <row r="5484" spans="14:14" x14ac:dyDescent="0.25">
      <c r="N5484" s="1"/>
    </row>
    <row r="5485" spans="14:14" x14ac:dyDescent="0.25">
      <c r="N5485" s="1"/>
    </row>
    <row r="5486" spans="14:14" x14ac:dyDescent="0.25">
      <c r="N5486" s="1"/>
    </row>
    <row r="5487" spans="14:14" x14ac:dyDescent="0.25">
      <c r="N5487" s="1"/>
    </row>
    <row r="5488" spans="14:14" x14ac:dyDescent="0.25">
      <c r="N5488" s="1"/>
    </row>
    <row r="5489" spans="14:14" x14ac:dyDescent="0.25">
      <c r="N5489" s="1"/>
    </row>
    <row r="5490" spans="14:14" x14ac:dyDescent="0.25">
      <c r="N5490" s="1"/>
    </row>
    <row r="5491" spans="14:14" x14ac:dyDescent="0.25">
      <c r="N5491" s="1"/>
    </row>
    <row r="5492" spans="14:14" x14ac:dyDescent="0.25">
      <c r="N5492" s="1"/>
    </row>
    <row r="5493" spans="14:14" x14ac:dyDescent="0.25">
      <c r="N5493" s="1"/>
    </row>
    <row r="5494" spans="14:14" x14ac:dyDescent="0.25">
      <c r="N5494" s="1"/>
    </row>
    <row r="5495" spans="14:14" x14ac:dyDescent="0.25">
      <c r="N5495" s="1"/>
    </row>
    <row r="5496" spans="14:14" x14ac:dyDescent="0.25">
      <c r="N5496" s="1"/>
    </row>
    <row r="5497" spans="14:14" x14ac:dyDescent="0.25">
      <c r="N5497" s="1"/>
    </row>
    <row r="5498" spans="14:14" x14ac:dyDescent="0.25">
      <c r="N5498" s="1"/>
    </row>
    <row r="5499" spans="14:14" x14ac:dyDescent="0.25">
      <c r="N5499" s="1"/>
    </row>
    <row r="5500" spans="14:14" x14ac:dyDescent="0.25">
      <c r="N5500" s="1"/>
    </row>
    <row r="5501" spans="14:14" x14ac:dyDescent="0.25">
      <c r="N5501" s="1"/>
    </row>
    <row r="5502" spans="14:14" x14ac:dyDescent="0.25">
      <c r="N5502" s="1"/>
    </row>
    <row r="5503" spans="14:14" x14ac:dyDescent="0.25">
      <c r="N5503" s="1"/>
    </row>
    <row r="5504" spans="14:14" x14ac:dyDescent="0.25">
      <c r="N5504" s="1"/>
    </row>
    <row r="5505" spans="14:14" x14ac:dyDescent="0.25">
      <c r="N5505" s="1"/>
    </row>
    <row r="5506" spans="14:14" x14ac:dyDescent="0.25">
      <c r="N5506" s="1"/>
    </row>
    <row r="5507" spans="14:14" x14ac:dyDescent="0.25">
      <c r="N5507" s="1"/>
    </row>
    <row r="5508" spans="14:14" x14ac:dyDescent="0.25">
      <c r="N5508" s="1"/>
    </row>
    <row r="5509" spans="14:14" x14ac:dyDescent="0.25">
      <c r="N5509" s="1"/>
    </row>
    <row r="5510" spans="14:14" x14ac:dyDescent="0.25">
      <c r="N5510" s="1"/>
    </row>
    <row r="5511" spans="14:14" x14ac:dyDescent="0.25">
      <c r="N5511" s="1"/>
    </row>
    <row r="5512" spans="14:14" x14ac:dyDescent="0.25">
      <c r="N5512" s="1"/>
    </row>
    <row r="5513" spans="14:14" x14ac:dyDescent="0.25">
      <c r="N5513" s="1"/>
    </row>
    <row r="5514" spans="14:14" x14ac:dyDescent="0.25">
      <c r="N5514" s="1"/>
    </row>
    <row r="5515" spans="14:14" x14ac:dyDescent="0.25">
      <c r="N5515" s="1"/>
    </row>
    <row r="5516" spans="14:14" x14ac:dyDescent="0.25">
      <c r="N5516" s="1"/>
    </row>
    <row r="5517" spans="14:14" x14ac:dyDescent="0.25">
      <c r="N5517" s="1"/>
    </row>
    <row r="5518" spans="14:14" x14ac:dyDescent="0.25">
      <c r="N5518" s="1"/>
    </row>
    <row r="5519" spans="14:14" x14ac:dyDescent="0.25">
      <c r="N5519" s="1"/>
    </row>
    <row r="5520" spans="14:14" x14ac:dyDescent="0.25">
      <c r="N5520" s="1"/>
    </row>
    <row r="5521" spans="14:14" x14ac:dyDescent="0.25">
      <c r="N5521" s="1"/>
    </row>
    <row r="5522" spans="14:14" x14ac:dyDescent="0.25">
      <c r="N5522" s="1"/>
    </row>
    <row r="5523" spans="14:14" x14ac:dyDescent="0.25">
      <c r="N5523" s="1"/>
    </row>
    <row r="5524" spans="14:14" x14ac:dyDescent="0.25">
      <c r="N5524" s="1"/>
    </row>
    <row r="5525" spans="14:14" x14ac:dyDescent="0.25">
      <c r="N5525" s="1"/>
    </row>
    <row r="5526" spans="14:14" x14ac:dyDescent="0.25">
      <c r="N5526" s="1"/>
    </row>
    <row r="5527" spans="14:14" x14ac:dyDescent="0.25">
      <c r="N5527" s="1"/>
    </row>
    <row r="5528" spans="14:14" x14ac:dyDescent="0.25">
      <c r="N5528" s="1"/>
    </row>
    <row r="5529" spans="14:14" x14ac:dyDescent="0.25">
      <c r="N5529" s="1"/>
    </row>
    <row r="5530" spans="14:14" x14ac:dyDescent="0.25">
      <c r="N5530" s="1"/>
    </row>
    <row r="5531" spans="14:14" x14ac:dyDescent="0.25">
      <c r="N5531" s="1"/>
    </row>
    <row r="5532" spans="14:14" x14ac:dyDescent="0.25">
      <c r="N5532" s="1"/>
    </row>
    <row r="5533" spans="14:14" x14ac:dyDescent="0.25">
      <c r="N5533" s="1"/>
    </row>
    <row r="5534" spans="14:14" x14ac:dyDescent="0.25">
      <c r="N5534" s="1"/>
    </row>
    <row r="5535" spans="14:14" x14ac:dyDescent="0.25">
      <c r="N5535" s="1"/>
    </row>
    <row r="5536" spans="14:14" x14ac:dyDescent="0.25">
      <c r="N5536" s="1"/>
    </row>
    <row r="5537" spans="14:14" x14ac:dyDescent="0.25">
      <c r="N5537" s="1"/>
    </row>
    <row r="5538" spans="14:14" x14ac:dyDescent="0.25">
      <c r="N5538" s="1"/>
    </row>
    <row r="5539" spans="14:14" x14ac:dyDescent="0.25">
      <c r="N5539" s="1"/>
    </row>
    <row r="5540" spans="14:14" x14ac:dyDescent="0.25">
      <c r="N5540" s="1"/>
    </row>
    <row r="5541" spans="14:14" x14ac:dyDescent="0.25">
      <c r="N5541" s="1"/>
    </row>
    <row r="5542" spans="14:14" x14ac:dyDescent="0.25">
      <c r="N5542" s="1"/>
    </row>
    <row r="5543" spans="14:14" x14ac:dyDescent="0.25">
      <c r="N5543" s="1"/>
    </row>
    <row r="5544" spans="14:14" x14ac:dyDescent="0.25">
      <c r="N5544" s="1"/>
    </row>
    <row r="5545" spans="14:14" x14ac:dyDescent="0.25">
      <c r="N5545" s="1"/>
    </row>
    <row r="5546" spans="14:14" x14ac:dyDescent="0.25">
      <c r="N5546" s="1"/>
    </row>
    <row r="5547" spans="14:14" x14ac:dyDescent="0.25">
      <c r="N5547" s="1"/>
    </row>
    <row r="5548" spans="14:14" x14ac:dyDescent="0.25">
      <c r="N5548" s="1"/>
    </row>
    <row r="5549" spans="14:14" x14ac:dyDescent="0.25">
      <c r="N5549" s="1"/>
    </row>
    <row r="5550" spans="14:14" x14ac:dyDescent="0.25">
      <c r="N5550" s="1"/>
    </row>
    <row r="5551" spans="14:14" x14ac:dyDescent="0.25">
      <c r="N5551" s="1"/>
    </row>
    <row r="5552" spans="14:14" x14ac:dyDescent="0.25">
      <c r="N5552" s="1"/>
    </row>
    <row r="5553" spans="14:14" x14ac:dyDescent="0.25">
      <c r="N5553" s="1"/>
    </row>
    <row r="5554" spans="14:14" x14ac:dyDescent="0.25">
      <c r="N5554" s="1"/>
    </row>
    <row r="5555" spans="14:14" x14ac:dyDescent="0.25">
      <c r="N5555" s="1"/>
    </row>
    <row r="5556" spans="14:14" x14ac:dyDescent="0.25">
      <c r="N5556" s="1"/>
    </row>
    <row r="5557" spans="14:14" x14ac:dyDescent="0.25">
      <c r="N5557" s="1"/>
    </row>
    <row r="5558" spans="14:14" x14ac:dyDescent="0.25">
      <c r="N5558" s="1"/>
    </row>
    <row r="5559" spans="14:14" x14ac:dyDescent="0.25">
      <c r="N5559" s="1"/>
    </row>
    <row r="5560" spans="14:14" x14ac:dyDescent="0.25">
      <c r="N5560" s="1"/>
    </row>
    <row r="5561" spans="14:14" x14ac:dyDescent="0.25">
      <c r="N5561" s="1"/>
    </row>
    <row r="5562" spans="14:14" x14ac:dyDescent="0.25">
      <c r="N5562" s="1"/>
    </row>
    <row r="5563" spans="14:14" x14ac:dyDescent="0.25">
      <c r="N5563" s="1"/>
    </row>
    <row r="5564" spans="14:14" x14ac:dyDescent="0.25">
      <c r="N5564" s="1"/>
    </row>
    <row r="5565" spans="14:14" x14ac:dyDescent="0.25">
      <c r="N5565" s="1"/>
    </row>
    <row r="5566" spans="14:14" x14ac:dyDescent="0.25">
      <c r="N5566" s="1"/>
    </row>
    <row r="5567" spans="14:14" x14ac:dyDescent="0.25">
      <c r="N5567" s="1"/>
    </row>
    <row r="5568" spans="14:14" x14ac:dyDescent="0.25">
      <c r="N5568" s="1"/>
    </row>
    <row r="5569" spans="14:14" x14ac:dyDescent="0.25">
      <c r="N5569" s="1"/>
    </row>
    <row r="5570" spans="14:14" x14ac:dyDescent="0.25">
      <c r="N5570" s="1"/>
    </row>
    <row r="5571" spans="14:14" x14ac:dyDescent="0.25">
      <c r="N5571" s="1"/>
    </row>
    <row r="5572" spans="14:14" x14ac:dyDescent="0.25">
      <c r="N5572" s="1"/>
    </row>
    <row r="5573" spans="14:14" x14ac:dyDescent="0.25">
      <c r="N5573" s="1"/>
    </row>
    <row r="5574" spans="14:14" x14ac:dyDescent="0.25">
      <c r="N5574" s="1"/>
    </row>
    <row r="5575" spans="14:14" x14ac:dyDescent="0.25">
      <c r="N5575" s="1"/>
    </row>
    <row r="5576" spans="14:14" x14ac:dyDescent="0.25">
      <c r="N5576" s="1"/>
    </row>
    <row r="5577" spans="14:14" x14ac:dyDescent="0.25">
      <c r="N5577" s="1"/>
    </row>
    <row r="5578" spans="14:14" x14ac:dyDescent="0.25">
      <c r="N5578" s="1"/>
    </row>
    <row r="5579" spans="14:14" x14ac:dyDescent="0.25">
      <c r="N5579" s="1"/>
    </row>
    <row r="5580" spans="14:14" x14ac:dyDescent="0.25">
      <c r="N5580" s="1"/>
    </row>
    <row r="5581" spans="14:14" x14ac:dyDescent="0.25">
      <c r="N5581" s="1"/>
    </row>
    <row r="5582" spans="14:14" x14ac:dyDescent="0.25">
      <c r="N5582" s="1"/>
    </row>
    <row r="5583" spans="14:14" x14ac:dyDescent="0.25">
      <c r="N5583" s="1"/>
    </row>
    <row r="5584" spans="14:14" x14ac:dyDescent="0.25">
      <c r="N5584" s="1"/>
    </row>
    <row r="5585" spans="14:14" x14ac:dyDescent="0.25">
      <c r="N5585" s="1"/>
    </row>
    <row r="5586" spans="14:14" x14ac:dyDescent="0.25">
      <c r="N5586" s="1"/>
    </row>
    <row r="5587" spans="14:14" x14ac:dyDescent="0.25">
      <c r="N5587" s="1"/>
    </row>
    <row r="5588" spans="14:14" x14ac:dyDescent="0.25">
      <c r="N5588" s="1"/>
    </row>
    <row r="5589" spans="14:14" x14ac:dyDescent="0.25">
      <c r="N5589" s="1"/>
    </row>
    <row r="5590" spans="14:14" x14ac:dyDescent="0.25">
      <c r="N5590" s="1"/>
    </row>
    <row r="5591" spans="14:14" x14ac:dyDescent="0.25">
      <c r="N5591" s="1"/>
    </row>
    <row r="5592" spans="14:14" x14ac:dyDescent="0.25">
      <c r="N5592" s="1"/>
    </row>
    <row r="5593" spans="14:14" x14ac:dyDescent="0.25">
      <c r="N5593" s="1"/>
    </row>
    <row r="5594" spans="14:14" x14ac:dyDescent="0.25">
      <c r="N5594" s="1"/>
    </row>
    <row r="5595" spans="14:14" x14ac:dyDescent="0.25">
      <c r="N5595" s="1"/>
    </row>
    <row r="5596" spans="14:14" x14ac:dyDescent="0.25">
      <c r="N5596" s="1"/>
    </row>
    <row r="5597" spans="14:14" x14ac:dyDescent="0.25">
      <c r="N5597" s="1"/>
    </row>
    <row r="5598" spans="14:14" x14ac:dyDescent="0.25">
      <c r="N5598" s="1"/>
    </row>
    <row r="5599" spans="14:14" x14ac:dyDescent="0.25">
      <c r="N5599" s="1"/>
    </row>
    <row r="5600" spans="14:14" x14ac:dyDescent="0.25">
      <c r="N5600" s="1"/>
    </row>
    <row r="5601" spans="14:14" x14ac:dyDescent="0.25">
      <c r="N5601" s="1"/>
    </row>
    <row r="5602" spans="14:14" x14ac:dyDescent="0.25">
      <c r="N5602" s="1"/>
    </row>
    <row r="5603" spans="14:14" x14ac:dyDescent="0.25">
      <c r="N5603" s="1"/>
    </row>
    <row r="5604" spans="14:14" x14ac:dyDescent="0.25">
      <c r="N5604" s="1"/>
    </row>
    <row r="5605" spans="14:14" x14ac:dyDescent="0.25">
      <c r="N5605" s="1"/>
    </row>
    <row r="5606" spans="14:14" x14ac:dyDescent="0.25">
      <c r="N5606" s="1"/>
    </row>
    <row r="5607" spans="14:14" x14ac:dyDescent="0.25">
      <c r="N5607" s="1"/>
    </row>
    <row r="5608" spans="14:14" x14ac:dyDescent="0.25">
      <c r="N5608" s="1"/>
    </row>
    <row r="5609" spans="14:14" x14ac:dyDescent="0.25">
      <c r="N5609" s="1"/>
    </row>
    <row r="5610" spans="14:14" x14ac:dyDescent="0.25">
      <c r="N5610" s="1"/>
    </row>
    <row r="5611" spans="14:14" x14ac:dyDescent="0.25">
      <c r="N5611" s="1"/>
    </row>
    <row r="5612" spans="14:14" x14ac:dyDescent="0.25">
      <c r="N5612" s="1"/>
    </row>
    <row r="5613" spans="14:14" x14ac:dyDescent="0.25">
      <c r="N5613" s="1"/>
    </row>
    <row r="5614" spans="14:14" x14ac:dyDescent="0.25">
      <c r="N5614" s="1"/>
    </row>
    <row r="5615" spans="14:14" x14ac:dyDescent="0.25">
      <c r="N5615" s="1"/>
    </row>
    <row r="5616" spans="14:14" x14ac:dyDescent="0.25">
      <c r="N5616" s="1"/>
    </row>
    <row r="5617" spans="14:14" x14ac:dyDescent="0.25">
      <c r="N5617" s="1"/>
    </row>
    <row r="5618" spans="14:14" x14ac:dyDescent="0.25">
      <c r="N5618" s="1"/>
    </row>
    <row r="5619" spans="14:14" x14ac:dyDescent="0.25">
      <c r="N5619" s="1"/>
    </row>
    <row r="5620" spans="14:14" x14ac:dyDescent="0.25">
      <c r="N5620" s="1"/>
    </row>
    <row r="5621" spans="14:14" x14ac:dyDescent="0.25">
      <c r="N5621" s="1"/>
    </row>
    <row r="5622" spans="14:14" x14ac:dyDescent="0.25">
      <c r="N5622" s="1"/>
    </row>
    <row r="5623" spans="14:14" x14ac:dyDescent="0.25">
      <c r="N5623" s="1"/>
    </row>
    <row r="5624" spans="14:14" x14ac:dyDescent="0.25">
      <c r="N5624" s="1"/>
    </row>
    <row r="5625" spans="14:14" x14ac:dyDescent="0.25">
      <c r="N5625" s="1"/>
    </row>
    <row r="5626" spans="14:14" x14ac:dyDescent="0.25">
      <c r="N5626" s="1"/>
    </row>
    <row r="5627" spans="14:14" x14ac:dyDescent="0.25">
      <c r="N5627" s="1"/>
    </row>
    <row r="5628" spans="14:14" x14ac:dyDescent="0.25">
      <c r="N5628" s="1"/>
    </row>
    <row r="5629" spans="14:14" x14ac:dyDescent="0.25">
      <c r="N5629" s="1"/>
    </row>
    <row r="5630" spans="14:14" x14ac:dyDescent="0.25">
      <c r="N5630" s="1"/>
    </row>
    <row r="5631" spans="14:14" x14ac:dyDescent="0.25">
      <c r="N5631" s="1"/>
    </row>
    <row r="5632" spans="14:14" x14ac:dyDescent="0.25">
      <c r="N5632" s="1"/>
    </row>
    <row r="5633" spans="14:14" x14ac:dyDescent="0.25">
      <c r="N5633" s="1"/>
    </row>
    <row r="5634" spans="14:14" x14ac:dyDescent="0.25">
      <c r="N5634" s="1"/>
    </row>
    <row r="5635" spans="14:14" x14ac:dyDescent="0.25">
      <c r="N5635" s="1"/>
    </row>
    <row r="5636" spans="14:14" x14ac:dyDescent="0.25">
      <c r="N5636" s="1"/>
    </row>
    <row r="5637" spans="14:14" x14ac:dyDescent="0.25">
      <c r="N5637" s="1"/>
    </row>
    <row r="5638" spans="14:14" x14ac:dyDescent="0.25">
      <c r="N5638" s="1"/>
    </row>
    <row r="5639" spans="14:14" x14ac:dyDescent="0.25">
      <c r="N5639" s="1"/>
    </row>
    <row r="5640" spans="14:14" x14ac:dyDescent="0.25">
      <c r="N5640" s="1"/>
    </row>
    <row r="5641" spans="14:14" x14ac:dyDescent="0.25">
      <c r="N5641" s="1"/>
    </row>
    <row r="5642" spans="14:14" x14ac:dyDescent="0.25">
      <c r="N5642" s="1"/>
    </row>
    <row r="5643" spans="14:14" x14ac:dyDescent="0.25">
      <c r="N5643" s="1"/>
    </row>
    <row r="5644" spans="14:14" x14ac:dyDescent="0.25">
      <c r="N5644" s="1"/>
    </row>
    <row r="5645" spans="14:14" x14ac:dyDescent="0.25">
      <c r="N5645" s="1"/>
    </row>
    <row r="5646" spans="14:14" x14ac:dyDescent="0.25">
      <c r="N5646" s="1"/>
    </row>
    <row r="5647" spans="14:14" x14ac:dyDescent="0.25">
      <c r="N5647" s="1"/>
    </row>
    <row r="5648" spans="14:14" x14ac:dyDescent="0.25">
      <c r="N5648" s="1"/>
    </row>
    <row r="5649" spans="14:14" x14ac:dyDescent="0.25">
      <c r="N5649" s="1"/>
    </row>
    <row r="5650" spans="14:14" x14ac:dyDescent="0.25">
      <c r="N5650" s="1"/>
    </row>
    <row r="5651" spans="14:14" x14ac:dyDescent="0.25">
      <c r="N5651" s="1"/>
    </row>
    <row r="5652" spans="14:14" x14ac:dyDescent="0.25">
      <c r="N5652" s="1"/>
    </row>
    <row r="5653" spans="14:14" x14ac:dyDescent="0.25">
      <c r="N5653" s="1"/>
    </row>
    <row r="5654" spans="14:14" x14ac:dyDescent="0.25">
      <c r="N5654" s="1"/>
    </row>
    <row r="5655" spans="14:14" x14ac:dyDescent="0.25">
      <c r="N5655" s="1"/>
    </row>
    <row r="5656" spans="14:14" x14ac:dyDescent="0.25">
      <c r="N5656" s="1"/>
    </row>
    <row r="5657" spans="14:14" x14ac:dyDescent="0.25">
      <c r="N5657" s="1"/>
    </row>
    <row r="5658" spans="14:14" x14ac:dyDescent="0.25">
      <c r="N5658" s="1"/>
    </row>
    <row r="5659" spans="14:14" x14ac:dyDescent="0.25">
      <c r="N5659" s="1"/>
    </row>
    <row r="5660" spans="14:14" x14ac:dyDescent="0.25">
      <c r="N5660" s="1"/>
    </row>
    <row r="5661" spans="14:14" x14ac:dyDescent="0.25">
      <c r="N5661" s="1"/>
    </row>
    <row r="5662" spans="14:14" x14ac:dyDescent="0.25">
      <c r="N5662" s="1"/>
    </row>
    <row r="5663" spans="14:14" x14ac:dyDescent="0.25">
      <c r="N5663" s="1"/>
    </row>
    <row r="5664" spans="14:14" x14ac:dyDescent="0.25">
      <c r="N5664" s="1"/>
    </row>
    <row r="5665" spans="14:14" x14ac:dyDescent="0.25">
      <c r="N5665" s="1"/>
    </row>
    <row r="5666" spans="14:14" x14ac:dyDescent="0.25">
      <c r="N5666" s="1"/>
    </row>
    <row r="5667" spans="14:14" x14ac:dyDescent="0.25">
      <c r="N5667" s="1"/>
    </row>
    <row r="5668" spans="14:14" x14ac:dyDescent="0.25">
      <c r="N5668" s="1"/>
    </row>
    <row r="5669" spans="14:14" x14ac:dyDescent="0.25">
      <c r="N5669" s="1"/>
    </row>
    <row r="5670" spans="14:14" x14ac:dyDescent="0.25">
      <c r="N5670" s="1"/>
    </row>
    <row r="5671" spans="14:14" x14ac:dyDescent="0.25">
      <c r="N5671" s="1"/>
    </row>
    <row r="5672" spans="14:14" x14ac:dyDescent="0.25">
      <c r="N5672" s="1"/>
    </row>
    <row r="5673" spans="14:14" x14ac:dyDescent="0.25">
      <c r="N5673" s="1"/>
    </row>
    <row r="5674" spans="14:14" x14ac:dyDescent="0.25">
      <c r="N5674" s="1"/>
    </row>
    <row r="5675" spans="14:14" x14ac:dyDescent="0.25">
      <c r="N5675" s="1"/>
    </row>
    <row r="5676" spans="14:14" x14ac:dyDescent="0.25">
      <c r="N5676" s="1"/>
    </row>
    <row r="5677" spans="14:14" x14ac:dyDescent="0.25">
      <c r="N5677" s="1"/>
    </row>
    <row r="5678" spans="14:14" x14ac:dyDescent="0.25">
      <c r="N5678" s="1"/>
    </row>
    <row r="5679" spans="14:14" x14ac:dyDescent="0.25">
      <c r="N5679" s="1"/>
    </row>
    <row r="5680" spans="14:14" x14ac:dyDescent="0.25">
      <c r="N5680" s="1"/>
    </row>
    <row r="5681" spans="14:14" x14ac:dyDescent="0.25">
      <c r="N5681" s="1"/>
    </row>
    <row r="5682" spans="14:14" x14ac:dyDescent="0.25">
      <c r="N5682" s="1"/>
    </row>
    <row r="5683" spans="14:14" x14ac:dyDescent="0.25">
      <c r="N5683" s="1"/>
    </row>
    <row r="5684" spans="14:14" x14ac:dyDescent="0.25">
      <c r="N5684" s="1"/>
    </row>
    <row r="5685" spans="14:14" x14ac:dyDescent="0.25">
      <c r="N5685" s="1"/>
    </row>
    <row r="5686" spans="14:14" x14ac:dyDescent="0.25">
      <c r="N5686" s="1"/>
    </row>
    <row r="5687" spans="14:14" x14ac:dyDescent="0.25">
      <c r="N5687" s="1"/>
    </row>
    <row r="5688" spans="14:14" x14ac:dyDescent="0.25">
      <c r="N5688" s="1"/>
    </row>
    <row r="5689" spans="14:14" x14ac:dyDescent="0.25">
      <c r="N5689" s="1"/>
    </row>
    <row r="5690" spans="14:14" x14ac:dyDescent="0.25">
      <c r="N5690" s="1"/>
    </row>
    <row r="5691" spans="14:14" x14ac:dyDescent="0.25">
      <c r="N5691" s="1"/>
    </row>
    <row r="5692" spans="14:14" x14ac:dyDescent="0.25">
      <c r="N5692" s="1"/>
    </row>
    <row r="5693" spans="14:14" x14ac:dyDescent="0.25">
      <c r="N5693" s="1"/>
    </row>
    <row r="5694" spans="14:14" x14ac:dyDescent="0.25">
      <c r="N5694" s="1"/>
    </row>
    <row r="5695" spans="14:14" x14ac:dyDescent="0.25">
      <c r="N5695" s="1"/>
    </row>
    <row r="5696" spans="14:14" x14ac:dyDescent="0.25">
      <c r="N5696" s="1"/>
    </row>
    <row r="5697" spans="14:14" x14ac:dyDescent="0.25">
      <c r="N5697" s="1"/>
    </row>
    <row r="5698" spans="14:14" x14ac:dyDescent="0.25">
      <c r="N5698" s="1"/>
    </row>
    <row r="5699" spans="14:14" x14ac:dyDescent="0.25">
      <c r="N5699" s="1"/>
    </row>
    <row r="5700" spans="14:14" x14ac:dyDescent="0.25">
      <c r="N5700" s="1"/>
    </row>
    <row r="5701" spans="14:14" x14ac:dyDescent="0.25">
      <c r="N5701" s="1"/>
    </row>
    <row r="5702" spans="14:14" x14ac:dyDescent="0.25">
      <c r="N5702" s="1"/>
    </row>
    <row r="5703" spans="14:14" x14ac:dyDescent="0.25">
      <c r="N5703" s="1"/>
    </row>
    <row r="5704" spans="14:14" x14ac:dyDescent="0.25">
      <c r="N5704" s="1"/>
    </row>
    <row r="5705" spans="14:14" x14ac:dyDescent="0.25">
      <c r="N5705" s="1"/>
    </row>
    <row r="5706" spans="14:14" x14ac:dyDescent="0.25">
      <c r="N5706" s="1"/>
    </row>
    <row r="5707" spans="14:14" x14ac:dyDescent="0.25">
      <c r="N5707" s="1"/>
    </row>
    <row r="5708" spans="14:14" x14ac:dyDescent="0.25">
      <c r="N5708" s="1"/>
    </row>
    <row r="5709" spans="14:14" x14ac:dyDescent="0.25">
      <c r="N5709" s="1"/>
    </row>
    <row r="5710" spans="14:14" x14ac:dyDescent="0.25">
      <c r="N5710" s="1"/>
    </row>
    <row r="5711" spans="14:14" x14ac:dyDescent="0.25">
      <c r="N5711" s="1"/>
    </row>
    <row r="5712" spans="14:14" x14ac:dyDescent="0.25">
      <c r="N5712" s="1"/>
    </row>
    <row r="5713" spans="14:14" x14ac:dyDescent="0.25">
      <c r="N5713" s="1"/>
    </row>
    <row r="5714" spans="14:14" x14ac:dyDescent="0.25">
      <c r="N5714" s="1"/>
    </row>
    <row r="5715" spans="14:14" x14ac:dyDescent="0.25">
      <c r="N5715" s="1"/>
    </row>
    <row r="5716" spans="14:14" x14ac:dyDescent="0.25">
      <c r="N5716" s="1"/>
    </row>
    <row r="5717" spans="14:14" x14ac:dyDescent="0.25">
      <c r="N5717" s="1"/>
    </row>
    <row r="5718" spans="14:14" x14ac:dyDescent="0.25">
      <c r="N5718" s="1"/>
    </row>
    <row r="5719" spans="14:14" x14ac:dyDescent="0.25">
      <c r="N5719" s="1"/>
    </row>
    <row r="5720" spans="14:14" x14ac:dyDescent="0.25">
      <c r="N5720" s="1"/>
    </row>
    <row r="5721" spans="14:14" x14ac:dyDescent="0.25">
      <c r="N5721" s="1"/>
    </row>
    <row r="5722" spans="14:14" x14ac:dyDescent="0.25">
      <c r="N5722" s="1"/>
    </row>
    <row r="5723" spans="14:14" x14ac:dyDescent="0.25">
      <c r="N5723" s="1"/>
    </row>
    <row r="5724" spans="14:14" x14ac:dyDescent="0.25">
      <c r="N5724" s="1"/>
    </row>
    <row r="5725" spans="14:14" x14ac:dyDescent="0.25">
      <c r="N5725" s="1"/>
    </row>
    <row r="5726" spans="14:14" x14ac:dyDescent="0.25">
      <c r="N5726" s="1"/>
    </row>
    <row r="5727" spans="14:14" x14ac:dyDescent="0.25">
      <c r="N5727" s="1"/>
    </row>
    <row r="5728" spans="14:14" x14ac:dyDescent="0.25">
      <c r="N5728" s="1"/>
    </row>
    <row r="5729" spans="14:14" x14ac:dyDescent="0.25">
      <c r="N5729" s="1"/>
    </row>
    <row r="5730" spans="14:14" x14ac:dyDescent="0.25">
      <c r="N5730" s="1"/>
    </row>
    <row r="5731" spans="14:14" x14ac:dyDescent="0.25">
      <c r="N5731" s="1"/>
    </row>
    <row r="5732" spans="14:14" x14ac:dyDescent="0.25">
      <c r="N5732" s="1"/>
    </row>
    <row r="5733" spans="14:14" x14ac:dyDescent="0.25">
      <c r="N5733" s="1"/>
    </row>
    <row r="5734" spans="14:14" x14ac:dyDescent="0.25">
      <c r="N5734" s="1"/>
    </row>
    <row r="5735" spans="14:14" x14ac:dyDescent="0.25">
      <c r="N5735" s="1"/>
    </row>
    <row r="5736" spans="14:14" x14ac:dyDescent="0.25">
      <c r="N5736" s="1"/>
    </row>
    <row r="5737" spans="14:14" x14ac:dyDescent="0.25">
      <c r="N5737" s="1"/>
    </row>
    <row r="5738" spans="14:14" x14ac:dyDescent="0.25">
      <c r="N5738" s="1"/>
    </row>
    <row r="5739" spans="14:14" x14ac:dyDescent="0.25">
      <c r="N5739" s="1"/>
    </row>
    <row r="5740" spans="14:14" x14ac:dyDescent="0.25">
      <c r="N5740" s="1"/>
    </row>
    <row r="5741" spans="14:14" x14ac:dyDescent="0.25">
      <c r="N5741" s="1"/>
    </row>
    <row r="5742" spans="14:14" x14ac:dyDescent="0.25">
      <c r="N5742" s="1"/>
    </row>
    <row r="5743" spans="14:14" x14ac:dyDescent="0.25">
      <c r="N5743" s="1"/>
    </row>
    <row r="5744" spans="14:14" x14ac:dyDescent="0.25">
      <c r="N5744" s="1"/>
    </row>
    <row r="5745" spans="14:14" x14ac:dyDescent="0.25">
      <c r="N5745" s="1"/>
    </row>
    <row r="5746" spans="14:14" x14ac:dyDescent="0.25">
      <c r="N5746" s="1"/>
    </row>
    <row r="5747" spans="14:14" x14ac:dyDescent="0.25">
      <c r="N5747" s="1"/>
    </row>
    <row r="5748" spans="14:14" x14ac:dyDescent="0.25">
      <c r="N5748" s="1"/>
    </row>
    <row r="5749" spans="14:14" x14ac:dyDescent="0.25">
      <c r="N5749" s="1"/>
    </row>
    <row r="5750" spans="14:14" x14ac:dyDescent="0.25">
      <c r="N5750" s="1"/>
    </row>
    <row r="5751" spans="14:14" x14ac:dyDescent="0.25">
      <c r="N5751" s="1"/>
    </row>
    <row r="5752" spans="14:14" x14ac:dyDescent="0.25">
      <c r="N5752" s="1"/>
    </row>
    <row r="5753" spans="14:14" x14ac:dyDescent="0.25">
      <c r="N5753" s="1"/>
    </row>
    <row r="5754" spans="14:14" x14ac:dyDescent="0.25">
      <c r="N5754" s="1"/>
    </row>
    <row r="5755" spans="14:14" x14ac:dyDescent="0.25">
      <c r="N5755" s="1"/>
    </row>
    <row r="5756" spans="14:14" x14ac:dyDescent="0.25">
      <c r="N5756" s="1"/>
    </row>
    <row r="5757" spans="14:14" x14ac:dyDescent="0.25">
      <c r="N5757" s="1"/>
    </row>
    <row r="5758" spans="14:14" x14ac:dyDescent="0.25">
      <c r="N5758" s="1"/>
    </row>
    <row r="5759" spans="14:14" x14ac:dyDescent="0.25">
      <c r="N5759" s="1"/>
    </row>
    <row r="5760" spans="14:14" x14ac:dyDescent="0.25">
      <c r="N5760" s="1"/>
    </row>
    <row r="5761" spans="14:14" x14ac:dyDescent="0.25">
      <c r="N5761" s="1"/>
    </row>
    <row r="5762" spans="14:14" x14ac:dyDescent="0.25">
      <c r="N5762" s="1"/>
    </row>
    <row r="5763" spans="14:14" x14ac:dyDescent="0.25">
      <c r="N5763" s="1"/>
    </row>
    <row r="5764" spans="14:14" x14ac:dyDescent="0.25">
      <c r="N5764" s="1"/>
    </row>
    <row r="5765" spans="14:14" x14ac:dyDescent="0.25">
      <c r="N5765" s="1"/>
    </row>
    <row r="5766" spans="14:14" x14ac:dyDescent="0.25">
      <c r="N5766" s="1"/>
    </row>
    <row r="5767" spans="14:14" x14ac:dyDescent="0.25">
      <c r="N5767" s="1"/>
    </row>
    <row r="5768" spans="14:14" x14ac:dyDescent="0.25">
      <c r="N5768" s="1"/>
    </row>
    <row r="5769" spans="14:14" x14ac:dyDescent="0.25">
      <c r="N5769" s="1"/>
    </row>
    <row r="5770" spans="14:14" x14ac:dyDescent="0.25">
      <c r="N5770" s="1"/>
    </row>
    <row r="5771" spans="14:14" x14ac:dyDescent="0.25">
      <c r="N5771" s="1"/>
    </row>
    <row r="5772" spans="14:14" x14ac:dyDescent="0.25">
      <c r="N5772" s="1"/>
    </row>
    <row r="5773" spans="14:14" x14ac:dyDescent="0.25">
      <c r="N5773" s="1"/>
    </row>
    <row r="5774" spans="14:14" x14ac:dyDescent="0.25">
      <c r="N5774" s="1"/>
    </row>
    <row r="5775" spans="14:14" x14ac:dyDescent="0.25">
      <c r="N5775" s="1"/>
    </row>
    <row r="5776" spans="14:14" x14ac:dyDescent="0.25">
      <c r="N5776" s="1"/>
    </row>
    <row r="5777" spans="14:14" x14ac:dyDescent="0.25">
      <c r="N5777" s="1"/>
    </row>
    <row r="5778" spans="14:14" x14ac:dyDescent="0.25">
      <c r="N5778" s="1"/>
    </row>
    <row r="5779" spans="14:14" x14ac:dyDescent="0.25">
      <c r="N5779" s="1"/>
    </row>
    <row r="5780" spans="14:14" x14ac:dyDescent="0.25">
      <c r="N5780" s="1"/>
    </row>
    <row r="5781" spans="14:14" x14ac:dyDescent="0.25">
      <c r="N5781" s="1"/>
    </row>
    <row r="5782" spans="14:14" x14ac:dyDescent="0.25">
      <c r="N5782" s="1"/>
    </row>
    <row r="5783" spans="14:14" x14ac:dyDescent="0.25">
      <c r="N5783" s="1"/>
    </row>
    <row r="5784" spans="14:14" x14ac:dyDescent="0.25">
      <c r="N5784" s="1"/>
    </row>
    <row r="5785" spans="14:14" x14ac:dyDescent="0.25">
      <c r="N5785" s="1"/>
    </row>
    <row r="5786" spans="14:14" x14ac:dyDescent="0.25">
      <c r="N5786" s="1"/>
    </row>
    <row r="5787" spans="14:14" x14ac:dyDescent="0.25">
      <c r="N5787" s="1"/>
    </row>
    <row r="5788" spans="14:14" x14ac:dyDescent="0.25">
      <c r="N5788" s="1"/>
    </row>
    <row r="5789" spans="14:14" x14ac:dyDescent="0.25">
      <c r="N5789" s="1"/>
    </row>
    <row r="5790" spans="14:14" x14ac:dyDescent="0.25">
      <c r="N5790" s="1"/>
    </row>
    <row r="5791" spans="14:14" x14ac:dyDescent="0.25">
      <c r="N5791" s="1"/>
    </row>
    <row r="5792" spans="14:14" x14ac:dyDescent="0.25">
      <c r="N5792" s="1"/>
    </row>
    <row r="5793" spans="14:14" x14ac:dyDescent="0.25">
      <c r="N5793" s="1"/>
    </row>
    <row r="5794" spans="14:14" x14ac:dyDescent="0.25">
      <c r="N5794" s="1"/>
    </row>
    <row r="5795" spans="14:14" x14ac:dyDescent="0.25">
      <c r="N5795" s="1"/>
    </row>
    <row r="5796" spans="14:14" x14ac:dyDescent="0.25">
      <c r="N5796" s="1"/>
    </row>
    <row r="5797" spans="14:14" x14ac:dyDescent="0.25">
      <c r="N5797" s="1"/>
    </row>
    <row r="5798" spans="14:14" x14ac:dyDescent="0.25">
      <c r="N5798" s="1"/>
    </row>
    <row r="5799" spans="14:14" x14ac:dyDescent="0.25">
      <c r="N5799" s="1"/>
    </row>
    <row r="5800" spans="14:14" x14ac:dyDescent="0.25">
      <c r="N5800" s="1"/>
    </row>
    <row r="5801" spans="14:14" x14ac:dyDescent="0.25">
      <c r="N5801" s="1"/>
    </row>
    <row r="5802" spans="14:14" x14ac:dyDescent="0.25">
      <c r="N5802" s="1"/>
    </row>
    <row r="5803" spans="14:14" x14ac:dyDescent="0.25">
      <c r="N5803" s="1"/>
    </row>
    <row r="5804" spans="14:14" x14ac:dyDescent="0.25">
      <c r="N5804" s="1"/>
    </row>
    <row r="5805" spans="14:14" x14ac:dyDescent="0.25">
      <c r="N5805" s="1"/>
    </row>
    <row r="5806" spans="14:14" x14ac:dyDescent="0.25">
      <c r="N5806" s="1"/>
    </row>
    <row r="5807" spans="14:14" x14ac:dyDescent="0.25">
      <c r="N5807" s="1"/>
    </row>
    <row r="5808" spans="14:14" x14ac:dyDescent="0.25">
      <c r="N5808" s="1"/>
    </row>
    <row r="5809" spans="14:14" x14ac:dyDescent="0.25">
      <c r="N5809" s="1"/>
    </row>
    <row r="5810" spans="14:14" x14ac:dyDescent="0.25">
      <c r="N5810" s="1"/>
    </row>
    <row r="5811" spans="14:14" x14ac:dyDescent="0.25">
      <c r="N5811" s="1"/>
    </row>
    <row r="5812" spans="14:14" x14ac:dyDescent="0.25">
      <c r="N5812" s="1"/>
    </row>
    <row r="5813" spans="14:14" x14ac:dyDescent="0.25">
      <c r="N5813" s="1"/>
    </row>
    <row r="5814" spans="14:14" x14ac:dyDescent="0.25">
      <c r="N5814" s="1"/>
    </row>
    <row r="5815" spans="14:14" x14ac:dyDescent="0.25">
      <c r="N5815" s="1"/>
    </row>
    <row r="5816" spans="14:14" x14ac:dyDescent="0.25">
      <c r="N5816" s="1"/>
    </row>
    <row r="5817" spans="14:14" x14ac:dyDescent="0.25">
      <c r="N5817" s="1"/>
    </row>
    <row r="5818" spans="14:14" x14ac:dyDescent="0.25">
      <c r="N5818" s="1"/>
    </row>
    <row r="5819" spans="14:14" x14ac:dyDescent="0.25">
      <c r="N5819" s="1"/>
    </row>
    <row r="5820" spans="14:14" x14ac:dyDescent="0.25">
      <c r="N5820" s="1"/>
    </row>
    <row r="5821" spans="14:14" x14ac:dyDescent="0.25">
      <c r="N5821" s="1"/>
    </row>
    <row r="5822" spans="14:14" x14ac:dyDescent="0.25">
      <c r="N5822" s="1"/>
    </row>
    <row r="5823" spans="14:14" x14ac:dyDescent="0.25">
      <c r="N5823" s="1"/>
    </row>
    <row r="5824" spans="14:14" x14ac:dyDescent="0.25">
      <c r="N5824" s="1"/>
    </row>
    <row r="5825" spans="14:14" x14ac:dyDescent="0.25">
      <c r="N5825" s="1"/>
    </row>
    <row r="5826" spans="14:14" x14ac:dyDescent="0.25">
      <c r="N5826" s="1"/>
    </row>
    <row r="5827" spans="14:14" x14ac:dyDescent="0.25">
      <c r="N5827" s="1"/>
    </row>
    <row r="5828" spans="14:14" x14ac:dyDescent="0.25">
      <c r="N5828" s="1"/>
    </row>
    <row r="5829" spans="14:14" x14ac:dyDescent="0.25">
      <c r="N5829" s="1"/>
    </row>
    <row r="5830" spans="14:14" x14ac:dyDescent="0.25">
      <c r="N5830" s="1"/>
    </row>
    <row r="5831" spans="14:14" x14ac:dyDescent="0.25">
      <c r="N5831" s="1"/>
    </row>
    <row r="5832" spans="14:14" x14ac:dyDescent="0.25">
      <c r="N5832" s="1"/>
    </row>
    <row r="5833" spans="14:14" x14ac:dyDescent="0.25">
      <c r="N5833" s="1"/>
    </row>
    <row r="5834" spans="14:14" x14ac:dyDescent="0.25">
      <c r="N5834" s="1"/>
    </row>
    <row r="5835" spans="14:14" x14ac:dyDescent="0.25">
      <c r="N5835" s="1"/>
    </row>
    <row r="5836" spans="14:14" x14ac:dyDescent="0.25">
      <c r="N5836" s="1"/>
    </row>
    <row r="5837" spans="14:14" x14ac:dyDescent="0.25">
      <c r="N5837" s="1"/>
    </row>
    <row r="5838" spans="14:14" x14ac:dyDescent="0.25">
      <c r="N5838" s="1"/>
    </row>
    <row r="5839" spans="14:14" x14ac:dyDescent="0.25">
      <c r="N5839" s="1"/>
    </row>
    <row r="5840" spans="14:14" x14ac:dyDescent="0.25">
      <c r="N5840" s="1"/>
    </row>
    <row r="5841" spans="14:14" x14ac:dyDescent="0.25">
      <c r="N5841" s="1"/>
    </row>
    <row r="5842" spans="14:14" x14ac:dyDescent="0.25">
      <c r="N5842" s="1"/>
    </row>
    <row r="5843" spans="14:14" x14ac:dyDescent="0.25">
      <c r="N5843" s="1"/>
    </row>
    <row r="5844" spans="14:14" x14ac:dyDescent="0.25">
      <c r="N5844" s="1"/>
    </row>
    <row r="5845" spans="14:14" x14ac:dyDescent="0.25">
      <c r="N5845" s="1"/>
    </row>
    <row r="5846" spans="14:14" x14ac:dyDescent="0.25">
      <c r="N5846" s="1"/>
    </row>
    <row r="5847" spans="14:14" x14ac:dyDescent="0.25">
      <c r="N5847" s="1"/>
    </row>
    <row r="5848" spans="14:14" x14ac:dyDescent="0.25">
      <c r="N5848" s="1"/>
    </row>
    <row r="5849" spans="14:14" x14ac:dyDescent="0.25">
      <c r="N5849" s="1"/>
    </row>
    <row r="5850" spans="14:14" x14ac:dyDescent="0.25">
      <c r="N5850" s="1"/>
    </row>
    <row r="5851" spans="14:14" x14ac:dyDescent="0.25">
      <c r="N5851" s="1"/>
    </row>
    <row r="5852" spans="14:14" x14ac:dyDescent="0.25">
      <c r="N5852" s="1"/>
    </row>
    <row r="5853" spans="14:14" x14ac:dyDescent="0.25">
      <c r="N5853" s="1"/>
    </row>
    <row r="5854" spans="14:14" x14ac:dyDescent="0.25">
      <c r="N5854" s="1"/>
    </row>
    <row r="5855" spans="14:14" x14ac:dyDescent="0.25">
      <c r="N5855" s="1"/>
    </row>
    <row r="5856" spans="14:14" x14ac:dyDescent="0.25">
      <c r="N5856" s="1"/>
    </row>
    <row r="5857" spans="14:14" x14ac:dyDescent="0.25">
      <c r="N5857" s="1"/>
    </row>
    <row r="5858" spans="14:14" x14ac:dyDescent="0.25">
      <c r="N5858" s="1"/>
    </row>
    <row r="5859" spans="14:14" x14ac:dyDescent="0.25">
      <c r="N5859" s="1"/>
    </row>
    <row r="5860" spans="14:14" x14ac:dyDescent="0.25">
      <c r="N5860" s="1"/>
    </row>
    <row r="5861" spans="14:14" x14ac:dyDescent="0.25">
      <c r="N5861" s="1"/>
    </row>
    <row r="5862" spans="14:14" x14ac:dyDescent="0.25">
      <c r="N5862" s="1"/>
    </row>
    <row r="5863" spans="14:14" x14ac:dyDescent="0.25">
      <c r="N5863" s="1"/>
    </row>
    <row r="5864" spans="14:14" x14ac:dyDescent="0.25">
      <c r="N5864" s="1"/>
    </row>
    <row r="5865" spans="14:14" x14ac:dyDescent="0.25">
      <c r="N5865" s="1"/>
    </row>
    <row r="5866" spans="14:14" x14ac:dyDescent="0.25">
      <c r="N5866" s="1"/>
    </row>
    <row r="5867" spans="14:14" x14ac:dyDescent="0.25">
      <c r="N5867" s="1"/>
    </row>
    <row r="5868" spans="14:14" x14ac:dyDescent="0.25">
      <c r="N5868" s="1"/>
    </row>
    <row r="5869" spans="14:14" x14ac:dyDescent="0.25">
      <c r="N5869" s="1"/>
    </row>
    <row r="5870" spans="14:14" x14ac:dyDescent="0.25">
      <c r="N5870" s="1"/>
    </row>
    <row r="5871" spans="14:14" x14ac:dyDescent="0.25">
      <c r="N5871" s="1"/>
    </row>
    <row r="5872" spans="14:14" x14ac:dyDescent="0.25">
      <c r="N5872" s="1"/>
    </row>
    <row r="5873" spans="14:14" x14ac:dyDescent="0.25">
      <c r="N5873" s="1"/>
    </row>
    <row r="5874" spans="14:14" x14ac:dyDescent="0.25">
      <c r="N5874" s="1"/>
    </row>
    <row r="5875" spans="14:14" x14ac:dyDescent="0.25">
      <c r="N5875" s="1"/>
    </row>
    <row r="5876" spans="14:14" x14ac:dyDescent="0.25">
      <c r="N5876" s="1"/>
    </row>
    <row r="5877" spans="14:14" x14ac:dyDescent="0.25">
      <c r="N5877" s="1"/>
    </row>
    <row r="5878" spans="14:14" x14ac:dyDescent="0.25">
      <c r="N5878" s="1"/>
    </row>
    <row r="5879" spans="14:14" x14ac:dyDescent="0.25">
      <c r="N5879" s="1"/>
    </row>
    <row r="5880" spans="14:14" x14ac:dyDescent="0.25">
      <c r="N5880" s="1"/>
    </row>
    <row r="5881" spans="14:14" x14ac:dyDescent="0.25">
      <c r="N5881" s="1"/>
    </row>
    <row r="5882" spans="14:14" x14ac:dyDescent="0.25">
      <c r="N5882" s="1"/>
    </row>
    <row r="5883" spans="14:14" x14ac:dyDescent="0.25">
      <c r="N5883" s="1"/>
    </row>
    <row r="5884" spans="14:14" x14ac:dyDescent="0.25">
      <c r="N5884" s="1"/>
    </row>
    <row r="5885" spans="14:14" x14ac:dyDescent="0.25">
      <c r="N5885" s="1"/>
    </row>
    <row r="5886" spans="14:14" x14ac:dyDescent="0.25">
      <c r="N5886" s="1"/>
    </row>
    <row r="5887" spans="14:14" x14ac:dyDescent="0.25">
      <c r="N5887" s="1"/>
    </row>
    <row r="5888" spans="14:14" x14ac:dyDescent="0.25">
      <c r="N5888" s="1"/>
    </row>
    <row r="5889" spans="14:14" x14ac:dyDescent="0.25">
      <c r="N5889" s="1"/>
    </row>
    <row r="5890" spans="14:14" x14ac:dyDescent="0.25">
      <c r="N5890" s="1"/>
    </row>
    <row r="5891" spans="14:14" x14ac:dyDescent="0.25">
      <c r="N5891" s="1"/>
    </row>
    <row r="5892" spans="14:14" x14ac:dyDescent="0.25">
      <c r="N5892" s="1"/>
    </row>
    <row r="5893" spans="14:14" x14ac:dyDescent="0.25">
      <c r="N5893" s="1"/>
    </row>
    <row r="5894" spans="14:14" x14ac:dyDescent="0.25">
      <c r="N5894" s="1"/>
    </row>
    <row r="5895" spans="14:14" x14ac:dyDescent="0.25">
      <c r="N5895" s="1"/>
    </row>
    <row r="5896" spans="14:14" x14ac:dyDescent="0.25">
      <c r="N5896" s="1"/>
    </row>
    <row r="5897" spans="14:14" x14ac:dyDescent="0.25">
      <c r="N5897" s="1"/>
    </row>
    <row r="5898" spans="14:14" x14ac:dyDescent="0.25">
      <c r="N5898" s="1"/>
    </row>
    <row r="5899" spans="14:14" x14ac:dyDescent="0.25">
      <c r="N5899" s="1"/>
    </row>
    <row r="5900" spans="14:14" x14ac:dyDescent="0.25">
      <c r="N5900" s="1"/>
    </row>
    <row r="5901" spans="14:14" x14ac:dyDescent="0.25">
      <c r="N5901" s="1"/>
    </row>
    <row r="5902" spans="14:14" x14ac:dyDescent="0.25">
      <c r="N5902" s="1"/>
    </row>
    <row r="5903" spans="14:14" x14ac:dyDescent="0.25">
      <c r="N5903" s="1"/>
    </row>
    <row r="5904" spans="14:14" x14ac:dyDescent="0.25">
      <c r="N5904" s="1"/>
    </row>
    <row r="5905" spans="14:14" x14ac:dyDescent="0.25">
      <c r="N5905" s="1"/>
    </row>
    <row r="5906" spans="14:14" x14ac:dyDescent="0.25">
      <c r="N5906" s="1"/>
    </row>
    <row r="5907" spans="14:14" x14ac:dyDescent="0.25">
      <c r="N5907" s="1"/>
    </row>
    <row r="5908" spans="14:14" x14ac:dyDescent="0.25">
      <c r="N5908" s="1"/>
    </row>
    <row r="5909" spans="14:14" x14ac:dyDescent="0.25">
      <c r="N5909" s="1"/>
    </row>
    <row r="5910" spans="14:14" x14ac:dyDescent="0.25">
      <c r="N5910" s="1"/>
    </row>
    <row r="5911" spans="14:14" x14ac:dyDescent="0.25">
      <c r="N5911" s="1"/>
    </row>
    <row r="5912" spans="14:14" x14ac:dyDescent="0.25">
      <c r="N5912" s="1"/>
    </row>
    <row r="5913" spans="14:14" x14ac:dyDescent="0.25">
      <c r="N5913" s="1"/>
    </row>
    <row r="5914" spans="14:14" x14ac:dyDescent="0.25">
      <c r="N5914" s="1"/>
    </row>
    <row r="5915" spans="14:14" x14ac:dyDescent="0.25">
      <c r="N5915" s="1"/>
    </row>
    <row r="5916" spans="14:14" x14ac:dyDescent="0.25">
      <c r="N5916" s="1"/>
    </row>
    <row r="5917" spans="14:14" x14ac:dyDescent="0.25">
      <c r="N5917" s="1"/>
    </row>
    <row r="5918" spans="14:14" x14ac:dyDescent="0.25">
      <c r="N5918" s="1"/>
    </row>
    <row r="5919" spans="14:14" x14ac:dyDescent="0.25">
      <c r="N5919" s="1"/>
    </row>
    <row r="5920" spans="14:14" x14ac:dyDescent="0.25">
      <c r="N5920" s="1"/>
    </row>
    <row r="5921" spans="14:14" x14ac:dyDescent="0.25">
      <c r="N5921" s="1"/>
    </row>
    <row r="5922" spans="14:14" x14ac:dyDescent="0.25">
      <c r="N5922" s="1"/>
    </row>
    <row r="5923" spans="14:14" x14ac:dyDescent="0.25">
      <c r="N5923" s="1"/>
    </row>
    <row r="5924" spans="14:14" x14ac:dyDescent="0.25">
      <c r="N5924" s="1"/>
    </row>
    <row r="5925" spans="14:14" x14ac:dyDescent="0.25">
      <c r="N5925" s="1"/>
    </row>
    <row r="5926" spans="14:14" x14ac:dyDescent="0.25">
      <c r="N5926" s="1"/>
    </row>
    <row r="5927" spans="14:14" x14ac:dyDescent="0.25">
      <c r="N5927" s="1"/>
    </row>
    <row r="5928" spans="14:14" x14ac:dyDescent="0.25">
      <c r="N5928" s="1"/>
    </row>
    <row r="5929" spans="14:14" x14ac:dyDescent="0.25">
      <c r="N5929" s="1"/>
    </row>
    <row r="5930" spans="14:14" x14ac:dyDescent="0.25">
      <c r="N5930" s="1"/>
    </row>
    <row r="5931" spans="14:14" x14ac:dyDescent="0.25">
      <c r="N5931" s="1"/>
    </row>
    <row r="5932" spans="14:14" x14ac:dyDescent="0.25">
      <c r="N5932" s="1"/>
    </row>
    <row r="5933" spans="14:14" x14ac:dyDescent="0.25">
      <c r="N5933" s="1"/>
    </row>
    <row r="5934" spans="14:14" x14ac:dyDescent="0.25">
      <c r="N5934" s="1"/>
    </row>
    <row r="5935" spans="14:14" x14ac:dyDescent="0.25">
      <c r="N5935" s="1"/>
    </row>
    <row r="5936" spans="14:14" x14ac:dyDescent="0.25">
      <c r="N5936" s="1"/>
    </row>
    <row r="5937" spans="14:14" x14ac:dyDescent="0.25">
      <c r="N5937" s="1"/>
    </row>
    <row r="5938" spans="14:14" x14ac:dyDescent="0.25">
      <c r="N5938" s="1"/>
    </row>
    <row r="5939" spans="14:14" x14ac:dyDescent="0.25">
      <c r="N5939" s="1"/>
    </row>
    <row r="5940" spans="14:14" x14ac:dyDescent="0.25">
      <c r="N5940" s="1"/>
    </row>
    <row r="5941" spans="14:14" x14ac:dyDescent="0.25">
      <c r="N5941" s="1"/>
    </row>
    <row r="5942" spans="14:14" x14ac:dyDescent="0.25">
      <c r="N5942" s="1"/>
    </row>
    <row r="5943" spans="14:14" x14ac:dyDescent="0.25">
      <c r="N5943" s="1"/>
    </row>
    <row r="5944" spans="14:14" x14ac:dyDescent="0.25">
      <c r="N5944" s="1"/>
    </row>
    <row r="5945" spans="14:14" x14ac:dyDescent="0.25">
      <c r="N5945" s="1"/>
    </row>
    <row r="5946" spans="14:14" x14ac:dyDescent="0.25">
      <c r="N5946" s="1"/>
    </row>
    <row r="5947" spans="14:14" x14ac:dyDescent="0.25">
      <c r="N5947" s="1"/>
    </row>
    <row r="5948" spans="14:14" x14ac:dyDescent="0.25">
      <c r="N5948" s="1"/>
    </row>
    <row r="5949" spans="14:14" x14ac:dyDescent="0.25">
      <c r="N5949" s="1"/>
    </row>
    <row r="5950" spans="14:14" x14ac:dyDescent="0.25">
      <c r="N5950" s="1"/>
    </row>
    <row r="5951" spans="14:14" x14ac:dyDescent="0.25">
      <c r="N5951" s="1"/>
    </row>
    <row r="5952" spans="14:14" x14ac:dyDescent="0.25">
      <c r="N5952" s="1"/>
    </row>
    <row r="5953" spans="14:14" x14ac:dyDescent="0.25">
      <c r="N5953" s="1"/>
    </row>
    <row r="5954" spans="14:14" x14ac:dyDescent="0.25">
      <c r="N5954" s="1"/>
    </row>
    <row r="5955" spans="14:14" x14ac:dyDescent="0.25">
      <c r="N5955" s="1"/>
    </row>
    <row r="5956" spans="14:14" x14ac:dyDescent="0.25">
      <c r="N5956" s="1"/>
    </row>
    <row r="5957" spans="14:14" x14ac:dyDescent="0.25">
      <c r="N5957" s="1"/>
    </row>
    <row r="5958" spans="14:14" x14ac:dyDescent="0.25">
      <c r="N5958" s="1"/>
    </row>
    <row r="5959" spans="14:14" x14ac:dyDescent="0.25">
      <c r="N5959" s="1"/>
    </row>
    <row r="5960" spans="14:14" x14ac:dyDescent="0.25">
      <c r="N5960" s="1"/>
    </row>
    <row r="5961" spans="14:14" x14ac:dyDescent="0.25">
      <c r="N5961" s="1"/>
    </row>
    <row r="5962" spans="14:14" x14ac:dyDescent="0.25">
      <c r="N5962" s="1"/>
    </row>
    <row r="5963" spans="14:14" x14ac:dyDescent="0.25">
      <c r="N5963" s="1"/>
    </row>
    <row r="5964" spans="14:14" x14ac:dyDescent="0.25">
      <c r="N5964" s="1"/>
    </row>
    <row r="5965" spans="14:14" x14ac:dyDescent="0.25">
      <c r="N5965" s="1"/>
    </row>
    <row r="5966" spans="14:14" x14ac:dyDescent="0.25">
      <c r="N5966" s="1"/>
    </row>
    <row r="5967" spans="14:14" x14ac:dyDescent="0.25">
      <c r="N5967" s="1"/>
    </row>
    <row r="5968" spans="14:14" x14ac:dyDescent="0.25">
      <c r="N5968" s="1"/>
    </row>
    <row r="5969" spans="14:14" x14ac:dyDescent="0.25">
      <c r="N5969" s="1"/>
    </row>
    <row r="5970" spans="14:14" x14ac:dyDescent="0.25">
      <c r="N5970" s="1"/>
    </row>
    <row r="5971" spans="14:14" x14ac:dyDescent="0.25">
      <c r="N5971" s="1"/>
    </row>
    <row r="5972" spans="14:14" x14ac:dyDescent="0.25">
      <c r="N5972" s="1"/>
    </row>
    <row r="5973" spans="14:14" x14ac:dyDescent="0.25">
      <c r="N5973" s="1"/>
    </row>
    <row r="5974" spans="14:14" x14ac:dyDescent="0.25">
      <c r="N5974" s="1"/>
    </row>
    <row r="5975" spans="14:14" x14ac:dyDescent="0.25">
      <c r="N5975" s="1"/>
    </row>
    <row r="5976" spans="14:14" x14ac:dyDescent="0.25">
      <c r="N5976" s="1"/>
    </row>
    <row r="5977" spans="14:14" x14ac:dyDescent="0.25">
      <c r="N5977" s="1"/>
    </row>
    <row r="5978" spans="14:14" x14ac:dyDescent="0.25">
      <c r="N5978" s="1"/>
    </row>
    <row r="5979" spans="14:14" x14ac:dyDescent="0.25">
      <c r="N5979" s="1"/>
    </row>
    <row r="5980" spans="14:14" x14ac:dyDescent="0.25">
      <c r="N5980" s="1"/>
    </row>
    <row r="5981" spans="14:14" x14ac:dyDescent="0.25">
      <c r="N5981" s="1"/>
    </row>
    <row r="5982" spans="14:14" x14ac:dyDescent="0.25">
      <c r="N5982" s="1"/>
    </row>
    <row r="5983" spans="14:14" x14ac:dyDescent="0.25">
      <c r="N5983" s="1"/>
    </row>
    <row r="5984" spans="14:14" x14ac:dyDescent="0.25">
      <c r="N5984" s="1"/>
    </row>
    <row r="5985" spans="14:14" x14ac:dyDescent="0.25">
      <c r="N5985" s="1"/>
    </row>
    <row r="5986" spans="14:14" x14ac:dyDescent="0.25">
      <c r="N5986" s="1"/>
    </row>
    <row r="5987" spans="14:14" x14ac:dyDescent="0.25">
      <c r="N5987" s="1"/>
    </row>
    <row r="5988" spans="14:14" x14ac:dyDescent="0.25">
      <c r="N5988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Funky</dc:creator>
  <cp:lastModifiedBy>Funky</cp:lastModifiedBy>
  <dcterms:created xsi:type="dcterms:W3CDTF">2017-11-11T12:56:50Z</dcterms:created>
  <dcterms:modified xsi:type="dcterms:W3CDTF">2017-11-18T22:02:11Z</dcterms:modified>
</cp:coreProperties>
</file>