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vml" ContentType="application/vnd.openxmlformats-officedocument.vmlDrawing"/>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315"/>
  <workbookPr/>
  <mc:AlternateContent xmlns:mc="http://schemas.openxmlformats.org/markup-compatibility/2006">
    <mc:Choice Requires="x15">
      <x15ac:absPath xmlns:x15ac="http://schemas.microsoft.com/office/spreadsheetml/2010/11/ac" url="/Users/Heloise8/Documents/arnaud/excel création/"/>
    </mc:Choice>
  </mc:AlternateContent>
  <bookViews>
    <workbookView xWindow="880" yWindow="460" windowWidth="25600" windowHeight="15460" tabRatio="500" activeTab="2"/>
  </bookViews>
  <sheets>
    <sheet name="CAHIER DE SAISIE" sheetId="3" r:id="rId1"/>
    <sheet name="DONNEES" sheetId="2" r:id="rId2"/>
    <sheet name="Fiche parcellaire" sheetId="1" r:id="rId3"/>
  </sheets>
  <externalReferences>
    <externalReference r:id="rId4"/>
  </externalReferences>
  <definedNames>
    <definedName name="_xlnm._FilterDatabase" localSheetId="0" hidden="1">'CAHIER DE SAISIE'!$A$1:$K$45</definedName>
    <definedName name="_xlnm._FilterDatabase" localSheetId="1" hidden="1">DONNEES!$A:$C</definedName>
    <definedName name="Z_C1FD8A03_2286_B44E_AE02_186C8C18BFF0_.wvu.FilterData" localSheetId="0" hidden="1">'CAHIER DE SAISIE'!$A$1:$K$45</definedName>
    <definedName name="Z_C1FD8A03_2286_B44E_AE02_186C8C18BFF0_.wvu.FilterData" localSheetId="1" hidden="1">DONNEES!$A$1:$D$45</definedName>
    <definedName name="_xlnm.Print_Area" localSheetId="2">'Fiche parcellaire'!$A$1:$U$115</definedName>
  </definedName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J45" i="3" l="1"/>
  <c r="K45" i="3"/>
  <c r="G45" i="3"/>
  <c r="F45" i="3"/>
  <c r="H45" i="3"/>
  <c r="J44" i="3"/>
  <c r="K44" i="3"/>
  <c r="G44" i="3"/>
  <c r="F44" i="3"/>
  <c r="H44" i="3"/>
  <c r="J43" i="3"/>
  <c r="K43" i="3"/>
  <c r="G43" i="3"/>
  <c r="F43" i="3"/>
  <c r="H43" i="3"/>
  <c r="J42" i="3"/>
  <c r="K42" i="3"/>
  <c r="G42" i="3"/>
  <c r="F42" i="3"/>
  <c r="H42" i="3"/>
  <c r="J41" i="3"/>
  <c r="K41" i="3"/>
  <c r="G41" i="3"/>
  <c r="F41" i="3"/>
  <c r="H41" i="3"/>
  <c r="J40" i="3"/>
  <c r="K40" i="3"/>
  <c r="G40" i="3"/>
  <c r="F40" i="3"/>
  <c r="H40" i="3"/>
  <c r="J39" i="3"/>
  <c r="K39" i="3"/>
  <c r="G39" i="3"/>
  <c r="F39" i="3"/>
  <c r="H39" i="3"/>
  <c r="J38" i="3"/>
  <c r="K38" i="3"/>
  <c r="G38" i="3"/>
  <c r="F38" i="3"/>
  <c r="H38" i="3"/>
  <c r="J37" i="3"/>
  <c r="K37" i="3"/>
  <c r="G37" i="3"/>
  <c r="F37" i="3"/>
  <c r="H37" i="3"/>
  <c r="J36" i="3"/>
  <c r="K36" i="3"/>
  <c r="G36" i="3"/>
  <c r="F36" i="3"/>
  <c r="H36" i="3"/>
  <c r="J35" i="3"/>
  <c r="K35" i="3"/>
  <c r="G35" i="3"/>
  <c r="F35" i="3"/>
  <c r="H35" i="3"/>
  <c r="J34" i="3"/>
  <c r="K34" i="3"/>
  <c r="G34" i="3"/>
  <c r="F34" i="3"/>
  <c r="H34" i="3"/>
  <c r="J33" i="3"/>
  <c r="K33" i="3"/>
  <c r="G33" i="3"/>
  <c r="F33" i="3"/>
  <c r="H33" i="3"/>
  <c r="J32" i="3"/>
  <c r="K32" i="3"/>
  <c r="G32" i="3"/>
  <c r="F32" i="3"/>
  <c r="H32" i="3"/>
  <c r="J31" i="3"/>
  <c r="K31" i="3"/>
  <c r="G31" i="3"/>
  <c r="F31" i="3"/>
  <c r="H31" i="3"/>
  <c r="J30" i="3"/>
  <c r="K30" i="3"/>
  <c r="G30" i="3"/>
  <c r="F30" i="3"/>
  <c r="H30" i="3"/>
  <c r="J29" i="3"/>
  <c r="K29" i="3"/>
  <c r="G29" i="3"/>
  <c r="F29" i="3"/>
  <c r="H29" i="3"/>
  <c r="J28" i="3"/>
  <c r="K28" i="3"/>
  <c r="G28" i="3"/>
  <c r="F28" i="3"/>
  <c r="H28" i="3"/>
  <c r="J27" i="3"/>
  <c r="K27" i="3"/>
  <c r="G27" i="3"/>
  <c r="F27" i="3"/>
  <c r="H27" i="3"/>
  <c r="J26" i="3"/>
  <c r="K26" i="3"/>
  <c r="G26" i="3"/>
  <c r="F26" i="3"/>
  <c r="H26" i="3"/>
  <c r="J25" i="3"/>
  <c r="K25" i="3"/>
  <c r="G25" i="3"/>
  <c r="F25" i="3"/>
  <c r="H25" i="3"/>
  <c r="J24" i="3"/>
  <c r="K24" i="3"/>
  <c r="G24" i="3"/>
  <c r="F24" i="3"/>
  <c r="H24" i="3"/>
  <c r="J23" i="3"/>
  <c r="K23" i="3"/>
  <c r="G23" i="3"/>
  <c r="F23" i="3"/>
  <c r="H23" i="3"/>
  <c r="J22" i="3"/>
  <c r="K22" i="3"/>
  <c r="G22" i="3"/>
  <c r="F22" i="3"/>
  <c r="H22" i="3"/>
  <c r="J21" i="3"/>
  <c r="K21" i="3"/>
  <c r="G21" i="3"/>
  <c r="F21" i="3"/>
  <c r="H21" i="3"/>
  <c r="J20" i="3"/>
  <c r="K20" i="3"/>
  <c r="G20" i="3"/>
  <c r="F20" i="3"/>
  <c r="H20" i="3"/>
  <c r="J19" i="3"/>
  <c r="K19" i="3"/>
  <c r="G19" i="3"/>
  <c r="F19" i="3"/>
  <c r="H19" i="3"/>
  <c r="J18" i="3"/>
  <c r="K18" i="3"/>
  <c r="G18" i="3"/>
  <c r="F18" i="3"/>
  <c r="H18" i="3"/>
  <c r="J17" i="3"/>
  <c r="K17" i="3"/>
  <c r="G17" i="3"/>
  <c r="F17" i="3"/>
  <c r="H17" i="3"/>
  <c r="J16" i="3"/>
  <c r="K16" i="3"/>
  <c r="G16" i="3"/>
  <c r="F16" i="3"/>
  <c r="H16" i="3"/>
  <c r="J15" i="3"/>
  <c r="K15" i="3"/>
  <c r="G15" i="3"/>
  <c r="F15" i="3"/>
  <c r="H15" i="3"/>
  <c r="J14" i="3"/>
  <c r="K14" i="3"/>
  <c r="G14" i="3"/>
  <c r="F14" i="3"/>
  <c r="H14" i="3"/>
  <c r="J13" i="3"/>
  <c r="K13" i="3"/>
  <c r="G13" i="3"/>
  <c r="F13" i="3"/>
  <c r="H13" i="3"/>
  <c r="J12" i="3"/>
  <c r="K12" i="3"/>
  <c r="G12" i="3"/>
  <c r="F12" i="3"/>
  <c r="H12" i="3"/>
  <c r="J11" i="3"/>
  <c r="K11" i="3"/>
  <c r="G11" i="3"/>
  <c r="F11" i="3"/>
  <c r="H11" i="3"/>
  <c r="J10" i="3"/>
  <c r="K10" i="3"/>
  <c r="G10" i="3"/>
  <c r="F10" i="3"/>
  <c r="H10" i="3"/>
  <c r="J9" i="3"/>
  <c r="K9" i="3"/>
  <c r="G9" i="3"/>
  <c r="F9" i="3"/>
  <c r="H9" i="3"/>
  <c r="J8" i="3"/>
  <c r="K8" i="3"/>
  <c r="G8" i="3"/>
  <c r="F8" i="3"/>
  <c r="H8" i="3"/>
  <c r="J7" i="3"/>
  <c r="K7" i="3"/>
  <c r="G7" i="3"/>
  <c r="F7" i="3"/>
  <c r="H7" i="3"/>
  <c r="J6" i="3"/>
  <c r="K6" i="3"/>
  <c r="G6" i="3"/>
  <c r="F6" i="3"/>
  <c r="H6" i="3"/>
  <c r="J5" i="3"/>
  <c r="K5" i="3"/>
  <c r="G5" i="3"/>
  <c r="F5" i="3"/>
  <c r="H5" i="3"/>
  <c r="J4" i="3"/>
  <c r="K4" i="3"/>
  <c r="G4" i="3"/>
  <c r="F4" i="3"/>
  <c r="H4" i="3"/>
  <c r="J3" i="3"/>
  <c r="K3" i="3"/>
  <c r="G3" i="3"/>
  <c r="F3" i="3"/>
  <c r="H3" i="3"/>
  <c r="J2" i="3"/>
  <c r="K2" i="3"/>
  <c r="G2" i="3"/>
  <c r="F2" i="3"/>
  <c r="H2" i="3"/>
  <c r="H114" i="2"/>
  <c r="H109" i="2"/>
  <c r="H90" i="2"/>
  <c r="H76" i="2"/>
  <c r="H73" i="2"/>
  <c r="H51" i="2"/>
  <c r="H50" i="2"/>
  <c r="H42" i="2"/>
  <c r="H23" i="2"/>
  <c r="H21" i="2"/>
  <c r="N15" i="2"/>
  <c r="M12" i="2"/>
  <c r="M13" i="2"/>
  <c r="H12" i="2"/>
  <c r="B9" i="2"/>
</calcChain>
</file>

<file path=xl/sharedStrings.xml><?xml version="1.0" encoding="utf-8"?>
<sst xmlns="http://schemas.openxmlformats.org/spreadsheetml/2006/main" count="870" uniqueCount="412">
  <si>
    <t>FICHE PARCELLAIRE</t>
  </si>
  <si>
    <t>CAHIER D'ENREGISTREMENT DES PRATIQUES - REGISTRE PHYTOSANITAIRE</t>
  </si>
  <si>
    <t>En gras : informations obligatoires</t>
  </si>
  <si>
    <t>Parcelle :</t>
  </si>
  <si>
    <t>Parcelle X feuille 'données'</t>
  </si>
  <si>
    <t>N°îlot :</t>
  </si>
  <si>
    <t>Campagne :</t>
  </si>
  <si>
    <t>Culture :</t>
  </si>
  <si>
    <t>Culture de parcells X feuille'données'</t>
  </si>
  <si>
    <t>Type de sol :</t>
  </si>
  <si>
    <t>Surface :</t>
  </si>
  <si>
    <t>Surface de parcelle X feuille'donnée'</t>
  </si>
  <si>
    <t>Surface épandable :</t>
  </si>
  <si>
    <t xml:space="preserve">   CULTURE PRECEDENTE</t>
  </si>
  <si>
    <r>
      <t>Bilan azoté post-récolte du précédent kgN/ha</t>
    </r>
    <r>
      <rPr>
        <b/>
        <vertAlign val="superscript"/>
        <sz val="10"/>
        <rFont val="Arial Narrow"/>
        <family val="2"/>
      </rPr>
      <t>1</t>
    </r>
  </si>
  <si>
    <t>Précédent</t>
  </si>
  <si>
    <t>Résidus enfouis/enlevés</t>
  </si>
  <si>
    <t>Repousses : gestion, date destruction</t>
  </si>
  <si>
    <t>Apports (A)</t>
  </si>
  <si>
    <t>Exportations (B)</t>
  </si>
  <si>
    <t>(A)-(B)</t>
  </si>
  <si>
    <t>Précédent de parcelle X feuille 'donnée'</t>
  </si>
  <si>
    <t xml:space="preserve">   INTERCULTURE PRECEDANT CETTE CULTURE PRINCIPALE : CIPAN, DEROBEE, REPOUSSES</t>
  </si>
  <si>
    <t>Date d'implantation</t>
  </si>
  <si>
    <t>Espèce</t>
  </si>
  <si>
    <t>Dose semis/ha</t>
  </si>
  <si>
    <t>Date destruction/récolte</t>
  </si>
  <si>
    <r>
      <t>Date et nature de travail du sol</t>
    </r>
    <r>
      <rPr>
        <vertAlign val="superscript"/>
        <sz val="10"/>
        <rFont val="Arial Narrow"/>
        <family val="2"/>
      </rPr>
      <t>2</t>
    </r>
  </si>
  <si>
    <r>
      <t xml:space="preserve">   SEMIS </t>
    </r>
    <r>
      <rPr>
        <b/>
        <sz val="9"/>
        <rFont val="Arial Narrow"/>
        <family val="2"/>
      </rPr>
      <t>(Si prairie temporaire indiquer la date de semis*)</t>
    </r>
  </si>
  <si>
    <t>Date</t>
  </si>
  <si>
    <t>Variété</t>
  </si>
  <si>
    <t>Surface</t>
  </si>
  <si>
    <t>Dose de semis/ha</t>
  </si>
  <si>
    <t>Traitement de semences</t>
  </si>
  <si>
    <t>Dose du traitement</t>
  </si>
  <si>
    <t>Grains/m²</t>
  </si>
  <si>
    <t>X</t>
  </si>
  <si>
    <t xml:space="preserve">Ici on vient afficher les valeurs propres à la </t>
  </si>
  <si>
    <t>parcelle X, type 'semis' de la feuille 'cahier de saisie'</t>
  </si>
  <si>
    <t xml:space="preserve">   ENGRAIS MINERAUX, AMENDEMENTS ORGANIQUES y compris pendant l'interculture précédant cette culture principale</t>
  </si>
  <si>
    <t>Surface épandue</t>
  </si>
  <si>
    <t>Nature de l'amendement ou type d'engrais</t>
  </si>
  <si>
    <r>
      <t>Teneur en azote total (kg/t ou /m</t>
    </r>
    <r>
      <rPr>
        <b/>
        <vertAlign val="superscript"/>
        <sz val="10"/>
        <rFont val="Arial Narrow"/>
        <family val="2"/>
      </rPr>
      <t>3</t>
    </r>
    <r>
      <rPr>
        <b/>
        <sz val="10"/>
        <rFont val="Arial Narrow"/>
        <family val="2"/>
      </rPr>
      <t>)</t>
    </r>
  </si>
  <si>
    <t>Dose/ha</t>
  </si>
  <si>
    <t>U/ha apportées</t>
  </si>
  <si>
    <r>
      <t>Mode d'épandage</t>
    </r>
    <r>
      <rPr>
        <vertAlign val="superscript"/>
        <sz val="10"/>
        <rFont val="Arial Narrow"/>
        <family val="2"/>
      </rPr>
      <t>3</t>
    </r>
  </si>
  <si>
    <r>
      <t>Délai d'enfouissement (épandage sur sol nu)</t>
    </r>
    <r>
      <rPr>
        <vertAlign val="superscript"/>
        <sz val="8"/>
        <rFont val="Arial Narrow"/>
        <family val="2"/>
      </rPr>
      <t>4</t>
    </r>
  </si>
  <si>
    <r>
      <t>Traitement anti-odeur (méthode reconnue)</t>
    </r>
    <r>
      <rPr>
        <vertAlign val="superscript"/>
        <sz val="10"/>
        <rFont val="Arial Narrow"/>
        <family val="2"/>
      </rPr>
      <t>4</t>
    </r>
  </si>
  <si>
    <t>N total</t>
  </si>
  <si>
    <t>P</t>
  </si>
  <si>
    <t>K</t>
  </si>
  <si>
    <t>&lt;12h</t>
  </si>
  <si>
    <t>&lt;24h</t>
  </si>
  <si>
    <t>ici, on vient lister les interventions (par date) relatives à la parcelle X</t>
  </si>
  <si>
    <t>prises dans l'onglet cahier de saisie, type 'engrais' et 'engrais azoté'</t>
  </si>
  <si>
    <t>Attention, il y aura surement à terme des lignes à ajouter au tableau</t>
  </si>
  <si>
    <t xml:space="preserve">TOTAL Unités = </t>
  </si>
  <si>
    <r>
      <rPr>
        <vertAlign val="superscript"/>
        <sz val="10"/>
        <rFont val="Arial Narrow"/>
        <family val="2"/>
      </rPr>
      <t>1</t>
    </r>
    <r>
      <rPr>
        <sz val="10"/>
        <rFont val="Arial Narrow"/>
        <family val="2"/>
      </rPr>
      <t xml:space="preserve"> Si la couverture du sol n'a pas été assurée durant interculture</t>
    </r>
  </si>
  <si>
    <r>
      <rPr>
        <vertAlign val="superscript"/>
        <sz val="10"/>
        <rFont val="Arial Narrow"/>
        <family val="2"/>
      </rPr>
      <t>2</t>
    </r>
    <r>
      <rPr>
        <sz val="10"/>
        <rFont val="Arial Narrow"/>
        <family val="2"/>
      </rPr>
      <t xml:space="preserve"> Si interculture sans couvert car travail du sol pour lutter contre les adventices, vivaces, limaces, nématode Heterodera schachtii (si betteraves)</t>
    </r>
  </si>
  <si>
    <r>
      <rPr>
        <vertAlign val="superscript"/>
        <sz val="10"/>
        <rFont val="Arial Narrow"/>
        <family val="2"/>
      </rPr>
      <t>3</t>
    </r>
    <r>
      <rPr>
        <sz val="10"/>
        <rFont val="Arial Narrow"/>
        <family val="2"/>
      </rPr>
      <t xml:space="preserve"> Pour les élevages ICPE ou efluents issues d'ICPE</t>
    </r>
  </si>
  <si>
    <t>TRACABILITE DES DEPOTS D'EFFLUENTS D'ELEVAGES AU CHAMP</t>
  </si>
  <si>
    <t xml:space="preserve">Nature de l'effluent : </t>
  </si>
  <si>
    <t>Date de mise en dépôt :</t>
  </si>
  <si>
    <t>Date de reprise pour épandage :</t>
  </si>
  <si>
    <r>
      <t>Fiche parcellaire conforme aux éxigences du 6</t>
    </r>
    <r>
      <rPr>
        <i/>
        <vertAlign val="superscript"/>
        <sz val="10"/>
        <rFont val="Arial"/>
        <family val="2"/>
      </rPr>
      <t>ème</t>
    </r>
    <r>
      <rPr>
        <i/>
        <sz val="10"/>
        <rFont val="Arial"/>
        <family val="2"/>
      </rPr>
      <t xml:space="preserve"> programme d'action de la Directive Nitrates</t>
    </r>
  </si>
  <si>
    <t xml:space="preserve">   INTERVENTIONS PHYTOSANITAIRES</t>
  </si>
  <si>
    <t>Produit commercial</t>
  </si>
  <si>
    <r>
      <t xml:space="preserve">Dose/ha
</t>
    </r>
    <r>
      <rPr>
        <b/>
        <sz val="9"/>
        <rFont val="Arial Narrow"/>
        <family val="2"/>
      </rPr>
      <t>(préciser l'unité)</t>
    </r>
  </si>
  <si>
    <t>Observations (cibles du traitement, facteurs déclenchant...)</t>
  </si>
  <si>
    <t>T°</t>
  </si>
  <si>
    <t>Hygro.</t>
  </si>
  <si>
    <t xml:space="preserve">ici, on vient lister par date les interventions sur la parcelle X </t>
  </si>
  <si>
    <t>pour les fongicides, herbicides et insecticides renseignés dans la feuille cahier de saisie</t>
  </si>
  <si>
    <t>Attention, il faudra que le tableau s'agrandisse car beaucoup de lignes</t>
  </si>
  <si>
    <t xml:space="preserve">   RECOLTE OU FAUCHE</t>
  </si>
  <si>
    <t>Rendement obtenu</t>
  </si>
  <si>
    <t>Qualité</t>
  </si>
  <si>
    <t>Traitement au cours du stockage</t>
  </si>
  <si>
    <t>idem pour le type récolte dans la feuille cahier de saisie (pas encore de ligne créée.</t>
  </si>
  <si>
    <r>
      <rPr>
        <b/>
        <sz val="10"/>
        <rFont val="Arial Narrow"/>
        <family val="2"/>
      </rPr>
      <t>Remarques/Observations</t>
    </r>
    <r>
      <rPr>
        <sz val="10"/>
        <rFont val="Arial Narrow"/>
        <family val="2"/>
      </rPr>
      <t xml:space="preserve"> (accident cultural; apparition d'organismes nuisibles ou de maladies susceptibles d'affecter la sûreté des produits d'origine végétale, ayant une incidence sur la santé humaine) :</t>
    </r>
  </si>
  <si>
    <t>Si des analyses revêtants une importance pour la santé humaine ont été réalisées, joindre les résultats.</t>
  </si>
  <si>
    <t>EVALUATION DU RISQUE DE VOLATILISATION</t>
  </si>
  <si>
    <t>La dose d'azote à apporter calculée dans le plan de fumure prévisionnelle est en équivalent ammonitrate. En cas d'utilisation de solution azotée ou d'urée, la dose d'azote totale peut être majorée (sauf pour l'urée sur céréales à pailles d'hiver) à condition d'évaluer le risque de volatilisation.</t>
  </si>
  <si>
    <t>Facteurs de risque de volatilisation</t>
  </si>
  <si>
    <t>Note</t>
  </si>
  <si>
    <t>Majoration possible de l'apport en fonction de la note globale obtenue</t>
  </si>
  <si>
    <t>Sol</t>
  </si>
  <si>
    <t>pH</t>
  </si>
  <si>
    <r>
      <t xml:space="preserve">pH </t>
    </r>
    <r>
      <rPr>
        <sz val="10"/>
        <rFont val="Calibri"/>
        <family val="2"/>
      </rPr>
      <t>≤</t>
    </r>
    <r>
      <rPr>
        <sz val="10"/>
        <rFont val="Arial"/>
        <family val="2"/>
      </rPr>
      <t xml:space="preserve"> 7</t>
    </r>
  </si>
  <si>
    <t>Jusqu'à 3</t>
  </si>
  <si>
    <t>7 &lt; pH &lt; 7,5</t>
  </si>
  <si>
    <r>
      <t xml:space="preserve">pH </t>
    </r>
    <r>
      <rPr>
        <sz val="10"/>
        <rFont val="Calibri"/>
        <family val="2"/>
      </rPr>
      <t>≥</t>
    </r>
    <r>
      <rPr>
        <sz val="10"/>
        <rFont val="Arial"/>
        <family val="2"/>
      </rPr>
      <t xml:space="preserve"> 7,5</t>
    </r>
  </si>
  <si>
    <t>CEC</t>
  </si>
  <si>
    <r>
      <rPr>
        <sz val="10"/>
        <rFont val="Calibri"/>
        <family val="2"/>
      </rPr>
      <t>≤</t>
    </r>
    <r>
      <rPr>
        <sz val="10"/>
        <rFont val="Arial"/>
        <family val="2"/>
      </rPr>
      <t xml:space="preserve"> 12 meq/100 g de terre</t>
    </r>
  </si>
  <si>
    <t>4 à 8</t>
  </si>
  <si>
    <t>&gt; 12 meq/100 g de terre</t>
  </si>
  <si>
    <t>Météo</t>
  </si>
  <si>
    <t>Pluviométrie prévue à 3 jours</t>
  </si>
  <si>
    <t>&lt; 10 mm sur 3 jours</t>
  </si>
  <si>
    <r>
      <rPr>
        <sz val="10"/>
        <rFont val="Calibri"/>
        <family val="2"/>
      </rPr>
      <t>≥</t>
    </r>
    <r>
      <rPr>
        <sz val="10"/>
        <rFont val="Arial"/>
        <family val="2"/>
      </rPr>
      <t xml:space="preserve"> 10 mm sur 3 jours</t>
    </r>
  </si>
  <si>
    <t>9 à 13</t>
  </si>
  <si>
    <t>Vitesse du vent</t>
  </si>
  <si>
    <r>
      <rPr>
        <sz val="10"/>
        <rFont val="Calibri"/>
        <family val="2"/>
      </rPr>
      <t>≤</t>
    </r>
    <r>
      <rPr>
        <sz val="10"/>
        <rFont val="Arial"/>
        <family val="2"/>
      </rPr>
      <t xml:space="preserve"> 3 beaufort (0-19 km/h)</t>
    </r>
  </si>
  <si>
    <t>&gt; 3 beaufort (0-19 km/h)</t>
  </si>
  <si>
    <t>Température le jour de l'apport</t>
  </si>
  <si>
    <t>T° &lt; 6°C</t>
  </si>
  <si>
    <r>
      <rPr>
        <sz val="10"/>
        <rFont val="Calibri"/>
        <family val="2"/>
      </rPr>
      <t>≥</t>
    </r>
    <r>
      <rPr>
        <sz val="10"/>
        <rFont val="Arial"/>
        <family val="2"/>
      </rPr>
      <t xml:space="preserve"> 14</t>
    </r>
  </si>
  <si>
    <r>
      <t xml:space="preserve">6°C </t>
    </r>
    <r>
      <rPr>
        <sz val="10"/>
        <rFont val="Calibri"/>
        <family val="2"/>
      </rPr>
      <t>≤</t>
    </r>
    <r>
      <rPr>
        <sz val="10"/>
        <rFont val="Arial"/>
        <family val="2"/>
      </rPr>
      <t xml:space="preserve"> T° </t>
    </r>
    <r>
      <rPr>
        <sz val="10"/>
        <rFont val="Calibri"/>
        <family val="2"/>
      </rPr>
      <t>≤</t>
    </r>
    <r>
      <rPr>
        <sz val="10"/>
        <rFont val="Arial"/>
        <family val="2"/>
      </rPr>
      <t xml:space="preserve"> 13°C</t>
    </r>
  </si>
  <si>
    <t>T° &gt; 13°C</t>
  </si>
  <si>
    <t>Apport 1</t>
  </si>
  <si>
    <t>Apport 2</t>
  </si>
  <si>
    <t>Apport 3</t>
  </si>
  <si>
    <t>Apport 4</t>
  </si>
  <si>
    <t>Date de l'apport :</t>
  </si>
  <si>
    <t>Risque pH</t>
  </si>
  <si>
    <t>Risque CEC</t>
  </si>
  <si>
    <t>Risque pluviométrie</t>
  </si>
  <si>
    <t>Risque vent</t>
  </si>
  <si>
    <t>Risque température</t>
  </si>
  <si>
    <t>Note totale</t>
  </si>
  <si>
    <t>Majoration de l'apport</t>
  </si>
  <si>
    <t>Parcelle</t>
  </si>
  <si>
    <t>Culture</t>
  </si>
  <si>
    <t>Précedent</t>
  </si>
  <si>
    <t>Action et intrant</t>
  </si>
  <si>
    <t>Type</t>
  </si>
  <si>
    <t>Prix €/unité</t>
  </si>
  <si>
    <t>Unité</t>
  </si>
  <si>
    <t>Observation</t>
  </si>
  <si>
    <t>Mécanisation</t>
  </si>
  <si>
    <t>18 setiers pcd orge</t>
  </si>
  <si>
    <t>pomme de T</t>
  </si>
  <si>
    <t>orge</t>
  </si>
  <si>
    <t>1POUL</t>
  </si>
  <si>
    <t>fongicide</t>
  </si>
  <si>
    <t>tracteur 230 cv</t>
  </si>
  <si>
    <t>38€/h</t>
  </si>
  <si>
    <t>avec fuel</t>
  </si>
  <si>
    <t>18 setiers pcd pdt</t>
  </si>
  <si>
    <t>blé</t>
  </si>
  <si>
    <t>2.4D</t>
  </si>
  <si>
    <t>herbicide</t>
  </si>
  <si>
    <t>L</t>
  </si>
  <si>
    <t>roule</t>
  </si>
  <si>
    <t>25€/h</t>
  </si>
  <si>
    <t>28 Setiers</t>
  </si>
  <si>
    <t>Colza</t>
  </si>
  <si>
    <t>Blé</t>
  </si>
  <si>
    <t>aaaz</t>
  </si>
  <si>
    <t>semoir</t>
  </si>
  <si>
    <t>Achery</t>
  </si>
  <si>
    <t>betterave</t>
  </si>
  <si>
    <t>acteon</t>
  </si>
  <si>
    <t>Adjuvant</t>
  </si>
  <si>
    <t>joker</t>
  </si>
  <si>
    <t>achery pature</t>
  </si>
  <si>
    <t>herbe</t>
  </si>
  <si>
    <t>activéine Bmo</t>
  </si>
  <si>
    <t>engrais</t>
  </si>
  <si>
    <t>BDM der ferme blé</t>
  </si>
  <si>
    <t>carotte</t>
  </si>
  <si>
    <t>activéine mn++</t>
  </si>
  <si>
    <t>BDM der ferme tnl</t>
  </si>
  <si>
    <t>tournesol</t>
  </si>
  <si>
    <t>Adengo</t>
  </si>
  <si>
    <t>?</t>
  </si>
  <si>
    <t>BDM la pointe</t>
  </si>
  <si>
    <t>Agrijet 500</t>
  </si>
  <si>
    <t>Herbicide</t>
  </si>
  <si>
    <t>pmg</t>
  </si>
  <si>
    <t>BDM la pompe</t>
  </si>
  <si>
    <t>Tournesol</t>
  </si>
  <si>
    <t>Algobor</t>
  </si>
  <si>
    <t>dose</t>
  </si>
  <si>
    <t>BDM pivot 2 JN</t>
  </si>
  <si>
    <t>jachère noire</t>
  </si>
  <si>
    <t>Alicia</t>
  </si>
  <si>
    <t>semence</t>
  </si>
  <si>
    <t>kg</t>
  </si>
  <si>
    <t>prix/dose</t>
  </si>
  <si>
    <t>BDM pivot 2 mais</t>
  </si>
  <si>
    <t>mais</t>
  </si>
  <si>
    <t>Allié</t>
  </si>
  <si>
    <t>g</t>
  </si>
  <si>
    <t>kg/dose</t>
  </si>
  <si>
    <t>BDM pivot1</t>
  </si>
  <si>
    <t>Blé dur</t>
  </si>
  <si>
    <t>Almeria 70 WG</t>
  </si>
  <si>
    <t>Kg</t>
  </si>
  <si>
    <t>prix/kg</t>
  </si>
  <si>
    <t>BDM pivot2</t>
  </si>
  <si>
    <t>Alpha ZN 14%</t>
  </si>
  <si>
    <t>Bellevue</t>
  </si>
  <si>
    <t>Amistar Xtra</t>
  </si>
  <si>
    <t>Fongicide</t>
  </si>
  <si>
    <t>pack clic power (5l fosbury, 2l carat)</t>
  </si>
  <si>
    <t>Bertaucourt</t>
  </si>
  <si>
    <t>Ammo 27</t>
  </si>
  <si>
    <t>densité solution azotée</t>
  </si>
  <si>
    <t>1320 kg/M3</t>
  </si>
  <si>
    <t>Bois ferloc</t>
  </si>
  <si>
    <t>apache</t>
  </si>
  <si>
    <t>pmg ? Bcp de grains cassé et petits grains</t>
  </si>
  <si>
    <t>Camp 1</t>
  </si>
  <si>
    <t>aqsz</t>
  </si>
  <si>
    <t>régulateur</t>
  </si>
  <si>
    <t>Camp 2</t>
  </si>
  <si>
    <t>atlantis</t>
  </si>
  <si>
    <t>Teneurs en azote</t>
  </si>
  <si>
    <t>Valeur</t>
  </si>
  <si>
    <t>camp de chalon</t>
  </si>
  <si>
    <t>attribut</t>
  </si>
  <si>
    <t>119,17/100g</t>
  </si>
  <si>
    <t>Azote liquide (litre)</t>
  </si>
  <si>
    <t>château d'eau</t>
  </si>
  <si>
    <t>avadex</t>
  </si>
  <si>
    <t>Clermont</t>
  </si>
  <si>
    <t>azesz</t>
  </si>
  <si>
    <t>engrais azoté</t>
  </si>
  <si>
    <t>sulfan (24N 18SO3)</t>
  </si>
  <si>
    <t>commune</t>
  </si>
  <si>
    <t>sne</t>
  </si>
  <si>
    <t>blé dur</t>
  </si>
  <si>
    <t>U</t>
  </si>
  <si>
    <t>Compost champi</t>
  </si>
  <si>
    <t>Deneuville</t>
  </si>
  <si>
    <t>baia</t>
  </si>
  <si>
    <t>Compost menin</t>
  </si>
  <si>
    <t>derrière rambour</t>
  </si>
  <si>
    <t>Banjo Forte</t>
  </si>
  <si>
    <t>Digestat</t>
  </si>
  <si>
    <t>derriere rambour 2</t>
  </si>
  <si>
    <t>Banko 500</t>
  </si>
  <si>
    <t>Vinasses</t>
  </si>
  <si>
    <t>fressancourt</t>
  </si>
  <si>
    <t>Banvel</t>
  </si>
  <si>
    <t>La Bascule</t>
  </si>
  <si>
    <t>Betteraves</t>
  </si>
  <si>
    <t>BEETUP duo</t>
  </si>
  <si>
    <t>La Fère</t>
  </si>
  <si>
    <t>betagri</t>
  </si>
  <si>
    <t>la pompe</t>
  </si>
  <si>
    <t>betanal</t>
  </si>
  <si>
    <t>L'autoroute</t>
  </si>
  <si>
    <t>u</t>
  </si>
  <si>
    <t>L'église</t>
  </si>
  <si>
    <t>Escourgeon</t>
  </si>
  <si>
    <t>biwix</t>
  </si>
  <si>
    <t>l</t>
  </si>
  <si>
    <t>Les blancs</t>
  </si>
  <si>
    <t>solde semence 2015</t>
  </si>
  <si>
    <t>Les brossettes</t>
  </si>
  <si>
    <t>bogota</t>
  </si>
  <si>
    <t>Les ondes</t>
  </si>
  <si>
    <t>colza</t>
  </si>
  <si>
    <t>broyage</t>
  </si>
  <si>
    <t>méca</t>
  </si>
  <si>
    <t>ha</t>
  </si>
  <si>
    <t>Les peupliers</t>
  </si>
  <si>
    <t>buttage</t>
  </si>
  <si>
    <t>Les quartiers</t>
  </si>
  <si>
    <t>carat</t>
  </si>
  <si>
    <t>lesaout</t>
  </si>
  <si>
    <t>Herbe</t>
  </si>
  <si>
    <t>centium</t>
  </si>
  <si>
    <t>Macquigny pature</t>
  </si>
  <si>
    <t>Pois</t>
  </si>
  <si>
    <t>Challenge</t>
  </si>
  <si>
    <t>Macquigny route</t>
  </si>
  <si>
    <t>pois printemps</t>
  </si>
  <si>
    <t>Challenge 600</t>
  </si>
  <si>
    <t>=Karmin 600</t>
  </si>
  <si>
    <t>Malis bas</t>
  </si>
  <si>
    <t>chardol 600</t>
  </si>
  <si>
    <t>Malis haut</t>
  </si>
  <si>
    <t>Citadelle pack simbo</t>
  </si>
  <si>
    <t>Malis pature</t>
  </si>
  <si>
    <t>pature</t>
  </si>
  <si>
    <t>comet</t>
  </si>
  <si>
    <t>nouvion</t>
  </si>
  <si>
    <t>compost champi</t>
  </si>
  <si>
    <t>Tonne</t>
  </si>
  <si>
    <t>Passot</t>
  </si>
  <si>
    <t>compost menin</t>
  </si>
  <si>
    <t>Pinsart</t>
  </si>
  <si>
    <t>creek</t>
  </si>
  <si>
    <t>semence de ferme vitavax 0,3; pmg 34</t>
  </si>
  <si>
    <t>Pointe commune</t>
  </si>
  <si>
    <t>Cycocel C3</t>
  </si>
  <si>
    <t>raccourcisseur</t>
  </si>
  <si>
    <t>pollet</t>
  </si>
  <si>
    <t>cythrine L</t>
  </si>
  <si>
    <t>insecticide</t>
  </si>
  <si>
    <t>pont des meuniers</t>
  </si>
  <si>
    <t>dandie</t>
  </si>
  <si>
    <t>pmg 8,9</t>
  </si>
  <si>
    <t>Renansart</t>
  </si>
  <si>
    <t>Dantop 50W</t>
  </si>
  <si>
    <t>Rogécourt</t>
  </si>
  <si>
    <t>deft (Allié)</t>
  </si>
  <si>
    <t>saint Jean</t>
  </si>
  <si>
    <t>diffuz</t>
  </si>
  <si>
    <t>adjuvant</t>
  </si>
  <si>
    <t>Samoisson</t>
  </si>
  <si>
    <t>digestat</t>
  </si>
  <si>
    <t>m3</t>
  </si>
  <si>
    <t>Sapins</t>
  </si>
  <si>
    <t>Dithane néotech</t>
  </si>
  <si>
    <t>Travecy 1</t>
  </si>
  <si>
    <t>DUO 15</t>
  </si>
  <si>
    <t>Travecy 2</t>
  </si>
  <si>
    <t>épandage engrais solide</t>
  </si>
  <si>
    <t>épandage fumier</t>
  </si>
  <si>
    <t>épandage vinasses</t>
  </si>
  <si>
    <t>epsotop</t>
  </si>
  <si>
    <t>etincel (pmg 36)</t>
  </si>
  <si>
    <t>dose 12M</t>
  </si>
  <si>
    <t>exception</t>
  </si>
  <si>
    <t>KG</t>
  </si>
  <si>
    <t>pmg 5,92</t>
  </si>
  <si>
    <t>EXKIO</t>
  </si>
  <si>
    <t>Semence</t>
  </si>
  <si>
    <t>pmg 5,12</t>
  </si>
  <si>
    <t>Fosbury</t>
  </si>
  <si>
    <t>FURY 10 EW</t>
  </si>
  <si>
    <t>Gaitta</t>
  </si>
  <si>
    <t>pmg 44</t>
  </si>
  <si>
    <t>germinator</t>
  </si>
  <si>
    <t>germinator+croskiltt</t>
  </si>
  <si>
    <t>goltix</t>
  </si>
  <si>
    <t>Target SC</t>
  </si>
  <si>
    <t>hastuce</t>
  </si>
  <si>
    <t>herse rotative</t>
  </si>
  <si>
    <t>jadex</t>
  </si>
  <si>
    <t>cicocel C3</t>
  </si>
  <si>
    <t>Joker</t>
  </si>
  <si>
    <t>Karaté K</t>
  </si>
  <si>
    <t>Karate Zéon</t>
  </si>
  <si>
    <t>Insecticide</t>
  </si>
  <si>
    <t>p</t>
  </si>
  <si>
    <t>Karis 10CS</t>
  </si>
  <si>
    <t>Karmin 600</t>
  </si>
  <si>
    <t>= challenge 600</t>
  </si>
  <si>
    <t>kayak</t>
  </si>
  <si>
    <t>kerb</t>
  </si>
  <si>
    <t>Kilimanjaro</t>
  </si>
  <si>
    <t>semence de ferme ferial 0,2; PMG44</t>
  </si>
  <si>
    <t>Korema</t>
  </si>
  <si>
    <t>Kroquis KWS</t>
  </si>
  <si>
    <t>Dose</t>
  </si>
  <si>
    <t>Labour</t>
  </si>
  <si>
    <t>LG5317 tournesol</t>
  </si>
  <si>
    <t>limagri</t>
  </si>
  <si>
    <t>MAS83R tournesol</t>
  </si>
  <si>
    <t>meltop</t>
  </si>
  <si>
    <t>mix in</t>
  </si>
  <si>
    <t>moutarde carabosse</t>
  </si>
  <si>
    <t>moutarde serval</t>
  </si>
  <si>
    <t>nero</t>
  </si>
  <si>
    <t>Nutri 2M</t>
  </si>
  <si>
    <t>Nutrika 10-20-40</t>
  </si>
  <si>
    <t>Nutriphomag</t>
  </si>
  <si>
    <t>ozone 36CS</t>
  </si>
  <si>
    <t>phydeal</t>
  </si>
  <si>
    <t>plantage pdt</t>
  </si>
  <si>
    <t>player</t>
  </si>
  <si>
    <t>proman</t>
  </si>
  <si>
    <t>racing</t>
  </si>
  <si>
    <t>rebell</t>
  </si>
  <si>
    <t>recolte</t>
  </si>
  <si>
    <t>production</t>
  </si>
  <si>
    <t>remiltine flex</t>
  </si>
  <si>
    <t>Roulage</t>
  </si>
  <si>
    <t>Roundup</t>
  </si>
  <si>
    <t>Rubisko</t>
  </si>
  <si>
    <t>semence de ferme ferial 0,2; PMG33</t>
  </si>
  <si>
    <t>safari</t>
  </si>
  <si>
    <t>safran</t>
  </si>
  <si>
    <t>pois de printemps pmg 280</t>
  </si>
  <si>
    <t>Semis</t>
  </si>
  <si>
    <t>Simbo pack citadelle</t>
  </si>
  <si>
    <t>stratos ultra</t>
  </si>
  <si>
    <t>Sulfate amoniac</t>
  </si>
  <si>
    <t>T245 pack veldig</t>
  </si>
  <si>
    <t>= goltix</t>
  </si>
  <si>
    <t>Teppeki</t>
  </si>
  <si>
    <t>Terano</t>
  </si>
  <si>
    <t>teset1</t>
  </si>
  <si>
    <t>topepi</t>
  </si>
  <si>
    <t>Tornado SC</t>
  </si>
  <si>
    <t>toundra</t>
  </si>
  <si>
    <t>Traitement</t>
  </si>
  <si>
    <t>tramat</t>
  </si>
  <si>
    <t>Veldig pack T245</t>
  </si>
  <si>
    <t>venzar</t>
  </si>
  <si>
    <t>vinasses</t>
  </si>
  <si>
    <t>wakil</t>
  </si>
  <si>
    <t>yearling</t>
  </si>
  <si>
    <t>Yearling pack zoxis</t>
  </si>
  <si>
    <t>zob</t>
  </si>
  <si>
    <t>zoxis</t>
  </si>
  <si>
    <t>Zoxis pack Yearling</t>
  </si>
  <si>
    <t>zzz</t>
  </si>
  <si>
    <t>meca</t>
  </si>
  <si>
    <t>date</t>
  </si>
  <si>
    <t xml:space="preserve">Qté </t>
  </si>
  <si>
    <t>Coût/ha</t>
  </si>
  <si>
    <t>Coût action</t>
  </si>
  <si>
    <t>Observations</t>
  </si>
  <si>
    <t>type</t>
  </si>
  <si>
    <t>U azote</t>
  </si>
  <si>
    <t>pas dans la fourriere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</si>
</sst>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mm"/>
    <numFmt numFmtId="165" formatCode="#,##0.00_ ;[Red]\-#,##0.00\ ;"/>
  </numFmts>
  <fonts count="20" x14ac:knownFonts="1">
    <font>
      <sz val="12"/>
      <color theme="1"/>
      <name val="Calibri"/>
      <family val="2"/>
      <scheme val="minor"/>
    </font>
    <font>
      <b/>
      <sz val="12"/>
      <color theme="1"/>
      <name val="Calibri"/>
      <family val="2"/>
      <scheme val="minor"/>
    </font>
    <font>
      <sz val="10"/>
      <name val="Arial"/>
      <family val="2"/>
    </font>
    <font>
      <b/>
      <sz val="14"/>
      <name val="Arial Narrow"/>
      <family val="2"/>
    </font>
    <font>
      <b/>
      <sz val="10"/>
      <name val="Arial"/>
      <family val="2"/>
    </font>
    <font>
      <sz val="10"/>
      <name val="Arial Narrow"/>
      <family val="2"/>
    </font>
    <font>
      <b/>
      <sz val="10"/>
      <name val="Arial Narrow"/>
      <family val="2"/>
    </font>
    <font>
      <b/>
      <sz val="10"/>
      <color rgb="FFFF0000"/>
      <name val="Arial Narrow"/>
      <family val="2"/>
    </font>
    <font>
      <b/>
      <vertAlign val="superscript"/>
      <sz val="10"/>
      <name val="Arial Narrow"/>
      <family val="2"/>
    </font>
    <font>
      <b/>
      <sz val="10"/>
      <color indexed="9"/>
      <name val="Arial Narrow"/>
      <family val="2"/>
    </font>
    <font>
      <vertAlign val="superscript"/>
      <sz val="10"/>
      <name val="Arial Narrow"/>
      <family val="2"/>
    </font>
    <font>
      <b/>
      <sz val="9"/>
      <name val="Arial Narrow"/>
      <family val="2"/>
    </font>
    <font>
      <sz val="10"/>
      <color rgb="FFFF0000"/>
      <name val="Arial Narrow"/>
      <family val="2"/>
    </font>
    <font>
      <sz val="10"/>
      <color rgb="FFFF0000"/>
      <name val="Arial"/>
      <family val="2"/>
    </font>
    <font>
      <sz val="8"/>
      <name val="Arial Narrow"/>
      <family val="2"/>
    </font>
    <font>
      <vertAlign val="superscript"/>
      <sz val="8"/>
      <name val="Arial Narrow"/>
      <family val="2"/>
    </font>
    <font>
      <sz val="9"/>
      <name val="Arial Narrow"/>
      <family val="2"/>
    </font>
    <font>
      <i/>
      <sz val="10"/>
      <name val="Arial"/>
      <family val="2"/>
    </font>
    <font>
      <i/>
      <vertAlign val="superscript"/>
      <sz val="10"/>
      <name val="Arial"/>
      <family val="2"/>
    </font>
    <font>
      <sz val="10"/>
      <name val="Calibri"/>
      <family val="2"/>
    </font>
  </fonts>
  <fills count="3">
    <fill>
      <patternFill patternType="none"/>
    </fill>
    <fill>
      <patternFill patternType="gray125"/>
    </fill>
    <fill>
      <patternFill patternType="solid">
        <fgColor theme="0" tint="-0.14999847407452621"/>
        <bgColor indexed="64"/>
      </patternFill>
    </fill>
  </fills>
  <borders count="98">
    <border>
      <left/>
      <right/>
      <top/>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diagonal/>
    </border>
    <border>
      <left/>
      <right/>
      <top style="medium">
        <color auto="1"/>
      </top>
      <bottom/>
      <diagonal/>
    </border>
    <border>
      <left style="thin">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bottom style="medium">
        <color auto="1"/>
      </bottom>
      <diagonal/>
    </border>
    <border>
      <left style="thin">
        <color auto="1"/>
      </left>
      <right/>
      <top style="thin">
        <color auto="1"/>
      </top>
      <bottom style="medium">
        <color auto="1"/>
      </bottom>
      <diagonal/>
    </border>
    <border>
      <left/>
      <right/>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thin">
        <color auto="1"/>
      </top>
      <bottom style="medium">
        <color auto="1"/>
      </bottom>
      <diagonal/>
    </border>
    <border>
      <left/>
      <right/>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medium">
        <color auto="1"/>
      </left>
      <right style="thin">
        <color auto="1"/>
      </right>
      <top style="thin">
        <color auto="1"/>
      </top>
      <bottom style="medium">
        <color auto="1"/>
      </bottom>
      <diagonal/>
    </border>
    <border>
      <left style="medium">
        <color auto="1"/>
      </left>
      <right style="thin">
        <color auto="1"/>
      </right>
      <top style="thin">
        <color auto="1"/>
      </top>
      <bottom style="thin">
        <color indexed="55"/>
      </bottom>
      <diagonal/>
    </border>
    <border>
      <left style="thin">
        <color auto="1"/>
      </left>
      <right/>
      <top style="thin">
        <color auto="1"/>
      </top>
      <bottom style="thin">
        <color theme="0" tint="-0.34998626667073579"/>
      </bottom>
      <diagonal/>
    </border>
    <border>
      <left/>
      <right/>
      <top style="thin">
        <color auto="1"/>
      </top>
      <bottom style="thin">
        <color theme="0" tint="-0.34998626667073579"/>
      </bottom>
      <diagonal/>
    </border>
    <border>
      <left/>
      <right style="thin">
        <color auto="1"/>
      </right>
      <top style="thin">
        <color auto="1"/>
      </top>
      <bottom style="thin">
        <color theme="0" tint="-0.34998626667073579"/>
      </bottom>
      <diagonal/>
    </border>
    <border>
      <left style="thin">
        <color auto="1"/>
      </left>
      <right style="thin">
        <color auto="1"/>
      </right>
      <top style="thin">
        <color auto="1"/>
      </top>
      <bottom style="thin">
        <color indexed="55"/>
      </bottom>
      <diagonal/>
    </border>
    <border>
      <left style="thin">
        <color auto="1"/>
      </left>
      <right style="medium">
        <color auto="1"/>
      </right>
      <top style="thin">
        <color auto="1"/>
      </top>
      <bottom style="thin">
        <color indexed="55"/>
      </bottom>
      <diagonal/>
    </border>
    <border>
      <left style="medium">
        <color auto="1"/>
      </left>
      <right style="thin">
        <color auto="1"/>
      </right>
      <top style="thin">
        <color indexed="55"/>
      </top>
      <bottom style="medium">
        <color auto="1"/>
      </bottom>
      <diagonal/>
    </border>
    <border>
      <left style="thin">
        <color auto="1"/>
      </left>
      <right/>
      <top style="thin">
        <color theme="0" tint="-0.34998626667073579"/>
      </top>
      <bottom style="medium">
        <color auto="1"/>
      </bottom>
      <diagonal/>
    </border>
    <border>
      <left/>
      <right/>
      <top style="thin">
        <color theme="0" tint="-0.34998626667073579"/>
      </top>
      <bottom style="medium">
        <color auto="1"/>
      </bottom>
      <diagonal/>
    </border>
    <border>
      <left/>
      <right style="thin">
        <color auto="1"/>
      </right>
      <top style="thin">
        <color theme="0" tint="-0.34998626667073579"/>
      </top>
      <bottom style="medium">
        <color auto="1"/>
      </bottom>
      <diagonal/>
    </border>
    <border>
      <left style="thin">
        <color auto="1"/>
      </left>
      <right style="thin">
        <color auto="1"/>
      </right>
      <top style="thin">
        <color indexed="55"/>
      </top>
      <bottom style="medium">
        <color auto="1"/>
      </bottom>
      <diagonal/>
    </border>
    <border>
      <left style="thin">
        <color auto="1"/>
      </left>
      <right style="medium">
        <color auto="1"/>
      </right>
      <top style="thin">
        <color indexed="55"/>
      </top>
      <bottom style="medium">
        <color auto="1"/>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style="medium">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style="medium">
        <color auto="1"/>
      </right>
      <top/>
      <bottom style="thin">
        <color auto="1"/>
      </bottom>
      <diagonal/>
    </border>
    <border>
      <left style="thin">
        <color auto="1"/>
      </left>
      <right/>
      <top style="thin">
        <color auto="1"/>
      </top>
      <bottom style="thin">
        <color indexed="55"/>
      </bottom>
      <diagonal/>
    </border>
    <border>
      <left/>
      <right/>
      <top style="thin">
        <color auto="1"/>
      </top>
      <bottom style="thin">
        <color indexed="55"/>
      </bottom>
      <diagonal/>
    </border>
    <border>
      <left/>
      <right style="thin">
        <color auto="1"/>
      </right>
      <top style="thin">
        <color auto="1"/>
      </top>
      <bottom style="thin">
        <color indexed="55"/>
      </bottom>
      <diagonal/>
    </border>
    <border>
      <left style="medium">
        <color auto="1"/>
      </left>
      <right style="thin">
        <color auto="1"/>
      </right>
      <top style="thin">
        <color indexed="55"/>
      </top>
      <bottom style="thin">
        <color indexed="55"/>
      </bottom>
      <diagonal/>
    </border>
    <border>
      <left style="thin">
        <color auto="1"/>
      </left>
      <right style="thin">
        <color auto="1"/>
      </right>
      <top style="thin">
        <color indexed="55"/>
      </top>
      <bottom style="thin">
        <color indexed="55"/>
      </bottom>
      <diagonal/>
    </border>
    <border>
      <left style="thin">
        <color auto="1"/>
      </left>
      <right/>
      <top style="thin">
        <color indexed="55"/>
      </top>
      <bottom style="thin">
        <color indexed="55"/>
      </bottom>
      <diagonal/>
    </border>
    <border>
      <left/>
      <right/>
      <top style="thin">
        <color indexed="55"/>
      </top>
      <bottom style="thin">
        <color indexed="55"/>
      </bottom>
      <diagonal/>
    </border>
    <border>
      <left/>
      <right style="thin">
        <color auto="1"/>
      </right>
      <top style="thin">
        <color indexed="55"/>
      </top>
      <bottom style="thin">
        <color indexed="55"/>
      </bottom>
      <diagonal/>
    </border>
    <border>
      <left style="thin">
        <color auto="1"/>
      </left>
      <right style="medium">
        <color auto="1"/>
      </right>
      <top style="thin">
        <color indexed="55"/>
      </top>
      <bottom style="thin">
        <color indexed="55"/>
      </bottom>
      <diagonal/>
    </border>
    <border>
      <left style="medium">
        <color auto="1"/>
      </left>
      <right style="thin">
        <color auto="1"/>
      </right>
      <top style="thin">
        <color indexed="55"/>
      </top>
      <bottom style="thin">
        <color auto="1"/>
      </bottom>
      <diagonal/>
    </border>
    <border>
      <left style="thin">
        <color auto="1"/>
      </left>
      <right style="thin">
        <color auto="1"/>
      </right>
      <top style="thin">
        <color indexed="55"/>
      </top>
      <bottom style="thin">
        <color auto="1"/>
      </bottom>
      <diagonal/>
    </border>
    <border>
      <left style="thin">
        <color auto="1"/>
      </left>
      <right/>
      <top style="thin">
        <color indexed="55"/>
      </top>
      <bottom style="thin">
        <color auto="1"/>
      </bottom>
      <diagonal/>
    </border>
    <border>
      <left/>
      <right/>
      <top style="thin">
        <color indexed="55"/>
      </top>
      <bottom style="thin">
        <color auto="1"/>
      </bottom>
      <diagonal/>
    </border>
    <border>
      <left/>
      <right style="thin">
        <color auto="1"/>
      </right>
      <top style="thin">
        <color indexed="55"/>
      </top>
      <bottom style="thin">
        <color auto="1"/>
      </bottom>
      <diagonal/>
    </border>
    <border>
      <left style="thin">
        <color auto="1"/>
      </left>
      <right style="medium">
        <color auto="1"/>
      </right>
      <top style="thin">
        <color indexed="55"/>
      </top>
      <bottom style="thin">
        <color auto="1"/>
      </bottom>
      <diagonal/>
    </border>
    <border>
      <left style="thin">
        <color auto="1"/>
      </left>
      <right style="thin">
        <color auto="1"/>
      </right>
      <top/>
      <bottom style="medium">
        <color auto="1"/>
      </bottom>
      <diagonal/>
    </border>
    <border>
      <left style="medium">
        <color auto="1"/>
      </left>
      <right/>
      <top style="thin">
        <color auto="1"/>
      </top>
      <bottom style="thin">
        <color indexed="55"/>
      </bottom>
      <diagonal/>
    </border>
    <border>
      <left style="thin">
        <color auto="1"/>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auto="1"/>
      </right>
      <top style="thin">
        <color theme="0" tint="-0.34998626667073579"/>
      </top>
      <bottom style="thin">
        <color theme="0" tint="-0.34998626667073579"/>
      </bottom>
      <diagonal/>
    </border>
    <border>
      <left style="thin">
        <color auto="1"/>
      </left>
      <right style="thin">
        <color auto="1"/>
      </right>
      <top style="thin">
        <color theme="0" tint="-0.34998626667073579"/>
      </top>
      <bottom style="thin">
        <color theme="0" tint="-0.34998626667073579"/>
      </bottom>
      <diagonal/>
    </border>
    <border>
      <left style="thin">
        <color auto="1"/>
      </left>
      <right style="thin">
        <color auto="1"/>
      </right>
      <top style="thin">
        <color theme="0" tint="-0.34998626667073579"/>
      </top>
      <bottom style="medium">
        <color auto="1"/>
      </bottom>
      <diagonal/>
    </border>
    <border>
      <left/>
      <right style="medium">
        <color auto="1"/>
      </right>
      <top style="thin">
        <color auto="1"/>
      </top>
      <bottom style="thin">
        <color indexed="55"/>
      </bottom>
      <diagonal/>
    </border>
    <border>
      <left/>
      <right style="medium">
        <color auto="1"/>
      </right>
      <top style="thin">
        <color indexed="55"/>
      </top>
      <bottom style="thin">
        <color indexed="55"/>
      </bottom>
      <diagonal/>
    </border>
    <border>
      <left style="thin">
        <color auto="1"/>
      </left>
      <right/>
      <top style="thin">
        <color indexed="55"/>
      </top>
      <bottom style="medium">
        <color auto="1"/>
      </bottom>
      <diagonal/>
    </border>
    <border>
      <left/>
      <right/>
      <top style="thin">
        <color indexed="55"/>
      </top>
      <bottom style="medium">
        <color auto="1"/>
      </bottom>
      <diagonal/>
    </border>
    <border>
      <left/>
      <right style="medium">
        <color auto="1"/>
      </right>
      <top style="thin">
        <color indexed="55"/>
      </top>
      <bottom style="medium">
        <color auto="1"/>
      </bottom>
      <diagonal/>
    </border>
    <border>
      <left style="thin">
        <color auto="1"/>
      </left>
      <right/>
      <top/>
      <bottom/>
      <diagonal/>
    </border>
    <border>
      <left/>
      <right style="thin">
        <color auto="1"/>
      </right>
      <top/>
      <bottom/>
      <diagonal/>
    </border>
    <border>
      <left style="thin">
        <color auto="1"/>
      </left>
      <right/>
      <top style="thin">
        <color auto="1"/>
      </top>
      <bottom style="thin">
        <color theme="0" tint="-0.14996795556505021"/>
      </bottom>
      <diagonal/>
    </border>
    <border>
      <left/>
      <right/>
      <top style="thin">
        <color auto="1"/>
      </top>
      <bottom style="thin">
        <color theme="0" tint="-0.14996795556505021"/>
      </bottom>
      <diagonal/>
    </border>
    <border>
      <left/>
      <right style="thin">
        <color auto="1"/>
      </right>
      <top style="thin">
        <color auto="1"/>
      </top>
      <bottom style="thin">
        <color theme="0" tint="-0.14996795556505021"/>
      </bottom>
      <diagonal/>
    </border>
    <border>
      <left style="thin">
        <color auto="1"/>
      </left>
      <right style="thin">
        <color auto="1"/>
      </right>
      <top style="thin">
        <color auto="1"/>
      </top>
      <bottom style="thin">
        <color theme="0" tint="-0.14996795556505021"/>
      </bottom>
      <diagonal/>
    </border>
    <border>
      <left style="thin">
        <color auto="1"/>
      </left>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style="thin">
        <color auto="1"/>
      </right>
      <top style="thin">
        <color theme="0" tint="-0.14996795556505021"/>
      </top>
      <bottom style="thin">
        <color theme="0" tint="-0.14996795556505021"/>
      </bottom>
      <diagonal/>
    </border>
    <border>
      <left style="thin">
        <color auto="1"/>
      </left>
      <right style="thin">
        <color auto="1"/>
      </right>
      <top style="thin">
        <color theme="0" tint="-0.14996795556505021"/>
      </top>
      <bottom style="thin">
        <color theme="0" tint="-0.14996795556505021"/>
      </bottom>
      <diagonal/>
    </border>
    <border>
      <left style="thin">
        <color auto="1"/>
      </left>
      <right style="thin">
        <color auto="1"/>
      </right>
      <top/>
      <bottom/>
      <diagonal/>
    </border>
    <border>
      <left style="thin">
        <color auto="1"/>
      </left>
      <right/>
      <top style="thin">
        <color theme="0" tint="-0.14996795556505021"/>
      </top>
      <bottom style="thin">
        <color auto="1"/>
      </bottom>
      <diagonal/>
    </border>
    <border>
      <left/>
      <right/>
      <top style="thin">
        <color theme="0" tint="-0.14996795556505021"/>
      </top>
      <bottom style="thin">
        <color auto="1"/>
      </bottom>
      <diagonal/>
    </border>
    <border>
      <left/>
      <right style="thin">
        <color auto="1"/>
      </right>
      <top style="thin">
        <color theme="0" tint="-0.14996795556505021"/>
      </top>
      <bottom style="thin">
        <color auto="1"/>
      </bottom>
      <diagonal/>
    </border>
    <border>
      <left style="thin">
        <color auto="1"/>
      </left>
      <right style="thin">
        <color auto="1"/>
      </right>
      <top style="thin">
        <color theme="0" tint="-0.14996795556505021"/>
      </top>
      <bottom style="thin">
        <color auto="1"/>
      </bottom>
      <diagonal/>
    </border>
    <border>
      <left style="medium">
        <color auto="1"/>
      </left>
      <right/>
      <top style="medium">
        <color auto="1"/>
      </top>
      <bottom/>
      <diagonal/>
    </border>
    <border>
      <left/>
      <right style="thin">
        <color auto="1"/>
      </right>
      <top style="medium">
        <color auto="1"/>
      </top>
      <bottom/>
      <diagonal/>
    </border>
    <border>
      <left/>
      <right style="medium">
        <color auto="1"/>
      </right>
      <top style="medium">
        <color auto="1"/>
      </top>
      <bottom/>
      <diagonal/>
    </border>
    <border>
      <left style="thin">
        <color auto="1"/>
      </left>
      <right/>
      <top/>
      <bottom style="medium">
        <color auto="1"/>
      </bottom>
      <diagonal/>
    </border>
    <border>
      <left/>
      <right style="thin">
        <color auto="1"/>
      </right>
      <top/>
      <bottom style="medium">
        <color auto="1"/>
      </bottom>
      <diagonal/>
    </border>
    <border>
      <left/>
      <right style="medium">
        <color auto="1"/>
      </right>
      <top/>
      <bottom style="medium">
        <color auto="1"/>
      </bottom>
      <diagonal/>
    </border>
  </borders>
  <cellStyleXfs count="2">
    <xf numFmtId="0" fontId="0" fillId="0" borderId="0"/>
    <xf numFmtId="0" fontId="2" fillId="0" borderId="0"/>
  </cellStyleXfs>
  <cellXfs count="290">
    <xf numFmtId="0" fontId="0" fillId="0" borderId="0" xfId="0"/>
    <xf numFmtId="0" fontId="2" fillId="0" borderId="0" xfId="1"/>
    <xf numFmtId="0" fontId="4" fillId="0" borderId="0" xfId="1" applyFont="1" applyAlignment="1">
      <alignment horizontal="left"/>
    </xf>
    <xf numFmtId="0" fontId="5" fillId="0" borderId="0" xfId="1" applyFont="1" applyAlignment="1">
      <alignment vertical="center"/>
    </xf>
    <xf numFmtId="0" fontId="6" fillId="0" borderId="1" xfId="1" applyFont="1" applyBorder="1" applyAlignment="1">
      <alignment vertical="center"/>
    </xf>
    <xf numFmtId="0" fontId="6" fillId="0" borderId="6" xfId="1" applyFont="1" applyBorder="1" applyAlignment="1">
      <alignment vertical="center"/>
    </xf>
    <xf numFmtId="0" fontId="5" fillId="0" borderId="0" xfId="1" applyFont="1" applyAlignment="1">
      <alignment horizontal="center" vertical="center"/>
    </xf>
    <xf numFmtId="0" fontId="6" fillId="0" borderId="8" xfId="1" applyFont="1" applyBorder="1" applyAlignment="1">
      <alignment vertical="center"/>
    </xf>
    <xf numFmtId="0" fontId="6" fillId="0" borderId="9" xfId="1" applyFont="1" applyBorder="1" applyAlignment="1">
      <alignment vertical="center"/>
    </xf>
    <xf numFmtId="0" fontId="2" fillId="0" borderId="10" xfId="1" applyBorder="1"/>
    <xf numFmtId="0" fontId="6" fillId="0" borderId="10" xfId="1" applyFont="1" applyBorder="1" applyAlignment="1">
      <alignment vertical="center"/>
    </xf>
    <xf numFmtId="0" fontId="6" fillId="0" borderId="12" xfId="1" applyFont="1" applyBorder="1" applyAlignment="1">
      <alignment vertical="center"/>
    </xf>
    <xf numFmtId="0" fontId="6" fillId="0" borderId="13" xfId="1" applyFont="1" applyBorder="1" applyAlignment="1">
      <alignment vertical="center"/>
    </xf>
    <xf numFmtId="0" fontId="2" fillId="0" borderId="14" xfId="1" applyBorder="1"/>
    <xf numFmtId="0" fontId="2" fillId="0" borderId="0" xfId="1" applyAlignment="1">
      <alignment horizontal="center" vertical="center"/>
    </xf>
    <xf numFmtId="0" fontId="2" fillId="0" borderId="0" xfId="1" applyBorder="1" applyAlignment="1">
      <alignment horizontal="center" vertical="center"/>
    </xf>
    <xf numFmtId="0" fontId="5" fillId="0" borderId="9" xfId="1" applyFont="1" applyBorder="1" applyAlignment="1">
      <alignment horizontal="center" vertical="center"/>
    </xf>
    <xf numFmtId="0" fontId="2" fillId="0" borderId="22" xfId="1" applyBorder="1" applyAlignment="1">
      <alignment vertical="center"/>
    </xf>
    <xf numFmtId="0" fontId="2" fillId="0" borderId="2" xfId="1" applyBorder="1" applyAlignment="1">
      <alignment horizontal="center" vertical="center"/>
    </xf>
    <xf numFmtId="0" fontId="2" fillId="0" borderId="25" xfId="1" applyBorder="1"/>
    <xf numFmtId="0" fontId="6" fillId="2" borderId="8" xfId="1" applyFont="1" applyFill="1" applyBorder="1" applyAlignment="1">
      <alignment vertical="center"/>
    </xf>
    <xf numFmtId="0" fontId="6" fillId="2" borderId="10" xfId="1" applyFont="1" applyFill="1" applyBorder="1" applyAlignment="1"/>
    <xf numFmtId="0" fontId="9" fillId="2" borderId="10" xfId="1" applyFont="1" applyFill="1" applyBorder="1" applyAlignment="1"/>
    <xf numFmtId="0" fontId="9" fillId="2" borderId="11" xfId="1" applyFont="1" applyFill="1" applyBorder="1" applyAlignment="1"/>
    <xf numFmtId="0" fontId="5" fillId="0" borderId="0" xfId="1" applyFont="1" applyBorder="1"/>
    <xf numFmtId="0" fontId="5" fillId="0" borderId="0" xfId="1" applyFont="1" applyBorder="1" applyAlignment="1">
      <alignment horizontal="center"/>
    </xf>
    <xf numFmtId="0" fontId="6" fillId="0" borderId="17" xfId="1" applyFont="1" applyBorder="1" applyAlignment="1">
      <alignment horizontal="center" vertical="center" wrapText="1"/>
    </xf>
    <xf numFmtId="0" fontId="5" fillId="0" borderId="18" xfId="1" applyFont="1" applyBorder="1" applyAlignment="1">
      <alignment horizontal="center" vertical="center" wrapText="1"/>
    </xf>
    <xf numFmtId="0" fontId="5" fillId="0" borderId="20" xfId="1" applyFont="1" applyBorder="1" applyAlignment="1">
      <alignment horizontal="center" vertical="center" wrapText="1"/>
    </xf>
    <xf numFmtId="0" fontId="12" fillId="0" borderId="29" xfId="1" applyFont="1" applyBorder="1" applyAlignment="1">
      <alignment horizontal="center" vertical="center"/>
    </xf>
    <xf numFmtId="0" fontId="12" fillId="0" borderId="33" xfId="1" applyFont="1" applyBorder="1" applyAlignment="1">
      <alignment horizontal="center" vertical="center" wrapText="1"/>
    </xf>
    <xf numFmtId="0" fontId="2" fillId="0" borderId="34" xfId="1" applyBorder="1"/>
    <xf numFmtId="0" fontId="13" fillId="0" borderId="0" xfId="1" applyFont="1"/>
    <xf numFmtId="0" fontId="5" fillId="0" borderId="35" xfId="1" applyFont="1" applyBorder="1"/>
    <xf numFmtId="0" fontId="5" fillId="0" borderId="39" xfId="1" applyFont="1" applyBorder="1" applyAlignment="1">
      <alignment horizontal="center" vertical="center" wrapText="1"/>
    </xf>
    <xf numFmtId="0" fontId="2" fillId="0" borderId="40" xfId="1" applyBorder="1"/>
    <xf numFmtId="0" fontId="5" fillId="0" borderId="5" xfId="1" applyFont="1" applyBorder="1"/>
    <xf numFmtId="0" fontId="2" fillId="0" borderId="5" xfId="1" applyBorder="1"/>
    <xf numFmtId="0" fontId="6" fillId="0" borderId="18" xfId="1" applyFont="1" applyBorder="1" applyAlignment="1">
      <alignment horizontal="center" vertical="center"/>
    </xf>
    <xf numFmtId="0" fontId="5" fillId="0" borderId="9" xfId="1" applyFont="1" applyBorder="1" applyAlignment="1">
      <alignment horizontal="center" vertical="center" wrapText="1"/>
    </xf>
    <xf numFmtId="0" fontId="12" fillId="0" borderId="29" xfId="1" applyFont="1" applyBorder="1" applyAlignment="1">
      <alignment horizontal="center"/>
    </xf>
    <xf numFmtId="0" fontId="12" fillId="0" borderId="33" xfId="1" applyFont="1" applyBorder="1" applyAlignment="1">
      <alignment horizontal="center"/>
    </xf>
    <xf numFmtId="0" fontId="5" fillId="0" borderId="33" xfId="1" applyFont="1" applyBorder="1"/>
    <xf numFmtId="0" fontId="5" fillId="0" borderId="33" xfId="1" applyFont="1" applyBorder="1" applyAlignment="1">
      <alignment horizontal="center"/>
    </xf>
    <xf numFmtId="0" fontId="5" fillId="0" borderId="33" xfId="1" applyFont="1" applyBorder="1" applyAlignment="1">
      <alignment horizontal="center" vertical="center" wrapText="1"/>
    </xf>
    <xf numFmtId="0" fontId="5" fillId="0" borderId="50" xfId="1" applyFont="1" applyBorder="1" applyAlignment="1">
      <alignment horizontal="center" vertical="center" wrapText="1"/>
    </xf>
    <xf numFmtId="0" fontId="5" fillId="0" borderId="53" xfId="1" applyFont="1" applyBorder="1"/>
    <xf numFmtId="0" fontId="5" fillId="0" borderId="54" xfId="1" applyFont="1" applyBorder="1"/>
    <xf numFmtId="0" fontId="5" fillId="0" borderId="54" xfId="1" applyFont="1" applyBorder="1" applyAlignment="1">
      <alignment horizontal="center"/>
    </xf>
    <xf numFmtId="0" fontId="5" fillId="0" borderId="54" xfId="1" applyFont="1" applyBorder="1" applyAlignment="1">
      <alignment horizontal="center" vertical="center" wrapText="1"/>
    </xf>
    <xf numFmtId="0" fontId="5" fillId="0" borderId="55" xfId="1" applyFont="1" applyBorder="1" applyAlignment="1">
      <alignment horizontal="center" vertical="center" wrapText="1"/>
    </xf>
    <xf numFmtId="0" fontId="2" fillId="0" borderId="58" xfId="1" applyBorder="1"/>
    <xf numFmtId="0" fontId="5" fillId="0" borderId="59" xfId="1" applyFont="1" applyBorder="1"/>
    <xf numFmtId="0" fontId="5" fillId="0" borderId="60" xfId="1" applyFont="1" applyBorder="1"/>
    <xf numFmtId="0" fontId="5" fillId="0" borderId="60" xfId="1" applyFont="1" applyBorder="1" applyAlignment="1">
      <alignment horizontal="center"/>
    </xf>
    <xf numFmtId="0" fontId="5" fillId="0" borderId="60" xfId="1" applyFont="1" applyBorder="1" applyAlignment="1">
      <alignment horizontal="center" vertical="center" wrapText="1"/>
    </xf>
    <xf numFmtId="0" fontId="5" fillId="0" borderId="61" xfId="1" applyFont="1" applyBorder="1" applyAlignment="1">
      <alignment horizontal="center" vertical="center" wrapText="1"/>
    </xf>
    <xf numFmtId="0" fontId="2" fillId="0" borderId="64" xfId="1" applyBorder="1"/>
    <xf numFmtId="0" fontId="5" fillId="0" borderId="65" xfId="1" applyFont="1" applyBorder="1"/>
    <xf numFmtId="0" fontId="6" fillId="0" borderId="0" xfId="1" applyFont="1" applyFill="1" applyBorder="1" applyAlignment="1">
      <alignment horizontal="right" vertical="center"/>
    </xf>
    <xf numFmtId="0" fontId="5" fillId="0" borderId="0" xfId="1" applyFont="1" applyFill="1" applyBorder="1"/>
    <xf numFmtId="0" fontId="5" fillId="0" borderId="0" xfId="1" applyFont="1" applyFill="1" applyBorder="1" applyAlignment="1">
      <alignment horizontal="center"/>
    </xf>
    <xf numFmtId="0" fontId="5" fillId="0" borderId="0" xfId="1" applyFont="1"/>
    <xf numFmtId="0" fontId="5" fillId="0" borderId="18" xfId="1" applyFont="1" applyBorder="1"/>
    <xf numFmtId="0" fontId="4" fillId="0" borderId="0" xfId="1" applyFont="1"/>
    <xf numFmtId="0" fontId="12" fillId="0" borderId="66" xfId="1" applyFont="1" applyBorder="1" applyAlignment="1">
      <alignment horizontal="center" vertical="center" wrapText="1"/>
    </xf>
    <xf numFmtId="0" fontId="5" fillId="0" borderId="53" xfId="1" applyFont="1" applyBorder="1" applyAlignment="1">
      <alignment horizontal="center" vertical="center" wrapText="1"/>
    </xf>
    <xf numFmtId="0" fontId="5" fillId="0" borderId="35" xfId="1" applyFont="1" applyBorder="1" applyAlignment="1">
      <alignment horizontal="center" vertical="center" wrapText="1"/>
    </xf>
    <xf numFmtId="0" fontId="5" fillId="0" borderId="29" xfId="1" applyFont="1" applyBorder="1" applyAlignment="1">
      <alignment horizontal="center" vertical="center" wrapText="1"/>
    </xf>
    <xf numFmtId="0" fontId="13" fillId="0" borderId="0" xfId="0" applyFont="1"/>
    <xf numFmtId="0" fontId="2" fillId="0" borderId="2" xfId="1" applyBorder="1"/>
    <xf numFmtId="0" fontId="2" fillId="0" borderId="0" xfId="1" applyBorder="1"/>
    <xf numFmtId="0" fontId="6" fillId="0" borderId="0" xfId="1" applyFont="1"/>
    <xf numFmtId="0" fontId="4" fillId="0" borderId="0" xfId="1" applyFont="1" applyAlignment="1">
      <alignment horizontal="right"/>
    </xf>
    <xf numFmtId="0" fontId="2" fillId="0" borderId="0" xfId="1" applyAlignment="1">
      <alignment horizontal="left" vertical="top" wrapText="1"/>
    </xf>
    <xf numFmtId="0" fontId="2" fillId="0" borderId="0" xfId="1" applyBorder="1" applyAlignment="1">
      <alignment vertical="center" wrapText="1"/>
    </xf>
    <xf numFmtId="0" fontId="2" fillId="0" borderId="0" xfId="1" applyBorder="1" applyAlignment="1">
      <alignment horizontal="left" vertical="top" wrapText="1"/>
    </xf>
    <xf numFmtId="0" fontId="0" fillId="0" borderId="0" xfId="0" applyFill="1"/>
    <xf numFmtId="0" fontId="0" fillId="0" borderId="18" xfId="0" applyBorder="1"/>
    <xf numFmtId="0" fontId="0" fillId="0" borderId="18" xfId="0" applyFont="1" applyBorder="1"/>
    <xf numFmtId="0" fontId="1" fillId="0" borderId="18" xfId="0" applyFont="1" applyBorder="1"/>
    <xf numFmtId="0" fontId="0" fillId="0" borderId="0" xfId="0" applyBorder="1"/>
    <xf numFmtId="9" fontId="0" fillId="0" borderId="0" xfId="0" applyNumberFormat="1" applyBorder="1"/>
    <xf numFmtId="0" fontId="0" fillId="0" borderId="0" xfId="0" quotePrefix="1"/>
    <xf numFmtId="14" fontId="0" fillId="0" borderId="0" xfId="0" applyNumberFormat="1" applyFill="1"/>
    <xf numFmtId="165" fontId="0" fillId="0" borderId="0" xfId="0" applyNumberFormat="1" applyFill="1"/>
    <xf numFmtId="0" fontId="1" fillId="0" borderId="18" xfId="0" applyFont="1" applyBorder="1" applyAlignment="1">
      <alignment horizontal="center"/>
    </xf>
    <xf numFmtId="0" fontId="2" fillId="0" borderId="92" xfId="1" applyBorder="1" applyAlignment="1">
      <alignment horizontal="left" vertical="center"/>
    </xf>
    <xf numFmtId="0" fontId="2" fillId="0" borderId="5" xfId="1" applyBorder="1" applyAlignment="1">
      <alignment horizontal="left" vertical="center"/>
    </xf>
    <xf numFmtId="0" fontId="2" fillId="0" borderId="12" xfId="1" applyBorder="1" applyAlignment="1">
      <alignment horizontal="left" vertical="center"/>
    </xf>
    <xf numFmtId="0" fontId="2" fillId="0" borderId="14" xfId="1" applyBorder="1" applyAlignment="1">
      <alignment horizontal="left" vertical="center"/>
    </xf>
    <xf numFmtId="0" fontId="2" fillId="0" borderId="4" xfId="1" applyBorder="1" applyAlignment="1">
      <alignment horizontal="center"/>
    </xf>
    <xf numFmtId="0" fontId="2" fillId="0" borderId="93" xfId="1" applyBorder="1" applyAlignment="1">
      <alignment horizontal="center"/>
    </xf>
    <xf numFmtId="0" fontId="2" fillId="0" borderId="95" xfId="1" applyBorder="1" applyAlignment="1">
      <alignment horizontal="center"/>
    </xf>
    <xf numFmtId="0" fontId="2" fillId="0" borderId="96" xfId="1" applyBorder="1" applyAlignment="1">
      <alignment horizontal="center"/>
    </xf>
    <xf numFmtId="0" fontId="2" fillId="0" borderId="5" xfId="1" applyBorder="1" applyAlignment="1">
      <alignment horizontal="center"/>
    </xf>
    <xf numFmtId="0" fontId="2" fillId="0" borderId="14" xfId="1" applyBorder="1" applyAlignment="1">
      <alignment horizontal="center"/>
    </xf>
    <xf numFmtId="0" fontId="2" fillId="0" borderId="94" xfId="1" applyBorder="1" applyAlignment="1">
      <alignment horizontal="center"/>
    </xf>
    <xf numFmtId="0" fontId="2" fillId="0" borderId="97" xfId="1" applyBorder="1" applyAlignment="1">
      <alignment horizontal="center"/>
    </xf>
    <xf numFmtId="0" fontId="2" fillId="0" borderId="43" xfId="1" applyBorder="1" applyAlignment="1">
      <alignment horizontal="left" vertical="center"/>
    </xf>
    <xf numFmtId="0" fontId="2" fillId="0" borderId="44" xfId="1" applyBorder="1" applyAlignment="1">
      <alignment horizontal="left" vertical="center"/>
    </xf>
    <xf numFmtId="0" fontId="2" fillId="0" borderId="77" xfId="1" applyBorder="1" applyAlignment="1">
      <alignment horizontal="left" vertical="center"/>
    </xf>
    <xf numFmtId="0" fontId="2" fillId="0" borderId="0" xfId="1" applyBorder="1" applyAlignment="1">
      <alignment horizontal="left" vertical="center"/>
    </xf>
    <xf numFmtId="0" fontId="2" fillId="0" borderId="43" xfId="1" applyBorder="1" applyAlignment="1">
      <alignment horizontal="center"/>
    </xf>
    <xf numFmtId="0" fontId="2" fillId="0" borderId="45" xfId="1" applyBorder="1" applyAlignment="1">
      <alignment horizontal="center"/>
    </xf>
    <xf numFmtId="0" fontId="2" fillId="0" borderId="77" xfId="1" applyBorder="1" applyAlignment="1">
      <alignment horizontal="center"/>
    </xf>
    <xf numFmtId="0" fontId="2" fillId="0" borderId="78" xfId="1" applyBorder="1" applyAlignment="1">
      <alignment horizontal="center"/>
    </xf>
    <xf numFmtId="0" fontId="2" fillId="0" borderId="44" xfId="1" applyBorder="1" applyAlignment="1">
      <alignment horizontal="center"/>
    </xf>
    <xf numFmtId="0" fontId="2" fillId="0" borderId="0" xfId="1" applyBorder="1" applyAlignment="1">
      <alignment horizontal="center"/>
    </xf>
    <xf numFmtId="0" fontId="2" fillId="0" borderId="47" xfId="1" applyBorder="1" applyAlignment="1">
      <alignment horizontal="left" vertical="center"/>
    </xf>
    <xf numFmtId="0" fontId="2" fillId="0" borderId="25" xfId="1" applyBorder="1" applyAlignment="1">
      <alignment horizontal="left" vertical="center"/>
    </xf>
    <xf numFmtId="0" fontId="2" fillId="0" borderId="47" xfId="1" applyBorder="1" applyAlignment="1">
      <alignment horizontal="center"/>
    </xf>
    <xf numFmtId="0" fontId="2" fillId="0" borderId="48" xfId="1" applyBorder="1" applyAlignment="1">
      <alignment horizontal="center"/>
    </xf>
    <xf numFmtId="0" fontId="2" fillId="0" borderId="25" xfId="1" applyBorder="1" applyAlignment="1">
      <alignment horizontal="center"/>
    </xf>
    <xf numFmtId="0" fontId="2" fillId="2" borderId="18" xfId="1" applyFill="1" applyBorder="1" applyAlignment="1">
      <alignment horizontal="center" vertical="center" wrapText="1"/>
    </xf>
    <xf numFmtId="0" fontId="2" fillId="2" borderId="9" xfId="1" applyFill="1" applyBorder="1" applyAlignment="1">
      <alignment horizontal="center" vertical="center" wrapText="1"/>
    </xf>
    <xf numFmtId="0" fontId="2" fillId="2" borderId="10" xfId="1" applyFill="1" applyBorder="1" applyAlignment="1">
      <alignment horizontal="center" vertical="center" wrapText="1"/>
    </xf>
    <xf numFmtId="0" fontId="2" fillId="2" borderId="19" xfId="1" applyFill="1" applyBorder="1" applyAlignment="1">
      <alignment horizontal="center" vertical="center" wrapText="1"/>
    </xf>
    <xf numFmtId="0" fontId="2" fillId="0" borderId="43" xfId="1" applyBorder="1" applyAlignment="1">
      <alignment horizontal="right" vertical="center"/>
    </xf>
    <xf numFmtId="0" fontId="2" fillId="0" borderId="44" xfId="1" applyBorder="1" applyAlignment="1">
      <alignment horizontal="right" vertical="center"/>
    </xf>
    <xf numFmtId="0" fontId="2" fillId="0" borderId="47" xfId="1" applyBorder="1" applyAlignment="1">
      <alignment horizontal="right" vertical="center"/>
    </xf>
    <xf numFmtId="0" fontId="2" fillId="0" borderId="25" xfId="1" applyBorder="1" applyAlignment="1">
      <alignment horizontal="right" vertical="center"/>
    </xf>
    <xf numFmtId="0" fontId="2" fillId="0" borderId="42" xfId="1" applyBorder="1" applyAlignment="1">
      <alignment horizontal="center" vertical="center"/>
    </xf>
    <xf numFmtId="0" fontId="2" fillId="0" borderId="87" xfId="1" applyBorder="1" applyAlignment="1">
      <alignment horizontal="center" vertical="center"/>
    </xf>
    <xf numFmtId="0" fontId="2" fillId="0" borderId="27" xfId="1" applyBorder="1" applyAlignment="1">
      <alignment horizontal="center" vertical="center"/>
    </xf>
    <xf numFmtId="9" fontId="2" fillId="0" borderId="42" xfId="1" applyNumberFormat="1" applyBorder="1" applyAlignment="1">
      <alignment horizontal="center" vertical="center"/>
    </xf>
    <xf numFmtId="0" fontId="2" fillId="0" borderId="83" xfId="1" applyBorder="1" applyAlignment="1">
      <alignment horizontal="center"/>
    </xf>
    <xf numFmtId="0" fontId="2" fillId="0" borderId="84" xfId="1" applyBorder="1" applyAlignment="1">
      <alignment horizontal="center"/>
    </xf>
    <xf numFmtId="0" fontId="2" fillId="0" borderId="85" xfId="1" applyBorder="1" applyAlignment="1">
      <alignment horizontal="center"/>
    </xf>
    <xf numFmtId="0" fontId="2" fillId="0" borderId="86" xfId="1" applyBorder="1" applyAlignment="1">
      <alignment horizontal="center" vertical="center"/>
    </xf>
    <xf numFmtId="0" fontId="2" fillId="0" borderId="88" xfId="1" applyBorder="1" applyAlignment="1">
      <alignment horizontal="center"/>
    </xf>
    <xf numFmtId="0" fontId="2" fillId="0" borderId="89" xfId="1" applyBorder="1" applyAlignment="1">
      <alignment horizontal="center"/>
    </xf>
    <xf numFmtId="0" fontId="2" fillId="0" borderId="90" xfId="1" applyBorder="1" applyAlignment="1">
      <alignment horizontal="center"/>
    </xf>
    <xf numFmtId="0" fontId="2" fillId="0" borderId="91" xfId="1" applyBorder="1" applyAlignment="1">
      <alignment horizontal="center" vertical="center"/>
    </xf>
    <xf numFmtId="0" fontId="2" fillId="0" borderId="18" xfId="1" applyBorder="1" applyAlignment="1">
      <alignment horizontal="center" vertical="center"/>
    </xf>
    <xf numFmtId="0" fontId="2" fillId="0" borderId="79" xfId="1" applyBorder="1" applyAlignment="1">
      <alignment horizontal="center"/>
    </xf>
    <xf numFmtId="0" fontId="2" fillId="0" borderId="80" xfId="1" applyBorder="1" applyAlignment="1">
      <alignment horizontal="center"/>
    </xf>
    <xf numFmtId="0" fontId="2" fillId="0" borderId="81" xfId="1" applyBorder="1" applyAlignment="1">
      <alignment horizontal="center"/>
    </xf>
    <xf numFmtId="0" fontId="2" fillId="0" borderId="82" xfId="1" applyBorder="1" applyAlignment="1">
      <alignment horizontal="center" vertical="center"/>
    </xf>
    <xf numFmtId="0" fontId="2" fillId="0" borderId="18" xfId="1" applyBorder="1" applyAlignment="1">
      <alignment horizontal="center" vertical="center" wrapText="1"/>
    </xf>
    <xf numFmtId="0" fontId="5" fillId="0" borderId="17" xfId="1" applyFont="1" applyBorder="1" applyAlignment="1">
      <alignment horizontal="left" vertical="top" wrapText="1"/>
    </xf>
    <xf numFmtId="0" fontId="5" fillId="0" borderId="18" xfId="1" applyFont="1" applyBorder="1" applyAlignment="1">
      <alignment horizontal="left" vertical="top" wrapText="1"/>
    </xf>
    <xf numFmtId="0" fontId="5" fillId="0" borderId="20" xfId="1" applyFont="1" applyBorder="1" applyAlignment="1">
      <alignment horizontal="left" vertical="top" wrapText="1"/>
    </xf>
    <xf numFmtId="0" fontId="5" fillId="0" borderId="28" xfId="1" applyFont="1" applyBorder="1" applyAlignment="1">
      <alignment horizontal="left" vertical="top" wrapText="1"/>
    </xf>
    <xf numFmtId="0" fontId="5" fillId="0" borderId="22" xfId="1" applyFont="1" applyBorder="1" applyAlignment="1">
      <alignment horizontal="left" vertical="top" wrapText="1"/>
    </xf>
    <xf numFmtId="0" fontId="5" fillId="0" borderId="23" xfId="1" applyFont="1" applyBorder="1" applyAlignment="1">
      <alignment horizontal="left" vertical="top" wrapText="1"/>
    </xf>
    <xf numFmtId="0" fontId="3" fillId="0" borderId="0" xfId="1" applyFont="1" applyAlignment="1">
      <alignment horizontal="center" vertical="center" wrapText="1"/>
    </xf>
    <xf numFmtId="0" fontId="2" fillId="0" borderId="0" xfId="1" applyAlignment="1">
      <alignment horizontal="left" vertical="top" wrapText="1"/>
    </xf>
    <xf numFmtId="0" fontId="2" fillId="2" borderId="18" xfId="1" applyFill="1" applyBorder="1" applyAlignment="1">
      <alignment horizontal="center" vertical="center"/>
    </xf>
    <xf numFmtId="0" fontId="2" fillId="2" borderId="43" xfId="1" applyFill="1" applyBorder="1" applyAlignment="1">
      <alignment horizontal="center" vertical="center" wrapText="1"/>
    </xf>
    <xf numFmtId="0" fontId="2" fillId="2" borderId="44" xfId="1" applyFill="1" applyBorder="1" applyAlignment="1">
      <alignment horizontal="center" vertical="center" wrapText="1"/>
    </xf>
    <xf numFmtId="0" fontId="2" fillId="2" borderId="45" xfId="1" applyFill="1" applyBorder="1" applyAlignment="1">
      <alignment horizontal="center" vertical="center" wrapText="1"/>
    </xf>
    <xf numFmtId="0" fontId="2" fillId="2" borderId="77" xfId="1" applyFill="1" applyBorder="1" applyAlignment="1">
      <alignment horizontal="center" vertical="center" wrapText="1"/>
    </xf>
    <xf numFmtId="0" fontId="2" fillId="2" borderId="0" xfId="1" applyFill="1" applyBorder="1" applyAlignment="1">
      <alignment horizontal="center" vertical="center" wrapText="1"/>
    </xf>
    <xf numFmtId="0" fontId="2" fillId="2" borderId="78" xfId="1" applyFill="1" applyBorder="1" applyAlignment="1">
      <alignment horizontal="center" vertical="center" wrapText="1"/>
    </xf>
    <xf numFmtId="0" fontId="5" fillId="0" borderId="70" xfId="1" applyFont="1" applyBorder="1" applyAlignment="1">
      <alignment horizontal="center" vertical="center" wrapText="1"/>
    </xf>
    <xf numFmtId="0" fontId="5" fillId="0" borderId="54" xfId="1" applyFont="1" applyFill="1" applyBorder="1" applyAlignment="1" applyProtection="1">
      <alignment horizontal="center" vertical="center" wrapText="1"/>
    </xf>
    <xf numFmtId="0" fontId="5" fillId="0" borderId="55" xfId="1" applyFont="1" applyFill="1" applyBorder="1" applyAlignment="1" applyProtection="1">
      <alignment horizontal="center" vertical="center" wrapText="1"/>
    </xf>
    <xf numFmtId="0" fontId="5" fillId="0" borderId="56" xfId="1" applyFont="1" applyFill="1" applyBorder="1" applyAlignment="1" applyProtection="1">
      <alignment horizontal="center" vertical="center" wrapText="1"/>
    </xf>
    <xf numFmtId="0" fontId="5" fillId="0" borderId="55" xfId="1" applyFont="1" applyFill="1" applyBorder="1" applyAlignment="1">
      <alignment horizontal="center" vertical="center" wrapText="1"/>
    </xf>
    <xf numFmtId="0" fontId="5" fillId="0" borderId="56" xfId="1" applyFont="1" applyFill="1" applyBorder="1" applyAlignment="1">
      <alignment horizontal="center" vertical="center" wrapText="1"/>
    </xf>
    <xf numFmtId="0" fontId="5" fillId="0" borderId="73" xfId="1" applyFont="1" applyFill="1" applyBorder="1" applyAlignment="1">
      <alignment horizontal="center" vertical="center" wrapText="1"/>
    </xf>
    <xf numFmtId="0" fontId="5" fillId="0" borderId="71" xfId="1" applyFont="1" applyBorder="1" applyAlignment="1">
      <alignment horizontal="center" vertical="center" wrapText="1"/>
    </xf>
    <xf numFmtId="0" fontId="5" fillId="0" borderId="39" xfId="1" applyFont="1" applyFill="1" applyBorder="1" applyAlignment="1" applyProtection="1">
      <alignment horizontal="center" vertical="center" wrapText="1"/>
    </xf>
    <xf numFmtId="0" fontId="5" fillId="0" borderId="74" xfId="1" applyFont="1" applyFill="1" applyBorder="1" applyAlignment="1" applyProtection="1">
      <alignment horizontal="center" vertical="center" wrapText="1"/>
    </xf>
    <xf numFmtId="0" fontId="5" fillId="0" borderId="75" xfId="1" applyFont="1" applyFill="1" applyBorder="1" applyAlignment="1" applyProtection="1">
      <alignment horizontal="center" vertical="center" wrapText="1"/>
    </xf>
    <xf numFmtId="0" fontId="5" fillId="0" borderId="74" xfId="1" applyFont="1" applyFill="1" applyBorder="1" applyAlignment="1">
      <alignment horizontal="center" vertical="center" wrapText="1"/>
    </xf>
    <xf numFmtId="0" fontId="5" fillId="0" borderId="75" xfId="1" applyFont="1" applyFill="1" applyBorder="1" applyAlignment="1">
      <alignment horizontal="center" vertical="center" wrapText="1"/>
    </xf>
    <xf numFmtId="0" fontId="5" fillId="0" borderId="76" xfId="1" applyFont="1" applyFill="1" applyBorder="1" applyAlignment="1">
      <alignment horizontal="center" vertical="center" wrapText="1"/>
    </xf>
    <xf numFmtId="0" fontId="6" fillId="2" borderId="1" xfId="1" applyFont="1" applyFill="1" applyBorder="1" applyAlignment="1">
      <alignment horizontal="left" vertical="center"/>
    </xf>
    <xf numFmtId="0" fontId="6" fillId="2" borderId="2" xfId="1" applyFont="1" applyFill="1" applyBorder="1" applyAlignment="1">
      <alignment horizontal="left" vertical="center"/>
    </xf>
    <xf numFmtId="0" fontId="6" fillId="2" borderId="7" xfId="1" applyFont="1" applyFill="1" applyBorder="1" applyAlignment="1">
      <alignment horizontal="left" vertical="center"/>
    </xf>
    <xf numFmtId="0" fontId="5" fillId="0" borderId="18" xfId="1" applyFont="1" applyBorder="1" applyAlignment="1">
      <alignment horizontal="center" vertical="center" wrapText="1"/>
    </xf>
    <xf numFmtId="0" fontId="6" fillId="0" borderId="18" xfId="1" applyFont="1" applyFill="1" applyBorder="1" applyAlignment="1" applyProtection="1">
      <alignment horizontal="center" vertical="center" wrapText="1"/>
    </xf>
    <xf numFmtId="0" fontId="5" fillId="0" borderId="9" xfId="1" applyFont="1" applyFill="1" applyBorder="1" applyAlignment="1" applyProtection="1">
      <alignment horizontal="center" vertical="center" wrapText="1"/>
    </xf>
    <xf numFmtId="0" fontId="5" fillId="0" borderId="10" xfId="1" applyFont="1" applyFill="1" applyBorder="1" applyAlignment="1" applyProtection="1">
      <alignment horizontal="center" vertical="center" wrapText="1"/>
    </xf>
    <xf numFmtId="0" fontId="6" fillId="0" borderId="9" xfId="1" applyFont="1" applyFill="1" applyBorder="1" applyAlignment="1">
      <alignment horizontal="center" vertical="center" wrapText="1"/>
    </xf>
    <xf numFmtId="0" fontId="6" fillId="0" borderId="10" xfId="1" applyFont="1" applyFill="1" applyBorder="1" applyAlignment="1">
      <alignment horizontal="center" vertical="center" wrapText="1"/>
    </xf>
    <xf numFmtId="0" fontId="6" fillId="0" borderId="11" xfId="1" applyFont="1" applyFill="1" applyBorder="1" applyAlignment="1">
      <alignment horizontal="center" vertical="center" wrapText="1"/>
    </xf>
    <xf numFmtId="0" fontId="5" fillId="0" borderId="33" xfId="1" applyFont="1" applyBorder="1" applyAlignment="1">
      <alignment horizontal="center" vertical="center" wrapText="1"/>
    </xf>
    <xf numFmtId="0" fontId="5" fillId="0" borderId="33" xfId="1" applyFont="1" applyFill="1" applyBorder="1" applyAlignment="1" applyProtection="1">
      <alignment horizontal="center" vertical="center" wrapText="1"/>
    </xf>
    <xf numFmtId="0" fontId="5" fillId="0" borderId="50" xfId="1" applyFont="1" applyFill="1" applyBorder="1" applyAlignment="1" applyProtection="1">
      <alignment horizontal="center" vertical="center" wrapText="1"/>
    </xf>
    <xf numFmtId="0" fontId="5" fillId="0" borderId="51" xfId="1" applyFont="1" applyFill="1" applyBorder="1" applyAlignment="1" applyProtection="1">
      <alignment horizontal="center" vertical="center" wrapText="1"/>
    </xf>
    <xf numFmtId="0" fontId="5" fillId="0" borderId="50" xfId="1" applyFont="1" applyFill="1" applyBorder="1" applyAlignment="1">
      <alignment horizontal="center" vertical="center" wrapText="1"/>
    </xf>
    <xf numFmtId="0" fontId="5" fillId="0" borderId="51" xfId="1" applyFont="1" applyFill="1" applyBorder="1" applyAlignment="1">
      <alignment horizontal="center" vertical="center" wrapText="1"/>
    </xf>
    <xf numFmtId="0" fontId="5" fillId="0" borderId="72" xfId="1" applyFont="1" applyFill="1" applyBorder="1" applyAlignment="1">
      <alignment horizontal="center" vertical="center" wrapText="1"/>
    </xf>
    <xf numFmtId="0" fontId="5" fillId="0" borderId="67" xfId="1" applyFont="1" applyBorder="1" applyAlignment="1">
      <alignment horizontal="center" vertical="center" wrapText="1"/>
    </xf>
    <xf numFmtId="0" fontId="5" fillId="0" borderId="68" xfId="1" applyFont="1" applyBorder="1" applyAlignment="1">
      <alignment horizontal="center" vertical="center" wrapText="1"/>
    </xf>
    <xf numFmtId="0" fontId="5" fillId="0" borderId="69" xfId="1" applyFont="1" applyBorder="1" applyAlignment="1">
      <alignment horizontal="center" vertical="center" wrapText="1"/>
    </xf>
    <xf numFmtId="0" fontId="5" fillId="0" borderId="36" xfId="1" applyFont="1" applyBorder="1" applyAlignment="1">
      <alignment horizontal="center" vertical="center" wrapText="1"/>
    </xf>
    <xf numFmtId="0" fontId="5" fillId="0" borderId="37" xfId="1" applyFont="1" applyBorder="1" applyAlignment="1">
      <alignment horizontal="center" vertical="center" wrapText="1"/>
    </xf>
    <xf numFmtId="0" fontId="5" fillId="0" borderId="38" xfId="1" applyFont="1" applyBorder="1" applyAlignment="1">
      <alignment horizontal="center" vertical="center" wrapText="1"/>
    </xf>
    <xf numFmtId="0" fontId="17" fillId="0" borderId="0" xfId="1" applyFont="1" applyAlignment="1">
      <alignment horizontal="center"/>
    </xf>
    <xf numFmtId="0" fontId="6" fillId="0" borderId="9" xfId="1" applyFont="1" applyBorder="1" applyAlignment="1">
      <alignment horizontal="center" vertical="center" wrapText="1"/>
    </xf>
    <xf numFmtId="0" fontId="6" fillId="0" borderId="10"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18" xfId="1" applyFont="1" applyBorder="1" applyAlignment="1">
      <alignment horizontal="center" vertical="center" wrapText="1"/>
    </xf>
    <xf numFmtId="0" fontId="12" fillId="0" borderId="30" xfId="1" applyFont="1" applyBorder="1" applyAlignment="1">
      <alignment horizontal="center" vertical="center" wrapText="1"/>
    </xf>
    <xf numFmtId="0" fontId="12" fillId="0" borderId="31" xfId="1" applyFont="1" applyBorder="1" applyAlignment="1">
      <alignment horizontal="center" vertical="center" wrapText="1"/>
    </xf>
    <xf numFmtId="0" fontId="12" fillId="0" borderId="32" xfId="1" applyFont="1" applyBorder="1" applyAlignment="1">
      <alignment horizontal="center" vertical="center" wrapText="1"/>
    </xf>
    <xf numFmtId="0" fontId="6" fillId="2" borderId="24" xfId="1" applyFont="1" applyFill="1" applyBorder="1" applyAlignment="1">
      <alignment horizontal="right" vertical="center"/>
    </xf>
    <xf numFmtId="0" fontId="6" fillId="2" borderId="15" xfId="1" applyFont="1" applyFill="1" applyBorder="1" applyAlignment="1">
      <alignment horizontal="right" vertical="center"/>
    </xf>
    <xf numFmtId="0" fontId="6" fillId="2" borderId="21" xfId="1" applyFont="1" applyFill="1" applyBorder="1" applyAlignment="1">
      <alignment horizontal="right" vertical="center"/>
    </xf>
    <xf numFmtId="0" fontId="5" fillId="0" borderId="22" xfId="1" applyFont="1" applyBorder="1" applyAlignment="1">
      <alignment horizontal="center"/>
    </xf>
    <xf numFmtId="0" fontId="5" fillId="2" borderId="13" xfId="1" applyFont="1" applyFill="1" applyBorder="1" applyAlignment="1">
      <alignment horizontal="center"/>
    </xf>
    <xf numFmtId="0" fontId="5" fillId="2" borderId="15" xfId="1" applyFont="1" applyFill="1" applyBorder="1" applyAlignment="1">
      <alignment horizontal="center"/>
    </xf>
    <xf numFmtId="0" fontId="5" fillId="2" borderId="16" xfId="1" applyFont="1" applyFill="1" applyBorder="1" applyAlignment="1">
      <alignment horizontal="center"/>
    </xf>
    <xf numFmtId="0" fontId="2" fillId="0" borderId="18" xfId="1" applyBorder="1" applyAlignment="1">
      <alignment horizontal="center"/>
    </xf>
    <xf numFmtId="0" fontId="4" fillId="0" borderId="18" xfId="1" applyFont="1" applyBorder="1" applyAlignment="1">
      <alignment horizontal="center"/>
    </xf>
    <xf numFmtId="0" fontId="5" fillId="0" borderId="55" xfId="1" applyFont="1" applyBorder="1" applyAlignment="1">
      <alignment horizontal="center"/>
    </xf>
    <xf numFmtId="0" fontId="5" fillId="0" borderId="56" xfId="1" applyFont="1" applyBorder="1" applyAlignment="1">
      <alignment horizontal="center"/>
    </xf>
    <xf numFmtId="0" fontId="5" fillId="0" borderId="57" xfId="1" applyFont="1" applyBorder="1" applyAlignment="1">
      <alignment horizontal="center"/>
    </xf>
    <xf numFmtId="0" fontId="5" fillId="0" borderId="54" xfId="1" applyFont="1" applyBorder="1" applyAlignment="1">
      <alignment horizontal="center"/>
    </xf>
    <xf numFmtId="0" fontId="5" fillId="0" borderId="61" xfId="1" applyFont="1" applyBorder="1" applyAlignment="1">
      <alignment horizontal="center"/>
    </xf>
    <xf numFmtId="0" fontId="5" fillId="0" borderId="62" xfId="1" applyFont="1" applyBorder="1" applyAlignment="1">
      <alignment horizontal="center"/>
    </xf>
    <xf numFmtId="0" fontId="5" fillId="0" borderId="63" xfId="1" applyFont="1" applyBorder="1" applyAlignment="1">
      <alignment horizontal="center"/>
    </xf>
    <xf numFmtId="0" fontId="5" fillId="0" borderId="60" xfId="1" applyFont="1" applyBorder="1" applyAlignment="1">
      <alignment horizontal="center"/>
    </xf>
    <xf numFmtId="0" fontId="12" fillId="0" borderId="50" xfId="1" applyFont="1" applyBorder="1" applyAlignment="1">
      <alignment horizontal="center"/>
    </xf>
    <xf numFmtId="0" fontId="12" fillId="0" borderId="51" xfId="1" applyFont="1" applyBorder="1" applyAlignment="1">
      <alignment horizontal="center"/>
    </xf>
    <xf numFmtId="0" fontId="12" fillId="0" borderId="52" xfId="1" applyFont="1" applyBorder="1" applyAlignment="1">
      <alignment horizontal="center"/>
    </xf>
    <xf numFmtId="0" fontId="13" fillId="0" borderId="50" xfId="1" applyFont="1" applyBorder="1" applyAlignment="1">
      <alignment horizontal="center"/>
    </xf>
    <xf numFmtId="0" fontId="13" fillId="0" borderId="51" xfId="1" applyFont="1" applyBorder="1" applyAlignment="1">
      <alignment horizontal="center"/>
    </xf>
    <xf numFmtId="0" fontId="13" fillId="0" borderId="52" xfId="1" applyFont="1" applyBorder="1" applyAlignment="1">
      <alignment horizontal="center"/>
    </xf>
    <xf numFmtId="0" fontId="5" fillId="0" borderId="33" xfId="1" applyFont="1" applyBorder="1" applyAlignment="1">
      <alignment horizontal="center"/>
    </xf>
    <xf numFmtId="0" fontId="5" fillId="0" borderId="43" xfId="1" applyFont="1" applyBorder="1" applyAlignment="1">
      <alignment horizontal="center" vertical="center"/>
    </xf>
    <xf numFmtId="0" fontId="5" fillId="0" borderId="44" xfId="1" applyFont="1" applyBorder="1" applyAlignment="1">
      <alignment horizontal="center" vertical="center"/>
    </xf>
    <xf numFmtId="0" fontId="5" fillId="0" borderId="45" xfId="1" applyFont="1" applyBorder="1" applyAlignment="1">
      <alignment horizontal="center" vertical="center"/>
    </xf>
    <xf numFmtId="0" fontId="5" fillId="0" borderId="42" xfId="1" applyFont="1" applyBorder="1" applyAlignment="1">
      <alignment horizontal="center" vertical="center" wrapText="1"/>
    </xf>
    <xf numFmtId="0" fontId="5" fillId="0" borderId="27" xfId="1" applyFont="1" applyBorder="1" applyAlignment="1">
      <alignment horizontal="center" vertical="center" wrapText="1"/>
    </xf>
    <xf numFmtId="0" fontId="14" fillId="0" borderId="18" xfId="1" applyFont="1" applyBorder="1" applyAlignment="1">
      <alignment horizontal="center" vertical="center" wrapText="1"/>
    </xf>
    <xf numFmtId="0" fontId="14" fillId="0" borderId="9" xfId="1" applyFont="1" applyBorder="1" applyAlignment="1">
      <alignment horizontal="center" vertical="center" wrapText="1"/>
    </xf>
    <xf numFmtId="0" fontId="5" fillId="0" borderId="46" xfId="1" applyFont="1" applyBorder="1" applyAlignment="1">
      <alignment horizontal="center" vertical="center" wrapText="1"/>
    </xf>
    <xf numFmtId="0" fontId="5" fillId="0" borderId="49" xfId="1" applyFont="1" applyBorder="1" applyAlignment="1">
      <alignment horizontal="center" vertical="center" wrapText="1"/>
    </xf>
    <xf numFmtId="0" fontId="16" fillId="0" borderId="18" xfId="1" applyFont="1" applyBorder="1" applyAlignment="1">
      <alignment horizontal="center" vertical="center" wrapText="1"/>
    </xf>
    <xf numFmtId="164" fontId="6" fillId="0" borderId="41" xfId="1" applyNumberFormat="1" applyFont="1" applyFill="1" applyBorder="1" applyAlignment="1" applyProtection="1">
      <alignment horizontal="center" vertical="center"/>
    </xf>
    <xf numFmtId="164" fontId="6" fillId="0" borderId="26" xfId="1" applyNumberFormat="1" applyFont="1" applyFill="1" applyBorder="1" applyAlignment="1" applyProtection="1">
      <alignment horizontal="center" vertical="center"/>
    </xf>
    <xf numFmtId="0" fontId="6" fillId="0" borderId="42" xfId="1" applyFont="1" applyBorder="1" applyAlignment="1">
      <alignment horizontal="center" vertical="center" wrapText="1"/>
    </xf>
    <xf numFmtId="0" fontId="6" fillId="0" borderId="27" xfId="1" applyFont="1" applyBorder="1" applyAlignment="1">
      <alignment horizontal="center" vertical="center" wrapText="1"/>
    </xf>
    <xf numFmtId="0" fontId="6" fillId="0" borderId="43" xfId="1" applyFont="1" applyFill="1" applyBorder="1" applyAlignment="1" applyProtection="1">
      <alignment horizontal="center" vertical="center" wrapText="1"/>
    </xf>
    <xf numFmtId="0" fontId="6" fillId="0" borderId="44" xfId="1" applyFont="1" applyFill="1" applyBorder="1" applyAlignment="1" applyProtection="1">
      <alignment horizontal="center" vertical="center" wrapText="1"/>
    </xf>
    <xf numFmtId="0" fontId="6" fillId="0" borderId="45" xfId="1" applyFont="1" applyFill="1" applyBorder="1" applyAlignment="1" applyProtection="1">
      <alignment horizontal="center" vertical="center" wrapText="1"/>
    </xf>
    <xf numFmtId="0" fontId="6" fillId="0" borderId="47" xfId="1" applyFont="1" applyFill="1" applyBorder="1" applyAlignment="1" applyProtection="1">
      <alignment horizontal="center" vertical="center" wrapText="1"/>
    </xf>
    <xf numFmtId="0" fontId="6" fillId="0" borderId="25" xfId="1" applyFont="1" applyFill="1" applyBorder="1" applyAlignment="1" applyProtection="1">
      <alignment horizontal="center" vertical="center" wrapText="1"/>
    </xf>
    <xf numFmtId="0" fontId="6" fillId="0" borderId="48" xfId="1" applyFont="1" applyFill="1" applyBorder="1" applyAlignment="1" applyProtection="1">
      <alignment horizontal="center" vertical="center" wrapText="1"/>
    </xf>
    <xf numFmtId="0" fontId="5" fillId="0" borderId="47" xfId="1" applyFont="1" applyBorder="1" applyAlignment="1">
      <alignment horizontal="center" vertical="center"/>
    </xf>
    <xf numFmtId="0" fontId="5" fillId="0" borderId="25" xfId="1" applyFont="1" applyBorder="1" applyAlignment="1">
      <alignment horizontal="center" vertical="center"/>
    </xf>
    <xf numFmtId="0" fontId="5" fillId="0" borderId="48" xfId="1" applyFont="1" applyBorder="1" applyAlignment="1">
      <alignment horizontal="center" vertical="center"/>
    </xf>
    <xf numFmtId="0" fontId="5" fillId="0" borderId="9" xfId="1" applyFont="1" applyBorder="1" applyAlignment="1">
      <alignment horizontal="center" vertical="center" wrapText="1"/>
    </xf>
    <xf numFmtId="0" fontId="5" fillId="0" borderId="10" xfId="1" applyFont="1" applyBorder="1" applyAlignment="1">
      <alignment horizontal="center" vertical="center" wrapText="1"/>
    </xf>
    <xf numFmtId="0" fontId="5" fillId="0" borderId="19" xfId="1" applyFont="1" applyBorder="1" applyAlignment="1">
      <alignment horizontal="center" vertical="center" wrapText="1"/>
    </xf>
    <xf numFmtId="0" fontId="5" fillId="0" borderId="30" xfId="1" applyFont="1" applyBorder="1" applyAlignment="1">
      <alignment horizontal="center" vertical="center" wrapText="1"/>
    </xf>
    <xf numFmtId="0" fontId="5" fillId="0" borderId="31" xfId="1" applyFont="1" applyBorder="1" applyAlignment="1">
      <alignment horizontal="center" vertical="center" wrapText="1"/>
    </xf>
    <xf numFmtId="0" fontId="5" fillId="0" borderId="32" xfId="1" applyFont="1" applyBorder="1" applyAlignment="1">
      <alignment horizontal="center" vertical="center" wrapText="1"/>
    </xf>
    <xf numFmtId="0" fontId="6" fillId="0" borderId="26" xfId="1" applyFont="1" applyBorder="1" applyAlignment="1">
      <alignment horizontal="center" vertical="center" wrapText="1"/>
    </xf>
    <xf numFmtId="0" fontId="5" fillId="0" borderId="9" xfId="1" applyFont="1" applyBorder="1" applyAlignment="1">
      <alignment horizontal="center" vertical="center"/>
    </xf>
    <xf numFmtId="0" fontId="5" fillId="0" borderId="10" xfId="1" applyFont="1" applyBorder="1" applyAlignment="1">
      <alignment horizontal="center" vertical="center"/>
    </xf>
    <xf numFmtId="0" fontId="5" fillId="0" borderId="11" xfId="1" applyFont="1" applyBorder="1" applyAlignment="1">
      <alignment horizontal="center" vertical="center"/>
    </xf>
    <xf numFmtId="0" fontId="5" fillId="0" borderId="28" xfId="1" applyFont="1" applyBorder="1" applyAlignment="1">
      <alignment horizontal="center" vertical="center" wrapText="1"/>
    </xf>
    <xf numFmtId="0" fontId="5" fillId="0" borderId="22" xfId="1" applyFont="1" applyBorder="1" applyAlignment="1">
      <alignment horizontal="center" vertical="center" wrapText="1"/>
    </xf>
    <xf numFmtId="0" fontId="2" fillId="0" borderId="22" xfId="1" applyBorder="1" applyAlignment="1">
      <alignment horizontal="center"/>
    </xf>
    <xf numFmtId="0" fontId="2" fillId="0" borderId="23" xfId="1" applyBorder="1" applyAlignment="1">
      <alignment horizontal="center"/>
    </xf>
    <xf numFmtId="0" fontId="6" fillId="0" borderId="17" xfId="1" applyFont="1" applyBorder="1" applyAlignment="1">
      <alignment horizontal="center" vertical="center"/>
    </xf>
    <xf numFmtId="0" fontId="6" fillId="0" borderId="18" xfId="1" applyFont="1" applyBorder="1" applyAlignment="1">
      <alignment horizontal="center" vertical="center"/>
    </xf>
    <xf numFmtId="0" fontId="6" fillId="0" borderId="9" xfId="1" applyFont="1" applyBorder="1" applyAlignment="1">
      <alignment horizontal="center" vertical="center"/>
    </xf>
    <xf numFmtId="0" fontId="6" fillId="0" borderId="10" xfId="1" applyFont="1" applyBorder="1" applyAlignment="1">
      <alignment horizontal="center" vertical="center"/>
    </xf>
    <xf numFmtId="0" fontId="6" fillId="0" borderId="19" xfId="1" applyFont="1" applyBorder="1" applyAlignment="1">
      <alignment horizontal="center" vertical="center"/>
    </xf>
    <xf numFmtId="0" fontId="6" fillId="0" borderId="20" xfId="1" applyFont="1" applyBorder="1" applyAlignment="1">
      <alignment horizontal="center" vertical="center" wrapText="1"/>
    </xf>
    <xf numFmtId="0" fontId="5" fillId="0" borderId="8" xfId="1" applyFont="1" applyBorder="1" applyAlignment="1">
      <alignment horizontal="center" vertical="center"/>
    </xf>
    <xf numFmtId="0" fontId="7" fillId="0" borderId="2" xfId="1" applyFont="1" applyBorder="1" applyAlignment="1">
      <alignment horizontal="center" vertical="center"/>
    </xf>
    <xf numFmtId="0" fontId="5" fillId="0" borderId="13" xfId="1" applyFont="1" applyBorder="1" applyAlignment="1">
      <alignment horizontal="center" vertical="center"/>
    </xf>
    <xf numFmtId="0" fontId="5" fillId="0" borderId="15" xfId="1" applyFont="1" applyBorder="1" applyAlignment="1">
      <alignment horizontal="center" vertical="center"/>
    </xf>
    <xf numFmtId="0" fontId="5" fillId="0" borderId="21" xfId="1" applyFont="1" applyBorder="1" applyAlignment="1">
      <alignment horizontal="center" vertical="center"/>
    </xf>
    <xf numFmtId="0" fontId="5" fillId="0" borderId="22" xfId="1" applyFont="1" applyBorder="1" applyAlignment="1">
      <alignment horizontal="center" vertical="center"/>
    </xf>
    <xf numFmtId="0" fontId="5" fillId="0" borderId="23" xfId="1" applyFont="1" applyBorder="1" applyAlignment="1">
      <alignment horizontal="center" vertical="center"/>
    </xf>
    <xf numFmtId="0" fontId="2" fillId="0" borderId="24" xfId="1" applyBorder="1" applyAlignment="1">
      <alignment horizontal="center" vertical="center"/>
    </xf>
    <xf numFmtId="0" fontId="2" fillId="0" borderId="15" xfId="1" applyBorder="1" applyAlignment="1">
      <alignment horizontal="center" vertical="center"/>
    </xf>
    <xf numFmtId="0" fontId="2" fillId="0" borderId="13" xfId="1" applyBorder="1" applyAlignment="1">
      <alignment horizontal="center" vertical="center"/>
    </xf>
    <xf numFmtId="0" fontId="2" fillId="0" borderId="16" xfId="1" applyBorder="1" applyAlignment="1">
      <alignment horizontal="center" vertical="center"/>
    </xf>
    <xf numFmtId="0" fontId="7" fillId="0" borderId="3" xfId="1" applyFont="1" applyBorder="1" applyAlignment="1">
      <alignment horizontal="center" vertical="center"/>
    </xf>
    <xf numFmtId="0" fontId="6" fillId="0" borderId="11" xfId="1" applyFont="1" applyBorder="1" applyAlignment="1">
      <alignment horizontal="center" vertical="center"/>
    </xf>
    <xf numFmtId="0" fontId="6" fillId="0" borderId="15" xfId="1" applyFont="1" applyBorder="1" applyAlignment="1">
      <alignment horizontal="center" vertical="center"/>
    </xf>
    <xf numFmtId="0" fontId="6" fillId="0" borderId="16" xfId="1" applyFont="1" applyBorder="1" applyAlignment="1">
      <alignment horizontal="center" vertical="center"/>
    </xf>
    <xf numFmtId="0" fontId="6" fillId="2" borderId="1" xfId="1" applyFont="1" applyFill="1" applyBorder="1" applyAlignment="1">
      <alignment horizontal="center" vertical="center"/>
    </xf>
    <xf numFmtId="0" fontId="6" fillId="2" borderId="2" xfId="1" applyFont="1" applyFill="1" applyBorder="1" applyAlignment="1">
      <alignment horizontal="center" vertical="center"/>
    </xf>
    <xf numFmtId="0" fontId="6" fillId="2" borderId="7" xfId="1" applyFont="1" applyFill="1" applyBorder="1" applyAlignment="1">
      <alignment horizontal="center" vertical="center"/>
    </xf>
    <xf numFmtId="0" fontId="6" fillId="0" borderId="4" xfId="1" applyFont="1" applyBorder="1" applyAlignment="1">
      <alignment horizontal="left" vertical="center"/>
    </xf>
    <xf numFmtId="0" fontId="6" fillId="0" borderId="5" xfId="1" applyFont="1" applyBorder="1" applyAlignment="1">
      <alignment horizontal="left" vertical="center"/>
    </xf>
    <xf numFmtId="0" fontId="6" fillId="0" borderId="2" xfId="1" applyFont="1" applyBorder="1" applyAlignment="1">
      <alignment horizontal="center" vertical="center"/>
    </xf>
    <xf numFmtId="0" fontId="6" fillId="0" borderId="3" xfId="1" applyFont="1" applyBorder="1" applyAlignment="1">
      <alignment horizontal="center" vertical="center"/>
    </xf>
    <xf numFmtId="0" fontId="6" fillId="0" borderId="7" xfId="1" applyFont="1" applyBorder="1" applyAlignment="1">
      <alignment horizontal="center" vertical="center"/>
    </xf>
  </cellXfs>
  <cellStyles count="2">
    <cellStyle name="Normal" xfId="0" builtinId="0"/>
    <cellStyle name="Normal 2" xfId="1"/>
  </cellStyles>
  <dxfs count="5">
    <dxf>
      <numFmt numFmtId="165" formatCode="#,##0.00_ ;[Red]\-#,##0.00\ ;"/>
    </dxf>
    <dxf>
      <numFmt numFmtId="165" formatCode="#,##0.00_ ;[Red]\-#,##0.00\ ;"/>
    </dxf>
    <dxf>
      <numFmt numFmtId="165" formatCode="#,##0.00_ ;[Red]\-#,##0.00\ ;"/>
    </dxf>
    <dxf>
      <numFmt numFmtId="165" formatCode="#,##0.00_ ;[Red]\-#,##0.00\ ;"/>
    </dxf>
    <dxf>
      <numFmt numFmtId="19" formatCode="dd/mm/yyyy"/>
      <fill>
        <patternFill patternType="none">
          <fgColor indexed="64"/>
          <bgColor indexed="65"/>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loise8/Downloads/macros%20v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LISTES"/>
      <sheetName val="TCDs"/>
      <sheetName val="SAISIE RAPIDE"/>
      <sheetName val="CAHIER DE SAISIE"/>
      <sheetName val="Fiche parcellaire"/>
      <sheetName val="macros v4"/>
    </sheetNames>
    <sheetDataSet>
      <sheetData sheetId="0"/>
      <sheetData sheetId="1"/>
      <sheetData sheetId="2"/>
      <sheetData sheetId="3"/>
      <sheetData sheetId="4"/>
      <sheetData sheetId="5"/>
      <sheetData sheetId="6" refreshError="1"/>
    </sheetDataSet>
  </externalBook>
</externalLink>
</file>

<file path=xl/tables/table1.xml><?xml version="1.0" encoding="utf-8"?>
<table xmlns="http://schemas.openxmlformats.org/spreadsheetml/2006/main" id="4" name="tbl_Données" displayName="tbl_Données" ref="A1:K45" totalsRowShown="0">
  <autoFilter ref="A1:K45"/>
  <tableColumns count="11">
    <tableColumn id="1" name="date" dataDxfId="4" dataCellStyle="Normal"/>
    <tableColumn id="2" name="Parcelle" dataCellStyle="Normal"/>
    <tableColumn id="3" name="Culture" dataCellStyle="Normal"/>
    <tableColumn id="4" name="Action et intrant" dataCellStyle="Normal"/>
    <tableColumn id="5" name="Qté " dataCellStyle="Normal"/>
    <tableColumn id="6" name="Coût/ha" dataDxfId="3" dataCellStyle="Normal">
      <calculatedColumnFormula>IFERROR((VLOOKUP(D2,[1]!tbl_Liste_2[#Data],3,0)*E2),"NC")</calculatedColumnFormula>
    </tableColumn>
    <tableColumn id="7" name="Surface" dataDxfId="2" dataCellStyle="Normal">
      <calculatedColumnFormula>IFERROR(VLOOKUP(B2,[1]!tbl_Liste_1[#Data],2,FALSE),"NC")</calculatedColumnFormula>
    </tableColumn>
    <tableColumn id="8" name="Coût action" dataDxfId="1" dataCellStyle="Normal">
      <calculatedColumnFormula>IFERROR(tbl_Données[[#This Row],[Surface]]*tbl_Données[[#This Row],[Coût/ha]],"NC")</calculatedColumnFormula>
    </tableColumn>
    <tableColumn id="9" name="Observations" dataCellStyle="Normal"/>
    <tableColumn id="10" name="type" dataCellStyle="Normal">
      <calculatedColumnFormula>IFERROR(VLOOKUP(tbl_Données[[#This Row],[Action et intrant]],[1]!tbl_Liste_2[#Data],2,FALSE),"NC")</calculatedColumnFormula>
    </tableColumn>
    <tableColumn id="11" name="U azote" dataDxfId="0" dataCellStyle="Normal">
      <calculatedColumnFormula>IF(tbl_Données[[#This Row],[type]]="engrais azoté",VLOOKUP(D2,[1]!tbl_Liste_3[#Data],2,0)*tbl_Données[[#This Row],[Qté ]],0)</calculatedColumnFormula>
    </tableColumn>
  </tableColumns>
  <tableStyleInfo name="TableStyleMedium9" showFirstColumn="0" showLastColumn="0" showRowStripes="1" showColumnStripes="0"/>
</table>
</file>

<file path=xl/tables/table2.xml><?xml version="1.0" encoding="utf-8"?>
<table xmlns="http://schemas.openxmlformats.org/spreadsheetml/2006/main" id="1" name="tbl_Liste_1" displayName="tbl_Liste_1" ref="A1:D56" totalsRowShown="0">
  <autoFilter ref="A1:D56"/>
  <sortState ref="A2:D56">
    <sortCondition ref="A1"/>
  </sortState>
  <tableColumns count="4">
    <tableColumn id="1" name="Parcelle" dataCellStyle="Normal"/>
    <tableColumn id="2" name="Surface" dataCellStyle="Normal"/>
    <tableColumn id="3" name="Culture" dataCellStyle="Normal"/>
    <tableColumn id="4" name="Précedent" dataCellStyle="Normal"/>
  </tableColumns>
  <tableStyleInfo name="TableStyleLight9" showFirstColumn="0" showLastColumn="0" showRowStripes="1" showColumnStripes="0"/>
</table>
</file>

<file path=xl/tables/table3.xml><?xml version="1.0" encoding="utf-8"?>
<table xmlns="http://schemas.openxmlformats.org/spreadsheetml/2006/main" id="2" name="tbl_Liste_2" displayName="tbl_Liste_2" ref="F1:J132" totalsRowShown="0">
  <autoFilter ref="F1:J132"/>
  <tableColumns count="5">
    <tableColumn id="1" name="Action et intrant" dataCellStyle="Normal"/>
    <tableColumn id="2" name="Type" dataCellStyle="Normal"/>
    <tableColumn id="3" name="Prix €/unité" dataCellStyle="Normal"/>
    <tableColumn id="4" name="Unité" dataCellStyle="Normal"/>
    <tableColumn id="5" name="Observation" dataCellStyle="Normal"/>
  </tableColumns>
  <tableStyleInfo name="TableStyleLight10" showFirstColumn="0" showLastColumn="0" showRowStripes="1" showColumnStripes="0"/>
</table>
</file>

<file path=xl/tables/table4.xml><?xml version="1.0" encoding="utf-8"?>
<table xmlns="http://schemas.openxmlformats.org/spreadsheetml/2006/main" id="3" name="tbl_Liste_3" displayName="tbl_Liste_3" comment="Teneurs en azote" ref="L19:M26" totalsRowShown="0">
  <autoFilter ref="L19:M26"/>
  <tableColumns count="2">
    <tableColumn id="1" name="Teneurs en azote"/>
    <tableColumn id="2" name="Valeur"/>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2"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 Id="rId2" Type="http://schemas.openxmlformats.org/officeDocument/2006/relationships/table" Target="../tables/table3.xml"/><Relationship Id="rId3"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enableFormatConditionsCalculation="0">
    <tabColor theme="9" tint="0.39997558519241921"/>
  </sheetPr>
  <dimension ref="A1:K45"/>
  <sheetViews>
    <sheetView showGridLines="0" workbookViewId="0">
      <pane ySplit="1" topLeftCell="A2" activePane="bottomLeft" state="frozen"/>
      <selection pane="bottomLeft" activeCell="A2" sqref="A2:XFD40"/>
    </sheetView>
  </sheetViews>
  <sheetFormatPr baseColWidth="10" defaultColWidth="71.33203125" defaultRowHeight="16" x14ac:dyDescent="0.2"/>
  <cols>
    <col min="1" max="1" width="10.6640625" style="84" bestFit="1" customWidth="1"/>
    <col min="2" max="2" width="16.5" bestFit="1" customWidth="1"/>
    <col min="3" max="3" width="13.6640625" bestFit="1" customWidth="1"/>
    <col min="4" max="4" width="21.6640625" bestFit="1" customWidth="1"/>
    <col min="5" max="5" width="9.83203125" bestFit="1" customWidth="1"/>
    <col min="6" max="6" width="10.6640625" customWidth="1"/>
    <col min="7" max="7" width="11.1640625" customWidth="1"/>
    <col min="8" max="8" width="13.33203125" customWidth="1"/>
    <col min="9" max="9" width="43.33203125" customWidth="1"/>
    <col min="10" max="10" width="14.5" bestFit="1" customWidth="1"/>
    <col min="11" max="11" width="10" customWidth="1"/>
    <col min="14" max="14" width="4.1640625" bestFit="1" customWidth="1"/>
  </cols>
  <sheetData>
    <row r="1" spans="1:11" ht="34" customHeight="1" x14ac:dyDescent="0.2">
      <c r="A1" s="84" t="s">
        <v>404</v>
      </c>
      <c r="B1" t="s">
        <v>121</v>
      </c>
      <c r="C1" t="s">
        <v>122</v>
      </c>
      <c r="D1" t="s">
        <v>124</v>
      </c>
      <c r="E1" t="s">
        <v>405</v>
      </c>
      <c r="F1" t="s">
        <v>406</v>
      </c>
      <c r="G1" t="s">
        <v>31</v>
      </c>
      <c r="H1" t="s">
        <v>407</v>
      </c>
      <c r="I1" t="s">
        <v>408</v>
      </c>
      <c r="J1" t="s">
        <v>409</v>
      </c>
      <c r="K1" t="s">
        <v>410</v>
      </c>
    </row>
    <row r="2" spans="1:11" x14ac:dyDescent="0.2">
      <c r="A2" s="84">
        <v>42892</v>
      </c>
      <c r="B2" s="77" t="s">
        <v>260</v>
      </c>
      <c r="C2" s="77" t="s">
        <v>139</v>
      </c>
      <c r="D2" s="77" t="s">
        <v>213</v>
      </c>
      <c r="E2" s="77">
        <v>200</v>
      </c>
      <c r="F2" s="85" t="str">
        <f>IFERROR((VLOOKUP(D2,[1]!tbl_Liste_2[#Data],3,0)*E2),"NC")</f>
        <v>NC</v>
      </c>
      <c r="G2" s="85" t="str">
        <f>IFERROR(VLOOKUP(B2,[1]!tbl_Liste_1[#Data],2,FALSE),"NC")</f>
        <v>NC</v>
      </c>
      <c r="H2" s="85" t="str">
        <f>IFERROR(tbl_Données[[#This Row],[Surface]]*tbl_Données[[#This Row],[Coût/ha]],"NC")</f>
        <v>NC</v>
      </c>
      <c r="I2" s="77" t="s">
        <v>411</v>
      </c>
      <c r="J2" s="77" t="str">
        <f>IFERROR(VLOOKUP(tbl_Données[[#This Row],[Action et intrant]],[1]!tbl_Liste_2[#Data],2,FALSE),"NC")</f>
        <v>NC</v>
      </c>
      <c r="K2" s="85">
        <f>IF(tbl_Données[[#This Row],[type]]="engrais azoté",VLOOKUP(D2,[1]!tbl_Liste_3[#Data],2,0)*tbl_Données[[#This Row],[Qté ]],0)</f>
        <v>0</v>
      </c>
    </row>
    <row r="3" spans="1:11" x14ac:dyDescent="0.2">
      <c r="A3" s="84">
        <v>42892</v>
      </c>
      <c r="B3" s="77" t="s">
        <v>265</v>
      </c>
      <c r="C3" s="77" t="s">
        <v>139</v>
      </c>
      <c r="D3" s="77" t="s">
        <v>213</v>
      </c>
      <c r="E3" s="77">
        <v>200</v>
      </c>
      <c r="F3" s="85" t="str">
        <f>IFERROR((VLOOKUP(D3,[1]!tbl_Liste_2[#Data],3,0)*E3),"NC")</f>
        <v>NC</v>
      </c>
      <c r="G3" s="85" t="str">
        <f>IFERROR(VLOOKUP(B3,[1]!tbl_Liste_1[#Data],2,FALSE),"NC")</f>
        <v>NC</v>
      </c>
      <c r="H3" s="85" t="str">
        <f>IFERROR(tbl_Données[[#This Row],[Surface]]*tbl_Données[[#This Row],[Coût/ha]],"NC")</f>
        <v>NC</v>
      </c>
      <c r="I3" s="77" t="s">
        <v>411</v>
      </c>
      <c r="J3" s="77" t="str">
        <f>IFERROR(VLOOKUP(tbl_Données[[#This Row],[Action et intrant]],[1]!tbl_Liste_2[#Data],2,FALSE),"NC")</f>
        <v>NC</v>
      </c>
      <c r="K3" s="85">
        <f>IF(tbl_Données[[#This Row],[type]]="engrais azoté",VLOOKUP(D3,[1]!tbl_Liste_3[#Data],2,0)*tbl_Données[[#This Row],[Qté ]],0)</f>
        <v>0</v>
      </c>
    </row>
    <row r="4" spans="1:11" x14ac:dyDescent="0.2">
      <c r="A4" s="84">
        <v>42892</v>
      </c>
      <c r="B4" s="77" t="s">
        <v>272</v>
      </c>
      <c r="C4" s="77" t="s">
        <v>139</v>
      </c>
      <c r="D4" s="77" t="s">
        <v>213</v>
      </c>
      <c r="E4" s="77">
        <v>200</v>
      </c>
      <c r="F4" s="85" t="str">
        <f>IFERROR((VLOOKUP(D4,[1]!tbl_Liste_2[#Data],3,0)*E4),"NC")</f>
        <v>NC</v>
      </c>
      <c r="G4" s="85" t="str">
        <f>IFERROR(VLOOKUP(B4,[1]!tbl_Liste_1[#Data],2,FALSE),"NC")</f>
        <v>NC</v>
      </c>
      <c r="H4" s="85" t="str">
        <f>IFERROR(tbl_Données[[#This Row],[Surface]]*tbl_Données[[#This Row],[Coût/ha]],"NC")</f>
        <v>NC</v>
      </c>
      <c r="I4" s="77" t="s">
        <v>411</v>
      </c>
      <c r="J4" s="77" t="str">
        <f>IFERROR(VLOOKUP(tbl_Données[[#This Row],[Action et intrant]],[1]!tbl_Liste_2[#Data],2,FALSE),"NC")</f>
        <v>NC</v>
      </c>
      <c r="K4" s="85">
        <f>IF(tbl_Données[[#This Row],[type]]="engrais azoté",VLOOKUP(D4,[1]!tbl_Liste_3[#Data],2,0)*tbl_Données[[#This Row],[Qté ]],0)</f>
        <v>0</v>
      </c>
    </row>
    <row r="5" spans="1:11" x14ac:dyDescent="0.2">
      <c r="A5" s="84">
        <v>42892</v>
      </c>
      <c r="B5" s="77" t="s">
        <v>284</v>
      </c>
      <c r="C5" s="77" t="s">
        <v>139</v>
      </c>
      <c r="D5" s="77" t="s">
        <v>213</v>
      </c>
      <c r="E5" s="77">
        <v>200</v>
      </c>
      <c r="F5" s="85" t="str">
        <f>IFERROR((VLOOKUP(D5,[1]!tbl_Liste_2[#Data],3,0)*E5),"NC")</f>
        <v>NC</v>
      </c>
      <c r="G5" s="85" t="str">
        <f>IFERROR(VLOOKUP(B5,[1]!tbl_Liste_1[#Data],2,FALSE),"NC")</f>
        <v>NC</v>
      </c>
      <c r="H5" s="85" t="str">
        <f>IFERROR(tbl_Données[[#This Row],[Surface]]*tbl_Données[[#This Row],[Coût/ha]],"NC")</f>
        <v>NC</v>
      </c>
      <c r="I5" s="77" t="s">
        <v>411</v>
      </c>
      <c r="J5" s="77" t="str">
        <f>IFERROR(VLOOKUP(tbl_Données[[#This Row],[Action et intrant]],[1]!tbl_Liste_2[#Data],2,FALSE),"NC")</f>
        <v>NC</v>
      </c>
      <c r="K5" s="85">
        <f>IF(tbl_Données[[#This Row],[type]]="engrais azoté",VLOOKUP(D5,[1]!tbl_Liste_3[#Data],2,0)*tbl_Données[[#This Row],[Qté ]],0)</f>
        <v>0</v>
      </c>
    </row>
    <row r="6" spans="1:11" x14ac:dyDescent="0.2">
      <c r="A6" s="84">
        <v>42892</v>
      </c>
      <c r="B6" s="77" t="s">
        <v>287</v>
      </c>
      <c r="C6" s="77" t="s">
        <v>139</v>
      </c>
      <c r="D6" s="77" t="s">
        <v>213</v>
      </c>
      <c r="E6" s="77">
        <v>200</v>
      </c>
      <c r="F6" s="85" t="str">
        <f>IFERROR((VLOOKUP(D6,[1]!tbl_Liste_2[#Data],3,0)*E6),"NC")</f>
        <v>NC</v>
      </c>
      <c r="G6" s="85" t="str">
        <f>IFERROR(VLOOKUP(B6,[1]!tbl_Liste_1[#Data],2,FALSE),"NC")</f>
        <v>NC</v>
      </c>
      <c r="H6" s="85" t="str">
        <f>IFERROR(tbl_Données[[#This Row],[Surface]]*tbl_Données[[#This Row],[Coût/ha]],"NC")</f>
        <v>NC</v>
      </c>
      <c r="I6" s="77" t="s">
        <v>411</v>
      </c>
      <c r="J6" s="77" t="str">
        <f>IFERROR(VLOOKUP(tbl_Données[[#This Row],[Action et intrant]],[1]!tbl_Liste_2[#Data],2,FALSE),"NC")</f>
        <v>NC</v>
      </c>
      <c r="K6" s="85">
        <f>IF(tbl_Données[[#This Row],[type]]="engrais azoté",VLOOKUP(D6,[1]!tbl_Liste_3[#Data],2,0)*tbl_Données[[#This Row],[Qté ]],0)</f>
        <v>0</v>
      </c>
    </row>
    <row r="7" spans="1:11" x14ac:dyDescent="0.2">
      <c r="A7" s="84">
        <v>42892</v>
      </c>
      <c r="B7" s="77" t="s">
        <v>298</v>
      </c>
      <c r="C7" s="77" t="s">
        <v>139</v>
      </c>
      <c r="D7" s="77" t="s">
        <v>213</v>
      </c>
      <c r="E7" s="77">
        <v>200</v>
      </c>
      <c r="F7" s="85" t="str">
        <f>IFERROR((VLOOKUP(D7,[1]!tbl_Liste_2[#Data],3,0)*E7),"NC")</f>
        <v>NC</v>
      </c>
      <c r="G7" s="85" t="str">
        <f>IFERROR(VLOOKUP(B7,[1]!tbl_Liste_1[#Data],2,FALSE),"NC")</f>
        <v>NC</v>
      </c>
      <c r="H7" s="85" t="str">
        <f>IFERROR(tbl_Données[[#This Row],[Surface]]*tbl_Données[[#This Row],[Coût/ha]],"NC")</f>
        <v>NC</v>
      </c>
      <c r="I7" s="77" t="s">
        <v>411</v>
      </c>
      <c r="J7" s="77" t="str">
        <f>IFERROR(VLOOKUP(tbl_Données[[#This Row],[Action et intrant]],[1]!tbl_Liste_2[#Data],2,FALSE),"NC")</f>
        <v>NC</v>
      </c>
      <c r="K7" s="85">
        <f>IF(tbl_Données[[#This Row],[type]]="engrais azoté",VLOOKUP(D7,[1]!tbl_Liste_3[#Data],2,0)*tbl_Données[[#This Row],[Qté ]],0)</f>
        <v>0</v>
      </c>
    </row>
    <row r="8" spans="1:11" x14ac:dyDescent="0.2">
      <c r="A8" s="84">
        <v>42892</v>
      </c>
      <c r="B8" s="77" t="s">
        <v>300</v>
      </c>
      <c r="C8" s="77" t="s">
        <v>139</v>
      </c>
      <c r="D8" s="77" t="s">
        <v>213</v>
      </c>
      <c r="E8" s="77">
        <v>200</v>
      </c>
      <c r="F8" s="85" t="str">
        <f>IFERROR((VLOOKUP(D8,[1]!tbl_Liste_2[#Data],3,0)*E8),"NC")</f>
        <v>NC</v>
      </c>
      <c r="G8" s="85" t="str">
        <f>IFERROR(VLOOKUP(B8,[1]!tbl_Liste_1[#Data],2,FALSE),"NC")</f>
        <v>NC</v>
      </c>
      <c r="H8" s="85" t="str">
        <f>IFERROR(tbl_Données[[#This Row],[Surface]]*tbl_Données[[#This Row],[Coût/ha]],"NC")</f>
        <v>NC</v>
      </c>
      <c r="I8" s="77" t="s">
        <v>411</v>
      </c>
      <c r="J8" s="77" t="str">
        <f>IFERROR(VLOOKUP(tbl_Données[[#This Row],[Action et intrant]],[1]!tbl_Liste_2[#Data],2,FALSE),"NC")</f>
        <v>NC</v>
      </c>
      <c r="K8" s="85">
        <f>IF(tbl_Données[[#This Row],[type]]="engrais azoté",VLOOKUP(D8,[1]!tbl_Liste_3[#Data],2,0)*tbl_Données[[#This Row],[Qté ]],0)</f>
        <v>0</v>
      </c>
    </row>
    <row r="9" spans="1:11" x14ac:dyDescent="0.2">
      <c r="A9" s="84">
        <v>42892</v>
      </c>
      <c r="B9" s="77" t="s">
        <v>303</v>
      </c>
      <c r="C9" s="77" t="s">
        <v>139</v>
      </c>
      <c r="D9" s="77" t="s">
        <v>213</v>
      </c>
      <c r="E9" s="77">
        <v>200</v>
      </c>
      <c r="F9" s="85" t="str">
        <f>IFERROR((VLOOKUP(D9,[1]!tbl_Liste_2[#Data],3,0)*E9),"NC")</f>
        <v>NC</v>
      </c>
      <c r="G9" s="85" t="str">
        <f>IFERROR(VLOOKUP(B9,[1]!tbl_Liste_1[#Data],2,FALSE),"NC")</f>
        <v>NC</v>
      </c>
      <c r="H9" s="85" t="str">
        <f>IFERROR(tbl_Données[[#This Row],[Surface]]*tbl_Données[[#This Row],[Coût/ha]],"NC")</f>
        <v>NC</v>
      </c>
      <c r="I9" s="77" t="s">
        <v>411</v>
      </c>
      <c r="J9" s="77" t="str">
        <f>IFERROR(VLOOKUP(tbl_Données[[#This Row],[Action et intrant]],[1]!tbl_Liste_2[#Data],2,FALSE),"NC")</f>
        <v>NC</v>
      </c>
      <c r="K9" s="85">
        <f>IF(tbl_Données[[#This Row],[type]]="engrais azoté",VLOOKUP(D9,[1]!tbl_Liste_3[#Data],2,0)*tbl_Données[[#This Row],[Qté ]],0)</f>
        <v>0</v>
      </c>
    </row>
    <row r="10" spans="1:11" x14ac:dyDescent="0.2">
      <c r="A10" s="84">
        <v>42892</v>
      </c>
      <c r="B10" s="77" t="s">
        <v>150</v>
      </c>
      <c r="C10" s="77" t="s">
        <v>151</v>
      </c>
      <c r="D10" s="77" t="s">
        <v>238</v>
      </c>
      <c r="E10" s="77">
        <v>1.2</v>
      </c>
      <c r="F10" s="85" t="str">
        <f>IFERROR((VLOOKUP(D10,[1]!tbl_Liste_2[#Data],3,0)*E10),"NC")</f>
        <v>NC</v>
      </c>
      <c r="G10" s="85" t="str">
        <f>IFERROR(VLOOKUP(B10,[1]!tbl_Liste_1[#Data],2,FALSE),"NC")</f>
        <v>NC</v>
      </c>
      <c r="H10" s="85" t="str">
        <f>IFERROR(tbl_Données[[#This Row],[Surface]]*tbl_Données[[#This Row],[Coût/ha]],"NC")</f>
        <v>NC</v>
      </c>
      <c r="I10" s="77"/>
      <c r="J10" s="77" t="str">
        <f>IFERROR(VLOOKUP(tbl_Données[[#This Row],[Action et intrant]],[1]!tbl_Liste_2[#Data],2,FALSE),"NC")</f>
        <v>NC</v>
      </c>
      <c r="K10" s="85">
        <f>IF(tbl_Données[[#This Row],[type]]="engrais azoté",VLOOKUP(D10,[1]!tbl_Liste_3[#Data],2,0)*tbl_Données[[#This Row],[Qté ]],0)</f>
        <v>0</v>
      </c>
    </row>
    <row r="11" spans="1:11" x14ac:dyDescent="0.2">
      <c r="A11" s="84">
        <v>42892</v>
      </c>
      <c r="B11" s="77" t="s">
        <v>150</v>
      </c>
      <c r="C11" s="77" t="s">
        <v>151</v>
      </c>
      <c r="D11" s="77" t="s">
        <v>392</v>
      </c>
      <c r="E11" s="77">
        <v>0.15</v>
      </c>
      <c r="F11" s="85" t="str">
        <f>IFERROR((VLOOKUP(D11,[1]!tbl_Liste_2[#Data],3,0)*E11),"NC")</f>
        <v>NC</v>
      </c>
      <c r="G11" s="85" t="str">
        <f>IFERROR(VLOOKUP(B11,[1]!tbl_Liste_1[#Data],2,FALSE),"NC")</f>
        <v>NC</v>
      </c>
      <c r="H11" s="85" t="str">
        <f>IFERROR(tbl_Données[[#This Row],[Surface]]*tbl_Données[[#This Row],[Coût/ha]],"NC")</f>
        <v>NC</v>
      </c>
      <c r="I11" s="77"/>
      <c r="J11" s="77" t="str">
        <f>IFERROR(VLOOKUP(tbl_Données[[#This Row],[Action et intrant]],[1]!tbl_Liste_2[#Data],2,FALSE),"NC")</f>
        <v>NC</v>
      </c>
      <c r="K11" s="85">
        <f>IF(tbl_Données[[#This Row],[type]]="engrais azoté",VLOOKUP(D11,[1]!tbl_Liste_3[#Data],2,0)*tbl_Données[[#This Row],[Qté ]],0)</f>
        <v>0</v>
      </c>
    </row>
    <row r="12" spans="1:11" x14ac:dyDescent="0.2">
      <c r="A12" s="84">
        <v>42892</v>
      </c>
      <c r="B12" s="77" t="s">
        <v>150</v>
      </c>
      <c r="C12" s="77" t="s">
        <v>151</v>
      </c>
      <c r="D12" s="77" t="s">
        <v>329</v>
      </c>
      <c r="E12" s="77">
        <v>1</v>
      </c>
      <c r="F12" s="85" t="str">
        <f>IFERROR((VLOOKUP(D12,[1]!tbl_Liste_2[#Data],3,0)*E12),"NC")</f>
        <v>NC</v>
      </c>
      <c r="G12" s="85" t="str">
        <f>IFERROR(VLOOKUP(B12,[1]!tbl_Liste_1[#Data],2,FALSE),"NC")</f>
        <v>NC</v>
      </c>
      <c r="H12" s="85" t="str">
        <f>IFERROR(tbl_Données[[#This Row],[Surface]]*tbl_Données[[#This Row],[Coût/ha]],"NC")</f>
        <v>NC</v>
      </c>
      <c r="I12" s="77"/>
      <c r="J12" s="77" t="str">
        <f>IFERROR(VLOOKUP(tbl_Données[[#This Row],[Action et intrant]],[1]!tbl_Liste_2[#Data],2,FALSE),"NC")</f>
        <v>NC</v>
      </c>
      <c r="K12" s="85">
        <f>IF(tbl_Données[[#This Row],[type]]="engrais azoté",VLOOKUP(D12,[1]!tbl_Liste_3[#Data],2,0)*tbl_Données[[#This Row],[Qté ]],0)</f>
        <v>0</v>
      </c>
    </row>
    <row r="13" spans="1:11" x14ac:dyDescent="0.2">
      <c r="A13" s="84">
        <v>42892</v>
      </c>
      <c r="B13" s="77" t="s">
        <v>150</v>
      </c>
      <c r="C13" s="77" t="s">
        <v>151</v>
      </c>
      <c r="D13" s="77" t="s">
        <v>394</v>
      </c>
      <c r="E13" s="77">
        <v>0.05</v>
      </c>
      <c r="F13" s="85" t="str">
        <f>IFERROR((VLOOKUP(D13,[1]!tbl_Liste_2[#Data],3,0)*E13),"NC")</f>
        <v>NC</v>
      </c>
      <c r="G13" s="85" t="str">
        <f>IFERROR(VLOOKUP(B13,[1]!tbl_Liste_1[#Data],2,FALSE),"NC")</f>
        <v>NC</v>
      </c>
      <c r="H13" s="85" t="str">
        <f>IFERROR(tbl_Données[[#This Row],[Surface]]*tbl_Données[[#This Row],[Coût/ha]],"NC")</f>
        <v>NC</v>
      </c>
      <c r="I13" s="77"/>
      <c r="J13" s="77" t="str">
        <f>IFERROR(VLOOKUP(tbl_Données[[#This Row],[Action et intrant]],[1]!tbl_Liste_2[#Data],2,FALSE),"NC")</f>
        <v>NC</v>
      </c>
      <c r="K13" s="85">
        <f>IF(tbl_Données[[#This Row],[type]]="engrais azoté",VLOOKUP(D13,[1]!tbl_Liste_3[#Data],2,0)*tbl_Données[[#This Row],[Qté ]],0)</f>
        <v>0</v>
      </c>
    </row>
    <row r="14" spans="1:11" x14ac:dyDescent="0.2">
      <c r="A14" s="84">
        <v>42892</v>
      </c>
      <c r="B14" s="77" t="s">
        <v>150</v>
      </c>
      <c r="C14" s="77" t="s">
        <v>151</v>
      </c>
      <c r="D14" s="77" t="s">
        <v>376</v>
      </c>
      <c r="E14" s="77">
        <v>15</v>
      </c>
      <c r="F14" s="85" t="str">
        <f>IFERROR((VLOOKUP(D14,[1]!tbl_Liste_2[#Data],3,0)*E14),"NC")</f>
        <v>NC</v>
      </c>
      <c r="G14" s="85" t="str">
        <f>IFERROR(VLOOKUP(B14,[1]!tbl_Liste_1[#Data],2,FALSE),"NC")</f>
        <v>NC</v>
      </c>
      <c r="H14" s="85" t="str">
        <f>IFERROR(tbl_Données[[#This Row],[Surface]]*tbl_Données[[#This Row],[Coût/ha]],"NC")</f>
        <v>NC</v>
      </c>
      <c r="I14" s="77"/>
      <c r="J14" s="77" t="str">
        <f>IFERROR(VLOOKUP(tbl_Données[[#This Row],[Action et intrant]],[1]!tbl_Liste_2[#Data],2,FALSE),"NC")</f>
        <v>NC</v>
      </c>
      <c r="K14" s="85">
        <f>IF(tbl_Données[[#This Row],[type]]="engrais azoté",VLOOKUP(D14,[1]!tbl_Liste_3[#Data],2,0)*tbl_Données[[#This Row],[Qté ]],0)</f>
        <v>0</v>
      </c>
    </row>
    <row r="15" spans="1:11" x14ac:dyDescent="0.2">
      <c r="A15" s="84">
        <v>42892</v>
      </c>
      <c r="B15" s="77" t="s">
        <v>150</v>
      </c>
      <c r="C15" s="77" t="s">
        <v>151</v>
      </c>
      <c r="D15" s="77" t="s">
        <v>391</v>
      </c>
      <c r="E15" s="77">
        <v>1</v>
      </c>
      <c r="F15" s="85" t="str">
        <f>IFERROR((VLOOKUP(D15,[1]!tbl_Liste_2[#Data],3,0)*E15),"NC")</f>
        <v>NC</v>
      </c>
      <c r="G15" s="85" t="str">
        <f>IFERROR(VLOOKUP(B15,[1]!tbl_Liste_1[#Data],2,FALSE),"NC")</f>
        <v>NC</v>
      </c>
      <c r="H15" s="85" t="str">
        <f>IFERROR(tbl_Données[[#This Row],[Surface]]*tbl_Données[[#This Row],[Coût/ha]],"NC")</f>
        <v>NC</v>
      </c>
      <c r="I15" s="77"/>
      <c r="J15" s="77" t="str">
        <f>IFERROR(VLOOKUP(tbl_Données[[#This Row],[Action et intrant]],[1]!tbl_Liste_2[#Data],2,FALSE),"NC")</f>
        <v>NC</v>
      </c>
      <c r="K15" s="85">
        <f>IF(tbl_Données[[#This Row],[type]]="engrais azoté",VLOOKUP(D15,[1]!tbl_Liste_3[#Data],2,0)*tbl_Données[[#This Row],[Qté ]],0)</f>
        <v>0</v>
      </c>
    </row>
    <row r="16" spans="1:11" x14ac:dyDescent="0.2">
      <c r="A16" s="84">
        <v>42892</v>
      </c>
      <c r="B16" s="77" t="s">
        <v>150</v>
      </c>
      <c r="C16" s="77" t="s">
        <v>151</v>
      </c>
      <c r="D16" s="77" t="s">
        <v>301</v>
      </c>
      <c r="E16" s="77">
        <v>0.05</v>
      </c>
      <c r="F16" s="85" t="str">
        <f>IFERROR((VLOOKUP(D16,[1]!tbl_Liste_2[#Data],3,0)*E16),"NC")</f>
        <v>NC</v>
      </c>
      <c r="G16" s="85" t="str">
        <f>IFERROR(VLOOKUP(B16,[1]!tbl_Liste_1[#Data],2,FALSE),"NC")</f>
        <v>NC</v>
      </c>
      <c r="H16" s="85" t="str">
        <f>IFERROR(tbl_Données[[#This Row],[Surface]]*tbl_Données[[#This Row],[Coût/ha]],"NC")</f>
        <v>NC</v>
      </c>
      <c r="I16" s="77"/>
      <c r="J16" s="77" t="str">
        <f>IFERROR(VLOOKUP(tbl_Données[[#This Row],[Action et intrant]],[1]!tbl_Liste_2[#Data],2,FALSE),"NC")</f>
        <v>NC</v>
      </c>
      <c r="K16" s="85">
        <f>IF(tbl_Données[[#This Row],[type]]="engrais azoté",VLOOKUP(D16,[1]!tbl_Liste_3[#Data],2,0)*tbl_Données[[#This Row],[Qté ]],0)</f>
        <v>0</v>
      </c>
    </row>
    <row r="17" spans="1:11" x14ac:dyDescent="0.2">
      <c r="A17" s="84">
        <v>42892</v>
      </c>
      <c r="B17" s="77" t="s">
        <v>203</v>
      </c>
      <c r="C17" s="77" t="s">
        <v>151</v>
      </c>
      <c r="D17" s="77" t="s">
        <v>238</v>
      </c>
      <c r="E17" s="77">
        <v>1.2</v>
      </c>
      <c r="F17" s="85" t="str">
        <f>IFERROR((VLOOKUP(D17,[1]!tbl_Liste_2[#Data],3,0)*E17),"NC")</f>
        <v>NC</v>
      </c>
      <c r="G17" s="85" t="str">
        <f>IFERROR(VLOOKUP(B17,[1]!tbl_Liste_1[#Data],2,FALSE),"NC")</f>
        <v>NC</v>
      </c>
      <c r="H17" s="85" t="str">
        <f>IFERROR(tbl_Données[[#This Row],[Surface]]*tbl_Données[[#This Row],[Coût/ha]],"NC")</f>
        <v>NC</v>
      </c>
      <c r="I17" s="77"/>
      <c r="J17" s="77" t="str">
        <f>IFERROR(VLOOKUP(tbl_Données[[#This Row],[Action et intrant]],[1]!tbl_Liste_2[#Data],2,FALSE),"NC")</f>
        <v>NC</v>
      </c>
      <c r="K17" s="85">
        <f>IF(tbl_Données[[#This Row],[type]]="engrais azoté",VLOOKUP(D17,[1]!tbl_Liste_3[#Data],2,0)*tbl_Données[[#This Row],[Qté ]],0)</f>
        <v>0</v>
      </c>
    </row>
    <row r="18" spans="1:11" x14ac:dyDescent="0.2">
      <c r="A18" s="84">
        <v>42892</v>
      </c>
      <c r="B18" s="77" t="s">
        <v>203</v>
      </c>
      <c r="C18" s="77" t="s">
        <v>151</v>
      </c>
      <c r="D18" s="77" t="s">
        <v>392</v>
      </c>
      <c r="E18" s="77">
        <v>0.15</v>
      </c>
      <c r="F18" s="85" t="str">
        <f>IFERROR((VLOOKUP(D18,[1]!tbl_Liste_2[#Data],3,0)*E18),"NC")</f>
        <v>NC</v>
      </c>
      <c r="G18" s="85" t="str">
        <f>IFERROR(VLOOKUP(B18,[1]!tbl_Liste_1[#Data],2,FALSE),"NC")</f>
        <v>NC</v>
      </c>
      <c r="H18" s="85" t="str">
        <f>IFERROR(tbl_Données[[#This Row],[Surface]]*tbl_Données[[#This Row],[Coût/ha]],"NC")</f>
        <v>NC</v>
      </c>
      <c r="I18" s="77"/>
      <c r="J18" s="77" t="str">
        <f>IFERROR(VLOOKUP(tbl_Données[[#This Row],[Action et intrant]],[1]!tbl_Liste_2[#Data],2,FALSE),"NC")</f>
        <v>NC</v>
      </c>
      <c r="K18" s="85">
        <f>IF(tbl_Données[[#This Row],[type]]="engrais azoté",VLOOKUP(D18,[1]!tbl_Liste_3[#Data],2,0)*tbl_Données[[#This Row],[Qté ]],0)</f>
        <v>0</v>
      </c>
    </row>
    <row r="19" spans="1:11" x14ac:dyDescent="0.2">
      <c r="A19" s="84">
        <v>42892</v>
      </c>
      <c r="B19" s="77" t="s">
        <v>203</v>
      </c>
      <c r="C19" s="77" t="s">
        <v>151</v>
      </c>
      <c r="D19" s="77" t="s">
        <v>329</v>
      </c>
      <c r="E19" s="77">
        <v>1</v>
      </c>
      <c r="F19" s="85" t="str">
        <f>IFERROR((VLOOKUP(D19,[1]!tbl_Liste_2[#Data],3,0)*E19),"NC")</f>
        <v>NC</v>
      </c>
      <c r="G19" s="85" t="str">
        <f>IFERROR(VLOOKUP(B19,[1]!tbl_Liste_1[#Data],2,FALSE),"NC")</f>
        <v>NC</v>
      </c>
      <c r="H19" s="85" t="str">
        <f>IFERROR(tbl_Données[[#This Row],[Surface]]*tbl_Données[[#This Row],[Coût/ha]],"NC")</f>
        <v>NC</v>
      </c>
      <c r="I19" s="77"/>
      <c r="J19" s="77" t="str">
        <f>IFERROR(VLOOKUP(tbl_Données[[#This Row],[Action et intrant]],[1]!tbl_Liste_2[#Data],2,FALSE),"NC")</f>
        <v>NC</v>
      </c>
      <c r="K19" s="85">
        <f>IF(tbl_Données[[#This Row],[type]]="engrais azoté",VLOOKUP(D19,[1]!tbl_Liste_3[#Data],2,0)*tbl_Données[[#This Row],[Qté ]],0)</f>
        <v>0</v>
      </c>
    </row>
    <row r="20" spans="1:11" x14ac:dyDescent="0.2">
      <c r="A20" s="84">
        <v>42892</v>
      </c>
      <c r="B20" s="77" t="s">
        <v>203</v>
      </c>
      <c r="C20" s="77" t="s">
        <v>151</v>
      </c>
      <c r="D20" s="77" t="s">
        <v>394</v>
      </c>
      <c r="E20" s="77">
        <v>0.05</v>
      </c>
      <c r="F20" s="85" t="str">
        <f>IFERROR((VLOOKUP(D20,[1]!tbl_Liste_2[#Data],3,0)*E20),"NC")</f>
        <v>NC</v>
      </c>
      <c r="G20" s="85" t="str">
        <f>IFERROR(VLOOKUP(B20,[1]!tbl_Liste_1[#Data],2,FALSE),"NC")</f>
        <v>NC</v>
      </c>
      <c r="H20" s="85" t="str">
        <f>IFERROR(tbl_Données[[#This Row],[Surface]]*tbl_Données[[#This Row],[Coût/ha]],"NC")</f>
        <v>NC</v>
      </c>
      <c r="I20" s="77"/>
      <c r="J20" s="77" t="str">
        <f>IFERROR(VLOOKUP(tbl_Données[[#This Row],[Action et intrant]],[1]!tbl_Liste_2[#Data],2,FALSE),"NC")</f>
        <v>NC</v>
      </c>
      <c r="K20" s="85">
        <f>IF(tbl_Données[[#This Row],[type]]="engrais azoté",VLOOKUP(D20,[1]!tbl_Liste_3[#Data],2,0)*tbl_Données[[#This Row],[Qté ]],0)</f>
        <v>0</v>
      </c>
    </row>
    <row r="21" spans="1:11" x14ac:dyDescent="0.2">
      <c r="A21" s="84">
        <v>42892</v>
      </c>
      <c r="B21" s="77" t="s">
        <v>203</v>
      </c>
      <c r="C21" s="77" t="s">
        <v>151</v>
      </c>
      <c r="D21" s="77" t="s">
        <v>376</v>
      </c>
      <c r="E21" s="77">
        <v>15</v>
      </c>
      <c r="F21" s="85" t="str">
        <f>IFERROR((VLOOKUP(D21,[1]!tbl_Liste_2[#Data],3,0)*E21),"NC")</f>
        <v>NC</v>
      </c>
      <c r="G21" s="85" t="str">
        <f>IFERROR(VLOOKUP(B21,[1]!tbl_Liste_1[#Data],2,FALSE),"NC")</f>
        <v>NC</v>
      </c>
      <c r="H21" s="85" t="str">
        <f>IFERROR(tbl_Données[[#This Row],[Surface]]*tbl_Données[[#This Row],[Coût/ha]],"NC")</f>
        <v>NC</v>
      </c>
      <c r="I21" s="77"/>
      <c r="J21" s="77" t="str">
        <f>IFERROR(VLOOKUP(tbl_Données[[#This Row],[Action et intrant]],[1]!tbl_Liste_2[#Data],2,FALSE),"NC")</f>
        <v>NC</v>
      </c>
      <c r="K21" s="85">
        <f>IF(tbl_Données[[#This Row],[type]]="engrais azoté",VLOOKUP(D21,[1]!tbl_Liste_3[#Data],2,0)*tbl_Données[[#This Row],[Qté ]],0)</f>
        <v>0</v>
      </c>
    </row>
    <row r="22" spans="1:11" x14ac:dyDescent="0.2">
      <c r="A22" s="84">
        <v>42892</v>
      </c>
      <c r="B22" s="77" t="s">
        <v>203</v>
      </c>
      <c r="C22" s="77" t="s">
        <v>151</v>
      </c>
      <c r="D22" s="77" t="s">
        <v>391</v>
      </c>
      <c r="E22" s="77">
        <v>1</v>
      </c>
      <c r="F22" s="85" t="str">
        <f>IFERROR((VLOOKUP(D22,[1]!tbl_Liste_2[#Data],3,0)*E22),"NC")</f>
        <v>NC</v>
      </c>
      <c r="G22" s="85" t="str">
        <f>IFERROR(VLOOKUP(B22,[1]!tbl_Liste_1[#Data],2,FALSE),"NC")</f>
        <v>NC</v>
      </c>
      <c r="H22" s="85" t="str">
        <f>IFERROR(tbl_Données[[#This Row],[Surface]]*tbl_Données[[#This Row],[Coût/ha]],"NC")</f>
        <v>NC</v>
      </c>
      <c r="I22" s="77"/>
      <c r="J22" s="77" t="str">
        <f>IFERROR(VLOOKUP(tbl_Données[[#This Row],[Action et intrant]],[1]!tbl_Liste_2[#Data],2,FALSE),"NC")</f>
        <v>NC</v>
      </c>
      <c r="K22" s="85">
        <f>IF(tbl_Données[[#This Row],[type]]="engrais azoté",VLOOKUP(D22,[1]!tbl_Liste_3[#Data],2,0)*tbl_Données[[#This Row],[Qté ]],0)</f>
        <v>0</v>
      </c>
    </row>
    <row r="23" spans="1:11" x14ac:dyDescent="0.2">
      <c r="A23" s="84">
        <v>42892</v>
      </c>
      <c r="B23" s="77" t="s">
        <v>203</v>
      </c>
      <c r="C23" s="77" t="s">
        <v>151</v>
      </c>
      <c r="D23" s="77" t="s">
        <v>301</v>
      </c>
      <c r="E23" s="77">
        <v>0.05</v>
      </c>
      <c r="F23" s="85" t="str">
        <f>IFERROR((VLOOKUP(D23,[1]!tbl_Liste_2[#Data],3,0)*E23),"NC")</f>
        <v>NC</v>
      </c>
      <c r="G23" s="85" t="str">
        <f>IFERROR(VLOOKUP(B23,[1]!tbl_Liste_1[#Data],2,FALSE),"NC")</f>
        <v>NC</v>
      </c>
      <c r="H23" s="85" t="str">
        <f>IFERROR(tbl_Données[[#This Row],[Surface]]*tbl_Données[[#This Row],[Coût/ha]],"NC")</f>
        <v>NC</v>
      </c>
      <c r="I23" s="77"/>
      <c r="J23" s="77" t="str">
        <f>IFERROR(VLOOKUP(tbl_Données[[#This Row],[Action et intrant]],[1]!tbl_Liste_2[#Data],2,FALSE),"NC")</f>
        <v>NC</v>
      </c>
      <c r="K23" s="85">
        <f>IF(tbl_Données[[#This Row],[type]]="engrais azoté",VLOOKUP(D23,[1]!tbl_Liste_3[#Data],2,0)*tbl_Données[[#This Row],[Qté ]],0)</f>
        <v>0</v>
      </c>
    </row>
    <row r="24" spans="1:11" x14ac:dyDescent="0.2">
      <c r="A24" s="84">
        <v>42892</v>
      </c>
      <c r="B24" s="77" t="s">
        <v>210</v>
      </c>
      <c r="C24" s="77" t="s">
        <v>151</v>
      </c>
      <c r="D24" s="77" t="s">
        <v>238</v>
      </c>
      <c r="E24" s="77">
        <v>1.2</v>
      </c>
      <c r="F24" s="85" t="str">
        <f>IFERROR((VLOOKUP(D24,[1]!tbl_Liste_2[#Data],3,0)*E24),"NC")</f>
        <v>NC</v>
      </c>
      <c r="G24" s="85" t="str">
        <f>IFERROR(VLOOKUP(B24,[1]!tbl_Liste_1[#Data],2,FALSE),"NC")</f>
        <v>NC</v>
      </c>
      <c r="H24" s="85" t="str">
        <f>IFERROR(tbl_Données[[#This Row],[Surface]]*tbl_Données[[#This Row],[Coût/ha]],"NC")</f>
        <v>NC</v>
      </c>
      <c r="I24" s="77"/>
      <c r="J24" s="77" t="str">
        <f>IFERROR(VLOOKUP(tbl_Données[[#This Row],[Action et intrant]],[1]!tbl_Liste_2[#Data],2,FALSE),"NC")</f>
        <v>NC</v>
      </c>
      <c r="K24" s="85">
        <f>IF(tbl_Données[[#This Row],[type]]="engrais azoté",VLOOKUP(D24,[1]!tbl_Liste_3[#Data],2,0)*tbl_Données[[#This Row],[Qté ]],0)</f>
        <v>0</v>
      </c>
    </row>
    <row r="25" spans="1:11" x14ac:dyDescent="0.2">
      <c r="A25" s="84">
        <v>42892</v>
      </c>
      <c r="B25" s="77" t="s">
        <v>210</v>
      </c>
      <c r="C25" s="77" t="s">
        <v>151</v>
      </c>
      <c r="D25" s="77" t="s">
        <v>392</v>
      </c>
      <c r="E25" s="77">
        <v>0.15</v>
      </c>
      <c r="F25" s="85" t="str">
        <f>IFERROR((VLOOKUP(D25,[1]!tbl_Liste_2[#Data],3,0)*E25),"NC")</f>
        <v>NC</v>
      </c>
      <c r="G25" s="85" t="str">
        <f>IFERROR(VLOOKUP(B25,[1]!tbl_Liste_1[#Data],2,FALSE),"NC")</f>
        <v>NC</v>
      </c>
      <c r="H25" s="85" t="str">
        <f>IFERROR(tbl_Données[[#This Row],[Surface]]*tbl_Données[[#This Row],[Coût/ha]],"NC")</f>
        <v>NC</v>
      </c>
      <c r="I25" s="77"/>
      <c r="J25" s="77" t="str">
        <f>IFERROR(VLOOKUP(tbl_Données[[#This Row],[Action et intrant]],[1]!tbl_Liste_2[#Data],2,FALSE),"NC")</f>
        <v>NC</v>
      </c>
      <c r="K25" s="85">
        <f>IF(tbl_Données[[#This Row],[type]]="engrais azoté",VLOOKUP(D25,[1]!tbl_Liste_3[#Data],2,0)*tbl_Données[[#This Row],[Qté ]],0)</f>
        <v>0</v>
      </c>
    </row>
    <row r="26" spans="1:11" x14ac:dyDescent="0.2">
      <c r="A26" s="84">
        <v>42892</v>
      </c>
      <c r="B26" s="77" t="s">
        <v>210</v>
      </c>
      <c r="C26" s="77" t="s">
        <v>151</v>
      </c>
      <c r="D26" s="77" t="s">
        <v>329</v>
      </c>
      <c r="E26" s="77">
        <v>1</v>
      </c>
      <c r="F26" s="85" t="str">
        <f>IFERROR((VLOOKUP(D26,[1]!tbl_Liste_2[#Data],3,0)*E26),"NC")</f>
        <v>NC</v>
      </c>
      <c r="G26" s="85" t="str">
        <f>IFERROR(VLOOKUP(B26,[1]!tbl_Liste_1[#Data],2,FALSE),"NC")</f>
        <v>NC</v>
      </c>
      <c r="H26" s="85" t="str">
        <f>IFERROR(tbl_Données[[#This Row],[Surface]]*tbl_Données[[#This Row],[Coût/ha]],"NC")</f>
        <v>NC</v>
      </c>
      <c r="I26" s="77"/>
      <c r="J26" s="77" t="str">
        <f>IFERROR(VLOOKUP(tbl_Données[[#This Row],[Action et intrant]],[1]!tbl_Liste_2[#Data],2,FALSE),"NC")</f>
        <v>NC</v>
      </c>
      <c r="K26" s="85">
        <f>IF(tbl_Données[[#This Row],[type]]="engrais azoté",VLOOKUP(D26,[1]!tbl_Liste_3[#Data],2,0)*tbl_Données[[#This Row],[Qté ]],0)</f>
        <v>0</v>
      </c>
    </row>
    <row r="27" spans="1:11" x14ac:dyDescent="0.2">
      <c r="A27" s="84">
        <v>42892</v>
      </c>
      <c r="B27" s="77" t="s">
        <v>210</v>
      </c>
      <c r="C27" s="77" t="s">
        <v>151</v>
      </c>
      <c r="D27" s="77" t="s">
        <v>394</v>
      </c>
      <c r="E27" s="77">
        <v>0.05</v>
      </c>
      <c r="F27" s="85" t="str">
        <f>IFERROR((VLOOKUP(D27,[1]!tbl_Liste_2[#Data],3,0)*E27),"NC")</f>
        <v>NC</v>
      </c>
      <c r="G27" s="85" t="str">
        <f>IFERROR(VLOOKUP(B27,[1]!tbl_Liste_1[#Data],2,FALSE),"NC")</f>
        <v>NC</v>
      </c>
      <c r="H27" s="85" t="str">
        <f>IFERROR(tbl_Données[[#This Row],[Surface]]*tbl_Données[[#This Row],[Coût/ha]],"NC")</f>
        <v>NC</v>
      </c>
      <c r="I27" s="77"/>
      <c r="J27" s="77" t="str">
        <f>IFERROR(VLOOKUP(tbl_Données[[#This Row],[Action et intrant]],[1]!tbl_Liste_2[#Data],2,FALSE),"NC")</f>
        <v>NC</v>
      </c>
      <c r="K27" s="85">
        <f>IF(tbl_Données[[#This Row],[type]]="engrais azoté",VLOOKUP(D27,[1]!tbl_Liste_3[#Data],2,0)*tbl_Données[[#This Row],[Qté ]],0)</f>
        <v>0</v>
      </c>
    </row>
    <row r="28" spans="1:11" x14ac:dyDescent="0.2">
      <c r="A28" s="84">
        <v>42892</v>
      </c>
      <c r="B28" s="77" t="s">
        <v>210</v>
      </c>
      <c r="C28" s="77" t="s">
        <v>151</v>
      </c>
      <c r="D28" s="77" t="s">
        <v>376</v>
      </c>
      <c r="E28" s="77">
        <v>15</v>
      </c>
      <c r="F28" s="85" t="str">
        <f>IFERROR((VLOOKUP(D28,[1]!tbl_Liste_2[#Data],3,0)*E28),"NC")</f>
        <v>NC</v>
      </c>
      <c r="G28" s="85" t="str">
        <f>IFERROR(VLOOKUP(B28,[1]!tbl_Liste_1[#Data],2,FALSE),"NC")</f>
        <v>NC</v>
      </c>
      <c r="H28" s="85" t="str">
        <f>IFERROR(tbl_Données[[#This Row],[Surface]]*tbl_Données[[#This Row],[Coût/ha]],"NC")</f>
        <v>NC</v>
      </c>
      <c r="I28" s="77"/>
      <c r="J28" s="77" t="str">
        <f>IFERROR(VLOOKUP(tbl_Données[[#This Row],[Action et intrant]],[1]!tbl_Liste_2[#Data],2,FALSE),"NC")</f>
        <v>NC</v>
      </c>
      <c r="K28" s="85">
        <f>IF(tbl_Données[[#This Row],[type]]="engrais azoté",VLOOKUP(D28,[1]!tbl_Liste_3[#Data],2,0)*tbl_Données[[#This Row],[Qté ]],0)</f>
        <v>0</v>
      </c>
    </row>
    <row r="29" spans="1:11" x14ac:dyDescent="0.2">
      <c r="A29" s="84">
        <v>42892</v>
      </c>
      <c r="B29" s="77" t="s">
        <v>210</v>
      </c>
      <c r="C29" s="77" t="s">
        <v>151</v>
      </c>
      <c r="D29" s="77" t="s">
        <v>391</v>
      </c>
      <c r="E29" s="77">
        <v>1</v>
      </c>
      <c r="F29" s="85" t="str">
        <f>IFERROR((VLOOKUP(D29,[1]!tbl_Liste_2[#Data],3,0)*E29),"NC")</f>
        <v>NC</v>
      </c>
      <c r="G29" s="85" t="str">
        <f>IFERROR(VLOOKUP(B29,[1]!tbl_Liste_1[#Data],2,FALSE),"NC")</f>
        <v>NC</v>
      </c>
      <c r="H29" s="85" t="str">
        <f>IFERROR(tbl_Données[[#This Row],[Surface]]*tbl_Données[[#This Row],[Coût/ha]],"NC")</f>
        <v>NC</v>
      </c>
      <c r="I29" s="77"/>
      <c r="J29" s="77" t="str">
        <f>IFERROR(VLOOKUP(tbl_Données[[#This Row],[Action et intrant]],[1]!tbl_Liste_2[#Data],2,FALSE),"NC")</f>
        <v>NC</v>
      </c>
      <c r="K29" s="85">
        <f>IF(tbl_Données[[#This Row],[type]]="engrais azoté",VLOOKUP(D29,[1]!tbl_Liste_3[#Data],2,0)*tbl_Données[[#This Row],[Qté ]],0)</f>
        <v>0</v>
      </c>
    </row>
    <row r="30" spans="1:11" x14ac:dyDescent="0.2">
      <c r="A30" s="84">
        <v>42892</v>
      </c>
      <c r="B30" s="77" t="s">
        <v>210</v>
      </c>
      <c r="C30" s="77" t="s">
        <v>151</v>
      </c>
      <c r="D30" s="77" t="s">
        <v>301</v>
      </c>
      <c r="E30" s="77">
        <v>0.05</v>
      </c>
      <c r="F30" s="85" t="str">
        <f>IFERROR((VLOOKUP(D30,[1]!tbl_Liste_2[#Data],3,0)*E30),"NC")</f>
        <v>NC</v>
      </c>
      <c r="G30" s="85" t="str">
        <f>IFERROR(VLOOKUP(B30,[1]!tbl_Liste_1[#Data],2,FALSE),"NC")</f>
        <v>NC</v>
      </c>
      <c r="H30" s="85" t="str">
        <f>IFERROR(tbl_Données[[#This Row],[Surface]]*tbl_Données[[#This Row],[Coût/ha]],"NC")</f>
        <v>NC</v>
      </c>
      <c r="I30" s="77"/>
      <c r="J30" s="77" t="str">
        <f>IFERROR(VLOOKUP(tbl_Données[[#This Row],[Action et intrant]],[1]!tbl_Liste_2[#Data],2,FALSE),"NC")</f>
        <v>NC</v>
      </c>
      <c r="K30" s="85">
        <f>IF(tbl_Données[[#This Row],[type]]="engrais azoté",VLOOKUP(D30,[1]!tbl_Liste_3[#Data],2,0)*tbl_Données[[#This Row],[Qté ]],0)</f>
        <v>0</v>
      </c>
    </row>
    <row r="31" spans="1:11" x14ac:dyDescent="0.2">
      <c r="A31" s="84">
        <v>42892</v>
      </c>
      <c r="B31" s="77" t="s">
        <v>279</v>
      </c>
      <c r="C31" s="77" t="s">
        <v>151</v>
      </c>
      <c r="D31" s="77" t="s">
        <v>238</v>
      </c>
      <c r="E31" s="77">
        <v>1.2</v>
      </c>
      <c r="F31" s="85" t="str">
        <f>IFERROR((VLOOKUP(D31,[1]!tbl_Liste_2[#Data],3,0)*E31),"NC")</f>
        <v>NC</v>
      </c>
      <c r="G31" s="85" t="str">
        <f>IFERROR(VLOOKUP(B31,[1]!tbl_Liste_1[#Data],2,FALSE),"NC")</f>
        <v>NC</v>
      </c>
      <c r="H31" s="85" t="str">
        <f>IFERROR(tbl_Données[[#This Row],[Surface]]*tbl_Données[[#This Row],[Coût/ha]],"NC")</f>
        <v>NC</v>
      </c>
      <c r="I31" s="77"/>
      <c r="J31" s="77" t="str">
        <f>IFERROR(VLOOKUP(tbl_Données[[#This Row],[Action et intrant]],[1]!tbl_Liste_2[#Data],2,FALSE),"NC")</f>
        <v>NC</v>
      </c>
      <c r="K31" s="85">
        <f>IF(tbl_Données[[#This Row],[type]]="engrais azoté",VLOOKUP(D31,[1]!tbl_Liste_3[#Data],2,0)*tbl_Données[[#This Row],[Qté ]],0)</f>
        <v>0</v>
      </c>
    </row>
    <row r="32" spans="1:11" x14ac:dyDescent="0.2">
      <c r="A32" s="84">
        <v>42892</v>
      </c>
      <c r="B32" s="77" t="s">
        <v>279</v>
      </c>
      <c r="C32" s="77" t="s">
        <v>151</v>
      </c>
      <c r="D32" s="77" t="s">
        <v>392</v>
      </c>
      <c r="E32" s="77">
        <v>0.15</v>
      </c>
      <c r="F32" s="85" t="str">
        <f>IFERROR((VLOOKUP(D32,[1]!tbl_Liste_2[#Data],3,0)*E32),"NC")</f>
        <v>NC</v>
      </c>
      <c r="G32" s="85" t="str">
        <f>IFERROR(VLOOKUP(B32,[1]!tbl_Liste_1[#Data],2,FALSE),"NC")</f>
        <v>NC</v>
      </c>
      <c r="H32" s="85" t="str">
        <f>IFERROR(tbl_Données[[#This Row],[Surface]]*tbl_Données[[#This Row],[Coût/ha]],"NC")</f>
        <v>NC</v>
      </c>
      <c r="I32" s="77"/>
      <c r="J32" s="77" t="str">
        <f>IFERROR(VLOOKUP(tbl_Données[[#This Row],[Action et intrant]],[1]!tbl_Liste_2[#Data],2,FALSE),"NC")</f>
        <v>NC</v>
      </c>
      <c r="K32" s="85">
        <f>IF(tbl_Données[[#This Row],[type]]="engrais azoté",VLOOKUP(D32,[1]!tbl_Liste_3[#Data],2,0)*tbl_Données[[#This Row],[Qté ]],0)</f>
        <v>0</v>
      </c>
    </row>
    <row r="33" spans="1:11" x14ac:dyDescent="0.2">
      <c r="A33" s="84">
        <v>42892</v>
      </c>
      <c r="B33" s="77" t="s">
        <v>279</v>
      </c>
      <c r="C33" s="77" t="s">
        <v>151</v>
      </c>
      <c r="D33" s="77" t="s">
        <v>329</v>
      </c>
      <c r="E33" s="77">
        <v>1</v>
      </c>
      <c r="F33" s="85" t="str">
        <f>IFERROR((VLOOKUP(D33,[1]!tbl_Liste_2[#Data],3,0)*E33),"NC")</f>
        <v>NC</v>
      </c>
      <c r="G33" s="85" t="str">
        <f>IFERROR(VLOOKUP(B33,[1]!tbl_Liste_1[#Data],2,FALSE),"NC")</f>
        <v>NC</v>
      </c>
      <c r="H33" s="85" t="str">
        <f>IFERROR(tbl_Données[[#This Row],[Surface]]*tbl_Données[[#This Row],[Coût/ha]],"NC")</f>
        <v>NC</v>
      </c>
      <c r="I33" s="77"/>
      <c r="J33" s="77" t="str">
        <f>IFERROR(VLOOKUP(tbl_Données[[#This Row],[Action et intrant]],[1]!tbl_Liste_2[#Data],2,FALSE),"NC")</f>
        <v>NC</v>
      </c>
      <c r="K33" s="85">
        <f>IF(tbl_Données[[#This Row],[type]]="engrais azoté",VLOOKUP(D33,[1]!tbl_Liste_3[#Data],2,0)*tbl_Données[[#This Row],[Qté ]],0)</f>
        <v>0</v>
      </c>
    </row>
    <row r="34" spans="1:11" x14ac:dyDescent="0.2">
      <c r="A34" s="84">
        <v>42892</v>
      </c>
      <c r="B34" s="77" t="s">
        <v>279</v>
      </c>
      <c r="C34" s="77" t="s">
        <v>151</v>
      </c>
      <c r="D34" s="77" t="s">
        <v>394</v>
      </c>
      <c r="E34" s="77">
        <v>0.05</v>
      </c>
      <c r="F34" s="85" t="str">
        <f>IFERROR((VLOOKUP(D34,[1]!tbl_Liste_2[#Data],3,0)*E34),"NC")</f>
        <v>NC</v>
      </c>
      <c r="G34" s="85" t="str">
        <f>IFERROR(VLOOKUP(B34,[1]!tbl_Liste_1[#Data],2,FALSE),"NC")</f>
        <v>NC</v>
      </c>
      <c r="H34" s="85" t="str">
        <f>IFERROR(tbl_Données[[#This Row],[Surface]]*tbl_Données[[#This Row],[Coût/ha]],"NC")</f>
        <v>NC</v>
      </c>
      <c r="I34" s="77"/>
      <c r="J34" s="77" t="str">
        <f>IFERROR(VLOOKUP(tbl_Données[[#This Row],[Action et intrant]],[1]!tbl_Liste_2[#Data],2,FALSE),"NC")</f>
        <v>NC</v>
      </c>
      <c r="K34" s="85">
        <f>IF(tbl_Données[[#This Row],[type]]="engrais azoté",VLOOKUP(D34,[1]!tbl_Liste_3[#Data],2,0)*tbl_Données[[#This Row],[Qté ]],0)</f>
        <v>0</v>
      </c>
    </row>
    <row r="35" spans="1:11" x14ac:dyDescent="0.2">
      <c r="A35" s="84">
        <v>42892</v>
      </c>
      <c r="B35" s="77" t="s">
        <v>279</v>
      </c>
      <c r="C35" s="77" t="s">
        <v>151</v>
      </c>
      <c r="D35" s="77" t="s">
        <v>376</v>
      </c>
      <c r="E35" s="77">
        <v>15</v>
      </c>
      <c r="F35" s="85" t="str">
        <f>IFERROR((VLOOKUP(D35,[1]!tbl_Liste_2[#Data],3,0)*E35),"NC")</f>
        <v>NC</v>
      </c>
      <c r="G35" s="85" t="str">
        <f>IFERROR(VLOOKUP(B35,[1]!tbl_Liste_1[#Data],2,FALSE),"NC")</f>
        <v>NC</v>
      </c>
      <c r="H35" s="85" t="str">
        <f>IFERROR(tbl_Données[[#This Row],[Surface]]*tbl_Données[[#This Row],[Coût/ha]],"NC")</f>
        <v>NC</v>
      </c>
      <c r="I35" s="77"/>
      <c r="J35" s="77" t="str">
        <f>IFERROR(VLOOKUP(tbl_Données[[#This Row],[Action et intrant]],[1]!tbl_Liste_2[#Data],2,FALSE),"NC")</f>
        <v>NC</v>
      </c>
      <c r="K35" s="85">
        <f>IF(tbl_Données[[#This Row],[type]]="engrais azoté",VLOOKUP(D35,[1]!tbl_Liste_3[#Data],2,0)*tbl_Données[[#This Row],[Qté ]],0)</f>
        <v>0</v>
      </c>
    </row>
    <row r="36" spans="1:11" x14ac:dyDescent="0.2">
      <c r="A36" s="84">
        <v>42892</v>
      </c>
      <c r="B36" s="77" t="s">
        <v>279</v>
      </c>
      <c r="C36" s="77" t="s">
        <v>151</v>
      </c>
      <c r="D36" s="77" t="s">
        <v>391</v>
      </c>
      <c r="E36" s="77">
        <v>1</v>
      </c>
      <c r="F36" s="85" t="str">
        <f>IFERROR((VLOOKUP(D36,[1]!tbl_Liste_2[#Data],3,0)*E36),"NC")</f>
        <v>NC</v>
      </c>
      <c r="G36" s="85" t="str">
        <f>IFERROR(VLOOKUP(B36,[1]!tbl_Liste_1[#Data],2,FALSE),"NC")</f>
        <v>NC</v>
      </c>
      <c r="H36" s="85" t="str">
        <f>IFERROR(tbl_Données[[#This Row],[Surface]]*tbl_Données[[#This Row],[Coût/ha]],"NC")</f>
        <v>NC</v>
      </c>
      <c r="I36" s="77"/>
      <c r="J36" s="77" t="str">
        <f>IFERROR(VLOOKUP(tbl_Données[[#This Row],[Action et intrant]],[1]!tbl_Liste_2[#Data],2,FALSE),"NC")</f>
        <v>NC</v>
      </c>
      <c r="K36" s="85">
        <f>IF(tbl_Données[[#This Row],[type]]="engrais azoté",VLOOKUP(D36,[1]!tbl_Liste_3[#Data],2,0)*tbl_Données[[#This Row],[Qté ]],0)</f>
        <v>0</v>
      </c>
    </row>
    <row r="37" spans="1:11" x14ac:dyDescent="0.2">
      <c r="A37" s="84">
        <v>42892</v>
      </c>
      <c r="B37" s="77" t="s">
        <v>279</v>
      </c>
      <c r="C37" s="77" t="s">
        <v>151</v>
      </c>
      <c r="D37" s="77" t="s">
        <v>301</v>
      </c>
      <c r="E37" s="77">
        <v>0.05</v>
      </c>
      <c r="F37" s="85" t="str">
        <f>IFERROR((VLOOKUP(D37,[1]!tbl_Liste_2[#Data],3,0)*E37),"NC")</f>
        <v>NC</v>
      </c>
      <c r="G37" s="85" t="str">
        <f>IFERROR(VLOOKUP(B37,[1]!tbl_Liste_1[#Data],2,FALSE),"NC")</f>
        <v>NC</v>
      </c>
      <c r="H37" s="85" t="str">
        <f>IFERROR(tbl_Données[[#This Row],[Surface]]*tbl_Données[[#This Row],[Coût/ha]],"NC")</f>
        <v>NC</v>
      </c>
      <c r="I37" s="77"/>
      <c r="J37" s="77" t="str">
        <f>IFERROR(VLOOKUP(tbl_Données[[#This Row],[Action et intrant]],[1]!tbl_Liste_2[#Data],2,FALSE),"NC")</f>
        <v>NC</v>
      </c>
      <c r="K37" s="85">
        <f>IF(tbl_Données[[#This Row],[type]]="engrais azoté",VLOOKUP(D37,[1]!tbl_Liste_3[#Data],2,0)*tbl_Données[[#This Row],[Qté ]],0)</f>
        <v>0</v>
      </c>
    </row>
    <row r="38" spans="1:11" x14ac:dyDescent="0.2">
      <c r="A38" s="84">
        <v>42892</v>
      </c>
      <c r="B38" s="77" t="s">
        <v>306</v>
      </c>
      <c r="C38" s="77" t="s">
        <v>151</v>
      </c>
      <c r="D38" s="77" t="s">
        <v>238</v>
      </c>
      <c r="E38" s="77">
        <v>1.2</v>
      </c>
      <c r="F38" s="85" t="str">
        <f>IFERROR((VLOOKUP(D38,[1]!tbl_Liste_2[#Data],3,0)*E38),"NC")</f>
        <v>NC</v>
      </c>
      <c r="G38" s="85" t="str">
        <f>IFERROR(VLOOKUP(B38,[1]!tbl_Liste_1[#Data],2,FALSE),"NC")</f>
        <v>NC</v>
      </c>
      <c r="H38" s="85" t="str">
        <f>IFERROR(tbl_Données[[#This Row],[Surface]]*tbl_Données[[#This Row],[Coût/ha]],"NC")</f>
        <v>NC</v>
      </c>
      <c r="I38" s="77"/>
      <c r="J38" s="77" t="str">
        <f>IFERROR(VLOOKUP(tbl_Données[[#This Row],[Action et intrant]],[1]!tbl_Liste_2[#Data],2,FALSE),"NC")</f>
        <v>NC</v>
      </c>
      <c r="K38" s="85">
        <f>IF(tbl_Données[[#This Row],[type]]="engrais azoté",VLOOKUP(D38,[1]!tbl_Liste_3[#Data],2,0)*tbl_Données[[#This Row],[Qté ]],0)</f>
        <v>0</v>
      </c>
    </row>
    <row r="39" spans="1:11" x14ac:dyDescent="0.2">
      <c r="A39" s="84">
        <v>42892</v>
      </c>
      <c r="B39" s="77" t="s">
        <v>306</v>
      </c>
      <c r="C39" s="77" t="s">
        <v>151</v>
      </c>
      <c r="D39" s="77" t="s">
        <v>392</v>
      </c>
      <c r="E39" s="77">
        <v>0.15</v>
      </c>
      <c r="F39" s="85" t="str">
        <f>IFERROR((VLOOKUP(D39,[1]!tbl_Liste_2[#Data],3,0)*E39),"NC")</f>
        <v>NC</v>
      </c>
      <c r="G39" s="85" t="str">
        <f>IFERROR(VLOOKUP(B39,[1]!tbl_Liste_1[#Data],2,FALSE),"NC")</f>
        <v>NC</v>
      </c>
      <c r="H39" s="85" t="str">
        <f>IFERROR(tbl_Données[[#This Row],[Surface]]*tbl_Données[[#This Row],[Coût/ha]],"NC")</f>
        <v>NC</v>
      </c>
      <c r="I39" s="77"/>
      <c r="J39" s="77" t="str">
        <f>IFERROR(VLOOKUP(tbl_Données[[#This Row],[Action et intrant]],[1]!tbl_Liste_2[#Data],2,FALSE),"NC")</f>
        <v>NC</v>
      </c>
      <c r="K39" s="85">
        <f>IF(tbl_Données[[#This Row],[type]]="engrais azoté",VLOOKUP(D39,[1]!tbl_Liste_3[#Data],2,0)*tbl_Données[[#This Row],[Qté ]],0)</f>
        <v>0</v>
      </c>
    </row>
    <row r="40" spans="1:11" x14ac:dyDescent="0.2">
      <c r="A40" s="84">
        <v>42892</v>
      </c>
      <c r="B40" s="77" t="s">
        <v>306</v>
      </c>
      <c r="C40" s="77" t="s">
        <v>151</v>
      </c>
      <c r="D40" s="77" t="s">
        <v>329</v>
      </c>
      <c r="E40" s="77">
        <v>1</v>
      </c>
      <c r="F40" s="85" t="str">
        <f>IFERROR((VLOOKUP(D40,[1]!tbl_Liste_2[#Data],3,0)*E40),"NC")</f>
        <v>NC</v>
      </c>
      <c r="G40" s="85" t="str">
        <f>IFERROR(VLOOKUP(B40,[1]!tbl_Liste_1[#Data],2,FALSE),"NC")</f>
        <v>NC</v>
      </c>
      <c r="H40" s="85" t="str">
        <f>IFERROR(tbl_Données[[#This Row],[Surface]]*tbl_Données[[#This Row],[Coût/ha]],"NC")</f>
        <v>NC</v>
      </c>
      <c r="I40" s="77"/>
      <c r="J40" s="77" t="str">
        <f>IFERROR(VLOOKUP(tbl_Données[[#This Row],[Action et intrant]],[1]!tbl_Liste_2[#Data],2,FALSE),"NC")</f>
        <v>NC</v>
      </c>
      <c r="K40" s="85">
        <f>IF(tbl_Données[[#This Row],[type]]="engrais azoté",VLOOKUP(D40,[1]!tbl_Liste_3[#Data],2,0)*tbl_Données[[#This Row],[Qté ]],0)</f>
        <v>0</v>
      </c>
    </row>
    <row r="41" spans="1:11" x14ac:dyDescent="0.2">
      <c r="A41" s="84">
        <v>42892</v>
      </c>
      <c r="B41" s="77" t="s">
        <v>306</v>
      </c>
      <c r="C41" s="77" t="s">
        <v>151</v>
      </c>
      <c r="D41" s="77" t="s">
        <v>394</v>
      </c>
      <c r="E41" s="77">
        <v>0.05</v>
      </c>
      <c r="F41" s="85" t="str">
        <f>IFERROR((VLOOKUP(D41,[1]!tbl_Liste_2[#Data],3,0)*E41),"NC")</f>
        <v>NC</v>
      </c>
      <c r="G41" s="85" t="str">
        <f>IFERROR(VLOOKUP(B41,[1]!tbl_Liste_1[#Data],2,FALSE),"NC")</f>
        <v>NC</v>
      </c>
      <c r="H41" s="85" t="str">
        <f>IFERROR(tbl_Données[[#This Row],[Surface]]*tbl_Données[[#This Row],[Coût/ha]],"NC")</f>
        <v>NC</v>
      </c>
      <c r="I41" s="77"/>
      <c r="J41" s="77" t="str">
        <f>IFERROR(VLOOKUP(tbl_Données[[#This Row],[Action et intrant]],[1]!tbl_Liste_2[#Data],2,FALSE),"NC")</f>
        <v>NC</v>
      </c>
      <c r="K41" s="85">
        <f>IF(tbl_Données[[#This Row],[type]]="engrais azoté",VLOOKUP(D41,[1]!tbl_Liste_3[#Data],2,0)*tbl_Données[[#This Row],[Qté ]],0)</f>
        <v>0</v>
      </c>
    </row>
    <row r="42" spans="1:11" x14ac:dyDescent="0.2">
      <c r="A42" s="84">
        <v>42892</v>
      </c>
      <c r="B42" s="77" t="s">
        <v>306</v>
      </c>
      <c r="C42" s="77" t="s">
        <v>151</v>
      </c>
      <c r="D42" s="77" t="s">
        <v>376</v>
      </c>
      <c r="E42" s="77">
        <v>15</v>
      </c>
      <c r="F42" s="85" t="str">
        <f>IFERROR((VLOOKUP(D42,[1]!tbl_Liste_2[#Data],3,0)*E42),"NC")</f>
        <v>NC</v>
      </c>
      <c r="G42" s="85" t="str">
        <f>IFERROR(VLOOKUP(B42,[1]!tbl_Liste_1[#Data],2,FALSE),"NC")</f>
        <v>NC</v>
      </c>
      <c r="H42" s="85" t="str">
        <f>IFERROR(tbl_Données[[#This Row],[Surface]]*tbl_Données[[#This Row],[Coût/ha]],"NC")</f>
        <v>NC</v>
      </c>
      <c r="I42" s="77"/>
      <c r="J42" s="77" t="str">
        <f>IFERROR(VLOOKUP(tbl_Données[[#This Row],[Action et intrant]],[1]!tbl_Liste_2[#Data],2,FALSE),"NC")</f>
        <v>NC</v>
      </c>
      <c r="K42" s="85">
        <f>IF(tbl_Données[[#This Row],[type]]="engrais azoté",VLOOKUP(D42,[1]!tbl_Liste_3[#Data],2,0)*tbl_Données[[#This Row],[Qté ]],0)</f>
        <v>0</v>
      </c>
    </row>
    <row r="43" spans="1:11" x14ac:dyDescent="0.2">
      <c r="A43" s="84">
        <v>42892</v>
      </c>
      <c r="B43" s="77" t="s">
        <v>306</v>
      </c>
      <c r="C43" s="77" t="s">
        <v>151</v>
      </c>
      <c r="D43" s="77" t="s">
        <v>391</v>
      </c>
      <c r="E43" s="77">
        <v>1</v>
      </c>
      <c r="F43" s="85" t="str">
        <f>IFERROR((VLOOKUP(D43,[1]!tbl_Liste_2[#Data],3,0)*E43),"NC")</f>
        <v>NC</v>
      </c>
      <c r="G43" s="85" t="str">
        <f>IFERROR(VLOOKUP(B43,[1]!tbl_Liste_1[#Data],2,FALSE),"NC")</f>
        <v>NC</v>
      </c>
      <c r="H43" s="85" t="str">
        <f>IFERROR(tbl_Données[[#This Row],[Surface]]*tbl_Données[[#This Row],[Coût/ha]],"NC")</f>
        <v>NC</v>
      </c>
      <c r="I43" s="77"/>
      <c r="J43" s="77" t="str">
        <f>IFERROR(VLOOKUP(tbl_Données[[#This Row],[Action et intrant]],[1]!tbl_Liste_2[#Data],2,FALSE),"NC")</f>
        <v>NC</v>
      </c>
      <c r="K43" s="85">
        <f>IF(tbl_Données[[#This Row],[type]]="engrais azoté",VLOOKUP(D43,[1]!tbl_Liste_3[#Data],2,0)*tbl_Données[[#This Row],[Qté ]],0)</f>
        <v>0</v>
      </c>
    </row>
    <row r="44" spans="1:11" x14ac:dyDescent="0.2">
      <c r="A44" s="84">
        <v>42892</v>
      </c>
      <c r="B44" s="77" t="s">
        <v>306</v>
      </c>
      <c r="C44" s="77" t="s">
        <v>151</v>
      </c>
      <c r="D44" s="77" t="s">
        <v>301</v>
      </c>
      <c r="E44" s="77">
        <v>0.05</v>
      </c>
      <c r="F44" s="85" t="str">
        <f>IFERROR((VLOOKUP(D44,[1]!tbl_Liste_2[#Data],3,0)*E44),"NC")</f>
        <v>NC</v>
      </c>
      <c r="G44" s="85" t="str">
        <f>IFERROR(VLOOKUP(B44,[1]!tbl_Liste_1[#Data],2,FALSE),"NC")</f>
        <v>NC</v>
      </c>
      <c r="H44" s="85" t="str">
        <f>IFERROR(tbl_Données[[#This Row],[Surface]]*tbl_Données[[#This Row],[Coût/ha]],"NC")</f>
        <v>NC</v>
      </c>
      <c r="I44" s="77"/>
      <c r="J44" s="77" t="str">
        <f>IFERROR(VLOOKUP(tbl_Données[[#This Row],[Action et intrant]],[1]!tbl_Liste_2[#Data],2,FALSE),"NC")</f>
        <v>NC</v>
      </c>
      <c r="K44" s="85">
        <f>IF(tbl_Données[[#This Row],[type]]="engrais azoté",VLOOKUP(D44,[1]!tbl_Liste_3[#Data],2,0)*tbl_Données[[#This Row],[Qté ]],0)</f>
        <v>0</v>
      </c>
    </row>
    <row r="45" spans="1:11" x14ac:dyDescent="0.2">
      <c r="A45" s="84">
        <v>42893</v>
      </c>
      <c r="B45" s="77" t="s">
        <v>196</v>
      </c>
      <c r="C45" s="77" t="s">
        <v>146</v>
      </c>
      <c r="D45" s="77" t="s">
        <v>157</v>
      </c>
      <c r="E45" s="77">
        <v>2</v>
      </c>
      <c r="F45" s="85" t="str">
        <f>IFERROR((VLOOKUP(D45,[1]!tbl_Liste_2[#Data],3,0)*E45),"NC")</f>
        <v>NC</v>
      </c>
      <c r="G45" s="85" t="str">
        <f>IFERROR(VLOOKUP(B45,[1]!tbl_Liste_1[#Data],2,FALSE),"NC")</f>
        <v>NC</v>
      </c>
      <c r="H45" s="85" t="str">
        <f>IFERROR(tbl_Données[[#This Row],[Surface]]*tbl_Données[[#This Row],[Coût/ha]],"NC")</f>
        <v>NC</v>
      </c>
      <c r="I45" s="77"/>
      <c r="J45" s="77" t="str">
        <f>IFERROR(VLOOKUP(tbl_Données[[#This Row],[Action et intrant]],[1]!tbl_Liste_2[#Data],2,FALSE),"NC")</f>
        <v>NC</v>
      </c>
      <c r="K45" s="85">
        <f>IF(tbl_Données[[#This Row],[type]]="engrais azoté",VLOOKUP(D45,[1]!tbl_Liste_3[#Data],2,0)*tbl_Données[[#This Row],[Qté ]],0)</f>
        <v>0</v>
      </c>
    </row>
  </sheetData>
  <sheetProtection selectLockedCells="1" autoFilter="0"/>
  <dataConsolidate/>
  <dataValidations count="2">
    <dataValidation type="list" allowBlank="1" showInputMessage="1" showErrorMessage="1" sqref="B1:B1048576 D2:D1048576">
      <formula1>#REF!</formula1>
    </dataValidation>
    <dataValidation type="list" allowBlank="1" showInputMessage="1" showErrorMessage="1" sqref="C2:C45">
      <formula1>INDIRECT($C$1)</formula1>
    </dataValidation>
  </dataValidations>
  <pageMargins left="0.7" right="0.7" top="0.75" bottom="0.75" header="0.3" footer="0.3"/>
  <pageSetup paperSize="9"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tabColor rgb="FF002060"/>
  </sheetPr>
  <dimension ref="A1:P132"/>
  <sheetViews>
    <sheetView showGridLines="0" topLeftCell="A5" workbookViewId="0">
      <selection activeCell="C61" sqref="C61"/>
    </sheetView>
  </sheetViews>
  <sheetFormatPr baseColWidth="10" defaultRowHeight="16" outlineLevelCol="2" x14ac:dyDescent="0.2"/>
  <cols>
    <col min="1" max="1" width="16.6640625" customWidth="1" outlineLevel="2"/>
    <col min="2" max="2" width="10" customWidth="1" outlineLevel="2"/>
    <col min="3" max="3" width="13.1640625" customWidth="1" outlineLevel="2"/>
    <col min="4" max="4" width="12.1640625" bestFit="1" customWidth="1"/>
    <col min="5" max="5" width="5.83203125" customWidth="1"/>
    <col min="6" max="6" width="17.6640625" bestFit="1" customWidth="1"/>
    <col min="7" max="7" width="12.6640625" bestFit="1" customWidth="1"/>
    <col min="8" max="8" width="13" bestFit="1" customWidth="1"/>
    <col min="9" max="9" width="8.83203125" bestFit="1" customWidth="1"/>
    <col min="10" max="10" width="35.6640625" bestFit="1" customWidth="1"/>
    <col min="11" max="11" width="4.33203125" customWidth="1"/>
    <col min="12" max="12" width="30.6640625" bestFit="1" customWidth="1"/>
  </cols>
  <sheetData>
    <row r="1" spans="1:16" x14ac:dyDescent="0.2">
      <c r="A1" t="s">
        <v>121</v>
      </c>
      <c r="B1" t="s">
        <v>31</v>
      </c>
      <c r="C1" t="s">
        <v>122</v>
      </c>
      <c r="D1" t="s">
        <v>123</v>
      </c>
      <c r="F1" t="s">
        <v>124</v>
      </c>
      <c r="G1" t="s">
        <v>125</v>
      </c>
      <c r="H1" t="s">
        <v>126</v>
      </c>
      <c r="I1" t="s">
        <v>127</v>
      </c>
      <c r="J1" t="s">
        <v>128</v>
      </c>
      <c r="L1" s="86" t="s">
        <v>129</v>
      </c>
      <c r="M1" s="86"/>
    </row>
    <row r="2" spans="1:16" x14ac:dyDescent="0.2">
      <c r="A2" t="s">
        <v>130</v>
      </c>
      <c r="B2">
        <v>17.940000000000001</v>
      </c>
      <c r="C2" t="s">
        <v>131</v>
      </c>
      <c r="D2" t="s">
        <v>132</v>
      </c>
      <c r="F2" t="s">
        <v>133</v>
      </c>
      <c r="G2" t="s">
        <v>134</v>
      </c>
      <c r="H2">
        <v>12</v>
      </c>
      <c r="L2" t="s">
        <v>135</v>
      </c>
      <c r="M2" t="s">
        <v>136</v>
      </c>
      <c r="N2" t="s">
        <v>137</v>
      </c>
    </row>
    <row r="3" spans="1:16" x14ac:dyDescent="0.2">
      <c r="A3" t="s">
        <v>138</v>
      </c>
      <c r="B3">
        <v>8</v>
      </c>
      <c r="C3" t="s">
        <v>139</v>
      </c>
      <c r="D3" t="s">
        <v>131</v>
      </c>
      <c r="F3" t="s">
        <v>140</v>
      </c>
      <c r="G3" t="s">
        <v>141</v>
      </c>
      <c r="H3">
        <v>8.8000000000000007</v>
      </c>
      <c r="I3" t="s">
        <v>142</v>
      </c>
      <c r="L3" t="s">
        <v>143</v>
      </c>
      <c r="M3" t="s">
        <v>144</v>
      </c>
    </row>
    <row r="4" spans="1:16" x14ac:dyDescent="0.2">
      <c r="A4" t="s">
        <v>145</v>
      </c>
      <c r="B4">
        <v>17.649999999999999</v>
      </c>
      <c r="C4" t="s">
        <v>146</v>
      </c>
      <c r="D4" t="s">
        <v>147</v>
      </c>
      <c r="F4" s="77" t="s">
        <v>148</v>
      </c>
      <c r="G4" s="77" t="s">
        <v>134</v>
      </c>
      <c r="H4" s="77"/>
      <c r="I4" s="77"/>
      <c r="J4" s="77"/>
      <c r="L4" t="s">
        <v>149</v>
      </c>
      <c r="M4">
        <v>111</v>
      </c>
    </row>
    <row r="5" spans="1:16" x14ac:dyDescent="0.2">
      <c r="A5" t="s">
        <v>150</v>
      </c>
      <c r="B5">
        <v>1.88</v>
      </c>
      <c r="C5" t="s">
        <v>151</v>
      </c>
      <c r="D5" t="s">
        <v>139</v>
      </c>
      <c r="F5" t="s">
        <v>152</v>
      </c>
      <c r="G5" t="s">
        <v>153</v>
      </c>
      <c r="H5">
        <v>25.65</v>
      </c>
      <c r="I5" t="s">
        <v>142</v>
      </c>
      <c r="L5" t="s">
        <v>154</v>
      </c>
      <c r="M5">
        <v>47</v>
      </c>
    </row>
    <row r="6" spans="1:16" x14ac:dyDescent="0.2">
      <c r="A6" t="s">
        <v>155</v>
      </c>
      <c r="B6">
        <v>1.23</v>
      </c>
      <c r="C6" t="s">
        <v>156</v>
      </c>
      <c r="D6" t="s">
        <v>156</v>
      </c>
      <c r="F6" t="s">
        <v>157</v>
      </c>
      <c r="G6" t="s">
        <v>158</v>
      </c>
      <c r="H6">
        <v>15.2</v>
      </c>
      <c r="I6" t="s">
        <v>142</v>
      </c>
    </row>
    <row r="7" spans="1:16" x14ac:dyDescent="0.2">
      <c r="A7" t="s">
        <v>159</v>
      </c>
      <c r="B7">
        <v>6.5</v>
      </c>
      <c r="C7" t="s">
        <v>139</v>
      </c>
      <c r="D7" t="s">
        <v>160</v>
      </c>
      <c r="F7" t="s">
        <v>161</v>
      </c>
      <c r="G7" t="s">
        <v>158</v>
      </c>
      <c r="H7">
        <v>16.149999999999999</v>
      </c>
      <c r="I7" t="s">
        <v>142</v>
      </c>
    </row>
    <row r="8" spans="1:16" x14ac:dyDescent="0.2">
      <c r="A8" t="s">
        <v>162</v>
      </c>
      <c r="B8">
        <v>10.82</v>
      </c>
      <c r="C8" t="s">
        <v>163</v>
      </c>
      <c r="D8" t="s">
        <v>160</v>
      </c>
      <c r="F8" t="s">
        <v>164</v>
      </c>
      <c r="G8" t="s">
        <v>165</v>
      </c>
      <c r="H8">
        <v>32.207000000000001</v>
      </c>
      <c r="I8" t="s">
        <v>142</v>
      </c>
    </row>
    <row r="9" spans="1:16" x14ac:dyDescent="0.2">
      <c r="A9" t="s">
        <v>166</v>
      </c>
      <c r="B9">
        <f>6.62+5.37</f>
        <v>11.99</v>
      </c>
      <c r="C9" t="s">
        <v>139</v>
      </c>
      <c r="D9" t="s">
        <v>131</v>
      </c>
      <c r="F9" t="s">
        <v>167</v>
      </c>
      <c r="G9" t="s">
        <v>168</v>
      </c>
      <c r="H9">
        <v>15.25</v>
      </c>
      <c r="I9" t="s">
        <v>142</v>
      </c>
      <c r="L9" s="78" t="s">
        <v>169</v>
      </c>
      <c r="M9" s="78">
        <v>5</v>
      </c>
    </row>
    <row r="10" spans="1:16" x14ac:dyDescent="0.2">
      <c r="A10" t="s">
        <v>170</v>
      </c>
      <c r="B10">
        <v>17.170000000000002</v>
      </c>
      <c r="C10" t="s">
        <v>171</v>
      </c>
      <c r="F10" t="s">
        <v>172</v>
      </c>
      <c r="G10" t="s">
        <v>158</v>
      </c>
      <c r="H10">
        <v>3.99</v>
      </c>
      <c r="I10" t="s">
        <v>142</v>
      </c>
      <c r="L10" s="78" t="s">
        <v>173</v>
      </c>
      <c r="M10" s="78">
        <v>1500000</v>
      </c>
    </row>
    <row r="11" spans="1:16" x14ac:dyDescent="0.2">
      <c r="A11" t="s">
        <v>174</v>
      </c>
      <c r="B11">
        <v>7.39</v>
      </c>
      <c r="C11" t="s">
        <v>175</v>
      </c>
      <c r="D11" t="s">
        <v>175</v>
      </c>
      <c r="F11" t="s">
        <v>176</v>
      </c>
      <c r="G11" t="s">
        <v>177</v>
      </c>
      <c r="H11">
        <v>2.4</v>
      </c>
      <c r="I11" t="s">
        <v>178</v>
      </c>
      <c r="L11" s="78" t="s">
        <v>179</v>
      </c>
      <c r="M11" s="78">
        <v>18</v>
      </c>
    </row>
    <row r="12" spans="1:16" x14ac:dyDescent="0.2">
      <c r="A12" t="s">
        <v>180</v>
      </c>
      <c r="B12">
        <v>13.17</v>
      </c>
      <c r="C12" t="s">
        <v>181</v>
      </c>
      <c r="F12" t="s">
        <v>182</v>
      </c>
      <c r="G12" t="s">
        <v>141</v>
      </c>
      <c r="H12">
        <f>20.97/100</f>
        <v>0.2097</v>
      </c>
      <c r="I12" t="s">
        <v>183</v>
      </c>
      <c r="L12" s="78" t="s">
        <v>184</v>
      </c>
      <c r="M12" s="79">
        <f>M10*M9/1000/1000</f>
        <v>7.5</v>
      </c>
    </row>
    <row r="13" spans="1:16" x14ac:dyDescent="0.2">
      <c r="A13" t="s">
        <v>185</v>
      </c>
      <c r="B13">
        <v>36.07</v>
      </c>
      <c r="C13" t="s">
        <v>171</v>
      </c>
      <c r="D13" t="s">
        <v>186</v>
      </c>
      <c r="F13" t="s">
        <v>187</v>
      </c>
      <c r="G13" t="s">
        <v>165</v>
      </c>
      <c r="H13">
        <v>29.425000000000001</v>
      </c>
      <c r="I13" t="s">
        <v>188</v>
      </c>
      <c r="L13" s="80" t="s">
        <v>189</v>
      </c>
      <c r="M13" s="80">
        <f>M11/M12</f>
        <v>2.4</v>
      </c>
    </row>
    <row r="14" spans="1:16" x14ac:dyDescent="0.2">
      <c r="A14" t="s">
        <v>190</v>
      </c>
      <c r="B14">
        <v>2.6</v>
      </c>
      <c r="C14" t="s">
        <v>171</v>
      </c>
      <c r="F14" t="s">
        <v>191</v>
      </c>
      <c r="G14" t="s">
        <v>165</v>
      </c>
      <c r="H14">
        <v>13.3</v>
      </c>
      <c r="I14" t="s">
        <v>188</v>
      </c>
      <c r="P14" s="81"/>
    </row>
    <row r="15" spans="1:16" x14ac:dyDescent="0.2">
      <c r="A15" t="s">
        <v>192</v>
      </c>
      <c r="B15">
        <v>19</v>
      </c>
      <c r="C15" t="s">
        <v>147</v>
      </c>
      <c r="D15" t="s">
        <v>146</v>
      </c>
      <c r="F15" t="s">
        <v>193</v>
      </c>
      <c r="G15" t="s">
        <v>194</v>
      </c>
      <c r="H15">
        <v>51.78</v>
      </c>
      <c r="I15" t="s">
        <v>142</v>
      </c>
      <c r="L15" t="s">
        <v>195</v>
      </c>
      <c r="M15">
        <v>587.4</v>
      </c>
      <c r="N15">
        <f>M15/7</f>
        <v>83.914285714285711</v>
      </c>
    </row>
    <row r="16" spans="1:16" x14ac:dyDescent="0.2">
      <c r="A16" t="s">
        <v>196</v>
      </c>
      <c r="B16">
        <v>12</v>
      </c>
      <c r="C16" t="s">
        <v>146</v>
      </c>
      <c r="D16" t="s">
        <v>147</v>
      </c>
      <c r="F16" t="s">
        <v>197</v>
      </c>
      <c r="G16" t="s">
        <v>158</v>
      </c>
      <c r="H16">
        <v>0.25600000000000001</v>
      </c>
      <c r="I16" t="s">
        <v>178</v>
      </c>
      <c r="L16" t="s">
        <v>198</v>
      </c>
      <c r="N16" t="s">
        <v>199</v>
      </c>
    </row>
    <row r="17" spans="1:13" x14ac:dyDescent="0.2">
      <c r="A17" t="s">
        <v>200</v>
      </c>
      <c r="B17">
        <v>3.28</v>
      </c>
      <c r="C17" t="s">
        <v>156</v>
      </c>
      <c r="D17" t="s">
        <v>156</v>
      </c>
      <c r="F17" t="s">
        <v>201</v>
      </c>
      <c r="G17" t="s">
        <v>177</v>
      </c>
      <c r="H17" t="s">
        <v>165</v>
      </c>
      <c r="I17" t="s">
        <v>178</v>
      </c>
      <c r="J17" t="s">
        <v>202</v>
      </c>
    </row>
    <row r="18" spans="1:13" x14ac:dyDescent="0.2">
      <c r="A18" t="s">
        <v>203</v>
      </c>
      <c r="B18">
        <v>21</v>
      </c>
      <c r="C18" t="s">
        <v>151</v>
      </c>
      <c r="D18" t="s">
        <v>139</v>
      </c>
      <c r="F18" s="77" t="s">
        <v>204</v>
      </c>
      <c r="G18" s="77" t="s">
        <v>205</v>
      </c>
      <c r="H18" s="77">
        <v>12</v>
      </c>
      <c r="I18" s="77"/>
      <c r="J18" s="77"/>
    </row>
    <row r="19" spans="1:13" x14ac:dyDescent="0.2">
      <c r="A19" t="s">
        <v>206</v>
      </c>
      <c r="B19">
        <v>27</v>
      </c>
      <c r="C19" t="s">
        <v>147</v>
      </c>
      <c r="D19" t="s">
        <v>146</v>
      </c>
      <c r="F19" t="s">
        <v>207</v>
      </c>
      <c r="G19" t="s">
        <v>141</v>
      </c>
      <c r="L19" s="81" t="s">
        <v>208</v>
      </c>
      <c r="M19" s="81" t="s">
        <v>209</v>
      </c>
    </row>
    <row r="20" spans="1:13" x14ac:dyDescent="0.2">
      <c r="A20" t="s">
        <v>210</v>
      </c>
      <c r="B20">
        <v>22.73</v>
      </c>
      <c r="C20" t="s">
        <v>151</v>
      </c>
      <c r="D20" t="s">
        <v>139</v>
      </c>
      <c r="F20" t="s">
        <v>211</v>
      </c>
      <c r="G20" t="s">
        <v>141</v>
      </c>
      <c r="H20">
        <v>1.1917</v>
      </c>
      <c r="I20" t="s">
        <v>183</v>
      </c>
      <c r="J20" t="s">
        <v>212</v>
      </c>
      <c r="L20" s="81" t="s">
        <v>213</v>
      </c>
      <c r="M20" s="82">
        <v>0.4</v>
      </c>
    </row>
    <row r="21" spans="1:13" x14ac:dyDescent="0.2">
      <c r="A21" t="s">
        <v>214</v>
      </c>
      <c r="B21">
        <v>1.1599999999999999</v>
      </c>
      <c r="C21" t="s">
        <v>156</v>
      </c>
      <c r="D21" t="s">
        <v>156</v>
      </c>
      <c r="F21" t="s">
        <v>215</v>
      </c>
      <c r="G21" t="s">
        <v>141</v>
      </c>
      <c r="H21">
        <f>16.62+0.96</f>
        <v>17.580000000000002</v>
      </c>
      <c r="I21" t="s">
        <v>142</v>
      </c>
      <c r="L21" s="81" t="s">
        <v>197</v>
      </c>
      <c r="M21" s="82">
        <v>0.27</v>
      </c>
    </row>
    <row r="22" spans="1:13" x14ac:dyDescent="0.2">
      <c r="A22" t="s">
        <v>216</v>
      </c>
      <c r="B22">
        <v>0.23</v>
      </c>
      <c r="C22" t="s">
        <v>156</v>
      </c>
      <c r="D22" t="s">
        <v>156</v>
      </c>
      <c r="F22" s="77" t="s">
        <v>217</v>
      </c>
      <c r="G22" s="77" t="s">
        <v>218</v>
      </c>
      <c r="H22" s="77"/>
      <c r="I22" s="77"/>
      <c r="J22" s="77"/>
      <c r="L22" s="81" t="s">
        <v>219</v>
      </c>
      <c r="M22" s="82">
        <v>0.24</v>
      </c>
    </row>
    <row r="23" spans="1:13" x14ac:dyDescent="0.2">
      <c r="A23" t="s">
        <v>220</v>
      </c>
      <c r="B23">
        <v>5</v>
      </c>
      <c r="C23" t="s">
        <v>221</v>
      </c>
      <c r="D23" t="s">
        <v>222</v>
      </c>
      <c r="F23" t="s">
        <v>213</v>
      </c>
      <c r="G23" t="s">
        <v>218</v>
      </c>
      <c r="H23">
        <f>0.122*2.5</f>
        <v>0.30499999999999999</v>
      </c>
      <c r="I23" t="s">
        <v>223</v>
      </c>
      <c r="L23" s="81" t="s">
        <v>224</v>
      </c>
      <c r="M23" s="81">
        <v>4</v>
      </c>
    </row>
    <row r="24" spans="1:13" x14ac:dyDescent="0.2">
      <c r="A24" t="s">
        <v>225</v>
      </c>
      <c r="B24">
        <v>0.53</v>
      </c>
      <c r="C24" t="s">
        <v>156</v>
      </c>
      <c r="D24" t="s">
        <v>156</v>
      </c>
      <c r="F24" t="s">
        <v>226</v>
      </c>
      <c r="L24" s="81" t="s">
        <v>227</v>
      </c>
      <c r="M24" s="81">
        <v>4</v>
      </c>
    </row>
    <row r="25" spans="1:13" x14ac:dyDescent="0.2">
      <c r="A25" t="s">
        <v>228</v>
      </c>
      <c r="B25">
        <v>4.5</v>
      </c>
      <c r="C25" t="s">
        <v>181</v>
      </c>
      <c r="D25" t="s">
        <v>139</v>
      </c>
      <c r="F25" t="s">
        <v>229</v>
      </c>
      <c r="G25" t="s">
        <v>194</v>
      </c>
      <c r="H25">
        <v>27.81</v>
      </c>
      <c r="I25" t="s">
        <v>142</v>
      </c>
      <c r="L25" s="81" t="s">
        <v>230</v>
      </c>
      <c r="M25" s="81">
        <v>2</v>
      </c>
    </row>
    <row r="26" spans="1:13" x14ac:dyDescent="0.2">
      <c r="A26" t="s">
        <v>231</v>
      </c>
      <c r="F26" t="s">
        <v>232</v>
      </c>
      <c r="G26" t="s">
        <v>194</v>
      </c>
      <c r="H26">
        <v>11.1</v>
      </c>
      <c r="I26" t="s">
        <v>142</v>
      </c>
      <c r="L26" s="81" t="s">
        <v>233</v>
      </c>
      <c r="M26" s="81">
        <v>3</v>
      </c>
    </row>
    <row r="27" spans="1:13" x14ac:dyDescent="0.2">
      <c r="A27" t="s">
        <v>234</v>
      </c>
      <c r="B27">
        <v>4.5</v>
      </c>
      <c r="C27" t="s">
        <v>181</v>
      </c>
      <c r="D27" t="s">
        <v>139</v>
      </c>
      <c r="F27" t="s">
        <v>235</v>
      </c>
      <c r="G27" t="s">
        <v>141</v>
      </c>
      <c r="H27">
        <v>31.5</v>
      </c>
      <c r="I27" t="s">
        <v>142</v>
      </c>
      <c r="L27" s="81"/>
      <c r="M27" s="81"/>
    </row>
    <row r="28" spans="1:13" x14ac:dyDescent="0.2">
      <c r="A28" t="s">
        <v>236</v>
      </c>
      <c r="B28">
        <v>7.7</v>
      </c>
      <c r="C28" t="s">
        <v>147</v>
      </c>
      <c r="D28" t="s">
        <v>237</v>
      </c>
      <c r="F28" t="s">
        <v>238</v>
      </c>
      <c r="G28" t="s">
        <v>168</v>
      </c>
      <c r="H28">
        <v>15.77</v>
      </c>
      <c r="I28" t="s">
        <v>142</v>
      </c>
      <c r="L28" s="81"/>
      <c r="M28" s="81"/>
    </row>
    <row r="29" spans="1:13" x14ac:dyDescent="0.2">
      <c r="A29" t="s">
        <v>239</v>
      </c>
      <c r="B29">
        <v>19.059999999999999</v>
      </c>
      <c r="C29" t="s">
        <v>139</v>
      </c>
      <c r="D29" t="s">
        <v>146</v>
      </c>
      <c r="F29" t="s">
        <v>240</v>
      </c>
      <c r="G29" t="s">
        <v>141</v>
      </c>
      <c r="H29">
        <v>6.1580000000000004</v>
      </c>
      <c r="I29" t="s">
        <v>142</v>
      </c>
    </row>
    <row r="30" spans="1:13" x14ac:dyDescent="0.2">
      <c r="A30" t="s">
        <v>241</v>
      </c>
      <c r="C30" t="s">
        <v>171</v>
      </c>
      <c r="F30" t="s">
        <v>242</v>
      </c>
      <c r="G30" t="s">
        <v>141</v>
      </c>
      <c r="H30">
        <v>6.1559999999999997</v>
      </c>
      <c r="I30" t="s">
        <v>142</v>
      </c>
    </row>
    <row r="31" spans="1:13" x14ac:dyDescent="0.2">
      <c r="A31" t="s">
        <v>243</v>
      </c>
      <c r="B31">
        <v>20</v>
      </c>
      <c r="C31" t="s">
        <v>146</v>
      </c>
      <c r="D31" t="s">
        <v>139</v>
      </c>
      <c r="F31" t="s">
        <v>151</v>
      </c>
      <c r="G31" t="s">
        <v>177</v>
      </c>
      <c r="H31">
        <v>250</v>
      </c>
      <c r="I31" t="s">
        <v>244</v>
      </c>
    </row>
    <row r="32" spans="1:13" x14ac:dyDescent="0.2">
      <c r="A32" t="s">
        <v>245</v>
      </c>
      <c r="B32">
        <v>14</v>
      </c>
      <c r="C32" t="s">
        <v>246</v>
      </c>
      <c r="D32" t="s">
        <v>186</v>
      </c>
      <c r="F32" t="s">
        <v>247</v>
      </c>
      <c r="G32" t="s">
        <v>141</v>
      </c>
      <c r="H32">
        <v>3.956</v>
      </c>
      <c r="I32" t="s">
        <v>248</v>
      </c>
    </row>
    <row r="33" spans="1:10" x14ac:dyDescent="0.2">
      <c r="A33" t="s">
        <v>249</v>
      </c>
      <c r="B33">
        <v>16.09</v>
      </c>
      <c r="C33" t="s">
        <v>146</v>
      </c>
      <c r="D33" t="s">
        <v>147</v>
      </c>
      <c r="F33" t="s">
        <v>222</v>
      </c>
      <c r="G33" t="s">
        <v>177</v>
      </c>
      <c r="H33" t="s">
        <v>165</v>
      </c>
      <c r="I33" t="s">
        <v>178</v>
      </c>
      <c r="J33" t="s">
        <v>250</v>
      </c>
    </row>
    <row r="34" spans="1:10" x14ac:dyDescent="0.2">
      <c r="A34" t="s">
        <v>251</v>
      </c>
      <c r="B34">
        <v>3.27</v>
      </c>
      <c r="C34" t="s">
        <v>147</v>
      </c>
      <c r="D34" t="s">
        <v>237</v>
      </c>
      <c r="F34" t="s">
        <v>252</v>
      </c>
      <c r="G34" t="s">
        <v>165</v>
      </c>
    </row>
    <row r="35" spans="1:10" x14ac:dyDescent="0.2">
      <c r="A35" t="s">
        <v>253</v>
      </c>
      <c r="B35">
        <v>5</v>
      </c>
      <c r="C35" t="s">
        <v>254</v>
      </c>
      <c r="D35" t="s">
        <v>147</v>
      </c>
      <c r="F35" t="s">
        <v>255</v>
      </c>
      <c r="G35" t="s">
        <v>256</v>
      </c>
      <c r="H35" t="s">
        <v>165</v>
      </c>
      <c r="I35" t="s">
        <v>257</v>
      </c>
    </row>
    <row r="36" spans="1:10" x14ac:dyDescent="0.2">
      <c r="A36" t="s">
        <v>258</v>
      </c>
      <c r="B36">
        <v>0.68</v>
      </c>
      <c r="C36" t="s">
        <v>156</v>
      </c>
      <c r="D36" t="s">
        <v>156</v>
      </c>
      <c r="F36" t="s">
        <v>259</v>
      </c>
      <c r="G36" t="s">
        <v>256</v>
      </c>
    </row>
    <row r="37" spans="1:10" x14ac:dyDescent="0.2">
      <c r="A37" t="s">
        <v>260</v>
      </c>
      <c r="B37">
        <v>11</v>
      </c>
      <c r="C37" t="s">
        <v>147</v>
      </c>
      <c r="D37" t="s">
        <v>146</v>
      </c>
      <c r="F37" t="s">
        <v>261</v>
      </c>
      <c r="G37" t="s">
        <v>141</v>
      </c>
      <c r="H37">
        <v>83.91</v>
      </c>
      <c r="I37" t="s">
        <v>248</v>
      </c>
    </row>
    <row r="38" spans="1:10" x14ac:dyDescent="0.2">
      <c r="A38" t="s">
        <v>262</v>
      </c>
      <c r="B38">
        <v>5</v>
      </c>
      <c r="C38" t="s">
        <v>263</v>
      </c>
      <c r="D38" t="s">
        <v>186</v>
      </c>
      <c r="F38" t="s">
        <v>264</v>
      </c>
      <c r="G38" t="s">
        <v>141</v>
      </c>
      <c r="H38">
        <v>128.12</v>
      </c>
      <c r="I38" t="s">
        <v>142</v>
      </c>
    </row>
    <row r="39" spans="1:10" x14ac:dyDescent="0.2">
      <c r="A39" t="s">
        <v>265</v>
      </c>
      <c r="B39">
        <v>20.079999999999998</v>
      </c>
      <c r="C39" t="s">
        <v>147</v>
      </c>
      <c r="D39" t="s">
        <v>266</v>
      </c>
      <c r="F39" t="s">
        <v>267</v>
      </c>
      <c r="G39" t="s">
        <v>141</v>
      </c>
      <c r="H39">
        <v>23.99</v>
      </c>
      <c r="I39" t="s">
        <v>142</v>
      </c>
    </row>
    <row r="40" spans="1:10" x14ac:dyDescent="0.2">
      <c r="A40" t="s">
        <v>268</v>
      </c>
      <c r="B40">
        <v>19</v>
      </c>
      <c r="C40" t="s">
        <v>269</v>
      </c>
      <c r="D40" t="s">
        <v>139</v>
      </c>
      <c r="F40" t="s">
        <v>270</v>
      </c>
      <c r="G40" t="s">
        <v>141</v>
      </c>
      <c r="H40">
        <v>23.99</v>
      </c>
      <c r="I40" t="s">
        <v>142</v>
      </c>
      <c r="J40" s="83" t="s">
        <v>271</v>
      </c>
    </row>
    <row r="41" spans="1:10" x14ac:dyDescent="0.2">
      <c r="A41" t="s">
        <v>272</v>
      </c>
      <c r="B41">
        <v>2.8</v>
      </c>
      <c r="C41" t="s">
        <v>139</v>
      </c>
      <c r="D41" t="s">
        <v>237</v>
      </c>
      <c r="F41" t="s">
        <v>273</v>
      </c>
      <c r="G41" t="s">
        <v>141</v>
      </c>
      <c r="H41">
        <v>8.8000000000000007</v>
      </c>
      <c r="I41" t="s">
        <v>142</v>
      </c>
    </row>
    <row r="42" spans="1:10" x14ac:dyDescent="0.2">
      <c r="A42" t="s">
        <v>274</v>
      </c>
      <c r="B42">
        <v>1.8</v>
      </c>
      <c r="C42" t="s">
        <v>181</v>
      </c>
      <c r="D42" t="s">
        <v>181</v>
      </c>
      <c r="F42" t="s">
        <v>275</v>
      </c>
      <c r="G42" t="s">
        <v>194</v>
      </c>
      <c r="H42">
        <f>2130.77/126+1.847</f>
        <v>18.757873015873017</v>
      </c>
      <c r="I42" t="s">
        <v>142</v>
      </c>
    </row>
    <row r="43" spans="1:10" x14ac:dyDescent="0.2">
      <c r="A43" t="s">
        <v>276</v>
      </c>
      <c r="B43">
        <v>1.1399999999999999</v>
      </c>
      <c r="C43" t="s">
        <v>277</v>
      </c>
      <c r="D43" t="s">
        <v>277</v>
      </c>
      <c r="F43" t="s">
        <v>278</v>
      </c>
    </row>
    <row r="44" spans="1:10" x14ac:dyDescent="0.2">
      <c r="A44" t="s">
        <v>279</v>
      </c>
      <c r="B44">
        <v>2.5299999999999998</v>
      </c>
      <c r="C44" t="s">
        <v>151</v>
      </c>
      <c r="D44" t="s">
        <v>139</v>
      </c>
      <c r="F44" t="s">
        <v>280</v>
      </c>
      <c r="G44" t="s">
        <v>218</v>
      </c>
      <c r="H44">
        <v>24</v>
      </c>
      <c r="I44" t="s">
        <v>281</v>
      </c>
    </row>
    <row r="45" spans="1:10" x14ac:dyDescent="0.2">
      <c r="A45" t="s">
        <v>282</v>
      </c>
      <c r="B45">
        <v>1.81</v>
      </c>
      <c r="C45" t="s">
        <v>156</v>
      </c>
      <c r="D45" t="s">
        <v>156</v>
      </c>
      <c r="F45" t="s">
        <v>283</v>
      </c>
      <c r="G45" t="s">
        <v>218</v>
      </c>
      <c r="H45" t="s">
        <v>165</v>
      </c>
      <c r="I45" t="s">
        <v>281</v>
      </c>
    </row>
    <row r="46" spans="1:10" x14ac:dyDescent="0.2">
      <c r="A46" t="s">
        <v>284</v>
      </c>
      <c r="B46">
        <v>20</v>
      </c>
      <c r="C46" t="s">
        <v>139</v>
      </c>
      <c r="D46" t="s">
        <v>266</v>
      </c>
      <c r="F46" t="s">
        <v>285</v>
      </c>
      <c r="G46" t="s">
        <v>177</v>
      </c>
      <c r="H46" t="s">
        <v>165</v>
      </c>
      <c r="I46" t="s">
        <v>188</v>
      </c>
      <c r="J46" t="s">
        <v>286</v>
      </c>
    </row>
    <row r="47" spans="1:10" x14ac:dyDescent="0.2">
      <c r="A47" t="s">
        <v>287</v>
      </c>
      <c r="B47">
        <v>0.5</v>
      </c>
      <c r="C47" t="s">
        <v>147</v>
      </c>
      <c r="D47" t="s">
        <v>146</v>
      </c>
      <c r="F47" t="s">
        <v>288</v>
      </c>
      <c r="G47" t="s">
        <v>289</v>
      </c>
      <c r="H47">
        <v>2.09</v>
      </c>
      <c r="I47" t="s">
        <v>142</v>
      </c>
    </row>
    <row r="48" spans="1:10" x14ac:dyDescent="0.2">
      <c r="A48" t="s">
        <v>290</v>
      </c>
      <c r="B48">
        <v>0.4</v>
      </c>
      <c r="C48" t="s">
        <v>181</v>
      </c>
      <c r="F48" t="s">
        <v>291</v>
      </c>
      <c r="G48" t="s">
        <v>292</v>
      </c>
      <c r="H48">
        <v>10.175000000000001</v>
      </c>
      <c r="I48" t="s">
        <v>142</v>
      </c>
    </row>
    <row r="49" spans="1:10" x14ac:dyDescent="0.2">
      <c r="A49" t="s">
        <v>293</v>
      </c>
      <c r="B49">
        <v>3.27</v>
      </c>
      <c r="C49" t="s">
        <v>181</v>
      </c>
      <c r="D49" t="s">
        <v>147</v>
      </c>
      <c r="F49" t="s">
        <v>294</v>
      </c>
      <c r="G49" t="s">
        <v>177</v>
      </c>
      <c r="H49">
        <v>24</v>
      </c>
      <c r="I49" t="s">
        <v>178</v>
      </c>
      <c r="J49" t="s">
        <v>295</v>
      </c>
    </row>
    <row r="50" spans="1:10" x14ac:dyDescent="0.2">
      <c r="A50" t="s">
        <v>296</v>
      </c>
      <c r="B50">
        <v>17.93</v>
      </c>
      <c r="C50" t="s">
        <v>146</v>
      </c>
      <c r="D50" t="s">
        <v>147</v>
      </c>
      <c r="F50" t="s">
        <v>297</v>
      </c>
      <c r="G50" t="s">
        <v>165</v>
      </c>
      <c r="H50">
        <f>164.4/600*1000</f>
        <v>274</v>
      </c>
      <c r="I50" t="s">
        <v>188</v>
      </c>
    </row>
    <row r="51" spans="1:10" x14ac:dyDescent="0.2">
      <c r="A51" t="s">
        <v>298</v>
      </c>
      <c r="B51">
        <v>2.58</v>
      </c>
      <c r="C51" t="s">
        <v>147</v>
      </c>
      <c r="D51" t="s">
        <v>237</v>
      </c>
      <c r="F51" t="s">
        <v>299</v>
      </c>
      <c r="G51" t="s">
        <v>141</v>
      </c>
      <c r="H51">
        <f>20.97/100</f>
        <v>0.2097</v>
      </c>
      <c r="I51" t="s">
        <v>183</v>
      </c>
    </row>
    <row r="52" spans="1:10" x14ac:dyDescent="0.2">
      <c r="A52" t="s">
        <v>300</v>
      </c>
      <c r="B52">
        <v>25</v>
      </c>
      <c r="C52" t="s">
        <v>139</v>
      </c>
      <c r="D52" t="s">
        <v>237</v>
      </c>
      <c r="F52" t="s">
        <v>301</v>
      </c>
      <c r="G52" t="s">
        <v>302</v>
      </c>
      <c r="H52">
        <v>6.65</v>
      </c>
      <c r="I52" t="s">
        <v>142</v>
      </c>
    </row>
    <row r="53" spans="1:10" x14ac:dyDescent="0.2">
      <c r="A53" t="s">
        <v>303</v>
      </c>
      <c r="B53">
        <v>2</v>
      </c>
      <c r="C53" t="s">
        <v>147</v>
      </c>
      <c r="D53" t="s">
        <v>237</v>
      </c>
      <c r="F53" t="s">
        <v>304</v>
      </c>
      <c r="G53" t="s">
        <v>218</v>
      </c>
      <c r="H53">
        <v>3</v>
      </c>
      <c r="I53" t="s">
        <v>305</v>
      </c>
    </row>
    <row r="54" spans="1:10" x14ac:dyDescent="0.2">
      <c r="A54" t="s">
        <v>306</v>
      </c>
      <c r="B54">
        <v>2.58</v>
      </c>
      <c r="C54" t="s">
        <v>151</v>
      </c>
      <c r="D54" t="s">
        <v>147</v>
      </c>
      <c r="F54" t="s">
        <v>307</v>
      </c>
      <c r="G54" t="s">
        <v>194</v>
      </c>
      <c r="H54">
        <v>10.19</v>
      </c>
      <c r="I54" t="s">
        <v>188</v>
      </c>
    </row>
    <row r="55" spans="1:10" x14ac:dyDescent="0.2">
      <c r="A55" t="s">
        <v>308</v>
      </c>
      <c r="B55">
        <v>0.95</v>
      </c>
      <c r="C55" t="s">
        <v>156</v>
      </c>
      <c r="D55" t="s">
        <v>156</v>
      </c>
      <c r="F55" t="s">
        <v>309</v>
      </c>
      <c r="G55" t="s">
        <v>194</v>
      </c>
      <c r="H55">
        <v>18.760000000000002</v>
      </c>
      <c r="I55" t="s">
        <v>142</v>
      </c>
    </row>
    <row r="56" spans="1:10" x14ac:dyDescent="0.2">
      <c r="A56" t="s">
        <v>310</v>
      </c>
      <c r="B56">
        <v>0.53</v>
      </c>
      <c r="C56" t="s">
        <v>156</v>
      </c>
      <c r="D56" t="s">
        <v>156</v>
      </c>
      <c r="F56" t="s">
        <v>311</v>
      </c>
      <c r="G56" t="s">
        <v>256</v>
      </c>
    </row>
    <row r="57" spans="1:10" x14ac:dyDescent="0.2">
      <c r="F57" t="s">
        <v>312</v>
      </c>
      <c r="G57" t="s">
        <v>256</v>
      </c>
      <c r="H57">
        <v>30</v>
      </c>
      <c r="I57" t="s">
        <v>257</v>
      </c>
    </row>
    <row r="58" spans="1:10" x14ac:dyDescent="0.2">
      <c r="F58" t="s">
        <v>313</v>
      </c>
      <c r="G58" t="s">
        <v>256</v>
      </c>
    </row>
    <row r="59" spans="1:10" x14ac:dyDescent="0.2">
      <c r="F59" t="s">
        <v>314</v>
      </c>
      <c r="G59" t="s">
        <v>158</v>
      </c>
      <c r="H59">
        <v>0.44650000000000001</v>
      </c>
      <c r="I59" t="s">
        <v>188</v>
      </c>
    </row>
    <row r="60" spans="1:10" x14ac:dyDescent="0.2">
      <c r="F60" t="s">
        <v>315</v>
      </c>
      <c r="G60" t="s">
        <v>177</v>
      </c>
      <c r="H60">
        <v>0.69443999999999995</v>
      </c>
      <c r="I60" t="s">
        <v>316</v>
      </c>
    </row>
    <row r="61" spans="1:10" x14ac:dyDescent="0.2">
      <c r="F61" t="s">
        <v>317</v>
      </c>
      <c r="G61" t="s">
        <v>177</v>
      </c>
      <c r="H61">
        <v>27.33</v>
      </c>
      <c r="I61" t="s">
        <v>318</v>
      </c>
      <c r="J61" t="s">
        <v>319</v>
      </c>
    </row>
    <row r="62" spans="1:10" x14ac:dyDescent="0.2">
      <c r="F62" t="s">
        <v>320</v>
      </c>
      <c r="G62" t="s">
        <v>321</v>
      </c>
      <c r="H62">
        <v>27</v>
      </c>
      <c r="I62" t="s">
        <v>318</v>
      </c>
      <c r="J62" t="s">
        <v>322</v>
      </c>
    </row>
    <row r="63" spans="1:10" x14ac:dyDescent="0.2">
      <c r="F63" t="s">
        <v>323</v>
      </c>
      <c r="G63" t="s">
        <v>168</v>
      </c>
      <c r="H63">
        <v>83.91</v>
      </c>
      <c r="I63" t="s">
        <v>248</v>
      </c>
    </row>
    <row r="64" spans="1:10" x14ac:dyDescent="0.2">
      <c r="F64" t="s">
        <v>324</v>
      </c>
      <c r="G64" t="s">
        <v>292</v>
      </c>
      <c r="H64">
        <v>51.81</v>
      </c>
      <c r="I64" t="s">
        <v>142</v>
      </c>
    </row>
    <row r="65" spans="6:12" x14ac:dyDescent="0.2">
      <c r="F65" t="s">
        <v>325</v>
      </c>
      <c r="G65" t="s">
        <v>177</v>
      </c>
      <c r="H65" t="s">
        <v>165</v>
      </c>
      <c r="I65" t="s">
        <v>178</v>
      </c>
      <c r="J65" t="s">
        <v>326</v>
      </c>
    </row>
    <row r="66" spans="6:12" x14ac:dyDescent="0.2">
      <c r="F66" t="s">
        <v>327</v>
      </c>
      <c r="G66" t="s">
        <v>256</v>
      </c>
    </row>
    <row r="67" spans="6:12" x14ac:dyDescent="0.2">
      <c r="F67" t="s">
        <v>328</v>
      </c>
      <c r="G67" t="s">
        <v>256</v>
      </c>
    </row>
    <row r="68" spans="6:12" x14ac:dyDescent="0.2">
      <c r="F68" t="s">
        <v>329</v>
      </c>
      <c r="G68" t="s">
        <v>141</v>
      </c>
      <c r="H68">
        <v>35.07</v>
      </c>
      <c r="I68" t="s">
        <v>142</v>
      </c>
      <c r="J68" t="s">
        <v>330</v>
      </c>
    </row>
    <row r="69" spans="6:12" x14ac:dyDescent="0.2">
      <c r="F69" t="s">
        <v>331</v>
      </c>
      <c r="G69" t="s">
        <v>177</v>
      </c>
      <c r="H69">
        <v>24</v>
      </c>
      <c r="I69" t="s">
        <v>318</v>
      </c>
      <c r="J69" t="s">
        <v>319</v>
      </c>
    </row>
    <row r="70" spans="6:12" x14ac:dyDescent="0.2">
      <c r="F70" t="s">
        <v>332</v>
      </c>
      <c r="G70" t="s">
        <v>256</v>
      </c>
    </row>
    <row r="71" spans="6:12" x14ac:dyDescent="0.2">
      <c r="F71" t="s">
        <v>333</v>
      </c>
      <c r="G71" t="s">
        <v>289</v>
      </c>
      <c r="H71">
        <v>2.09</v>
      </c>
      <c r="I71" t="s">
        <v>142</v>
      </c>
      <c r="J71" t="s">
        <v>334</v>
      </c>
    </row>
    <row r="72" spans="6:12" x14ac:dyDescent="0.2">
      <c r="F72" t="s">
        <v>335</v>
      </c>
      <c r="G72" t="s">
        <v>256</v>
      </c>
      <c r="H72">
        <v>14</v>
      </c>
    </row>
    <row r="73" spans="6:12" x14ac:dyDescent="0.2">
      <c r="F73" t="s">
        <v>336</v>
      </c>
      <c r="G73" t="s">
        <v>292</v>
      </c>
      <c r="H73">
        <f>12.74+0.5355</f>
        <v>13.275500000000001</v>
      </c>
      <c r="I73" t="s">
        <v>142</v>
      </c>
    </row>
    <row r="74" spans="6:12" x14ac:dyDescent="0.2">
      <c r="F74" t="s">
        <v>337</v>
      </c>
      <c r="G74" t="s">
        <v>338</v>
      </c>
      <c r="H74">
        <v>68.91</v>
      </c>
      <c r="I74" t="s">
        <v>142</v>
      </c>
      <c r="L74" t="s">
        <v>339</v>
      </c>
    </row>
    <row r="75" spans="6:12" x14ac:dyDescent="0.2">
      <c r="F75" t="s">
        <v>340</v>
      </c>
      <c r="G75" t="s">
        <v>338</v>
      </c>
      <c r="H75">
        <v>68.91</v>
      </c>
      <c r="I75" t="s">
        <v>142</v>
      </c>
    </row>
    <row r="76" spans="6:12" x14ac:dyDescent="0.2">
      <c r="F76" t="s">
        <v>341</v>
      </c>
      <c r="G76" t="s">
        <v>141</v>
      </c>
      <c r="H76">
        <f>20.93+3.06</f>
        <v>23.99</v>
      </c>
      <c r="I76" t="s">
        <v>142</v>
      </c>
      <c r="J76" s="83" t="s">
        <v>342</v>
      </c>
    </row>
    <row r="77" spans="6:12" x14ac:dyDescent="0.2">
      <c r="F77" t="s">
        <v>343</v>
      </c>
      <c r="G77" t="s">
        <v>134</v>
      </c>
    </row>
    <row r="78" spans="6:12" x14ac:dyDescent="0.2">
      <c r="F78" t="s">
        <v>344</v>
      </c>
      <c r="G78" t="s">
        <v>141</v>
      </c>
    </row>
    <row r="79" spans="6:12" x14ac:dyDescent="0.2">
      <c r="F79" t="s">
        <v>345</v>
      </c>
      <c r="G79" t="s">
        <v>177</v>
      </c>
      <c r="H79" t="s">
        <v>165</v>
      </c>
      <c r="I79" t="s">
        <v>188</v>
      </c>
      <c r="J79" t="s">
        <v>346</v>
      </c>
    </row>
    <row r="80" spans="6:12" x14ac:dyDescent="0.2">
      <c r="F80" t="s">
        <v>347</v>
      </c>
      <c r="G80" t="s">
        <v>165</v>
      </c>
      <c r="H80">
        <v>24</v>
      </c>
      <c r="I80" t="s">
        <v>142</v>
      </c>
    </row>
    <row r="81" spans="6:9" x14ac:dyDescent="0.2">
      <c r="F81" t="s">
        <v>348</v>
      </c>
      <c r="G81" t="s">
        <v>177</v>
      </c>
      <c r="H81">
        <v>84.06</v>
      </c>
      <c r="I81" t="s">
        <v>349</v>
      </c>
    </row>
    <row r="82" spans="6:9" x14ac:dyDescent="0.2">
      <c r="F82" t="s">
        <v>350</v>
      </c>
      <c r="G82" t="s">
        <v>256</v>
      </c>
      <c r="H82">
        <v>58</v>
      </c>
      <c r="I82" t="s">
        <v>257</v>
      </c>
    </row>
    <row r="83" spans="6:9" x14ac:dyDescent="0.2">
      <c r="F83" t="s">
        <v>351</v>
      </c>
      <c r="G83" t="s">
        <v>177</v>
      </c>
      <c r="I83" t="s">
        <v>173</v>
      </c>
    </row>
    <row r="84" spans="6:9" x14ac:dyDescent="0.2">
      <c r="F84" t="s">
        <v>352</v>
      </c>
      <c r="G84" t="s">
        <v>292</v>
      </c>
      <c r="H84">
        <v>6.2</v>
      </c>
      <c r="I84" t="s">
        <v>178</v>
      </c>
    </row>
    <row r="85" spans="6:9" x14ac:dyDescent="0.2">
      <c r="F85" t="s">
        <v>353</v>
      </c>
      <c r="G85" t="s">
        <v>177</v>
      </c>
      <c r="I85" t="s">
        <v>173</v>
      </c>
    </row>
    <row r="86" spans="6:9" x14ac:dyDescent="0.2">
      <c r="F86" t="s">
        <v>354</v>
      </c>
      <c r="G86" t="s">
        <v>134</v>
      </c>
    </row>
    <row r="87" spans="6:9" x14ac:dyDescent="0.2">
      <c r="F87" t="s">
        <v>355</v>
      </c>
      <c r="G87" t="s">
        <v>165</v>
      </c>
      <c r="H87">
        <v>3.04</v>
      </c>
      <c r="I87" t="s">
        <v>142</v>
      </c>
    </row>
    <row r="88" spans="6:9" x14ac:dyDescent="0.2">
      <c r="F88" t="s">
        <v>356</v>
      </c>
      <c r="G88" t="s">
        <v>158</v>
      </c>
      <c r="H88">
        <v>2.5</v>
      </c>
      <c r="I88" t="s">
        <v>188</v>
      </c>
    </row>
    <row r="89" spans="6:9" x14ac:dyDescent="0.2">
      <c r="F89" t="s">
        <v>357</v>
      </c>
      <c r="G89" t="s">
        <v>158</v>
      </c>
      <c r="H89">
        <v>2.5</v>
      </c>
      <c r="I89" t="s">
        <v>188</v>
      </c>
    </row>
    <row r="90" spans="6:9" x14ac:dyDescent="0.2">
      <c r="F90" t="s">
        <v>358</v>
      </c>
      <c r="G90" t="s">
        <v>141</v>
      </c>
      <c r="H90">
        <f>24.848/5</f>
        <v>4.9695999999999998</v>
      </c>
      <c r="I90" t="s">
        <v>248</v>
      </c>
    </row>
    <row r="91" spans="6:9" x14ac:dyDescent="0.2">
      <c r="F91" t="s">
        <v>359</v>
      </c>
      <c r="G91" t="s">
        <v>158</v>
      </c>
      <c r="H91">
        <v>3.99</v>
      </c>
      <c r="I91" t="s">
        <v>142</v>
      </c>
    </row>
    <row r="92" spans="6:9" x14ac:dyDescent="0.2">
      <c r="F92" t="s">
        <v>360</v>
      </c>
      <c r="G92" t="s">
        <v>158</v>
      </c>
      <c r="H92">
        <v>11.875</v>
      </c>
      <c r="I92" t="s">
        <v>142</v>
      </c>
    </row>
    <row r="93" spans="6:9" x14ac:dyDescent="0.2">
      <c r="F93" t="s">
        <v>361</v>
      </c>
      <c r="G93" t="s">
        <v>158</v>
      </c>
      <c r="H93">
        <v>5.89</v>
      </c>
      <c r="I93" t="s">
        <v>142</v>
      </c>
    </row>
    <row r="94" spans="6:9" x14ac:dyDescent="0.2">
      <c r="F94" t="s">
        <v>362</v>
      </c>
      <c r="G94" t="s">
        <v>141</v>
      </c>
      <c r="H94">
        <v>128.12</v>
      </c>
      <c r="I94" t="s">
        <v>142</v>
      </c>
    </row>
    <row r="95" spans="6:9" x14ac:dyDescent="0.2">
      <c r="F95" t="s">
        <v>363</v>
      </c>
      <c r="G95" t="s">
        <v>302</v>
      </c>
      <c r="H95">
        <v>15.68</v>
      </c>
      <c r="I95" t="s">
        <v>142</v>
      </c>
    </row>
    <row r="96" spans="6:9" x14ac:dyDescent="0.2">
      <c r="F96" t="s">
        <v>364</v>
      </c>
      <c r="G96" t="s">
        <v>256</v>
      </c>
    </row>
    <row r="97" spans="6:10" x14ac:dyDescent="0.2">
      <c r="F97" t="s">
        <v>365</v>
      </c>
      <c r="G97" t="s">
        <v>134</v>
      </c>
    </row>
    <row r="98" spans="6:10" x14ac:dyDescent="0.2">
      <c r="F98" t="s">
        <v>366</v>
      </c>
      <c r="G98" t="s">
        <v>141</v>
      </c>
    </row>
    <row r="99" spans="6:10" x14ac:dyDescent="0.2">
      <c r="F99" t="s">
        <v>367</v>
      </c>
      <c r="G99" t="s">
        <v>141</v>
      </c>
    </row>
    <row r="100" spans="6:10" x14ac:dyDescent="0.2">
      <c r="F100" t="s">
        <v>368</v>
      </c>
      <c r="G100" t="s">
        <v>141</v>
      </c>
    </row>
    <row r="101" spans="6:10" x14ac:dyDescent="0.2">
      <c r="F101" t="s">
        <v>369</v>
      </c>
      <c r="G101" t="s">
        <v>370</v>
      </c>
      <c r="H101">
        <v>150</v>
      </c>
    </row>
    <row r="102" spans="6:10" x14ac:dyDescent="0.2">
      <c r="F102" t="s">
        <v>371</v>
      </c>
      <c r="G102" t="s">
        <v>165</v>
      </c>
      <c r="H102">
        <v>64.2</v>
      </c>
      <c r="I102" t="s">
        <v>188</v>
      </c>
    </row>
    <row r="103" spans="6:10" x14ac:dyDescent="0.2">
      <c r="F103" t="s">
        <v>372</v>
      </c>
      <c r="G103" t="s">
        <v>256</v>
      </c>
      <c r="H103">
        <v>6</v>
      </c>
      <c r="I103" t="s">
        <v>257</v>
      </c>
    </row>
    <row r="104" spans="6:10" x14ac:dyDescent="0.2">
      <c r="F104" t="s">
        <v>373</v>
      </c>
      <c r="G104" t="s">
        <v>141</v>
      </c>
      <c r="H104">
        <v>5.92</v>
      </c>
      <c r="I104" t="s">
        <v>142</v>
      </c>
    </row>
    <row r="105" spans="6:10" x14ac:dyDescent="0.2">
      <c r="F105" t="s">
        <v>374</v>
      </c>
      <c r="G105" t="s">
        <v>177</v>
      </c>
      <c r="H105" t="s">
        <v>165</v>
      </c>
      <c r="I105" t="s">
        <v>188</v>
      </c>
      <c r="J105" t="s">
        <v>375</v>
      </c>
    </row>
    <row r="106" spans="6:10" x14ac:dyDescent="0.2">
      <c r="F106" t="s">
        <v>376</v>
      </c>
      <c r="G106" t="s">
        <v>141</v>
      </c>
    </row>
    <row r="107" spans="6:10" x14ac:dyDescent="0.2">
      <c r="F107" t="s">
        <v>377</v>
      </c>
      <c r="G107" t="s">
        <v>177</v>
      </c>
      <c r="I107" t="s">
        <v>178</v>
      </c>
      <c r="J107" t="s">
        <v>378</v>
      </c>
    </row>
    <row r="108" spans="6:10" x14ac:dyDescent="0.2">
      <c r="F108" t="s">
        <v>379</v>
      </c>
      <c r="G108" t="s">
        <v>256</v>
      </c>
      <c r="H108">
        <v>37</v>
      </c>
      <c r="I108" t="s">
        <v>257</v>
      </c>
    </row>
    <row r="109" spans="6:10" x14ac:dyDescent="0.2">
      <c r="F109" t="s">
        <v>380</v>
      </c>
      <c r="G109" t="s">
        <v>194</v>
      </c>
      <c r="H109">
        <f>2130.77/126+1.847</f>
        <v>18.757873015873017</v>
      </c>
      <c r="I109" t="s">
        <v>142</v>
      </c>
    </row>
    <row r="110" spans="6:10" x14ac:dyDescent="0.2">
      <c r="F110" t="s">
        <v>381</v>
      </c>
      <c r="G110" t="s">
        <v>141</v>
      </c>
      <c r="H110">
        <v>21.44</v>
      </c>
      <c r="I110" t="s">
        <v>142</v>
      </c>
    </row>
    <row r="111" spans="6:10" x14ac:dyDescent="0.2">
      <c r="F111" t="s">
        <v>219</v>
      </c>
      <c r="G111" t="s">
        <v>158</v>
      </c>
      <c r="H111">
        <v>0.28299999999999997</v>
      </c>
      <c r="I111" t="s">
        <v>178</v>
      </c>
    </row>
    <row r="112" spans="6:10" x14ac:dyDescent="0.2">
      <c r="F112" t="s">
        <v>382</v>
      </c>
      <c r="G112" t="s">
        <v>158</v>
      </c>
      <c r="H112">
        <v>0.35</v>
      </c>
      <c r="I112" t="s">
        <v>188</v>
      </c>
    </row>
    <row r="113" spans="6:10" x14ac:dyDescent="0.2">
      <c r="F113" t="s">
        <v>383</v>
      </c>
      <c r="G113" t="s">
        <v>165</v>
      </c>
      <c r="H113" t="s">
        <v>165</v>
      </c>
    </row>
    <row r="114" spans="6:10" x14ac:dyDescent="0.2">
      <c r="F114" t="s">
        <v>330</v>
      </c>
      <c r="G114" t="s">
        <v>141</v>
      </c>
      <c r="H114">
        <f>33.67+1.4</f>
        <v>35.07</v>
      </c>
      <c r="I114" t="s">
        <v>248</v>
      </c>
      <c r="J114" s="83" t="s">
        <v>384</v>
      </c>
    </row>
    <row r="115" spans="6:10" x14ac:dyDescent="0.2">
      <c r="F115" t="s">
        <v>385</v>
      </c>
      <c r="G115" t="s">
        <v>165</v>
      </c>
      <c r="H115">
        <v>95.55</v>
      </c>
      <c r="I115" t="s">
        <v>178</v>
      </c>
    </row>
    <row r="116" spans="6:10" x14ac:dyDescent="0.2">
      <c r="F116" t="s">
        <v>386</v>
      </c>
      <c r="G116" t="s">
        <v>256</v>
      </c>
      <c r="H116">
        <v>35</v>
      </c>
      <c r="I116" t="s">
        <v>257</v>
      </c>
    </row>
    <row r="117" spans="6:10" x14ac:dyDescent="0.2">
      <c r="F117" t="s">
        <v>387</v>
      </c>
      <c r="G117" t="s">
        <v>134</v>
      </c>
      <c r="H117">
        <v>12</v>
      </c>
      <c r="I117" t="s">
        <v>188</v>
      </c>
    </row>
    <row r="118" spans="6:10" x14ac:dyDescent="0.2">
      <c r="F118" t="s">
        <v>388</v>
      </c>
      <c r="G118" t="s">
        <v>289</v>
      </c>
      <c r="H118" t="s">
        <v>165</v>
      </c>
    </row>
    <row r="119" spans="6:10" x14ac:dyDescent="0.2">
      <c r="F119" t="s">
        <v>389</v>
      </c>
      <c r="G119" t="s">
        <v>168</v>
      </c>
      <c r="H119">
        <v>35.07</v>
      </c>
      <c r="I119" t="s">
        <v>142</v>
      </c>
    </row>
    <row r="120" spans="6:10" x14ac:dyDescent="0.2">
      <c r="F120" t="s">
        <v>390</v>
      </c>
      <c r="G120" t="s">
        <v>141</v>
      </c>
      <c r="H120">
        <v>27.48</v>
      </c>
      <c r="I120" t="s">
        <v>142</v>
      </c>
    </row>
    <row r="121" spans="6:10" x14ac:dyDescent="0.2">
      <c r="F121" t="s">
        <v>391</v>
      </c>
      <c r="G121" t="s">
        <v>256</v>
      </c>
      <c r="H121">
        <v>8</v>
      </c>
      <c r="I121" t="s">
        <v>257</v>
      </c>
    </row>
    <row r="122" spans="6:10" x14ac:dyDescent="0.2">
      <c r="F122" t="s">
        <v>392</v>
      </c>
      <c r="G122" t="s">
        <v>141</v>
      </c>
      <c r="H122">
        <v>15.25</v>
      </c>
    </row>
    <row r="123" spans="6:10" x14ac:dyDescent="0.2">
      <c r="F123" t="s">
        <v>393</v>
      </c>
      <c r="G123" t="s">
        <v>165</v>
      </c>
      <c r="H123" t="s">
        <v>165</v>
      </c>
    </row>
    <row r="124" spans="6:10" x14ac:dyDescent="0.2">
      <c r="F124" t="s">
        <v>394</v>
      </c>
      <c r="G124" t="s">
        <v>141</v>
      </c>
      <c r="H124">
        <v>48.67</v>
      </c>
      <c r="I124" t="s">
        <v>188</v>
      </c>
    </row>
    <row r="125" spans="6:10" x14ac:dyDescent="0.2">
      <c r="F125" t="s">
        <v>395</v>
      </c>
      <c r="G125" t="s">
        <v>218</v>
      </c>
      <c r="H125" t="s">
        <v>165</v>
      </c>
      <c r="I125" t="s">
        <v>281</v>
      </c>
    </row>
    <row r="126" spans="6:10" x14ac:dyDescent="0.2">
      <c r="F126" t="s">
        <v>396</v>
      </c>
      <c r="G126" t="s">
        <v>292</v>
      </c>
      <c r="H126">
        <v>75.61</v>
      </c>
      <c r="I126" t="s">
        <v>188</v>
      </c>
    </row>
    <row r="127" spans="6:10" x14ac:dyDescent="0.2">
      <c r="F127" t="s">
        <v>397</v>
      </c>
      <c r="G127" t="s">
        <v>134</v>
      </c>
      <c r="H127">
        <v>44.93</v>
      </c>
      <c r="I127" t="s">
        <v>142</v>
      </c>
    </row>
    <row r="128" spans="6:10" x14ac:dyDescent="0.2">
      <c r="F128" t="s">
        <v>398</v>
      </c>
      <c r="G128" t="s">
        <v>194</v>
      </c>
      <c r="H128">
        <v>44.93</v>
      </c>
      <c r="I128" t="s">
        <v>142</v>
      </c>
    </row>
    <row r="129" spans="6:9" x14ac:dyDescent="0.2">
      <c r="F129" t="s">
        <v>399</v>
      </c>
      <c r="G129" t="s">
        <v>141</v>
      </c>
      <c r="H129">
        <v>12</v>
      </c>
      <c r="I129" t="s">
        <v>142</v>
      </c>
    </row>
    <row r="130" spans="6:9" x14ac:dyDescent="0.2">
      <c r="F130" t="s">
        <v>400</v>
      </c>
      <c r="G130" t="s">
        <v>134</v>
      </c>
      <c r="H130">
        <v>44.93</v>
      </c>
      <c r="I130" t="s">
        <v>142</v>
      </c>
    </row>
    <row r="131" spans="6:9" x14ac:dyDescent="0.2">
      <c r="F131" t="s">
        <v>401</v>
      </c>
      <c r="G131" t="s">
        <v>194</v>
      </c>
      <c r="H131">
        <v>44.93</v>
      </c>
      <c r="I131" t="s">
        <v>142</v>
      </c>
    </row>
    <row r="132" spans="6:9" x14ac:dyDescent="0.2">
      <c r="F132" t="s">
        <v>402</v>
      </c>
      <c r="G132" t="s">
        <v>403</v>
      </c>
    </row>
  </sheetData>
  <mergeCells count="1">
    <mergeCell ref="L1:M1"/>
  </mergeCells>
  <pageMargins left="0.7" right="0.7" top="0.75" bottom="0.75" header="0.3" footer="0.3"/>
  <pageSetup paperSize="9" orientation="portrait" horizontalDpi="0" verticalDpi="0"/>
  <tableParts count="3">
    <tablePart r:id="rId1"/>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4"/>
  <sheetViews>
    <sheetView showGridLines="0" tabSelected="1" zoomScaleSheetLayoutView="85" workbookViewId="0">
      <selection activeCell="J42" sqref="J42:S42"/>
    </sheetView>
  </sheetViews>
  <sheetFormatPr baseColWidth="10" defaultColWidth="11.5" defaultRowHeight="13" x14ac:dyDescent="0.15"/>
  <cols>
    <col min="1" max="2" width="16.5" style="1" customWidth="1"/>
    <col min="3" max="3" width="7.5" style="1" customWidth="1"/>
    <col min="4" max="5" width="5.5" style="1" customWidth="1"/>
    <col min="6" max="6" width="8" style="1" customWidth="1"/>
    <col min="7" max="8" width="12.1640625" style="1" customWidth="1"/>
    <col min="9" max="9" width="4.83203125" style="1" customWidth="1"/>
    <col min="10" max="10" width="3.33203125" style="1" customWidth="1"/>
    <col min="11" max="11" width="2.1640625" style="1" customWidth="1"/>
    <col min="12" max="12" width="5.6640625" style="1" customWidth="1"/>
    <col min="13" max="13" width="6.1640625" style="1" customWidth="1"/>
    <col min="14" max="14" width="1.33203125" style="1" customWidth="1"/>
    <col min="15" max="15" width="4.83203125" style="1" customWidth="1"/>
    <col min="16" max="16" width="3.5" style="1" customWidth="1"/>
    <col min="17" max="17" width="3.1640625" style="1" customWidth="1"/>
    <col min="18" max="18" width="12.6640625" style="1" customWidth="1"/>
    <col min="19" max="20" width="7.1640625" style="1" customWidth="1"/>
    <col min="21" max="21" width="12.1640625" style="1" customWidth="1"/>
    <col min="22" max="16384" width="11.5" style="1"/>
  </cols>
  <sheetData>
    <row r="1" spans="1:21" ht="18" customHeight="1" x14ac:dyDescent="0.15">
      <c r="A1" s="146" t="s">
        <v>0</v>
      </c>
      <c r="B1" s="146"/>
      <c r="C1" s="146"/>
      <c r="D1" s="146"/>
      <c r="E1" s="146"/>
      <c r="F1" s="146"/>
      <c r="G1" s="146"/>
      <c r="H1" s="146"/>
      <c r="I1" s="146"/>
      <c r="J1" s="146"/>
      <c r="K1" s="146"/>
      <c r="L1" s="146"/>
      <c r="M1" s="146"/>
      <c r="N1" s="146"/>
      <c r="O1" s="146"/>
      <c r="P1" s="146"/>
      <c r="Q1" s="146"/>
      <c r="R1" s="146"/>
      <c r="S1" s="146"/>
      <c r="T1" s="146"/>
      <c r="U1" s="146"/>
    </row>
    <row r="2" spans="1:21" ht="18" customHeight="1" x14ac:dyDescent="0.15">
      <c r="A2" s="146" t="s">
        <v>1</v>
      </c>
      <c r="B2" s="146"/>
      <c r="C2" s="146"/>
      <c r="D2" s="146"/>
      <c r="E2" s="146"/>
      <c r="F2" s="146"/>
      <c r="G2" s="146"/>
      <c r="H2" s="146"/>
      <c r="I2" s="146"/>
      <c r="J2" s="146"/>
      <c r="K2" s="146"/>
      <c r="L2" s="146"/>
      <c r="M2" s="146"/>
      <c r="N2" s="146"/>
      <c r="O2" s="146"/>
      <c r="P2" s="146"/>
      <c r="Q2" s="146"/>
      <c r="R2" s="146"/>
      <c r="S2" s="146"/>
      <c r="T2" s="146"/>
      <c r="U2" s="146"/>
    </row>
    <row r="3" spans="1:21" ht="14" thickBot="1" x14ac:dyDescent="0.2"/>
    <row r="4" spans="1:21" ht="18.75" customHeight="1" thickBot="1" x14ac:dyDescent="0.2">
      <c r="A4" s="2" t="s">
        <v>2</v>
      </c>
      <c r="B4" s="3"/>
      <c r="C4" s="3"/>
      <c r="D4" s="3"/>
      <c r="E4" s="3"/>
      <c r="F4" s="4" t="s">
        <v>3</v>
      </c>
      <c r="G4" s="268" t="s">
        <v>4</v>
      </c>
      <c r="H4" s="268"/>
      <c r="I4" s="268"/>
      <c r="J4" s="278"/>
      <c r="K4" s="285" t="s">
        <v>5</v>
      </c>
      <c r="L4" s="286"/>
      <c r="M4" s="287"/>
      <c r="N4" s="287"/>
      <c r="O4" s="287"/>
      <c r="P4" s="287"/>
      <c r="Q4" s="288"/>
      <c r="R4" s="5" t="s">
        <v>6</v>
      </c>
      <c r="S4" s="287"/>
      <c r="T4" s="287"/>
      <c r="U4" s="289"/>
    </row>
    <row r="5" spans="1:21" ht="18.75" customHeight="1" thickBot="1" x14ac:dyDescent="0.2">
      <c r="A5" s="6"/>
      <c r="F5" s="7" t="s">
        <v>7</v>
      </c>
      <c r="G5" s="268" t="s">
        <v>8</v>
      </c>
      <c r="H5" s="268"/>
      <c r="I5" s="268"/>
      <c r="J5" s="278"/>
      <c r="K5" s="8" t="s">
        <v>9</v>
      </c>
      <c r="L5" s="9"/>
      <c r="M5" s="10"/>
      <c r="N5" s="264"/>
      <c r="O5" s="264"/>
      <c r="P5" s="264"/>
      <c r="Q5" s="264"/>
      <c r="R5" s="264"/>
      <c r="S5" s="264"/>
      <c r="T5" s="264"/>
      <c r="U5" s="279"/>
    </row>
    <row r="6" spans="1:21" ht="18.75" customHeight="1" thickBot="1" x14ac:dyDescent="0.2">
      <c r="A6" s="6"/>
      <c r="F6" s="11" t="s">
        <v>10</v>
      </c>
      <c r="G6" s="268" t="s">
        <v>11</v>
      </c>
      <c r="H6" s="268"/>
      <c r="I6" s="268"/>
      <c r="J6" s="278"/>
      <c r="K6" s="12" t="s">
        <v>12</v>
      </c>
      <c r="L6" s="13"/>
      <c r="M6" s="13"/>
      <c r="N6" s="13"/>
      <c r="O6" s="13"/>
      <c r="P6" s="280"/>
      <c r="Q6" s="280"/>
      <c r="R6" s="280"/>
      <c r="S6" s="280"/>
      <c r="T6" s="280"/>
      <c r="U6" s="281"/>
    </row>
    <row r="7" spans="1:21" ht="4.5" customHeight="1" thickBot="1" x14ac:dyDescent="0.2">
      <c r="A7" s="14"/>
      <c r="B7" s="14"/>
      <c r="C7" s="14"/>
      <c r="D7" s="14"/>
      <c r="E7" s="14"/>
      <c r="F7" s="14"/>
      <c r="G7" s="14"/>
      <c r="H7" s="14"/>
      <c r="I7" s="14"/>
      <c r="J7" s="14"/>
      <c r="K7" s="14"/>
      <c r="L7" s="14"/>
      <c r="M7" s="14"/>
      <c r="N7" s="14"/>
      <c r="O7" s="14"/>
      <c r="P7" s="14"/>
      <c r="Q7" s="14"/>
      <c r="R7" s="14"/>
      <c r="S7" s="14"/>
      <c r="T7" s="14"/>
    </row>
    <row r="8" spans="1:21" ht="18.75" customHeight="1" x14ac:dyDescent="0.15">
      <c r="A8" s="169" t="s">
        <v>13</v>
      </c>
      <c r="B8" s="170"/>
      <c r="C8" s="170"/>
      <c r="D8" s="170"/>
      <c r="E8" s="170"/>
      <c r="F8" s="170"/>
      <c r="G8" s="170"/>
      <c r="H8" s="170"/>
      <c r="I8" s="170"/>
      <c r="J8" s="170"/>
      <c r="K8" s="170"/>
      <c r="L8" s="170"/>
      <c r="M8" s="171"/>
      <c r="N8" s="15"/>
      <c r="O8" s="282" t="s">
        <v>14</v>
      </c>
      <c r="P8" s="283"/>
      <c r="Q8" s="283"/>
      <c r="R8" s="283"/>
      <c r="S8" s="283"/>
      <c r="T8" s="283"/>
      <c r="U8" s="284"/>
    </row>
    <row r="9" spans="1:21" ht="18.75" customHeight="1" thickBot="1" x14ac:dyDescent="0.2">
      <c r="A9" s="261" t="s">
        <v>15</v>
      </c>
      <c r="B9" s="262"/>
      <c r="C9" s="262"/>
      <c r="D9" s="263" t="s">
        <v>16</v>
      </c>
      <c r="E9" s="264"/>
      <c r="F9" s="264"/>
      <c r="G9" s="265"/>
      <c r="H9" s="196" t="s">
        <v>17</v>
      </c>
      <c r="I9" s="196"/>
      <c r="J9" s="196"/>
      <c r="K9" s="196"/>
      <c r="L9" s="196"/>
      <c r="M9" s="266"/>
      <c r="N9" s="15"/>
      <c r="O9" s="267" t="s">
        <v>18</v>
      </c>
      <c r="P9" s="255"/>
      <c r="Q9" s="255"/>
      <c r="R9" s="16" t="s">
        <v>19</v>
      </c>
      <c r="S9" s="254" t="s">
        <v>20</v>
      </c>
      <c r="T9" s="255"/>
      <c r="U9" s="256"/>
    </row>
    <row r="10" spans="1:21" ht="18.75" customHeight="1" thickBot="1" x14ac:dyDescent="0.2">
      <c r="A10" s="268" t="s">
        <v>21</v>
      </c>
      <c r="B10" s="268"/>
      <c r="C10" s="268"/>
      <c r="D10" s="269"/>
      <c r="E10" s="270"/>
      <c r="F10" s="270"/>
      <c r="G10" s="271"/>
      <c r="H10" s="272"/>
      <c r="I10" s="272"/>
      <c r="J10" s="272"/>
      <c r="K10" s="272"/>
      <c r="L10" s="272"/>
      <c r="M10" s="273"/>
      <c r="N10" s="15"/>
      <c r="O10" s="274"/>
      <c r="P10" s="275"/>
      <c r="Q10" s="275"/>
      <c r="R10" s="17"/>
      <c r="S10" s="276"/>
      <c r="T10" s="275"/>
      <c r="U10" s="277"/>
    </row>
    <row r="11" spans="1:21" ht="4.5" customHeight="1" x14ac:dyDescent="0.15">
      <c r="A11" s="18"/>
      <c r="B11" s="15"/>
      <c r="C11" s="15"/>
      <c r="D11" s="15"/>
      <c r="E11" s="15"/>
      <c r="F11" s="15"/>
      <c r="G11" s="15"/>
      <c r="H11" s="15"/>
      <c r="I11" s="15"/>
      <c r="J11" s="15"/>
      <c r="K11" s="15"/>
      <c r="L11" s="15"/>
      <c r="M11" s="15"/>
      <c r="N11" s="15"/>
      <c r="O11" s="15"/>
      <c r="P11" s="15"/>
      <c r="Q11" s="15"/>
      <c r="R11" s="15"/>
      <c r="S11" s="15"/>
      <c r="T11" s="15"/>
      <c r="U11" s="19"/>
    </row>
    <row r="12" spans="1:21" ht="18.75" customHeight="1" x14ac:dyDescent="0.15">
      <c r="A12" s="20" t="s">
        <v>22</v>
      </c>
      <c r="B12" s="21"/>
      <c r="C12" s="21"/>
      <c r="D12" s="21"/>
      <c r="E12" s="21"/>
      <c r="F12" s="21"/>
      <c r="G12" s="21"/>
      <c r="H12" s="21"/>
      <c r="I12" s="21"/>
      <c r="J12" s="21"/>
      <c r="K12" s="21"/>
      <c r="L12" s="21"/>
      <c r="M12" s="21"/>
      <c r="N12" s="22"/>
      <c r="O12" s="22"/>
      <c r="P12" s="22"/>
      <c r="Q12" s="22"/>
      <c r="R12" s="22"/>
      <c r="S12" s="22"/>
      <c r="T12" s="22"/>
      <c r="U12" s="23"/>
    </row>
    <row r="13" spans="1:21" ht="18.75" customHeight="1" x14ac:dyDescent="0.15">
      <c r="A13" s="253" t="s">
        <v>23</v>
      </c>
      <c r="B13" s="237"/>
      <c r="C13" s="237" t="s">
        <v>24</v>
      </c>
      <c r="D13" s="237"/>
      <c r="E13" s="237"/>
      <c r="F13" s="228" t="s">
        <v>25</v>
      </c>
      <c r="G13" s="228"/>
      <c r="H13" s="228"/>
      <c r="I13" s="237" t="s">
        <v>26</v>
      </c>
      <c r="J13" s="237"/>
      <c r="K13" s="237"/>
      <c r="L13" s="237"/>
      <c r="M13" s="237"/>
      <c r="N13" s="254" t="s">
        <v>27</v>
      </c>
      <c r="O13" s="255"/>
      <c r="P13" s="255"/>
      <c r="Q13" s="255"/>
      <c r="R13" s="255"/>
      <c r="S13" s="255"/>
      <c r="T13" s="255"/>
      <c r="U13" s="256"/>
    </row>
    <row r="14" spans="1:21" ht="18.75" customHeight="1" thickBot="1" x14ac:dyDescent="0.2">
      <c r="A14" s="257"/>
      <c r="B14" s="258"/>
      <c r="C14" s="258"/>
      <c r="D14" s="258"/>
      <c r="E14" s="258"/>
      <c r="F14" s="258"/>
      <c r="G14" s="258"/>
      <c r="H14" s="258"/>
      <c r="I14" s="258"/>
      <c r="J14" s="258"/>
      <c r="K14" s="258"/>
      <c r="L14" s="258"/>
      <c r="M14" s="258"/>
      <c r="N14" s="259"/>
      <c r="O14" s="259"/>
      <c r="P14" s="259"/>
      <c r="Q14" s="259"/>
      <c r="R14" s="259"/>
      <c r="S14" s="259"/>
      <c r="T14" s="259"/>
      <c r="U14" s="260"/>
    </row>
    <row r="15" spans="1:21" ht="4.5" customHeight="1" thickBot="1" x14ac:dyDescent="0.2">
      <c r="A15" s="24"/>
      <c r="B15" s="25"/>
      <c r="C15" s="25"/>
      <c r="D15" s="25"/>
      <c r="E15" s="25"/>
      <c r="F15" s="25"/>
      <c r="G15" s="25"/>
      <c r="H15" s="25"/>
      <c r="I15" s="25"/>
      <c r="J15" s="25"/>
      <c r="K15" s="25"/>
      <c r="L15" s="25"/>
      <c r="M15" s="25"/>
      <c r="N15" s="25"/>
      <c r="O15" s="25"/>
      <c r="P15" s="25"/>
      <c r="Q15" s="25"/>
      <c r="R15" s="25"/>
      <c r="S15" s="25"/>
      <c r="T15" s="25"/>
    </row>
    <row r="16" spans="1:21" ht="18.75" customHeight="1" x14ac:dyDescent="0.15">
      <c r="A16" s="169" t="s">
        <v>28</v>
      </c>
      <c r="B16" s="170"/>
      <c r="C16" s="170"/>
      <c r="D16" s="170"/>
      <c r="E16" s="170"/>
      <c r="F16" s="170"/>
      <c r="G16" s="170"/>
      <c r="H16" s="170"/>
      <c r="I16" s="170"/>
      <c r="J16" s="170"/>
      <c r="K16" s="170"/>
      <c r="L16" s="170"/>
      <c r="M16" s="170"/>
      <c r="N16" s="170"/>
      <c r="O16" s="170"/>
      <c r="P16" s="170"/>
      <c r="Q16" s="170"/>
      <c r="R16" s="170"/>
      <c r="S16" s="170"/>
      <c r="T16" s="170"/>
      <c r="U16" s="171"/>
    </row>
    <row r="17" spans="1:22" ht="25.5" customHeight="1" x14ac:dyDescent="0.15">
      <c r="A17" s="26" t="s">
        <v>29</v>
      </c>
      <c r="B17" s="247" t="s">
        <v>30</v>
      </c>
      <c r="C17" s="248"/>
      <c r="D17" s="248"/>
      <c r="E17" s="248"/>
      <c r="F17" s="249"/>
      <c r="G17" s="27" t="s">
        <v>31</v>
      </c>
      <c r="H17" s="248" t="s">
        <v>32</v>
      </c>
      <c r="I17" s="249"/>
      <c r="J17" s="193" t="s">
        <v>33</v>
      </c>
      <c r="K17" s="194"/>
      <c r="L17" s="194"/>
      <c r="M17" s="194"/>
      <c r="N17" s="194"/>
      <c r="O17" s="194"/>
      <c r="P17" s="194"/>
      <c r="Q17" s="194"/>
      <c r="R17" s="247" t="s">
        <v>34</v>
      </c>
      <c r="S17" s="248"/>
      <c r="T17" s="249"/>
      <c r="U17" s="28" t="s">
        <v>35</v>
      </c>
    </row>
    <row r="18" spans="1:22" ht="18.75" customHeight="1" x14ac:dyDescent="0.15">
      <c r="A18" s="29" t="s">
        <v>36</v>
      </c>
      <c r="B18" s="197" t="s">
        <v>36</v>
      </c>
      <c r="C18" s="198"/>
      <c r="D18" s="198"/>
      <c r="E18" s="198"/>
      <c r="F18" s="199"/>
      <c r="G18" s="30" t="s">
        <v>36</v>
      </c>
      <c r="H18" s="198" t="s">
        <v>36</v>
      </c>
      <c r="I18" s="199"/>
      <c r="J18" s="250"/>
      <c r="K18" s="251"/>
      <c r="L18" s="251"/>
      <c r="M18" s="251"/>
      <c r="N18" s="251"/>
      <c r="O18" s="251"/>
      <c r="P18" s="251"/>
      <c r="Q18" s="251"/>
      <c r="R18" s="250"/>
      <c r="S18" s="251"/>
      <c r="T18" s="252"/>
      <c r="U18" s="31"/>
      <c r="V18" s="32" t="s">
        <v>37</v>
      </c>
    </row>
    <row r="19" spans="1:22" ht="18.75" customHeight="1" thickBot="1" x14ac:dyDescent="0.2">
      <c r="A19" s="33"/>
      <c r="B19" s="189"/>
      <c r="C19" s="190"/>
      <c r="D19" s="190"/>
      <c r="E19" s="190"/>
      <c r="F19" s="191"/>
      <c r="G19" s="34"/>
      <c r="H19" s="190"/>
      <c r="I19" s="191"/>
      <c r="J19" s="189"/>
      <c r="K19" s="190"/>
      <c r="L19" s="190"/>
      <c r="M19" s="190"/>
      <c r="N19" s="190"/>
      <c r="O19" s="190"/>
      <c r="P19" s="190"/>
      <c r="Q19" s="190"/>
      <c r="R19" s="189"/>
      <c r="S19" s="190"/>
      <c r="T19" s="191"/>
      <c r="U19" s="35"/>
      <c r="V19" s="32" t="s">
        <v>38</v>
      </c>
    </row>
    <row r="20" spans="1:22" ht="4.5" customHeight="1" thickBot="1" x14ac:dyDescent="0.2">
      <c r="A20" s="36"/>
      <c r="B20" s="24"/>
      <c r="C20" s="24"/>
      <c r="D20" s="24"/>
      <c r="E20" s="24"/>
      <c r="F20" s="24"/>
      <c r="G20" s="24"/>
      <c r="H20" s="24"/>
      <c r="I20" s="24"/>
      <c r="J20" s="24"/>
      <c r="K20" s="24"/>
      <c r="L20" s="24"/>
      <c r="M20" s="24"/>
      <c r="N20" s="24"/>
      <c r="O20" s="24"/>
      <c r="P20" s="24"/>
      <c r="Q20" s="24"/>
      <c r="R20" s="24"/>
      <c r="S20" s="24"/>
      <c r="T20" s="24"/>
      <c r="U20" s="37"/>
    </row>
    <row r="21" spans="1:22" ht="18.75" customHeight="1" x14ac:dyDescent="0.15">
      <c r="A21" s="169" t="s">
        <v>39</v>
      </c>
      <c r="B21" s="170"/>
      <c r="C21" s="170"/>
      <c r="D21" s="170"/>
      <c r="E21" s="170"/>
      <c r="F21" s="170"/>
      <c r="G21" s="170"/>
      <c r="H21" s="170"/>
      <c r="I21" s="170"/>
      <c r="J21" s="170"/>
      <c r="K21" s="170"/>
      <c r="L21" s="170"/>
      <c r="M21" s="170"/>
      <c r="N21" s="170"/>
      <c r="O21" s="170"/>
      <c r="P21" s="170"/>
      <c r="Q21" s="170"/>
      <c r="R21" s="170"/>
      <c r="S21" s="170"/>
      <c r="T21" s="170"/>
      <c r="U21" s="171"/>
    </row>
    <row r="22" spans="1:22" ht="30" customHeight="1" x14ac:dyDescent="0.15">
      <c r="A22" s="234" t="s">
        <v>29</v>
      </c>
      <c r="B22" s="236" t="s">
        <v>40</v>
      </c>
      <c r="C22" s="238" t="s">
        <v>41</v>
      </c>
      <c r="D22" s="239"/>
      <c r="E22" s="239"/>
      <c r="F22" s="239"/>
      <c r="G22" s="240"/>
      <c r="H22" s="238" t="s">
        <v>42</v>
      </c>
      <c r="I22" s="240"/>
      <c r="J22" s="224" t="s">
        <v>43</v>
      </c>
      <c r="K22" s="225"/>
      <c r="L22" s="226"/>
      <c r="M22" s="224" t="s">
        <v>44</v>
      </c>
      <c r="N22" s="225"/>
      <c r="O22" s="225"/>
      <c r="P22" s="225"/>
      <c r="Q22" s="226"/>
      <c r="R22" s="227" t="s">
        <v>45</v>
      </c>
      <c r="S22" s="229" t="s">
        <v>46</v>
      </c>
      <c r="T22" s="230"/>
      <c r="U22" s="231" t="s">
        <v>47</v>
      </c>
    </row>
    <row r="23" spans="1:22" ht="17.25" customHeight="1" x14ac:dyDescent="0.15">
      <c r="A23" s="235"/>
      <c r="B23" s="237"/>
      <c r="C23" s="241"/>
      <c r="D23" s="242"/>
      <c r="E23" s="242"/>
      <c r="F23" s="242"/>
      <c r="G23" s="243"/>
      <c r="H23" s="241"/>
      <c r="I23" s="243"/>
      <c r="J23" s="244"/>
      <c r="K23" s="245"/>
      <c r="L23" s="246"/>
      <c r="M23" s="38" t="s">
        <v>48</v>
      </c>
      <c r="N23" s="233" t="s">
        <v>49</v>
      </c>
      <c r="O23" s="233"/>
      <c r="P23" s="233" t="s">
        <v>50</v>
      </c>
      <c r="Q23" s="233"/>
      <c r="R23" s="228"/>
      <c r="S23" s="27" t="s">
        <v>51</v>
      </c>
      <c r="T23" s="39" t="s">
        <v>52</v>
      </c>
      <c r="U23" s="232"/>
    </row>
    <row r="24" spans="1:22" ht="18.75" customHeight="1" x14ac:dyDescent="0.15">
      <c r="A24" s="40" t="s">
        <v>36</v>
      </c>
      <c r="B24" s="41"/>
      <c r="C24" s="217" t="s">
        <v>36</v>
      </c>
      <c r="D24" s="218"/>
      <c r="E24" s="218"/>
      <c r="F24" s="218"/>
      <c r="G24" s="219"/>
      <c r="H24" s="217"/>
      <c r="I24" s="219"/>
      <c r="J24" s="220" t="s">
        <v>36</v>
      </c>
      <c r="K24" s="221"/>
      <c r="L24" s="222"/>
      <c r="M24" s="42"/>
      <c r="N24" s="223"/>
      <c r="O24" s="223"/>
      <c r="P24" s="223"/>
      <c r="Q24" s="223"/>
      <c r="R24" s="43"/>
      <c r="S24" s="44"/>
      <c r="T24" s="45"/>
      <c r="U24" s="31"/>
      <c r="V24" s="32" t="s">
        <v>53</v>
      </c>
    </row>
    <row r="25" spans="1:22" ht="18.75" customHeight="1" x14ac:dyDescent="0.15">
      <c r="A25" s="46"/>
      <c r="B25" s="47"/>
      <c r="C25" s="209"/>
      <c r="D25" s="210"/>
      <c r="E25" s="210"/>
      <c r="F25" s="210"/>
      <c r="G25" s="211"/>
      <c r="H25" s="209"/>
      <c r="I25" s="211"/>
      <c r="J25" s="209"/>
      <c r="K25" s="210"/>
      <c r="L25" s="211"/>
      <c r="M25" s="47"/>
      <c r="N25" s="212"/>
      <c r="O25" s="212"/>
      <c r="P25" s="212"/>
      <c r="Q25" s="212"/>
      <c r="R25" s="48"/>
      <c r="S25" s="49"/>
      <c r="T25" s="50"/>
      <c r="U25" s="51"/>
      <c r="V25" s="32" t="s">
        <v>54</v>
      </c>
    </row>
    <row r="26" spans="1:22" ht="18.75" customHeight="1" x14ac:dyDescent="0.15">
      <c r="A26" s="46"/>
      <c r="B26" s="47"/>
      <c r="C26" s="209"/>
      <c r="D26" s="210"/>
      <c r="E26" s="210"/>
      <c r="F26" s="210"/>
      <c r="G26" s="211"/>
      <c r="H26" s="209"/>
      <c r="I26" s="211"/>
      <c r="J26" s="209"/>
      <c r="K26" s="210"/>
      <c r="L26" s="211"/>
      <c r="M26" s="47"/>
      <c r="N26" s="212"/>
      <c r="O26" s="212"/>
      <c r="P26" s="212"/>
      <c r="Q26" s="212"/>
      <c r="R26" s="48"/>
      <c r="S26" s="49"/>
      <c r="T26" s="50"/>
      <c r="U26" s="51"/>
      <c r="V26" s="32" t="s">
        <v>55</v>
      </c>
    </row>
    <row r="27" spans="1:22" ht="18.75" customHeight="1" x14ac:dyDescent="0.15">
      <c r="A27" s="46"/>
      <c r="B27" s="47"/>
      <c r="C27" s="209"/>
      <c r="D27" s="210"/>
      <c r="E27" s="210"/>
      <c r="F27" s="210"/>
      <c r="G27" s="211"/>
      <c r="H27" s="209"/>
      <c r="I27" s="211"/>
      <c r="J27" s="209"/>
      <c r="K27" s="210"/>
      <c r="L27" s="211"/>
      <c r="M27" s="47"/>
      <c r="N27" s="212"/>
      <c r="O27" s="212"/>
      <c r="P27" s="212"/>
      <c r="Q27" s="212"/>
      <c r="R27" s="48"/>
      <c r="S27" s="49"/>
      <c r="T27" s="50"/>
      <c r="U27" s="51"/>
    </row>
    <row r="28" spans="1:22" ht="18.75" customHeight="1" x14ac:dyDescent="0.15">
      <c r="A28" s="46"/>
      <c r="B28" s="47"/>
      <c r="C28" s="209"/>
      <c r="D28" s="210"/>
      <c r="E28" s="210"/>
      <c r="F28" s="210"/>
      <c r="G28" s="211"/>
      <c r="H28" s="209"/>
      <c r="I28" s="211"/>
      <c r="J28" s="209"/>
      <c r="K28" s="210"/>
      <c r="L28" s="211"/>
      <c r="M28" s="47"/>
      <c r="N28" s="212"/>
      <c r="O28" s="212"/>
      <c r="P28" s="212"/>
      <c r="Q28" s="212"/>
      <c r="R28" s="48"/>
      <c r="S28" s="49"/>
      <c r="T28" s="50"/>
      <c r="U28" s="51"/>
    </row>
    <row r="29" spans="1:22" ht="18.75" customHeight="1" x14ac:dyDescent="0.15">
      <c r="A29" s="52"/>
      <c r="B29" s="53"/>
      <c r="C29" s="213"/>
      <c r="D29" s="214"/>
      <c r="E29" s="214"/>
      <c r="F29" s="214"/>
      <c r="G29" s="215"/>
      <c r="H29" s="213"/>
      <c r="I29" s="215"/>
      <c r="J29" s="213"/>
      <c r="K29" s="214"/>
      <c r="L29" s="215"/>
      <c r="M29" s="53"/>
      <c r="N29" s="216"/>
      <c r="O29" s="216"/>
      <c r="P29" s="216"/>
      <c r="Q29" s="216"/>
      <c r="R29" s="54"/>
      <c r="S29" s="55"/>
      <c r="T29" s="56"/>
      <c r="U29" s="57"/>
    </row>
    <row r="30" spans="1:22" ht="18.75" customHeight="1" thickBot="1" x14ac:dyDescent="0.2">
      <c r="A30" s="200" t="s">
        <v>56</v>
      </c>
      <c r="B30" s="201"/>
      <c r="C30" s="201"/>
      <c r="D30" s="201"/>
      <c r="E30" s="201"/>
      <c r="F30" s="201"/>
      <c r="G30" s="201"/>
      <c r="H30" s="201"/>
      <c r="I30" s="201"/>
      <c r="J30" s="201"/>
      <c r="K30" s="201"/>
      <c r="L30" s="202"/>
      <c r="M30" s="58"/>
      <c r="N30" s="203"/>
      <c r="O30" s="203"/>
      <c r="P30" s="203"/>
      <c r="Q30" s="203"/>
      <c r="R30" s="204"/>
      <c r="S30" s="205"/>
      <c r="T30" s="205"/>
      <c r="U30" s="206"/>
    </row>
    <row r="31" spans="1:22" ht="4" customHeight="1" x14ac:dyDescent="0.15">
      <c r="A31" s="59"/>
      <c r="B31" s="59"/>
      <c r="C31" s="59"/>
      <c r="D31" s="59"/>
      <c r="E31" s="59"/>
      <c r="F31" s="59"/>
      <c r="G31" s="59"/>
      <c r="H31" s="59"/>
      <c r="I31" s="59"/>
      <c r="J31" s="59"/>
      <c r="K31" s="59"/>
      <c r="L31" s="59"/>
      <c r="M31" s="60"/>
      <c r="N31" s="61"/>
      <c r="O31" s="61"/>
      <c r="P31" s="61"/>
      <c r="Q31" s="61"/>
      <c r="R31" s="61"/>
      <c r="S31" s="61"/>
      <c r="T31" s="61"/>
      <c r="U31" s="61"/>
    </row>
    <row r="32" spans="1:22" ht="14.25" customHeight="1" x14ac:dyDescent="0.15">
      <c r="A32" s="62" t="s">
        <v>57</v>
      </c>
    </row>
    <row r="33" spans="1:22" ht="14.25" customHeight="1" x14ac:dyDescent="0.15">
      <c r="A33" s="62" t="s">
        <v>58</v>
      </c>
    </row>
    <row r="34" spans="1:22" ht="14.25" customHeight="1" x14ac:dyDescent="0.15">
      <c r="A34" s="62" t="s">
        <v>59</v>
      </c>
    </row>
    <row r="35" spans="1:22" ht="4.75" customHeight="1" thickBot="1" x14ac:dyDescent="0.2">
      <c r="A35" s="62"/>
    </row>
    <row r="36" spans="1:22" ht="18.5" customHeight="1" x14ac:dyDescent="0.15">
      <c r="A36" s="169" t="s">
        <v>60</v>
      </c>
      <c r="B36" s="170"/>
      <c r="C36" s="170"/>
      <c r="D36" s="170"/>
      <c r="E36" s="170"/>
      <c r="F36" s="170"/>
      <c r="G36" s="170"/>
      <c r="H36" s="170"/>
      <c r="I36" s="170"/>
      <c r="J36" s="170"/>
      <c r="K36" s="170"/>
      <c r="L36" s="170"/>
      <c r="M36" s="170"/>
      <c r="N36" s="170"/>
      <c r="O36" s="170"/>
      <c r="P36" s="170"/>
      <c r="Q36" s="170"/>
      <c r="R36" s="170"/>
      <c r="S36" s="170"/>
      <c r="T36" s="170"/>
      <c r="U36" s="171"/>
    </row>
    <row r="37" spans="1:22" ht="18.5" customHeight="1" x14ac:dyDescent="0.15">
      <c r="A37" s="63" t="s">
        <v>61</v>
      </c>
      <c r="B37" s="207"/>
      <c r="C37" s="207"/>
      <c r="D37" s="207"/>
      <c r="E37" s="207"/>
      <c r="F37" s="207"/>
      <c r="G37" s="208" t="s">
        <v>62</v>
      </c>
      <c r="H37" s="208"/>
      <c r="I37" s="207"/>
      <c r="J37" s="207"/>
      <c r="K37" s="207"/>
      <c r="L37" s="207"/>
      <c r="M37" s="207"/>
      <c r="N37" s="208" t="s">
        <v>63</v>
      </c>
      <c r="O37" s="208"/>
      <c r="P37" s="208"/>
      <c r="Q37" s="208"/>
      <c r="R37" s="208"/>
      <c r="S37" s="208"/>
      <c r="T37" s="207"/>
      <c r="U37" s="207"/>
    </row>
    <row r="38" spans="1:22" ht="18.5" customHeight="1" x14ac:dyDescent="0.15">
      <c r="A38" s="62"/>
      <c r="G38" s="64"/>
      <c r="O38" s="64"/>
    </row>
    <row r="39" spans="1:22" ht="18.75" customHeight="1" x14ac:dyDescent="0.15">
      <c r="A39" s="192" t="s">
        <v>64</v>
      </c>
      <c r="B39" s="192"/>
      <c r="C39" s="192"/>
      <c r="D39" s="192"/>
      <c r="E39" s="192"/>
      <c r="F39" s="192"/>
      <c r="G39" s="192"/>
      <c r="H39" s="192"/>
      <c r="I39" s="192"/>
      <c r="J39" s="192"/>
      <c r="K39" s="192"/>
      <c r="L39" s="192"/>
      <c r="M39" s="192"/>
      <c r="N39" s="192"/>
      <c r="O39" s="192"/>
      <c r="P39" s="192"/>
      <c r="Q39" s="192"/>
      <c r="R39" s="192"/>
      <c r="S39" s="192"/>
      <c r="T39" s="192"/>
      <c r="U39" s="192"/>
    </row>
    <row r="40" spans="1:22" ht="59.25" customHeight="1" thickBot="1" x14ac:dyDescent="0.2">
      <c r="A40" s="62"/>
    </row>
    <row r="41" spans="1:22" ht="18.75" customHeight="1" x14ac:dyDescent="0.15">
      <c r="A41" s="169" t="s">
        <v>65</v>
      </c>
      <c r="B41" s="170"/>
      <c r="C41" s="170"/>
      <c r="D41" s="170"/>
      <c r="E41" s="170"/>
      <c r="F41" s="170"/>
      <c r="G41" s="170"/>
      <c r="H41" s="170"/>
      <c r="I41" s="170"/>
      <c r="J41" s="170"/>
      <c r="K41" s="170"/>
      <c r="L41" s="170"/>
      <c r="M41" s="170"/>
      <c r="N41" s="170"/>
      <c r="O41" s="170"/>
      <c r="P41" s="170"/>
      <c r="Q41" s="170"/>
      <c r="R41" s="170"/>
      <c r="S41" s="170"/>
      <c r="T41" s="170"/>
      <c r="U41" s="171"/>
    </row>
    <row r="42" spans="1:22" ht="44.25" customHeight="1" x14ac:dyDescent="0.15">
      <c r="A42" s="26" t="s">
        <v>29</v>
      </c>
      <c r="B42" s="193" t="s">
        <v>66</v>
      </c>
      <c r="C42" s="194"/>
      <c r="D42" s="194"/>
      <c r="E42" s="194"/>
      <c r="F42" s="194"/>
      <c r="G42" s="195"/>
      <c r="H42" s="196" t="s">
        <v>67</v>
      </c>
      <c r="I42" s="196"/>
      <c r="J42" s="172" t="s">
        <v>68</v>
      </c>
      <c r="K42" s="172"/>
      <c r="L42" s="172"/>
      <c r="M42" s="172"/>
      <c r="N42" s="172"/>
      <c r="O42" s="172"/>
      <c r="P42" s="172"/>
      <c r="Q42" s="172"/>
      <c r="R42" s="172"/>
      <c r="S42" s="172"/>
      <c r="T42" s="27" t="s">
        <v>69</v>
      </c>
      <c r="U42" s="28" t="s">
        <v>70</v>
      </c>
    </row>
    <row r="43" spans="1:22" ht="18.75" customHeight="1" x14ac:dyDescent="0.15">
      <c r="A43" s="65" t="s">
        <v>36</v>
      </c>
      <c r="B43" s="197" t="s">
        <v>36</v>
      </c>
      <c r="C43" s="198"/>
      <c r="D43" s="198"/>
      <c r="E43" s="198"/>
      <c r="F43" s="198"/>
      <c r="G43" s="199"/>
      <c r="H43" s="197" t="s">
        <v>36</v>
      </c>
      <c r="I43" s="199"/>
      <c r="J43" s="197" t="s">
        <v>36</v>
      </c>
      <c r="K43" s="198"/>
      <c r="L43" s="198"/>
      <c r="M43" s="198"/>
      <c r="N43" s="198"/>
      <c r="O43" s="198"/>
      <c r="P43" s="198"/>
      <c r="Q43" s="198"/>
      <c r="R43" s="198"/>
      <c r="S43" s="199"/>
      <c r="T43" s="44"/>
      <c r="U43" s="31"/>
      <c r="V43" s="32" t="s">
        <v>71</v>
      </c>
    </row>
    <row r="44" spans="1:22" ht="18.75" customHeight="1" x14ac:dyDescent="0.15">
      <c r="A44" s="66"/>
      <c r="B44" s="186"/>
      <c r="C44" s="187"/>
      <c r="D44" s="187"/>
      <c r="E44" s="187"/>
      <c r="F44" s="187"/>
      <c r="G44" s="188"/>
      <c r="H44" s="186"/>
      <c r="I44" s="188"/>
      <c r="J44" s="186"/>
      <c r="K44" s="187"/>
      <c r="L44" s="187"/>
      <c r="M44" s="187"/>
      <c r="N44" s="187"/>
      <c r="O44" s="187"/>
      <c r="P44" s="187"/>
      <c r="Q44" s="187"/>
      <c r="R44" s="187"/>
      <c r="S44" s="188"/>
      <c r="T44" s="49"/>
      <c r="U44" s="51"/>
      <c r="V44" s="32" t="s">
        <v>72</v>
      </c>
    </row>
    <row r="45" spans="1:22" ht="18.75" customHeight="1" x14ac:dyDescent="0.15">
      <c r="A45" s="66"/>
      <c r="B45" s="186"/>
      <c r="C45" s="187"/>
      <c r="D45" s="187"/>
      <c r="E45" s="187"/>
      <c r="F45" s="187"/>
      <c r="G45" s="188"/>
      <c r="H45" s="155"/>
      <c r="I45" s="155"/>
      <c r="J45" s="155"/>
      <c r="K45" s="155"/>
      <c r="L45" s="155"/>
      <c r="M45" s="155"/>
      <c r="N45" s="155"/>
      <c r="O45" s="155"/>
      <c r="P45" s="155"/>
      <c r="Q45" s="155"/>
      <c r="R45" s="155"/>
      <c r="S45" s="155"/>
      <c r="T45" s="49"/>
      <c r="U45" s="51"/>
      <c r="V45" s="32" t="s">
        <v>73</v>
      </c>
    </row>
    <row r="46" spans="1:22" ht="18.75" customHeight="1" x14ac:dyDescent="0.15">
      <c r="A46" s="66"/>
      <c r="B46" s="186"/>
      <c r="C46" s="187"/>
      <c r="D46" s="187"/>
      <c r="E46" s="187"/>
      <c r="F46" s="187"/>
      <c r="G46" s="188"/>
      <c r="H46" s="155"/>
      <c r="I46" s="155"/>
      <c r="J46" s="155"/>
      <c r="K46" s="155"/>
      <c r="L46" s="155"/>
      <c r="M46" s="155"/>
      <c r="N46" s="155"/>
      <c r="O46" s="155"/>
      <c r="P46" s="155"/>
      <c r="Q46" s="155"/>
      <c r="R46" s="155"/>
      <c r="S46" s="155"/>
      <c r="T46" s="49"/>
      <c r="U46" s="51"/>
    </row>
    <row r="47" spans="1:22" ht="18.75" customHeight="1" x14ac:dyDescent="0.15">
      <c r="A47" s="66"/>
      <c r="B47" s="186"/>
      <c r="C47" s="187"/>
      <c r="D47" s="187"/>
      <c r="E47" s="187"/>
      <c r="F47" s="187"/>
      <c r="G47" s="188"/>
      <c r="H47" s="155"/>
      <c r="I47" s="155"/>
      <c r="J47" s="155"/>
      <c r="K47" s="155"/>
      <c r="L47" s="155"/>
      <c r="M47" s="155"/>
      <c r="N47" s="155"/>
      <c r="O47" s="155"/>
      <c r="P47" s="155"/>
      <c r="Q47" s="155"/>
      <c r="R47" s="155"/>
      <c r="S47" s="155"/>
      <c r="T47" s="49"/>
      <c r="U47" s="51"/>
    </row>
    <row r="48" spans="1:22" ht="18.75" customHeight="1" x14ac:dyDescent="0.15">
      <c r="A48" s="66"/>
      <c r="B48" s="186"/>
      <c r="C48" s="187"/>
      <c r="D48" s="187"/>
      <c r="E48" s="187"/>
      <c r="F48" s="187"/>
      <c r="G48" s="188"/>
      <c r="H48" s="155"/>
      <c r="I48" s="155"/>
      <c r="J48" s="155"/>
      <c r="K48" s="155"/>
      <c r="L48" s="155"/>
      <c r="M48" s="155"/>
      <c r="N48" s="155"/>
      <c r="O48" s="155"/>
      <c r="P48" s="155"/>
      <c r="Q48" s="155"/>
      <c r="R48" s="155"/>
      <c r="S48" s="155"/>
      <c r="T48" s="49"/>
      <c r="U48" s="51"/>
    </row>
    <row r="49" spans="1:21" ht="18.75" customHeight="1" x14ac:dyDescent="0.15">
      <c r="A49" s="66"/>
      <c r="B49" s="186"/>
      <c r="C49" s="187"/>
      <c r="D49" s="187"/>
      <c r="E49" s="187"/>
      <c r="F49" s="187"/>
      <c r="G49" s="188"/>
      <c r="H49" s="155"/>
      <c r="I49" s="155"/>
      <c r="J49" s="155"/>
      <c r="K49" s="155"/>
      <c r="L49" s="155"/>
      <c r="M49" s="155"/>
      <c r="N49" s="155"/>
      <c r="O49" s="155"/>
      <c r="P49" s="155"/>
      <c r="Q49" s="155"/>
      <c r="R49" s="155"/>
      <c r="S49" s="155"/>
      <c r="T49" s="49"/>
      <c r="U49" s="51"/>
    </row>
    <row r="50" spans="1:21" ht="18.75" customHeight="1" x14ac:dyDescent="0.15">
      <c r="A50" s="66"/>
      <c r="B50" s="186"/>
      <c r="C50" s="187"/>
      <c r="D50" s="187"/>
      <c r="E50" s="187"/>
      <c r="F50" s="187"/>
      <c r="G50" s="188"/>
      <c r="H50" s="155"/>
      <c r="I50" s="155"/>
      <c r="J50" s="155"/>
      <c r="K50" s="155"/>
      <c r="L50" s="155"/>
      <c r="M50" s="155"/>
      <c r="N50" s="155"/>
      <c r="O50" s="155"/>
      <c r="P50" s="155"/>
      <c r="Q50" s="155"/>
      <c r="R50" s="155"/>
      <c r="S50" s="155"/>
      <c r="T50" s="49"/>
      <c r="U50" s="51"/>
    </row>
    <row r="51" spans="1:21" ht="18.75" customHeight="1" x14ac:dyDescent="0.15">
      <c r="A51" s="66"/>
      <c r="B51" s="186"/>
      <c r="C51" s="187"/>
      <c r="D51" s="187"/>
      <c r="E51" s="187"/>
      <c r="F51" s="187"/>
      <c r="G51" s="188"/>
      <c r="H51" s="155"/>
      <c r="I51" s="155"/>
      <c r="J51" s="155"/>
      <c r="K51" s="155"/>
      <c r="L51" s="155"/>
      <c r="M51" s="155"/>
      <c r="N51" s="155"/>
      <c r="O51" s="155"/>
      <c r="P51" s="155"/>
      <c r="Q51" s="155"/>
      <c r="R51" s="155"/>
      <c r="S51" s="155"/>
      <c r="T51" s="49"/>
      <c r="U51" s="51"/>
    </row>
    <row r="52" spans="1:21" ht="18.75" customHeight="1" x14ac:dyDescent="0.15">
      <c r="A52" s="66"/>
      <c r="B52" s="186"/>
      <c r="C52" s="187"/>
      <c r="D52" s="187"/>
      <c r="E52" s="187"/>
      <c r="F52" s="187"/>
      <c r="G52" s="188"/>
      <c r="H52" s="155"/>
      <c r="I52" s="155"/>
      <c r="J52" s="155"/>
      <c r="K52" s="155"/>
      <c r="L52" s="155"/>
      <c r="M52" s="155"/>
      <c r="N52" s="155"/>
      <c r="O52" s="155"/>
      <c r="P52" s="155"/>
      <c r="Q52" s="155"/>
      <c r="R52" s="155"/>
      <c r="S52" s="155"/>
      <c r="T52" s="49"/>
      <c r="U52" s="51"/>
    </row>
    <row r="53" spans="1:21" ht="18.75" customHeight="1" x14ac:dyDescent="0.15">
      <c r="A53" s="66"/>
      <c r="B53" s="186"/>
      <c r="C53" s="187"/>
      <c r="D53" s="187"/>
      <c r="E53" s="187"/>
      <c r="F53" s="187"/>
      <c r="G53" s="188"/>
      <c r="H53" s="155"/>
      <c r="I53" s="155"/>
      <c r="J53" s="155"/>
      <c r="K53" s="155"/>
      <c r="L53" s="155"/>
      <c r="M53" s="155"/>
      <c r="N53" s="155"/>
      <c r="O53" s="155"/>
      <c r="P53" s="155"/>
      <c r="Q53" s="155"/>
      <c r="R53" s="155"/>
      <c r="S53" s="155"/>
      <c r="T53" s="49"/>
      <c r="U53" s="51"/>
    </row>
    <row r="54" spans="1:21" ht="18.75" customHeight="1" x14ac:dyDescent="0.15">
      <c r="A54" s="66"/>
      <c r="B54" s="186"/>
      <c r="C54" s="187"/>
      <c r="D54" s="187"/>
      <c r="E54" s="187"/>
      <c r="F54" s="187"/>
      <c r="G54" s="188"/>
      <c r="H54" s="155"/>
      <c r="I54" s="155"/>
      <c r="J54" s="155"/>
      <c r="K54" s="155"/>
      <c r="L54" s="155"/>
      <c r="M54" s="155"/>
      <c r="N54" s="155"/>
      <c r="O54" s="155"/>
      <c r="P54" s="155"/>
      <c r="Q54" s="155"/>
      <c r="R54" s="155"/>
      <c r="S54" s="155"/>
      <c r="T54" s="49"/>
      <c r="U54" s="51"/>
    </row>
    <row r="55" spans="1:21" ht="18.75" customHeight="1" x14ac:dyDescent="0.15">
      <c r="A55" s="66"/>
      <c r="B55" s="186"/>
      <c r="C55" s="187"/>
      <c r="D55" s="187"/>
      <c r="E55" s="187"/>
      <c r="F55" s="187"/>
      <c r="G55" s="188"/>
      <c r="H55" s="155"/>
      <c r="I55" s="155"/>
      <c r="J55" s="155"/>
      <c r="K55" s="155"/>
      <c r="L55" s="155"/>
      <c r="M55" s="155"/>
      <c r="N55" s="155"/>
      <c r="O55" s="155"/>
      <c r="P55" s="155"/>
      <c r="Q55" s="155"/>
      <c r="R55" s="155"/>
      <c r="S55" s="155"/>
      <c r="T55" s="49"/>
      <c r="U55" s="51"/>
    </row>
    <row r="56" spans="1:21" ht="18.75" customHeight="1" x14ac:dyDescent="0.15">
      <c r="A56" s="66"/>
      <c r="B56" s="186"/>
      <c r="C56" s="187"/>
      <c r="D56" s="187"/>
      <c r="E56" s="187"/>
      <c r="F56" s="187"/>
      <c r="G56" s="188"/>
      <c r="H56" s="155"/>
      <c r="I56" s="155"/>
      <c r="J56" s="155"/>
      <c r="K56" s="155"/>
      <c r="L56" s="155"/>
      <c r="M56" s="155"/>
      <c r="N56" s="155"/>
      <c r="O56" s="155"/>
      <c r="P56" s="155"/>
      <c r="Q56" s="155"/>
      <c r="R56" s="155"/>
      <c r="S56" s="155"/>
      <c r="T56" s="49"/>
      <c r="U56" s="51"/>
    </row>
    <row r="57" spans="1:21" ht="18.75" customHeight="1" x14ac:dyDescent="0.15">
      <c r="A57" s="66"/>
      <c r="B57" s="186"/>
      <c r="C57" s="187"/>
      <c r="D57" s="187"/>
      <c r="E57" s="187"/>
      <c r="F57" s="187"/>
      <c r="G57" s="188"/>
      <c r="H57" s="155"/>
      <c r="I57" s="155"/>
      <c r="J57" s="155"/>
      <c r="K57" s="155"/>
      <c r="L57" s="155"/>
      <c r="M57" s="155"/>
      <c r="N57" s="155"/>
      <c r="O57" s="155"/>
      <c r="P57" s="155"/>
      <c r="Q57" s="155"/>
      <c r="R57" s="155"/>
      <c r="S57" s="155"/>
      <c r="T57" s="49"/>
      <c r="U57" s="51"/>
    </row>
    <row r="58" spans="1:21" ht="18.75" customHeight="1" x14ac:dyDescent="0.15">
      <c r="A58" s="66"/>
      <c r="B58" s="186"/>
      <c r="C58" s="187"/>
      <c r="D58" s="187"/>
      <c r="E58" s="187"/>
      <c r="F58" s="187"/>
      <c r="G58" s="188"/>
      <c r="H58" s="155"/>
      <c r="I58" s="155"/>
      <c r="J58" s="155"/>
      <c r="K58" s="155"/>
      <c r="L58" s="155"/>
      <c r="M58" s="155"/>
      <c r="N58" s="155"/>
      <c r="O58" s="155"/>
      <c r="P58" s="155"/>
      <c r="Q58" s="155"/>
      <c r="R58" s="155"/>
      <c r="S58" s="155"/>
      <c r="T58" s="49"/>
      <c r="U58" s="51"/>
    </row>
    <row r="59" spans="1:21" ht="18.75" customHeight="1" x14ac:dyDescent="0.15">
      <c r="A59" s="66"/>
      <c r="B59" s="186"/>
      <c r="C59" s="187"/>
      <c r="D59" s="187"/>
      <c r="E59" s="187"/>
      <c r="F59" s="187"/>
      <c r="G59" s="188"/>
      <c r="H59" s="155"/>
      <c r="I59" s="155"/>
      <c r="J59" s="155"/>
      <c r="K59" s="155"/>
      <c r="L59" s="155"/>
      <c r="M59" s="155"/>
      <c r="N59" s="155"/>
      <c r="O59" s="155"/>
      <c r="P59" s="155"/>
      <c r="Q59" s="155"/>
      <c r="R59" s="155"/>
      <c r="S59" s="155"/>
      <c r="T59" s="49"/>
      <c r="U59" s="51"/>
    </row>
    <row r="60" spans="1:21" ht="18.75" customHeight="1" x14ac:dyDescent="0.15">
      <c r="A60" s="66"/>
      <c r="B60" s="186"/>
      <c r="C60" s="187"/>
      <c r="D60" s="187"/>
      <c r="E60" s="187"/>
      <c r="F60" s="187"/>
      <c r="G60" s="188"/>
      <c r="H60" s="155"/>
      <c r="I60" s="155"/>
      <c r="J60" s="155"/>
      <c r="K60" s="155"/>
      <c r="L60" s="155"/>
      <c r="M60" s="155"/>
      <c r="N60" s="155"/>
      <c r="O60" s="155"/>
      <c r="P60" s="155"/>
      <c r="Q60" s="155"/>
      <c r="R60" s="155"/>
      <c r="S60" s="155"/>
      <c r="T60" s="49"/>
      <c r="U60" s="51"/>
    </row>
    <row r="61" spans="1:21" ht="18.75" customHeight="1" thickBot="1" x14ac:dyDescent="0.2">
      <c r="A61" s="67"/>
      <c r="B61" s="189"/>
      <c r="C61" s="190"/>
      <c r="D61" s="190"/>
      <c r="E61" s="190"/>
      <c r="F61" s="190"/>
      <c r="G61" s="191"/>
      <c r="H61" s="162"/>
      <c r="I61" s="162"/>
      <c r="J61" s="162"/>
      <c r="K61" s="162"/>
      <c r="L61" s="162"/>
      <c r="M61" s="162"/>
      <c r="N61" s="162"/>
      <c r="O61" s="162"/>
      <c r="P61" s="162"/>
      <c r="Q61" s="162"/>
      <c r="R61" s="162"/>
      <c r="S61" s="162"/>
      <c r="T61" s="34"/>
      <c r="U61" s="35"/>
    </row>
    <row r="62" spans="1:21" ht="4.5" customHeight="1" thickBot="1" x14ac:dyDescent="0.2">
      <c r="A62" s="36"/>
      <c r="B62" s="24"/>
      <c r="C62" s="24"/>
      <c r="D62" s="24"/>
      <c r="E62" s="24"/>
      <c r="F62" s="24"/>
      <c r="G62" s="24"/>
      <c r="H62" s="24"/>
      <c r="I62" s="24"/>
      <c r="J62" s="24"/>
      <c r="K62" s="24"/>
      <c r="L62" s="24"/>
      <c r="M62" s="24"/>
      <c r="N62" s="24"/>
      <c r="O62" s="24"/>
      <c r="P62" s="24"/>
      <c r="Q62" s="24"/>
      <c r="R62" s="24"/>
      <c r="S62" s="24"/>
      <c r="T62" s="24"/>
      <c r="U62" s="37"/>
    </row>
    <row r="63" spans="1:21" ht="18.75" customHeight="1" x14ac:dyDescent="0.15">
      <c r="A63" s="169" t="s">
        <v>74</v>
      </c>
      <c r="B63" s="170"/>
      <c r="C63" s="170"/>
      <c r="D63" s="170"/>
      <c r="E63" s="170"/>
      <c r="F63" s="170"/>
      <c r="G63" s="170"/>
      <c r="H63" s="170"/>
      <c r="I63" s="170"/>
      <c r="J63" s="170"/>
      <c r="K63" s="170"/>
      <c r="L63" s="170"/>
      <c r="M63" s="170"/>
      <c r="N63" s="170"/>
      <c r="O63" s="170"/>
      <c r="P63" s="170"/>
      <c r="Q63" s="170"/>
      <c r="R63" s="170"/>
      <c r="S63" s="170"/>
      <c r="T63" s="170"/>
      <c r="U63" s="171"/>
    </row>
    <row r="64" spans="1:21" ht="18.75" customHeight="1" x14ac:dyDescent="0.15">
      <c r="A64" s="26" t="s">
        <v>29</v>
      </c>
      <c r="B64" s="172" t="s">
        <v>30</v>
      </c>
      <c r="C64" s="172"/>
      <c r="D64" s="172"/>
      <c r="E64" s="172"/>
      <c r="F64" s="173" t="s">
        <v>75</v>
      </c>
      <c r="G64" s="173"/>
      <c r="H64" s="173"/>
      <c r="I64" s="174" t="s">
        <v>76</v>
      </c>
      <c r="J64" s="175"/>
      <c r="K64" s="175"/>
      <c r="L64" s="175"/>
      <c r="M64" s="175"/>
      <c r="N64" s="175"/>
      <c r="O64" s="176" t="s">
        <v>77</v>
      </c>
      <c r="P64" s="177"/>
      <c r="Q64" s="177"/>
      <c r="R64" s="177"/>
      <c r="S64" s="177"/>
      <c r="T64" s="177"/>
      <c r="U64" s="178"/>
    </row>
    <row r="65" spans="1:22" ht="18.75" customHeight="1" x14ac:dyDescent="0.15">
      <c r="A65" s="68"/>
      <c r="B65" s="179"/>
      <c r="C65" s="179"/>
      <c r="D65" s="179"/>
      <c r="E65" s="179"/>
      <c r="F65" s="180"/>
      <c r="G65" s="180"/>
      <c r="H65" s="180"/>
      <c r="I65" s="181"/>
      <c r="J65" s="182"/>
      <c r="K65" s="182"/>
      <c r="L65" s="182"/>
      <c r="M65" s="182"/>
      <c r="N65" s="182"/>
      <c r="O65" s="183"/>
      <c r="P65" s="184"/>
      <c r="Q65" s="184"/>
      <c r="R65" s="184"/>
      <c r="S65" s="184"/>
      <c r="T65" s="184"/>
      <c r="U65" s="185"/>
      <c r="V65" s="32" t="s">
        <v>78</v>
      </c>
    </row>
    <row r="66" spans="1:22" ht="18.75" customHeight="1" x14ac:dyDescent="0.15">
      <c r="A66" s="66"/>
      <c r="B66" s="155"/>
      <c r="C66" s="155"/>
      <c r="D66" s="155"/>
      <c r="E66" s="155"/>
      <c r="F66" s="156"/>
      <c r="G66" s="156"/>
      <c r="H66" s="156"/>
      <c r="I66" s="157"/>
      <c r="J66" s="158"/>
      <c r="K66" s="158"/>
      <c r="L66" s="158"/>
      <c r="M66" s="158"/>
      <c r="N66" s="158"/>
      <c r="O66" s="159"/>
      <c r="P66" s="160"/>
      <c r="Q66" s="160"/>
      <c r="R66" s="160"/>
      <c r="S66" s="160"/>
      <c r="T66" s="160"/>
      <c r="U66" s="161"/>
      <c r="V66" s="69" t="s">
        <v>73</v>
      </c>
    </row>
    <row r="67" spans="1:22" ht="18.75" customHeight="1" thickBot="1" x14ac:dyDescent="0.2">
      <c r="A67" s="67"/>
      <c r="B67" s="162"/>
      <c r="C67" s="162"/>
      <c r="D67" s="162"/>
      <c r="E67" s="162"/>
      <c r="F67" s="163"/>
      <c r="G67" s="163"/>
      <c r="H67" s="163"/>
      <c r="I67" s="164"/>
      <c r="J67" s="165"/>
      <c r="K67" s="165"/>
      <c r="L67" s="165"/>
      <c r="M67" s="165"/>
      <c r="N67" s="165"/>
      <c r="O67" s="166"/>
      <c r="P67" s="167"/>
      <c r="Q67" s="167"/>
      <c r="R67" s="167"/>
      <c r="S67" s="167"/>
      <c r="T67" s="167"/>
      <c r="U67" s="168"/>
    </row>
    <row r="68" spans="1:22" ht="4.5" customHeight="1" x14ac:dyDescent="0.15">
      <c r="A68" s="70"/>
      <c r="B68" s="71"/>
      <c r="C68" s="71"/>
      <c r="D68" s="71"/>
      <c r="E68" s="71"/>
      <c r="F68" s="71"/>
      <c r="G68" s="71"/>
      <c r="H68" s="71"/>
      <c r="I68" s="71"/>
      <c r="J68" s="71"/>
      <c r="K68" s="71"/>
      <c r="L68" s="71"/>
      <c r="M68" s="71"/>
      <c r="N68" s="71"/>
      <c r="O68" s="71"/>
      <c r="P68" s="71"/>
      <c r="Q68" s="71"/>
      <c r="R68" s="71"/>
      <c r="S68" s="71"/>
      <c r="T68" s="71"/>
      <c r="U68" s="70"/>
    </row>
    <row r="69" spans="1:22" ht="15" customHeight="1" x14ac:dyDescent="0.15">
      <c r="A69" s="140" t="s">
        <v>79</v>
      </c>
      <c r="B69" s="141"/>
      <c r="C69" s="141"/>
      <c r="D69" s="141"/>
      <c r="E69" s="141"/>
      <c r="F69" s="141"/>
      <c r="G69" s="141"/>
      <c r="H69" s="141"/>
      <c r="I69" s="141"/>
      <c r="J69" s="141"/>
      <c r="K69" s="141"/>
      <c r="L69" s="141"/>
      <c r="M69" s="141"/>
      <c r="N69" s="141"/>
      <c r="O69" s="141"/>
      <c r="P69" s="141"/>
      <c r="Q69" s="141"/>
      <c r="R69" s="141"/>
      <c r="S69" s="141"/>
      <c r="T69" s="141"/>
      <c r="U69" s="142"/>
    </row>
    <row r="70" spans="1:22" ht="90.75" customHeight="1" thickBot="1" x14ac:dyDescent="0.2">
      <c r="A70" s="143"/>
      <c r="B70" s="144"/>
      <c r="C70" s="144"/>
      <c r="D70" s="144"/>
      <c r="E70" s="144"/>
      <c r="F70" s="144"/>
      <c r="G70" s="144"/>
      <c r="H70" s="144"/>
      <c r="I70" s="144"/>
      <c r="J70" s="144"/>
      <c r="K70" s="144"/>
      <c r="L70" s="144"/>
      <c r="M70" s="144"/>
      <c r="N70" s="144"/>
      <c r="O70" s="144"/>
      <c r="P70" s="144"/>
      <c r="Q70" s="144"/>
      <c r="R70" s="144"/>
      <c r="S70" s="144"/>
      <c r="T70" s="144"/>
      <c r="U70" s="145"/>
    </row>
    <row r="71" spans="1:22" ht="3.75" customHeight="1" x14ac:dyDescent="0.15"/>
    <row r="72" spans="1:22" ht="12.75" customHeight="1" x14ac:dyDescent="0.15">
      <c r="A72" s="72" t="s">
        <v>80</v>
      </c>
      <c r="U72" s="73"/>
    </row>
    <row r="74" spans="1:22" ht="18" x14ac:dyDescent="0.15">
      <c r="A74" s="146" t="s">
        <v>81</v>
      </c>
      <c r="B74" s="146"/>
      <c r="C74" s="146"/>
      <c r="D74" s="146"/>
      <c r="E74" s="146"/>
      <c r="F74" s="146"/>
      <c r="G74" s="146"/>
      <c r="H74" s="146"/>
      <c r="I74" s="146"/>
      <c r="J74" s="146"/>
      <c r="K74" s="146"/>
      <c r="L74" s="146"/>
      <c r="M74" s="146"/>
      <c r="N74" s="146"/>
      <c r="O74" s="146"/>
      <c r="P74" s="146"/>
      <c r="Q74" s="146"/>
      <c r="R74" s="146"/>
      <c r="S74" s="146"/>
      <c r="T74" s="146"/>
      <c r="U74" s="146"/>
    </row>
    <row r="76" spans="1:22" x14ac:dyDescent="0.15">
      <c r="A76" s="147" t="s">
        <v>82</v>
      </c>
      <c r="B76" s="147"/>
      <c r="C76" s="147"/>
      <c r="D76" s="147"/>
      <c r="E76" s="147"/>
      <c r="F76" s="147"/>
      <c r="G76" s="147"/>
      <c r="H76" s="147"/>
      <c r="I76" s="147"/>
      <c r="J76" s="147"/>
      <c r="K76" s="147"/>
      <c r="L76" s="147"/>
      <c r="M76" s="147"/>
      <c r="N76" s="147"/>
      <c r="O76" s="147"/>
      <c r="P76" s="147"/>
      <c r="Q76" s="147"/>
      <c r="R76" s="147"/>
      <c r="S76" s="147"/>
      <c r="T76" s="147"/>
      <c r="U76" s="147"/>
    </row>
    <row r="77" spans="1:22" x14ac:dyDescent="0.15">
      <c r="A77" s="147"/>
      <c r="B77" s="147"/>
      <c r="C77" s="147"/>
      <c r="D77" s="147"/>
      <c r="E77" s="147"/>
      <c r="F77" s="147"/>
      <c r="G77" s="147"/>
      <c r="H77" s="147"/>
      <c r="I77" s="147"/>
      <c r="J77" s="147"/>
      <c r="K77" s="147"/>
      <c r="L77" s="147"/>
      <c r="M77" s="147"/>
      <c r="N77" s="147"/>
      <c r="O77" s="147"/>
      <c r="P77" s="147"/>
      <c r="Q77" s="147"/>
      <c r="R77" s="147"/>
      <c r="S77" s="147"/>
      <c r="T77" s="147"/>
      <c r="U77" s="147"/>
    </row>
    <row r="78" spans="1:22" x14ac:dyDescent="0.15">
      <c r="A78" s="74"/>
      <c r="B78" s="74"/>
      <c r="C78" s="74"/>
      <c r="D78" s="74"/>
      <c r="E78" s="74"/>
      <c r="F78" s="74"/>
      <c r="G78" s="74"/>
      <c r="H78" s="74"/>
      <c r="I78" s="74"/>
      <c r="J78" s="74"/>
      <c r="K78" s="74"/>
      <c r="L78" s="74"/>
      <c r="M78" s="74"/>
      <c r="N78" s="74"/>
      <c r="O78" s="74"/>
      <c r="P78" s="74"/>
      <c r="Q78" s="74"/>
      <c r="R78" s="74"/>
      <c r="S78" s="74"/>
      <c r="T78" s="74"/>
      <c r="U78" s="74"/>
    </row>
    <row r="79" spans="1:22" ht="26.25" customHeight="1" x14ac:dyDescent="0.15">
      <c r="A79" s="74"/>
      <c r="B79" s="74"/>
      <c r="C79" s="74"/>
      <c r="D79" s="74"/>
      <c r="E79" s="74"/>
      <c r="F79" s="74"/>
      <c r="G79" s="74"/>
      <c r="H79" s="74"/>
      <c r="I79" s="75"/>
    </row>
    <row r="80" spans="1:22" ht="13" customHeight="1" x14ac:dyDescent="0.15">
      <c r="B80" s="148" t="s">
        <v>83</v>
      </c>
      <c r="C80" s="148"/>
      <c r="D80" s="148"/>
      <c r="E80" s="148"/>
      <c r="F80" s="148"/>
      <c r="G80" s="148"/>
      <c r="H80" s="148"/>
      <c r="I80" s="148" t="s">
        <v>84</v>
      </c>
      <c r="J80" s="148"/>
      <c r="K80" s="148"/>
      <c r="L80" s="148"/>
      <c r="O80" s="149" t="s">
        <v>85</v>
      </c>
      <c r="P80" s="150"/>
      <c r="Q80" s="150"/>
      <c r="R80" s="150"/>
      <c r="S80" s="150"/>
      <c r="T80" s="151"/>
    </row>
    <row r="81" spans="2:20" x14ac:dyDescent="0.15">
      <c r="B81" s="148"/>
      <c r="C81" s="148"/>
      <c r="D81" s="148"/>
      <c r="E81" s="148"/>
      <c r="F81" s="148"/>
      <c r="G81" s="148"/>
      <c r="H81" s="148"/>
      <c r="I81" s="148"/>
      <c r="J81" s="148"/>
      <c r="K81" s="148"/>
      <c r="L81" s="148"/>
      <c r="O81" s="152"/>
      <c r="P81" s="153"/>
      <c r="Q81" s="153"/>
      <c r="R81" s="153"/>
      <c r="S81" s="153"/>
      <c r="T81" s="154"/>
    </row>
    <row r="82" spans="2:20" ht="14" x14ac:dyDescent="0.2">
      <c r="B82" s="134" t="s">
        <v>86</v>
      </c>
      <c r="C82" s="134" t="s">
        <v>87</v>
      </c>
      <c r="D82" s="134"/>
      <c r="E82" s="134"/>
      <c r="F82" s="135" t="s">
        <v>88</v>
      </c>
      <c r="G82" s="136"/>
      <c r="H82" s="137"/>
      <c r="I82" s="138">
        <v>0</v>
      </c>
      <c r="J82" s="138"/>
      <c r="K82" s="138"/>
      <c r="L82" s="138"/>
      <c r="O82" s="122" t="s">
        <v>89</v>
      </c>
      <c r="P82" s="122"/>
      <c r="Q82" s="122"/>
      <c r="R82" s="122"/>
      <c r="S82" s="122">
        <v>0</v>
      </c>
      <c r="T82" s="122"/>
    </row>
    <row r="83" spans="2:20" x14ac:dyDescent="0.15">
      <c r="B83" s="134"/>
      <c r="C83" s="134"/>
      <c r="D83" s="134"/>
      <c r="E83" s="134"/>
      <c r="F83" s="126" t="s">
        <v>90</v>
      </c>
      <c r="G83" s="127"/>
      <c r="H83" s="128"/>
      <c r="I83" s="129">
        <v>2</v>
      </c>
      <c r="J83" s="129"/>
      <c r="K83" s="129"/>
      <c r="L83" s="129"/>
      <c r="O83" s="123"/>
      <c r="P83" s="123"/>
      <c r="Q83" s="123"/>
      <c r="R83" s="123"/>
      <c r="S83" s="123"/>
      <c r="T83" s="123"/>
    </row>
    <row r="84" spans="2:20" ht="14" x14ac:dyDescent="0.2">
      <c r="B84" s="134"/>
      <c r="C84" s="134"/>
      <c r="D84" s="134"/>
      <c r="E84" s="134"/>
      <c r="F84" s="130" t="s">
        <v>91</v>
      </c>
      <c r="G84" s="131"/>
      <c r="H84" s="132"/>
      <c r="I84" s="133">
        <v>3</v>
      </c>
      <c r="J84" s="133"/>
      <c r="K84" s="133"/>
      <c r="L84" s="133"/>
      <c r="O84" s="124"/>
      <c r="P84" s="124"/>
      <c r="Q84" s="124"/>
      <c r="R84" s="124"/>
      <c r="S84" s="124"/>
      <c r="T84" s="124"/>
    </row>
    <row r="85" spans="2:20" ht="14" x14ac:dyDescent="0.2">
      <c r="B85" s="134"/>
      <c r="C85" s="134" t="s">
        <v>92</v>
      </c>
      <c r="D85" s="134"/>
      <c r="E85" s="134"/>
      <c r="F85" s="135" t="s">
        <v>93</v>
      </c>
      <c r="G85" s="136"/>
      <c r="H85" s="137"/>
      <c r="I85" s="138">
        <v>2</v>
      </c>
      <c r="J85" s="138"/>
      <c r="K85" s="138"/>
      <c r="L85" s="138"/>
      <c r="O85" s="122" t="s">
        <v>94</v>
      </c>
      <c r="P85" s="122"/>
      <c r="Q85" s="122"/>
      <c r="R85" s="122"/>
      <c r="S85" s="125">
        <v>0.05</v>
      </c>
      <c r="T85" s="122"/>
    </row>
    <row r="86" spans="2:20" x14ac:dyDescent="0.15">
      <c r="B86" s="134"/>
      <c r="C86" s="134"/>
      <c r="D86" s="134"/>
      <c r="E86" s="134"/>
      <c r="F86" s="126" t="s">
        <v>95</v>
      </c>
      <c r="G86" s="127"/>
      <c r="H86" s="128"/>
      <c r="I86" s="129">
        <v>0</v>
      </c>
      <c r="J86" s="129"/>
      <c r="K86" s="129"/>
      <c r="L86" s="129"/>
      <c r="O86" s="123"/>
      <c r="P86" s="123"/>
      <c r="Q86" s="123"/>
      <c r="R86" s="123"/>
      <c r="S86" s="123"/>
      <c r="T86" s="123"/>
    </row>
    <row r="87" spans="2:20" ht="13" customHeight="1" x14ac:dyDescent="0.15">
      <c r="B87" s="134" t="s">
        <v>96</v>
      </c>
      <c r="C87" s="139" t="s">
        <v>97</v>
      </c>
      <c r="D87" s="139"/>
      <c r="E87" s="139"/>
      <c r="F87" s="135" t="s">
        <v>98</v>
      </c>
      <c r="G87" s="136"/>
      <c r="H87" s="137"/>
      <c r="I87" s="138">
        <v>4</v>
      </c>
      <c r="J87" s="138"/>
      <c r="K87" s="138"/>
      <c r="L87" s="138"/>
      <c r="O87" s="124"/>
      <c r="P87" s="124"/>
      <c r="Q87" s="124"/>
      <c r="R87" s="124"/>
      <c r="S87" s="124"/>
      <c r="T87" s="124"/>
    </row>
    <row r="88" spans="2:20" ht="14" x14ac:dyDescent="0.2">
      <c r="B88" s="134"/>
      <c r="C88" s="139"/>
      <c r="D88" s="139"/>
      <c r="E88" s="139"/>
      <c r="F88" s="126" t="s">
        <v>99</v>
      </c>
      <c r="G88" s="127"/>
      <c r="H88" s="128"/>
      <c r="I88" s="129">
        <v>0</v>
      </c>
      <c r="J88" s="129"/>
      <c r="K88" s="129"/>
      <c r="L88" s="129"/>
      <c r="O88" s="122" t="s">
        <v>100</v>
      </c>
      <c r="P88" s="122"/>
      <c r="Q88" s="122"/>
      <c r="R88" s="122"/>
      <c r="S88" s="125">
        <v>0.1</v>
      </c>
      <c r="T88" s="122"/>
    </row>
    <row r="89" spans="2:20" ht="14" x14ac:dyDescent="0.2">
      <c r="B89" s="134"/>
      <c r="C89" s="134" t="s">
        <v>101</v>
      </c>
      <c r="D89" s="134"/>
      <c r="E89" s="134"/>
      <c r="F89" s="135" t="s">
        <v>102</v>
      </c>
      <c r="G89" s="136"/>
      <c r="H89" s="137"/>
      <c r="I89" s="138">
        <v>0</v>
      </c>
      <c r="J89" s="138"/>
      <c r="K89" s="138"/>
      <c r="L89" s="138"/>
      <c r="O89" s="123"/>
      <c r="P89" s="123"/>
      <c r="Q89" s="123"/>
      <c r="R89" s="123"/>
      <c r="S89" s="123"/>
      <c r="T89" s="123"/>
    </row>
    <row r="90" spans="2:20" x14ac:dyDescent="0.15">
      <c r="B90" s="134"/>
      <c r="C90" s="134"/>
      <c r="D90" s="134"/>
      <c r="E90" s="134"/>
      <c r="F90" s="126" t="s">
        <v>103</v>
      </c>
      <c r="G90" s="127"/>
      <c r="H90" s="128"/>
      <c r="I90" s="129">
        <v>2</v>
      </c>
      <c r="J90" s="129"/>
      <c r="K90" s="129"/>
      <c r="L90" s="129"/>
      <c r="O90" s="124"/>
      <c r="P90" s="124"/>
      <c r="Q90" s="124"/>
      <c r="R90" s="124"/>
      <c r="S90" s="124"/>
      <c r="T90" s="124"/>
    </row>
    <row r="91" spans="2:20" ht="13" customHeight="1" x14ac:dyDescent="0.15">
      <c r="B91" s="134"/>
      <c r="C91" s="139" t="s">
        <v>104</v>
      </c>
      <c r="D91" s="139"/>
      <c r="E91" s="139"/>
      <c r="F91" s="135" t="s">
        <v>105</v>
      </c>
      <c r="G91" s="136"/>
      <c r="H91" s="137"/>
      <c r="I91" s="138">
        <v>0</v>
      </c>
      <c r="J91" s="138"/>
      <c r="K91" s="138"/>
      <c r="L91" s="138"/>
      <c r="O91" s="122" t="s">
        <v>106</v>
      </c>
      <c r="P91" s="122"/>
      <c r="Q91" s="122"/>
      <c r="R91" s="122"/>
      <c r="S91" s="125">
        <v>0.15</v>
      </c>
      <c r="T91" s="122"/>
    </row>
    <row r="92" spans="2:20" ht="14" x14ac:dyDescent="0.2">
      <c r="B92" s="134"/>
      <c r="C92" s="139"/>
      <c r="D92" s="139"/>
      <c r="E92" s="139"/>
      <c r="F92" s="126" t="s">
        <v>107</v>
      </c>
      <c r="G92" s="127"/>
      <c r="H92" s="128"/>
      <c r="I92" s="129">
        <v>3</v>
      </c>
      <c r="J92" s="129"/>
      <c r="K92" s="129"/>
      <c r="L92" s="129"/>
      <c r="O92" s="123"/>
      <c r="P92" s="123"/>
      <c r="Q92" s="123"/>
      <c r="R92" s="123"/>
      <c r="S92" s="123"/>
      <c r="T92" s="123"/>
    </row>
    <row r="93" spans="2:20" x14ac:dyDescent="0.15">
      <c r="B93" s="134"/>
      <c r="C93" s="139"/>
      <c r="D93" s="139"/>
      <c r="E93" s="139"/>
      <c r="F93" s="130" t="s">
        <v>108</v>
      </c>
      <c r="G93" s="131"/>
      <c r="H93" s="132"/>
      <c r="I93" s="133">
        <v>6</v>
      </c>
      <c r="J93" s="133"/>
      <c r="K93" s="133"/>
      <c r="L93" s="133"/>
      <c r="O93" s="124"/>
      <c r="P93" s="124"/>
      <c r="Q93" s="124"/>
      <c r="R93" s="124"/>
      <c r="S93" s="124"/>
      <c r="T93" s="124"/>
    </row>
    <row r="98" spans="1:19" ht="28" customHeight="1" x14ac:dyDescent="0.15">
      <c r="A98" s="76"/>
      <c r="B98" s="76"/>
      <c r="C98" s="76"/>
      <c r="D98" s="75"/>
      <c r="E98" s="75"/>
      <c r="F98" s="114" t="s">
        <v>109</v>
      </c>
      <c r="G98" s="114"/>
      <c r="H98" s="115" t="s">
        <v>110</v>
      </c>
      <c r="I98" s="116"/>
      <c r="J98" s="116"/>
      <c r="K98" s="117"/>
      <c r="L98" s="114" t="s">
        <v>111</v>
      </c>
      <c r="M98" s="114"/>
      <c r="N98" s="114"/>
      <c r="O98" s="114"/>
      <c r="P98" s="114"/>
      <c r="Q98" s="114" t="s">
        <v>112</v>
      </c>
      <c r="R98" s="114"/>
      <c r="S98" s="114"/>
    </row>
    <row r="99" spans="1:19" x14ac:dyDescent="0.15">
      <c r="B99" s="118" t="s">
        <v>113</v>
      </c>
      <c r="C99" s="119"/>
      <c r="D99" s="119"/>
      <c r="E99" s="119"/>
      <c r="F99" s="103"/>
      <c r="G99" s="104"/>
      <c r="H99" s="103"/>
      <c r="I99" s="107"/>
      <c r="J99" s="107"/>
      <c r="K99" s="104"/>
      <c r="L99" s="103"/>
      <c r="M99" s="107"/>
      <c r="N99" s="107"/>
      <c r="O99" s="107"/>
      <c r="P99" s="104"/>
      <c r="Q99" s="103"/>
      <c r="R99" s="107"/>
      <c r="S99" s="104"/>
    </row>
    <row r="100" spans="1:19" x14ac:dyDescent="0.15">
      <c r="B100" s="120"/>
      <c r="C100" s="121"/>
      <c r="D100" s="121"/>
      <c r="E100" s="121"/>
      <c r="F100" s="111"/>
      <c r="G100" s="112"/>
      <c r="H100" s="111"/>
      <c r="I100" s="113"/>
      <c r="J100" s="113"/>
      <c r="K100" s="112"/>
      <c r="L100" s="111"/>
      <c r="M100" s="113"/>
      <c r="N100" s="113"/>
      <c r="O100" s="113"/>
      <c r="P100" s="112"/>
      <c r="Q100" s="111"/>
      <c r="R100" s="113"/>
      <c r="S100" s="112"/>
    </row>
    <row r="101" spans="1:19" x14ac:dyDescent="0.15">
      <c r="B101" s="99" t="s">
        <v>114</v>
      </c>
      <c r="C101" s="100"/>
      <c r="D101" s="100"/>
      <c r="E101" s="100"/>
      <c r="F101" s="103"/>
      <c r="G101" s="104"/>
      <c r="H101" s="103"/>
      <c r="I101" s="107"/>
      <c r="J101" s="107"/>
      <c r="K101" s="104"/>
      <c r="L101" s="103"/>
      <c r="M101" s="107"/>
      <c r="N101" s="107"/>
      <c r="O101" s="107"/>
      <c r="P101" s="104"/>
      <c r="Q101" s="103"/>
      <c r="R101" s="107"/>
      <c r="S101" s="104"/>
    </row>
    <row r="102" spans="1:19" x14ac:dyDescent="0.15">
      <c r="B102" s="109"/>
      <c r="C102" s="110"/>
      <c r="D102" s="110"/>
      <c r="E102" s="110"/>
      <c r="F102" s="111"/>
      <c r="G102" s="112"/>
      <c r="H102" s="111"/>
      <c r="I102" s="113"/>
      <c r="J102" s="113"/>
      <c r="K102" s="112"/>
      <c r="L102" s="111"/>
      <c r="M102" s="113"/>
      <c r="N102" s="113"/>
      <c r="O102" s="113"/>
      <c r="P102" s="112"/>
      <c r="Q102" s="111"/>
      <c r="R102" s="113"/>
      <c r="S102" s="112"/>
    </row>
    <row r="103" spans="1:19" x14ac:dyDescent="0.15">
      <c r="B103" s="99" t="s">
        <v>115</v>
      </c>
      <c r="C103" s="100"/>
      <c r="D103" s="100"/>
      <c r="E103" s="100"/>
      <c r="F103" s="103"/>
      <c r="G103" s="104"/>
      <c r="H103" s="103"/>
      <c r="I103" s="107"/>
      <c r="J103" s="107"/>
      <c r="K103" s="104"/>
      <c r="L103" s="103"/>
      <c r="M103" s="107"/>
      <c r="N103" s="107"/>
      <c r="O103" s="107"/>
      <c r="P103" s="104"/>
      <c r="Q103" s="103"/>
      <c r="R103" s="107"/>
      <c r="S103" s="104"/>
    </row>
    <row r="104" spans="1:19" x14ac:dyDescent="0.15">
      <c r="B104" s="109"/>
      <c r="C104" s="110"/>
      <c r="D104" s="110"/>
      <c r="E104" s="110"/>
      <c r="F104" s="111"/>
      <c r="G104" s="112"/>
      <c r="H104" s="111"/>
      <c r="I104" s="113"/>
      <c r="J104" s="113"/>
      <c r="K104" s="112"/>
      <c r="L104" s="111"/>
      <c r="M104" s="113"/>
      <c r="N104" s="113"/>
      <c r="O104" s="113"/>
      <c r="P104" s="112"/>
      <c r="Q104" s="111"/>
      <c r="R104" s="113"/>
      <c r="S104" s="112"/>
    </row>
    <row r="105" spans="1:19" x14ac:dyDescent="0.15">
      <c r="B105" s="99" t="s">
        <v>116</v>
      </c>
      <c r="C105" s="100"/>
      <c r="D105" s="100"/>
      <c r="E105" s="100"/>
      <c r="F105" s="103"/>
      <c r="G105" s="104"/>
      <c r="H105" s="103"/>
      <c r="I105" s="107"/>
      <c r="J105" s="107"/>
      <c r="K105" s="104"/>
      <c r="L105" s="103"/>
      <c r="M105" s="107"/>
      <c r="N105" s="107"/>
      <c r="O105" s="107"/>
      <c r="P105" s="104"/>
      <c r="Q105" s="103"/>
      <c r="R105" s="107"/>
      <c r="S105" s="104"/>
    </row>
    <row r="106" spans="1:19" x14ac:dyDescent="0.15">
      <c r="B106" s="109"/>
      <c r="C106" s="110"/>
      <c r="D106" s="110"/>
      <c r="E106" s="110"/>
      <c r="F106" s="111"/>
      <c r="G106" s="112"/>
      <c r="H106" s="111"/>
      <c r="I106" s="113"/>
      <c r="J106" s="113"/>
      <c r="K106" s="112"/>
      <c r="L106" s="111"/>
      <c r="M106" s="113"/>
      <c r="N106" s="113"/>
      <c r="O106" s="113"/>
      <c r="P106" s="112"/>
      <c r="Q106" s="111"/>
      <c r="R106" s="113"/>
      <c r="S106" s="112"/>
    </row>
    <row r="107" spans="1:19" x14ac:dyDescent="0.15">
      <c r="B107" s="99" t="s">
        <v>117</v>
      </c>
      <c r="C107" s="100"/>
      <c r="D107" s="100"/>
      <c r="E107" s="100"/>
      <c r="F107" s="103"/>
      <c r="G107" s="104"/>
      <c r="H107" s="103"/>
      <c r="I107" s="107"/>
      <c r="J107" s="107"/>
      <c r="K107" s="104"/>
      <c r="L107" s="103"/>
      <c r="M107" s="107"/>
      <c r="N107" s="107"/>
      <c r="O107" s="107"/>
      <c r="P107" s="104"/>
      <c r="Q107" s="103"/>
      <c r="R107" s="107"/>
      <c r="S107" s="104"/>
    </row>
    <row r="108" spans="1:19" x14ac:dyDescent="0.15">
      <c r="B108" s="109"/>
      <c r="C108" s="110"/>
      <c r="D108" s="110"/>
      <c r="E108" s="110"/>
      <c r="F108" s="111"/>
      <c r="G108" s="112"/>
      <c r="H108" s="111"/>
      <c r="I108" s="113"/>
      <c r="J108" s="113"/>
      <c r="K108" s="112"/>
      <c r="L108" s="111"/>
      <c r="M108" s="113"/>
      <c r="N108" s="113"/>
      <c r="O108" s="113"/>
      <c r="P108" s="112"/>
      <c r="Q108" s="111"/>
      <c r="R108" s="113"/>
      <c r="S108" s="112"/>
    </row>
    <row r="109" spans="1:19" x14ac:dyDescent="0.15">
      <c r="B109" s="99" t="s">
        <v>118</v>
      </c>
      <c r="C109" s="100"/>
      <c r="D109" s="100"/>
      <c r="E109" s="100"/>
      <c r="F109" s="103"/>
      <c r="G109" s="104"/>
      <c r="H109" s="103"/>
      <c r="I109" s="107"/>
      <c r="J109" s="107"/>
      <c r="K109" s="104"/>
      <c r="L109" s="103"/>
      <c r="M109" s="107"/>
      <c r="N109" s="107"/>
      <c r="O109" s="107"/>
      <c r="P109" s="104"/>
      <c r="Q109" s="103"/>
      <c r="R109" s="107"/>
      <c r="S109" s="104"/>
    </row>
    <row r="110" spans="1:19" ht="14" thickBot="1" x14ac:dyDescent="0.2">
      <c r="B110" s="101"/>
      <c r="C110" s="102"/>
      <c r="D110" s="102"/>
      <c r="E110" s="102"/>
      <c r="F110" s="105"/>
      <c r="G110" s="106"/>
      <c r="H110" s="105"/>
      <c r="I110" s="108"/>
      <c r="J110" s="108"/>
      <c r="K110" s="106"/>
      <c r="L110" s="105"/>
      <c r="M110" s="108"/>
      <c r="N110" s="108"/>
      <c r="O110" s="108"/>
      <c r="P110" s="106"/>
      <c r="Q110" s="105"/>
      <c r="R110" s="108"/>
      <c r="S110" s="106"/>
    </row>
    <row r="111" spans="1:19" x14ac:dyDescent="0.15">
      <c r="B111" s="87" t="s">
        <v>119</v>
      </c>
      <c r="C111" s="88"/>
      <c r="D111" s="88"/>
      <c r="E111" s="88"/>
      <c r="F111" s="91"/>
      <c r="G111" s="92"/>
      <c r="H111" s="91"/>
      <c r="I111" s="95"/>
      <c r="J111" s="95"/>
      <c r="K111" s="92"/>
      <c r="L111" s="91"/>
      <c r="M111" s="95"/>
      <c r="N111" s="95"/>
      <c r="O111" s="95"/>
      <c r="P111" s="92"/>
      <c r="Q111" s="91"/>
      <c r="R111" s="95"/>
      <c r="S111" s="97"/>
    </row>
    <row r="112" spans="1:19" ht="14" thickBot="1" x14ac:dyDescent="0.2">
      <c r="B112" s="89"/>
      <c r="C112" s="90"/>
      <c r="D112" s="90"/>
      <c r="E112" s="90"/>
      <c r="F112" s="93"/>
      <c r="G112" s="94"/>
      <c r="H112" s="93"/>
      <c r="I112" s="96"/>
      <c r="J112" s="96"/>
      <c r="K112" s="94"/>
      <c r="L112" s="93"/>
      <c r="M112" s="96"/>
      <c r="N112" s="96"/>
      <c r="O112" s="96"/>
      <c r="P112" s="94"/>
      <c r="Q112" s="93"/>
      <c r="R112" s="96"/>
      <c r="S112" s="98"/>
    </row>
    <row r="113" spans="2:19" x14ac:dyDescent="0.15">
      <c r="B113" s="87" t="s">
        <v>120</v>
      </c>
      <c r="C113" s="88"/>
      <c r="D113" s="88"/>
      <c r="E113" s="88"/>
      <c r="F113" s="91"/>
      <c r="G113" s="92"/>
      <c r="H113" s="91"/>
      <c r="I113" s="95"/>
      <c r="J113" s="95"/>
      <c r="K113" s="92"/>
      <c r="L113" s="91"/>
      <c r="M113" s="95"/>
      <c r="N113" s="95"/>
      <c r="O113" s="95"/>
      <c r="P113" s="92"/>
      <c r="Q113" s="91"/>
      <c r="R113" s="95"/>
      <c r="S113" s="97"/>
    </row>
    <row r="114" spans="2:19" ht="14" thickBot="1" x14ac:dyDescent="0.2">
      <c r="B114" s="89"/>
      <c r="C114" s="90"/>
      <c r="D114" s="90"/>
      <c r="E114" s="90"/>
      <c r="F114" s="93"/>
      <c r="G114" s="94"/>
      <c r="H114" s="93"/>
      <c r="I114" s="96"/>
      <c r="J114" s="96"/>
      <c r="K114" s="94"/>
      <c r="L114" s="93"/>
      <c r="M114" s="96"/>
      <c r="N114" s="96"/>
      <c r="O114" s="96"/>
      <c r="P114" s="94"/>
      <c r="Q114" s="93"/>
      <c r="R114" s="96"/>
      <c r="S114" s="98"/>
    </row>
  </sheetData>
  <mergeCells count="265">
    <mergeCell ref="G5:J5"/>
    <mergeCell ref="N5:U5"/>
    <mergeCell ref="G6:J6"/>
    <mergeCell ref="P6:U6"/>
    <mergeCell ref="A8:M8"/>
    <mergeCell ref="O8:U8"/>
    <mergeCell ref="A1:U1"/>
    <mergeCell ref="A2:U2"/>
    <mergeCell ref="G4:J4"/>
    <mergeCell ref="K4:L4"/>
    <mergeCell ref="M4:Q4"/>
    <mergeCell ref="S4:U4"/>
    <mergeCell ref="A9:C9"/>
    <mergeCell ref="D9:G9"/>
    <mergeCell ref="H9:M9"/>
    <mergeCell ref="O9:Q9"/>
    <mergeCell ref="S9:U9"/>
    <mergeCell ref="A10:C10"/>
    <mergeCell ref="D10:G10"/>
    <mergeCell ref="H10:M10"/>
    <mergeCell ref="O10:Q10"/>
    <mergeCell ref="S10:U10"/>
    <mergeCell ref="A13:B13"/>
    <mergeCell ref="C13:E13"/>
    <mergeCell ref="F13:H13"/>
    <mergeCell ref="I13:M13"/>
    <mergeCell ref="N13:U13"/>
    <mergeCell ref="A14:B14"/>
    <mergeCell ref="C14:E14"/>
    <mergeCell ref="F14:H14"/>
    <mergeCell ref="I14:M14"/>
    <mergeCell ref="N14:U14"/>
    <mergeCell ref="A16:U16"/>
    <mergeCell ref="B17:F17"/>
    <mergeCell ref="H17:I17"/>
    <mergeCell ref="J17:Q17"/>
    <mergeCell ref="R17:T17"/>
    <mergeCell ref="B18:F18"/>
    <mergeCell ref="H18:I18"/>
    <mergeCell ref="J18:Q18"/>
    <mergeCell ref="R18:T18"/>
    <mergeCell ref="M22:Q22"/>
    <mergeCell ref="R22:R23"/>
    <mergeCell ref="S22:T22"/>
    <mergeCell ref="U22:U23"/>
    <mergeCell ref="N23:O23"/>
    <mergeCell ref="P23:Q23"/>
    <mergeCell ref="B19:F19"/>
    <mergeCell ref="H19:I19"/>
    <mergeCell ref="J19:Q19"/>
    <mergeCell ref="R19:T19"/>
    <mergeCell ref="A21:U21"/>
    <mergeCell ref="A22:A23"/>
    <mergeCell ref="B22:B23"/>
    <mergeCell ref="C22:G23"/>
    <mergeCell ref="H22:I23"/>
    <mergeCell ref="J22:L23"/>
    <mergeCell ref="C24:G24"/>
    <mergeCell ref="H24:I24"/>
    <mergeCell ref="J24:L24"/>
    <mergeCell ref="N24:O24"/>
    <mergeCell ref="P24:Q24"/>
    <mergeCell ref="C25:G25"/>
    <mergeCell ref="H25:I25"/>
    <mergeCell ref="J25:L25"/>
    <mergeCell ref="N25:O25"/>
    <mergeCell ref="P25:Q25"/>
    <mergeCell ref="C26:G26"/>
    <mergeCell ref="H26:I26"/>
    <mergeCell ref="J26:L26"/>
    <mergeCell ref="N26:O26"/>
    <mergeCell ref="P26:Q26"/>
    <mergeCell ref="C27:G27"/>
    <mergeCell ref="H27:I27"/>
    <mergeCell ref="J27:L27"/>
    <mergeCell ref="N27:O27"/>
    <mergeCell ref="P27:Q27"/>
    <mergeCell ref="C28:G28"/>
    <mergeCell ref="H28:I28"/>
    <mergeCell ref="J28:L28"/>
    <mergeCell ref="N28:O28"/>
    <mergeCell ref="P28:Q28"/>
    <mergeCell ref="C29:G29"/>
    <mergeCell ref="H29:I29"/>
    <mergeCell ref="J29:L29"/>
    <mergeCell ref="N29:O29"/>
    <mergeCell ref="P29:Q29"/>
    <mergeCell ref="A30:L30"/>
    <mergeCell ref="N30:O30"/>
    <mergeCell ref="P30:Q30"/>
    <mergeCell ref="R30:U30"/>
    <mergeCell ref="A36:U36"/>
    <mergeCell ref="B37:F37"/>
    <mergeCell ref="G37:H37"/>
    <mergeCell ref="I37:M37"/>
    <mergeCell ref="N37:S37"/>
    <mergeCell ref="T37:U37"/>
    <mergeCell ref="B44:G44"/>
    <mergeCell ref="H44:I44"/>
    <mergeCell ref="J44:S44"/>
    <mergeCell ref="B45:G45"/>
    <mergeCell ref="H45:I45"/>
    <mergeCell ref="J45:S45"/>
    <mergeCell ref="A39:U39"/>
    <mergeCell ref="A41:U41"/>
    <mergeCell ref="B42:G42"/>
    <mergeCell ref="H42:I42"/>
    <mergeCell ref="J42:S42"/>
    <mergeCell ref="B43:G43"/>
    <mergeCell ref="H43:I43"/>
    <mergeCell ref="J43:S43"/>
    <mergeCell ref="B48:G48"/>
    <mergeCell ref="H48:I48"/>
    <mergeCell ref="J48:S48"/>
    <mergeCell ref="B49:G49"/>
    <mergeCell ref="H49:I49"/>
    <mergeCell ref="J49:S49"/>
    <mergeCell ref="B46:G46"/>
    <mergeCell ref="H46:I46"/>
    <mergeCell ref="J46:S46"/>
    <mergeCell ref="B47:G47"/>
    <mergeCell ref="H47:I47"/>
    <mergeCell ref="J47:S47"/>
    <mergeCell ref="B52:G52"/>
    <mergeCell ref="H52:I52"/>
    <mergeCell ref="J52:S52"/>
    <mergeCell ref="B53:G53"/>
    <mergeCell ref="H53:I53"/>
    <mergeCell ref="J53:S53"/>
    <mergeCell ref="B50:G50"/>
    <mergeCell ref="H50:I50"/>
    <mergeCell ref="J50:S50"/>
    <mergeCell ref="B51:G51"/>
    <mergeCell ref="H51:I51"/>
    <mergeCell ref="J51:S51"/>
    <mergeCell ref="B56:G56"/>
    <mergeCell ref="H56:I56"/>
    <mergeCell ref="J56:S56"/>
    <mergeCell ref="B57:G57"/>
    <mergeCell ref="H57:I57"/>
    <mergeCell ref="J57:S57"/>
    <mergeCell ref="B54:G54"/>
    <mergeCell ref="H54:I54"/>
    <mergeCell ref="J54:S54"/>
    <mergeCell ref="B55:G55"/>
    <mergeCell ref="H55:I55"/>
    <mergeCell ref="J55:S55"/>
    <mergeCell ref="B60:G60"/>
    <mergeCell ref="H60:I60"/>
    <mergeCell ref="J60:S60"/>
    <mergeCell ref="B61:G61"/>
    <mergeCell ref="H61:I61"/>
    <mergeCell ref="J61:S61"/>
    <mergeCell ref="B58:G58"/>
    <mergeCell ref="H58:I58"/>
    <mergeCell ref="J58:S58"/>
    <mergeCell ref="B59:G59"/>
    <mergeCell ref="H59:I59"/>
    <mergeCell ref="J59:S59"/>
    <mergeCell ref="A63:U63"/>
    <mergeCell ref="B64:E64"/>
    <mergeCell ref="F64:H64"/>
    <mergeCell ref="I64:N64"/>
    <mergeCell ref="O64:U64"/>
    <mergeCell ref="B65:E65"/>
    <mergeCell ref="F65:H65"/>
    <mergeCell ref="I65:N65"/>
    <mergeCell ref="O65:U65"/>
    <mergeCell ref="A69:U70"/>
    <mergeCell ref="A74:U74"/>
    <mergeCell ref="A76:U77"/>
    <mergeCell ref="B80:H81"/>
    <mergeCell ref="I80:L81"/>
    <mergeCell ref="O80:T81"/>
    <mergeCell ref="B66:E66"/>
    <mergeCell ref="F66:H66"/>
    <mergeCell ref="I66:N66"/>
    <mergeCell ref="O66:U66"/>
    <mergeCell ref="B67:E67"/>
    <mergeCell ref="F67:H67"/>
    <mergeCell ref="I67:N67"/>
    <mergeCell ref="O67:U67"/>
    <mergeCell ref="C85:E86"/>
    <mergeCell ref="F85:H85"/>
    <mergeCell ref="I85:L85"/>
    <mergeCell ref="O85:R87"/>
    <mergeCell ref="S85:T87"/>
    <mergeCell ref="F86:H86"/>
    <mergeCell ref="I86:L86"/>
    <mergeCell ref="B82:B86"/>
    <mergeCell ref="C82:E84"/>
    <mergeCell ref="F82:H82"/>
    <mergeCell ref="I82:L82"/>
    <mergeCell ref="O82:R84"/>
    <mergeCell ref="S82:T84"/>
    <mergeCell ref="F83:H83"/>
    <mergeCell ref="I83:L83"/>
    <mergeCell ref="F84:H84"/>
    <mergeCell ref="I84:L84"/>
    <mergeCell ref="B87:B93"/>
    <mergeCell ref="C87:E88"/>
    <mergeCell ref="F87:H87"/>
    <mergeCell ref="I87:L87"/>
    <mergeCell ref="F88:H88"/>
    <mergeCell ref="I88:L88"/>
    <mergeCell ref="C91:E93"/>
    <mergeCell ref="F91:H91"/>
    <mergeCell ref="I91:L91"/>
    <mergeCell ref="O91:R93"/>
    <mergeCell ref="S91:T93"/>
    <mergeCell ref="F92:H92"/>
    <mergeCell ref="I92:L92"/>
    <mergeCell ref="F93:H93"/>
    <mergeCell ref="I93:L93"/>
    <mergeCell ref="O88:R90"/>
    <mergeCell ref="S88:T90"/>
    <mergeCell ref="C89:E90"/>
    <mergeCell ref="F89:H89"/>
    <mergeCell ref="I89:L89"/>
    <mergeCell ref="F90:H90"/>
    <mergeCell ref="I90:L90"/>
    <mergeCell ref="F98:G98"/>
    <mergeCell ref="H98:K98"/>
    <mergeCell ref="L98:P98"/>
    <mergeCell ref="Q98:S98"/>
    <mergeCell ref="B99:E100"/>
    <mergeCell ref="F99:G100"/>
    <mergeCell ref="H99:K100"/>
    <mergeCell ref="L99:P100"/>
    <mergeCell ref="Q99:S100"/>
    <mergeCell ref="B101:E102"/>
    <mergeCell ref="F101:G102"/>
    <mergeCell ref="H101:K102"/>
    <mergeCell ref="L101:P102"/>
    <mergeCell ref="Q101:S102"/>
    <mergeCell ref="B103:E104"/>
    <mergeCell ref="F103:G104"/>
    <mergeCell ref="H103:K104"/>
    <mergeCell ref="L103:P104"/>
    <mergeCell ref="Q103:S104"/>
    <mergeCell ref="B105:E106"/>
    <mergeCell ref="F105:G106"/>
    <mergeCell ref="H105:K106"/>
    <mergeCell ref="L105:P106"/>
    <mergeCell ref="Q105:S106"/>
    <mergeCell ref="B107:E108"/>
    <mergeCell ref="F107:G108"/>
    <mergeCell ref="H107:K108"/>
    <mergeCell ref="L107:P108"/>
    <mergeCell ref="Q107:S108"/>
    <mergeCell ref="B113:E114"/>
    <mergeCell ref="F113:G114"/>
    <mergeCell ref="H113:K114"/>
    <mergeCell ref="L113:P114"/>
    <mergeCell ref="Q113:S114"/>
    <mergeCell ref="B109:E110"/>
    <mergeCell ref="F109:G110"/>
    <mergeCell ref="H109:K110"/>
    <mergeCell ref="L109:P110"/>
    <mergeCell ref="Q109:S110"/>
    <mergeCell ref="B111:E112"/>
    <mergeCell ref="F111:G112"/>
    <mergeCell ref="H111:K112"/>
    <mergeCell ref="L111:P112"/>
    <mergeCell ref="Q111:S112"/>
  </mergeCells>
  <printOptions horizontalCentered="1" verticalCentered="1"/>
  <pageMargins left="0" right="0" top="0.11811023622047245" bottom="0.19685039370078741" header="0.11811023622047245" footer="0.19685039370078741"/>
  <pageSetup paperSize="9" scale="84" fitToHeight="2" orientation="landscape"/>
  <headerFooter>
    <oddHeader>&amp;L&amp;G</oddHeader>
    <oddFooter>&amp;C_x000D__x000D__x000D_&amp;R&amp;"Arial Narrow,Normal"&amp;8Octobre 2016</oddFooter>
  </headerFooter>
  <rowBreaks count="2" manualBreakCount="2">
    <brk id="39" max="20" man="1"/>
    <brk id="72" max="20" man="1"/>
  </rowBreaks>
  <legacyDrawingHF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CAHIER DE SAISIE</vt:lpstr>
      <vt:lpstr>DONNEES</vt:lpstr>
      <vt:lpstr>Fiche parcellaire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2017-06-11T13:16:16Z</dcterms:created>
  <dcterms:modified xsi:type="dcterms:W3CDTF">2017-06-11T13:21:46Z</dcterms:modified>
</cp:coreProperties>
</file>