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9915" firstSheet="1" activeTab="2"/>
  </bookViews>
  <sheets>
    <sheet name="Feuil1" sheetId="1" state="hidden" r:id="rId1"/>
    <sheet name="S__-_" sheetId="32" r:id="rId2"/>
    <sheet name="Arret S__-_" sheetId="7" r:id="rId3"/>
    <sheet name="data" sheetId="5" r:id="rId4"/>
  </sheets>
  <definedNames>
    <definedName name="_xlnm._FilterDatabase" localSheetId="2" hidden="1">'Arret S__-_'!$A$1:$L$1</definedName>
    <definedName name="A0" localSheetId="1">#REF!</definedName>
    <definedName name="A0">#REF!</definedName>
    <definedName name="catégorie" localSheetId="1">#REF!</definedName>
    <definedName name="catégorie">#REF!</definedName>
  </definedNames>
  <calcPr calcId="145621"/>
  <pivotCaches>
    <pivotCache cacheId="95" r:id="rId5"/>
  </pivotCaches>
</workbook>
</file>

<file path=xl/calcChain.xml><?xml version="1.0" encoding="utf-8"?>
<calcChain xmlns="http://schemas.openxmlformats.org/spreadsheetml/2006/main">
  <c r="J3" i="7" l="1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" i="7"/>
  <c r="I16" i="7"/>
  <c r="L16" i="7" s="1"/>
  <c r="K16" i="7"/>
  <c r="I17" i="7"/>
  <c r="L17" i="7" s="1"/>
  <c r="K17" i="7"/>
  <c r="I18" i="7"/>
  <c r="L18" i="7" s="1"/>
  <c r="K18" i="7"/>
  <c r="I19" i="7"/>
  <c r="L19" i="7" s="1"/>
  <c r="K19" i="7"/>
  <c r="I20" i="7"/>
  <c r="L20" i="7" s="1"/>
  <c r="K20" i="7"/>
  <c r="E2" i="7"/>
  <c r="E3" i="7"/>
  <c r="E4" i="7"/>
  <c r="E5" i="7"/>
  <c r="E6" i="7"/>
  <c r="E7" i="7"/>
  <c r="E8" i="7"/>
  <c r="E9" i="7"/>
  <c r="E10" i="7"/>
  <c r="E11" i="7"/>
  <c r="E12" i="7"/>
  <c r="E13" i="7"/>
  <c r="E14" i="7"/>
  <c r="E16" i="7"/>
  <c r="E17" i="7"/>
  <c r="E18" i="7"/>
  <c r="E19" i="7"/>
  <c r="E20" i="7"/>
  <c r="E15" i="7"/>
  <c r="D16" i="7"/>
  <c r="D17" i="7"/>
  <c r="D18" i="7"/>
  <c r="D19" i="7"/>
  <c r="D20" i="7"/>
  <c r="I15" i="7" l="1"/>
  <c r="L15" i="7" s="1"/>
  <c r="D15" i="7"/>
  <c r="I14" i="7"/>
  <c r="L14" i="7" s="1"/>
  <c r="D14" i="7"/>
  <c r="I13" i="7"/>
  <c r="L13" i="7" s="1"/>
  <c r="D13" i="7"/>
  <c r="I12" i="7"/>
  <c r="L12" i="7" s="1"/>
  <c r="D12" i="7"/>
  <c r="I11" i="7"/>
  <c r="L11" i="7" s="1"/>
  <c r="D11" i="7"/>
  <c r="I10" i="7"/>
  <c r="K10" i="7" s="1"/>
  <c r="D10" i="7"/>
  <c r="I9" i="7"/>
  <c r="L9" i="7" s="1"/>
  <c r="D9" i="7"/>
  <c r="I8" i="7"/>
  <c r="L8" i="7" s="1"/>
  <c r="D8" i="7"/>
  <c r="I7" i="7"/>
  <c r="L7" i="7" s="1"/>
  <c r="D7" i="7"/>
  <c r="I6" i="7"/>
  <c r="K6" i="7" s="1"/>
  <c r="D6" i="7"/>
  <c r="I5" i="7"/>
  <c r="L5" i="7" s="1"/>
  <c r="D5" i="7"/>
  <c r="I4" i="7"/>
  <c r="L4" i="7" s="1"/>
  <c r="D4" i="7"/>
  <c r="I3" i="7"/>
  <c r="L3" i="7" s="1"/>
  <c r="D3" i="7"/>
  <c r="I2" i="7"/>
  <c r="K2" i="7" s="1"/>
  <c r="D2" i="7"/>
  <c r="A46" i="32"/>
  <c r="L2" i="7" l="1"/>
  <c r="K3" i="7"/>
  <c r="L6" i="7"/>
  <c r="K7" i="7"/>
  <c r="L10" i="7"/>
  <c r="K11" i="7"/>
  <c r="K4" i="7"/>
  <c r="K8" i="7"/>
  <c r="K12" i="7"/>
  <c r="K14" i="7"/>
  <c r="K5" i="7"/>
  <c r="K9" i="7"/>
  <c r="K13" i="7"/>
  <c r="K15" i="7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2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I8" i="1"/>
  <c r="L8" i="1" s="1"/>
  <c r="D8" i="1"/>
  <c r="E8" i="1" s="1"/>
  <c r="K7" i="1"/>
  <c r="I7" i="1"/>
  <c r="L7" i="1" s="1"/>
  <c r="D7" i="1"/>
  <c r="E7" i="1" s="1"/>
  <c r="I6" i="1"/>
  <c r="L6" i="1" s="1"/>
  <c r="E6" i="1"/>
  <c r="D6" i="1"/>
  <c r="K5" i="1"/>
  <c r="I5" i="1"/>
  <c r="L5" i="1" s="1"/>
  <c r="D5" i="1"/>
  <c r="E5" i="1" s="1"/>
  <c r="I4" i="1"/>
  <c r="L4" i="1" s="1"/>
  <c r="D4" i="1"/>
  <c r="E4" i="1" s="1"/>
  <c r="K3" i="1"/>
  <c r="I3" i="1"/>
  <c r="L3" i="1" s="1"/>
  <c r="D3" i="1"/>
  <c r="E3" i="1" s="1"/>
  <c r="I2" i="1"/>
  <c r="L2" i="1" s="1"/>
  <c r="E2" i="1"/>
  <c r="D2" i="1"/>
  <c r="K2" i="1" l="1"/>
  <c r="K4" i="1"/>
  <c r="K6" i="1"/>
  <c r="K8" i="1"/>
</calcChain>
</file>

<file path=xl/sharedStrings.xml><?xml version="1.0" encoding="utf-8"?>
<sst xmlns="http://schemas.openxmlformats.org/spreadsheetml/2006/main" count="107" uniqueCount="45">
  <si>
    <t>machine</t>
  </si>
  <si>
    <t>robot</t>
  </si>
  <si>
    <t>DATE</t>
  </si>
  <si>
    <t>SEM</t>
  </si>
  <si>
    <t>EQUIPE</t>
  </si>
  <si>
    <t>HEURE DEBUT</t>
  </si>
  <si>
    <t>HEURE FIN</t>
  </si>
  <si>
    <t>CAUSE ARRET</t>
  </si>
  <si>
    <t>Durée</t>
  </si>
  <si>
    <t>ETAT</t>
  </si>
  <si>
    <t>Durée en h</t>
  </si>
  <si>
    <t>% arrêt</t>
  </si>
  <si>
    <t>ABB1</t>
  </si>
  <si>
    <t>ABB</t>
  </si>
  <si>
    <t>DEMARRAGE</t>
  </si>
  <si>
    <t>ABB2</t>
  </si>
  <si>
    <t>RINCAGE</t>
  </si>
  <si>
    <t>FILTRES BLEU</t>
  </si>
  <si>
    <t>ASPIRATEUR+TRANSFERT</t>
  </si>
  <si>
    <t>NB: TURBINE Correspond au grattage de la turbine, Il est maintenant différencié du Nettoyage de la cabine</t>
  </si>
  <si>
    <t>NB : NETTOYAGE Correspond au nettoyage complet de la cabine
 (film robot+nettoyage aquilux+aspirateur
+nettoyage de la table)</t>
  </si>
  <si>
    <t>Total général</t>
  </si>
  <si>
    <t>Nombre de Durée</t>
  </si>
  <si>
    <t>Étiquettes de lignes</t>
  </si>
  <si>
    <t>ARRETS ROBOT ABB1 ET ABB2 EN OCCURRENCES</t>
  </si>
  <si>
    <t>Somme de % arrêt</t>
  </si>
  <si>
    <t>Somme de Durée en h</t>
  </si>
  <si>
    <t>Somme de Durée en H</t>
  </si>
  <si>
    <t>Valeurs</t>
  </si>
  <si>
    <t>ROBOT ABB2</t>
  </si>
  <si>
    <t>ROBOT ABB1</t>
  </si>
  <si>
    <t>AUTRE</t>
  </si>
  <si>
    <t>(vide)</t>
  </si>
  <si>
    <t>ALEA 1</t>
  </si>
  <si>
    <t>ALEA 2</t>
  </si>
  <si>
    <t>ALEA 3</t>
  </si>
  <si>
    <t>ALEA 4</t>
  </si>
  <si>
    <t>ALEA 5</t>
  </si>
  <si>
    <t>ALEA 6</t>
  </si>
  <si>
    <t>ALEA 7</t>
  </si>
  <si>
    <t>ALEA 8</t>
  </si>
  <si>
    <t>ALEA 9</t>
  </si>
  <si>
    <t>ALEA 10</t>
  </si>
  <si>
    <t>ALEA 11</t>
  </si>
  <si>
    <t>ALEA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</si>
</sst>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0"/>
    <numFmt numFmtId="165" formatCode="[h]:mm:ss;@"/>
    <numFmt numFmtId="166" formatCode="h:mm;@"/>
    <numFmt numFmtId="167" formatCode="h:mm:ss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Fill="1" applyAlignment="1"/>
    <xf numFmtId="0" fontId="0" fillId="0" borderId="0" xfId="0" applyFill="1"/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/>
    <xf numFmtId="0" fontId="2" fillId="0" borderId="0" xfId="0" applyFont="1" applyAlignment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0" xfId="0" applyNumberFormat="1"/>
    <xf numFmtId="0" fontId="0" fillId="0" borderId="0" xfId="0" pivotButton="1"/>
    <xf numFmtId="0" fontId="5" fillId="0" borderId="0" xfId="0" applyFont="1" applyAlignment="1"/>
    <xf numFmtId="167" fontId="0" fillId="0" borderId="0" xfId="0" applyNumberFormat="1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left" indent="1"/>
    </xf>
    <xf numFmtId="2" fontId="0" fillId="0" borderId="0" xfId="0" pivotButton="1" applyNumberFormat="1"/>
    <xf numFmtId="0" fontId="6" fillId="6" borderId="3" xfId="0" applyFont="1" applyFill="1" applyBorder="1" applyAlignment="1">
      <alignment horizontal="center" vertical="center"/>
    </xf>
    <xf numFmtId="0" fontId="6" fillId="7" borderId="5" xfId="0" applyFont="1" applyFill="1" applyBorder="1" applyAlignment="1"/>
    <xf numFmtId="0" fontId="6" fillId="6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6" fillId="6" borderId="2" xfId="0" applyFont="1" applyFill="1" applyBorder="1" applyAlignment="1">
      <alignment horizontal="center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  <xf numFmtId="2" fontId="2" fillId="2" borderId="0" xfId="0" applyNumberFormat="1" applyFont="1" applyFill="1" applyAlignment="1">
      <alignment horizont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11.xlsm]S__-_!Tableau croisé dynamique9</c:name>
    <c:fmtId val="2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</a:t>
            </a:r>
            <a:r>
              <a:rPr lang="en-US" baseline="0"/>
              <a:t> occurrences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'S__-_'!$B$52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'S__-_'!$A$53:$A$55</c:f>
              <c:multiLvlStrCache>
                <c:ptCount val="1"/>
                <c:lvl>
                  <c:pt idx="0">
                    <c:v>AUTRE</c:v>
                  </c:pt>
                </c:lvl>
                <c:lvl>
                  <c:pt idx="0">
                    <c:v>(vide)</c:v>
                  </c:pt>
                </c:lvl>
              </c:multiLvlStrCache>
            </c:multiLvlStrRef>
          </c:cat>
          <c:val>
            <c:numRef>
              <c:f>'S__-_'!$B$53:$B$55</c:f>
              <c:numCache>
                <c:formatCode>General</c:formatCode>
                <c:ptCount val="1"/>
                <c:pt idx="0">
                  <c:v>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7865984"/>
        <c:axId val="107867520"/>
      </c:barChart>
      <c:catAx>
        <c:axId val="107865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67520"/>
        <c:crosses val="autoZero"/>
        <c:auto val="1"/>
        <c:lblAlgn val="ctr"/>
        <c:lblOffset val="100"/>
        <c:noMultiLvlLbl val="0"/>
      </c:catAx>
      <c:valAx>
        <c:axId val="107867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65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11.xlsm]S__-_!Tableau croisé dynamique2</c:name>
    <c:fmtId val="2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2.0485810914966689E-2"/>
          <c:y val="3.1718569780853516E-2"/>
          <c:w val="0.7137917411719058"/>
          <c:h val="0.9013890780953418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'S__-_'!$B$3:$B$4</c:f>
              <c:strCache>
                <c:ptCount val="1"/>
                <c:pt idx="0">
                  <c:v>Somme de Durée en h</c:v>
                </c:pt>
              </c:strCache>
            </c:strRef>
          </c:tx>
          <c:invertIfNegative val="0"/>
          <c:cat>
            <c:multiLvlStrRef>
              <c:f>'S__-_'!$A$5:$A$7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AUTRE</c:v>
                  </c:pt>
                </c:lvl>
              </c:multiLvlStrCache>
            </c:multiLvlStrRef>
          </c:cat>
          <c:val>
            <c:numRef>
              <c:f>'S__-_'!$B$5:$B$7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'S__-_'!$C$3:$C$4</c:f>
              <c:strCache>
                <c:ptCount val="1"/>
                <c:pt idx="0">
                  <c:v>Somme de % arrêt</c:v>
                </c:pt>
              </c:strCache>
            </c:strRef>
          </c:tx>
          <c:invertIfNegative val="0"/>
          <c:cat>
            <c:multiLvlStrRef>
              <c:f>'S__-_'!$A$5:$A$7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AUTRE</c:v>
                  </c:pt>
                </c:lvl>
              </c:multiLvlStrCache>
            </c:multiLvlStrRef>
          </c:cat>
          <c:val>
            <c:numRef>
              <c:f>'S__-_'!$C$5:$C$7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1314816"/>
        <c:axId val="151316352"/>
      </c:barChart>
      <c:catAx>
        <c:axId val="151314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16352"/>
        <c:crosses val="autoZero"/>
        <c:auto val="1"/>
        <c:lblAlgn val="ctr"/>
        <c:lblOffset val="100"/>
        <c:noMultiLvlLbl val="0"/>
      </c:catAx>
      <c:valAx>
        <c:axId val="1513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314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paperSize="8" orientation="landscape"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11.xlsm]S__-_!Tableau croisé dynamique1</c:name>
    <c:fmtId val="2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'S__-_'!$G$3:$G$4</c:f>
              <c:strCache>
                <c:ptCount val="1"/>
                <c:pt idx="0">
                  <c:v>Somme de Durée en H</c:v>
                </c:pt>
              </c:strCache>
            </c:strRef>
          </c:tx>
          <c:invertIfNegative val="0"/>
          <c:cat>
            <c:multiLvlStrRef>
              <c:f>'S__-_'!$F$5:$F$7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AUTRE</c:v>
                  </c:pt>
                </c:lvl>
              </c:multiLvlStrCache>
            </c:multiLvlStrRef>
          </c:cat>
          <c:val>
            <c:numRef>
              <c:f>'S__-_'!$G$5:$G$7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'S__-_'!$H$3:$H$4</c:f>
              <c:strCache>
                <c:ptCount val="1"/>
                <c:pt idx="0">
                  <c:v>Somme de % arrêt</c:v>
                </c:pt>
              </c:strCache>
            </c:strRef>
          </c:tx>
          <c:invertIfNegative val="0"/>
          <c:cat>
            <c:multiLvlStrRef>
              <c:f>'S__-_'!$F$5:$F$7</c:f>
              <c:multiLvlStrCache>
                <c:ptCount val="1"/>
                <c:lvl>
                  <c:pt idx="0">
                    <c:v>(vide)</c:v>
                  </c:pt>
                </c:lvl>
                <c:lvl>
                  <c:pt idx="0">
                    <c:v>AUTRE</c:v>
                  </c:pt>
                </c:lvl>
              </c:multiLvlStrCache>
            </c:multiLvlStrRef>
          </c:cat>
          <c:val>
            <c:numRef>
              <c:f>'S__-_'!$H$5:$H$7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7449216"/>
        <c:axId val="157487872"/>
      </c:barChart>
      <c:catAx>
        <c:axId val="157449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487872"/>
        <c:crosses val="autoZero"/>
        <c:auto val="1"/>
        <c:lblAlgn val="ctr"/>
        <c:lblOffset val="100"/>
        <c:noMultiLvlLbl val="0"/>
      </c:catAx>
      <c:valAx>
        <c:axId val="157487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7449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11.xlsm]S__-_!Tableau croisé dynamique3</c:name>
    <c:fmtId val="2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9.4593735860637532E-2"/>
          <c:y val="0.13069730210932293"/>
          <c:w val="0.7037953651092812"/>
          <c:h val="0.736536432696028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'S__-_'!$B$36</c:f>
              <c:strCache>
                <c:ptCount val="1"/>
                <c:pt idx="0">
                  <c:v>Somme de Durée en h</c:v>
                </c:pt>
              </c:strCache>
            </c:strRef>
          </c:tx>
          <c:invertIfNegative val="0"/>
          <c:cat>
            <c:strRef>
              <c:f>'S__-_'!$A$37:$A$38</c:f>
              <c:strCache>
                <c:ptCount val="1"/>
                <c:pt idx="0">
                  <c:v>AUTRE</c:v>
                </c:pt>
              </c:strCache>
            </c:strRef>
          </c:cat>
          <c:val>
            <c:numRef>
              <c:f>'S__-_'!$B$37:$B$38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'S__-_'!$C$36</c:f>
              <c:strCache>
                <c:ptCount val="1"/>
                <c:pt idx="0">
                  <c:v>Somme de % arrêt</c:v>
                </c:pt>
              </c:strCache>
            </c:strRef>
          </c:tx>
          <c:invertIfNegative val="0"/>
          <c:cat>
            <c:strRef>
              <c:f>'S__-_'!$A$37:$A$38</c:f>
              <c:strCache>
                <c:ptCount val="1"/>
                <c:pt idx="0">
                  <c:v>AUTRE</c:v>
                </c:pt>
              </c:strCache>
            </c:strRef>
          </c:cat>
          <c:val>
            <c:numRef>
              <c:f>'S__-_'!$C$37:$C$38</c:f>
              <c:numCache>
                <c:formatCode>0.00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7512832"/>
        <c:axId val="157514368"/>
      </c:barChart>
      <c:catAx>
        <c:axId val="1575128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7514368"/>
        <c:crosses val="autoZero"/>
        <c:auto val="1"/>
        <c:lblAlgn val="ctr"/>
        <c:lblOffset val="100"/>
        <c:noMultiLvlLbl val="0"/>
      </c:catAx>
      <c:valAx>
        <c:axId val="15751436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575128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51</xdr:row>
      <xdr:rowOff>119062</xdr:rowOff>
    </xdr:from>
    <xdr:to>
      <xdr:col>10</xdr:col>
      <xdr:colOff>678656</xdr:colOff>
      <xdr:row>75</xdr:row>
      <xdr:rowOff>857250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17</xdr:row>
      <xdr:rowOff>95250</xdr:rowOff>
    </xdr:from>
    <xdr:to>
      <xdr:col>3</xdr:col>
      <xdr:colOff>1702594</xdr:colOff>
      <xdr:row>31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71437</xdr:colOff>
      <xdr:row>17</xdr:row>
      <xdr:rowOff>0</xdr:rowOff>
    </xdr:from>
    <xdr:to>
      <xdr:col>10</xdr:col>
      <xdr:colOff>1321594</xdr:colOff>
      <xdr:row>30</xdr:row>
      <xdr:rowOff>142875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642937</xdr:colOff>
      <xdr:row>31</xdr:row>
      <xdr:rowOff>47625</xdr:rowOff>
    </xdr:from>
    <xdr:to>
      <xdr:col>10</xdr:col>
      <xdr:colOff>1047749</xdr:colOff>
      <xdr:row>47</xdr:row>
      <xdr:rowOff>35719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723900</xdr:colOff>
          <xdr:row>12</xdr:row>
          <xdr:rowOff>47625</xdr:rowOff>
        </xdr:from>
        <xdr:to>
          <xdr:col>14</xdr:col>
          <xdr:colOff>400050</xdr:colOff>
          <xdr:row>14</xdr:row>
          <xdr:rowOff>76200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0.7757</cdr:x>
      <cdr:y>0</cdr:y>
    </cdr:from>
    <cdr:to>
      <cdr:x>1</cdr:x>
      <cdr:y>0.34259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952875" y="0"/>
          <a:ext cx="1143000" cy="8872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/>
            <a:t>Arret Du robot ABB</a:t>
          </a:r>
          <a:r>
            <a:rPr lang="fr-FR" sz="1100" baseline="0"/>
            <a:t> 1  via cahier d'arret, Tps observation =   24h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0.80469</cdr:x>
      <cdr:y>0.07155</cdr:y>
    </cdr:from>
    <cdr:to>
      <cdr:x>0.98917</cdr:x>
      <cdr:y>0.43277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905373" y="223196"/>
          <a:ext cx="1124605" cy="112680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/>
            <a:t>Arret Du robot ABB</a:t>
          </a:r>
          <a:r>
            <a:rPr lang="fr-FR" sz="1100" baseline="0"/>
            <a:t> 2  via cahier d'arret, Tps observation = 24h</a:t>
          </a:r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5</xdr:row>
          <xdr:rowOff>152400</xdr:rowOff>
        </xdr:from>
        <xdr:to>
          <xdr:col>18</xdr:col>
          <xdr:colOff>76200</xdr:colOff>
          <xdr:row>7</xdr:row>
          <xdr:rowOff>180975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tableau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giaire méthodes production" refreshedDate="42885.466626504633" createdVersion="4" refreshedVersion="4" minRefreshableVersion="3" recordCount="19">
  <cacheSource type="worksheet">
    <worksheetSource ref="A1:M20" sheet="Arret S__-_"/>
  </cacheSource>
  <cacheFields count="13">
    <cacheField name="machine" numFmtId="0">
      <sharedItems/>
    </cacheField>
    <cacheField name="robot" numFmtId="0">
      <sharedItems containsNonDate="0" containsString="0" containsBlank="1" count="1">
        <m/>
      </sharedItems>
    </cacheField>
    <cacheField name="DATE" numFmtId="14">
      <sharedItems containsNonDate="0" containsString="0" containsBlank="1"/>
    </cacheField>
    <cacheField name="SEM" numFmtId="0">
      <sharedItems containsSemiMixedTypes="0" containsString="0" containsNumber="1" containsInteger="1" minValue="52" maxValue="52"/>
    </cacheField>
    <cacheField name="EQUIPE" numFmtId="0">
      <sharedItems/>
    </cacheField>
    <cacheField name="HEURE DEBUT" numFmtId="20">
      <sharedItems containsNonDate="0" containsString="0" containsBlank="1"/>
    </cacheField>
    <cacheField name="HEURE FIN" numFmtId="20">
      <sharedItems containsNonDate="0" containsString="0" containsBlank="1"/>
    </cacheField>
    <cacheField name="CAUSE ARRET" numFmtId="0">
      <sharedItems containsNonDate="0" containsString="0" containsBlank="1"/>
    </cacheField>
    <cacheField name="Durée" numFmtId="166">
      <sharedItems containsSemiMixedTypes="0" containsNonDate="0" containsDate="1" containsString="0" minDate="1899-12-30T00:00:00" maxDate="1899-12-31T00:00:00"/>
    </cacheField>
    <cacheField name="ETAT" numFmtId="0">
      <sharedItems count="1">
        <s v="AUTRE"/>
      </sharedItems>
    </cacheField>
    <cacheField name="Durée en h" numFmtId="2">
      <sharedItems containsSemiMixedTypes="0" containsString="0" containsNumber="1" containsInteger="1" minValue="0" maxValue="0"/>
    </cacheField>
    <cacheField name="% arrêt" numFmtId="2">
      <sharedItems containsSemiMixedTypes="0" containsString="0" containsNumber="1" containsInteger="1" minValue="0" maxValue="0"/>
    </cacheField>
    <cacheField name="48:00:00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  <r>
    <s v="ABB"/>
    <x v="0"/>
    <m/>
    <n v="52"/>
    <s v="6"/>
    <m/>
    <m/>
    <m/>
    <d v="1899-12-30T00:00:00"/>
    <x v="0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3">
  <location ref="A3:C7" firstHeaderRow="1" firstDataRow="2" firstDataCol="1"/>
  <pivotFields count="13">
    <pivotField showAll="0" defaultSubtotal="0"/>
    <pivotField axis="axisRow" showAll="0" sortType="descending" defaultSubtotal="0">
      <items count="1">
        <item x="0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sortType="ascending" defaultSubtotal="0">
      <items count="1">
        <item x="0"/>
      </items>
    </pivotField>
    <pivotField dataField="1" numFmtId="2" showAll="0" defaultSubtotal="0"/>
    <pivotField dataField="1" numFmtId="2" showAll="0" defaultSubtotal="0"/>
    <pivotField showAll="0" defaultSubtotal="0"/>
  </pivotFields>
  <rowFields count="2">
    <field x="9"/>
    <field x="1"/>
  </rowFields>
  <rowItems count="3">
    <i>
      <x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 en h" fld="10" baseField="9" baseItem="0"/>
    <dataField name="Somme de % arrêt" fld="11" baseField="0" baseItem="0"/>
  </dataFields>
  <formats count="1">
    <format dxfId="1">
      <pivotArea type="all" dataOnly="0" outline="0" fieldPosition="0"/>
    </format>
  </formats>
  <chartFormats count="4">
    <chartFormat chart="21" format="5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6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2" format="6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6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3">
  <location ref="F3:H7" firstHeaderRow="1" firstDataRow="2" firstDataCol="1"/>
  <pivotFields count="13">
    <pivotField showAll="0" defaultSubtotal="0"/>
    <pivotField axis="axisRow" showAll="0" defaultSubtotal="0">
      <items count="1">
        <item x="0"/>
      </items>
    </pivotField>
    <pivotField showAll="0"/>
    <pivotField showAll="0" defaultSubtotal="0"/>
    <pivotField showAll="0" defaultSubtotal="0"/>
    <pivotField numFmtId="20" showAll="0" defaultSubtotal="0"/>
    <pivotField numFmtId="20" showAll="0" defaultSubtotal="0"/>
    <pivotField showAll="0"/>
    <pivotField showAll="0"/>
    <pivotField axis="axisRow" showAll="0">
      <items count="2">
        <item x="0"/>
        <item t="default"/>
      </items>
    </pivotField>
    <pivotField dataField="1" numFmtId="2" showAll="0" defaultSubtotal="0"/>
    <pivotField dataField="1" numFmtId="2" showAll="0" defaultSubtotal="0"/>
    <pivotField showAll="0" defaultSubtotal="0"/>
  </pivotFields>
  <rowFields count="2">
    <field x="9"/>
    <field x="1"/>
  </rowFields>
  <rowItems count="3">
    <i>
      <x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 en H" fld="10" baseField="0" baseItem="0"/>
    <dataField name="Somme de % arrêt" fld="11" baseField="0" baseItem="0"/>
  </dataFields>
  <formats count="1">
    <format dxfId="2">
      <pivotArea type="all" dataOnly="0" outline="0" fieldPosition="0"/>
    </format>
  </formats>
  <chartFormats count="10">
    <chartFormat chart="13" format="3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3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4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4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4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5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5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2" format="5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2" format="5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2">
  <location ref="A36:C38" firstHeaderRow="0" firstDataRow="1" firstDataCol="1"/>
  <pivotFields count="13">
    <pivotField showAll="0" defaultSubtotal="0"/>
    <pivotField showAll="0"/>
    <pivotField numFmtId="14" showAll="0"/>
    <pivotField showAll="0" defaultSubtotal="0"/>
    <pivotField showAll="0" defaultSubtotal="0"/>
    <pivotField numFmtId="20" showAll="0"/>
    <pivotField numFmtId="20" showAll="0"/>
    <pivotField showAll="0"/>
    <pivotField numFmtId="166" showAll="0"/>
    <pivotField axis="axisRow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dataField="1" numFmtId="2" showAll="0"/>
    <pivotField dataField="1" numFmtId="164" showAll="0"/>
    <pivotField showAll="0" defaultSubtotal="0"/>
  </pivotFields>
  <rowFields count="1">
    <field x="9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urée en h" fld="10" baseField="0" baseItem="0"/>
    <dataField name="Somme de % arrêt" fld="11" baseField="0" baseItem="0"/>
  </dataFields>
  <formats count="1">
    <format dxfId="3">
      <pivotArea outline="0" collapsedLevelsAreSubtotals="1" fieldPosition="0"/>
    </format>
  </formats>
  <chartFormats count="30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3" format="2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2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2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5" format="3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3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6" format="3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3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7" format="3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3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0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4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1" format="4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4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9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2">
  <location ref="A52:B55" firstHeaderRow="1" firstDataRow="1" firstDataCol="1"/>
  <pivotFields count="13">
    <pivotField showAll="0" defaultSubtotal="0"/>
    <pivotField axis="axisRow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4" showAll="0"/>
    <pivotField showAll="0" defaultSubtotal="0"/>
    <pivotField showAll="0" defaultSubtotal="0"/>
    <pivotField numFmtId="20" showAll="0"/>
    <pivotField numFmtId="20" showAll="0"/>
    <pivotField showAll="0"/>
    <pivotField dataField="1" numFmtId="20" showAll="0"/>
    <pivotField axis="axisRow" showAll="0" sortType="de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numFmtId="164" showAll="0" defaultSubtotal="0"/>
    <pivotField showAll="0" defaultSubtotal="0"/>
  </pivotFields>
  <rowFields count="2">
    <field x="1"/>
    <field x="9"/>
  </rowFields>
  <rowItems count="3">
    <i>
      <x/>
    </i>
    <i r="1">
      <x/>
    </i>
    <i t="grand">
      <x/>
    </i>
  </rowItems>
  <colItems count="1">
    <i/>
  </colItems>
  <dataFields count="1">
    <dataField name="Nombre de Durée" fld="8" subtotal="count" baseField="0" baseItem="0"/>
  </dataFields>
  <chartFormats count="1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5" format="1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7" format="1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0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pivotTable" Target="../pivotTables/pivotTable3.xml"/><Relationship Id="rId7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5"/>
  <sheetViews>
    <sheetView workbookViewId="0">
      <selection activeCell="J3" sqref="J3"/>
    </sheetView>
  </sheetViews>
  <sheetFormatPr baseColWidth="10" defaultRowHeight="15" x14ac:dyDescent="0.25"/>
  <cols>
    <col min="8" max="8" width="23.140625" bestFit="1" customWidth="1"/>
  </cols>
  <sheetData>
    <row r="1" spans="1:17" ht="15.75" thickBot="1" x14ac:dyDescent="0.3">
      <c r="A1" s="1"/>
      <c r="B1" s="2"/>
      <c r="C1" s="3" t="s">
        <v>2</v>
      </c>
      <c r="D1" s="4" t="s">
        <v>3</v>
      </c>
      <c r="E1" s="4" t="s">
        <v>4</v>
      </c>
      <c r="F1" s="3" t="s">
        <v>5</v>
      </c>
      <c r="G1" s="3" t="s">
        <v>6</v>
      </c>
      <c r="H1" s="3" t="s">
        <v>7</v>
      </c>
      <c r="I1" s="5" t="s">
        <v>8</v>
      </c>
      <c r="J1" s="5" t="s">
        <v>9</v>
      </c>
      <c r="K1" s="5" t="s">
        <v>10</v>
      </c>
      <c r="L1" s="6" t="s">
        <v>11</v>
      </c>
      <c r="M1" s="7">
        <v>2</v>
      </c>
      <c r="Q1" t="s">
        <v>12</v>
      </c>
    </row>
    <row r="2" spans="1:17" x14ac:dyDescent="0.25">
      <c r="B2" s="8"/>
      <c r="C2" s="9">
        <v>42869</v>
      </c>
      <c r="D2" s="10">
        <f>WEEKNUM(C2,21)</f>
        <v>19</v>
      </c>
      <c r="E2" s="11" t="str">
        <f>IF(OR(WEEKDAY(C2,2)=6,WEEKDAY(C2,2)=7),"7",IF(ISEVEN(D2),IF(OR(HOUR(F2)&gt;21,HOUR(F2)&lt;6),"6",IF(AND(HOUR(F2)&gt;5,HOUR(F2)&lt;14),"4","5")),IF(OR(HOUR(F2)&gt;21,HOUR(F2)&lt;6),"6",IF(AND(HOUR(F2)&gt;5,HOUR(F2)&lt;14),"5","4"))))</f>
        <v>7</v>
      </c>
      <c r="F2" s="12">
        <v>0.91666666666666663</v>
      </c>
      <c r="G2" s="12">
        <v>0.95833333333333337</v>
      </c>
      <c r="H2" s="8" t="s">
        <v>14</v>
      </c>
      <c r="I2" s="13">
        <f t="shared" ref="I2:I8" si="0">G2-F2</f>
        <v>4.1666666666666741E-2</v>
      </c>
      <c r="J2" s="8" t="str">
        <f>IFERROR(VLOOKUP(H2,data!$A$1:$B$9,2),"AUTRE")</f>
        <v>ALEA 9</v>
      </c>
      <c r="K2" s="14">
        <f t="shared" ref="K2:K8" si="1">(I2-INT(I2))*24</f>
        <v>1.0000000000000018</v>
      </c>
      <c r="L2" s="14">
        <f t="shared" ref="L2:L8" si="2">I2/$M$1*100</f>
        <v>2.083333333333337</v>
      </c>
      <c r="Q2" t="s">
        <v>15</v>
      </c>
    </row>
    <row r="3" spans="1:17" x14ac:dyDescent="0.25">
      <c r="B3" s="8"/>
      <c r="C3" s="9">
        <v>42870</v>
      </c>
      <c r="D3" s="10">
        <f t="shared" ref="D3:D15" si="3">WEEKNUM(C3,21)</f>
        <v>20</v>
      </c>
      <c r="E3" s="11" t="str">
        <f t="shared" ref="E3:E15" si="4">IF(OR(WEEKDAY(C3,2)=6,WEEKDAY(C3,2)=7),"7",IF(ISEVEN(D3),IF(OR(HOUR(F3)&gt;21,HOUR(F3)&lt;6),"6",IF(AND(HOUR(F3)&gt;5,HOUR(F3)&lt;14),"4","5")),IF(OR(HOUR(F3)&gt;21,HOUR(F3)&lt;6),"6",IF(AND(HOUR(F3)&gt;5,HOUR(F3)&lt;14),"5","4"))))</f>
        <v>4</v>
      </c>
      <c r="F3" s="12">
        <v>0.4826388888888889</v>
      </c>
      <c r="G3" s="12">
        <v>0.51041666666666663</v>
      </c>
      <c r="H3" s="8" t="s">
        <v>16</v>
      </c>
      <c r="I3" s="13">
        <f t="shared" si="0"/>
        <v>2.7777777777777735E-2</v>
      </c>
      <c r="J3" s="8" t="str">
        <f>IFERROR(VLOOKUP(H3,data!$A$1:$B$9,2),"AUTRE")</f>
        <v>ALEA 9</v>
      </c>
      <c r="K3" s="14">
        <f t="shared" si="1"/>
        <v>0.66666666666666563</v>
      </c>
      <c r="L3" s="14">
        <f t="shared" si="2"/>
        <v>1.3888888888888866</v>
      </c>
    </row>
    <row r="4" spans="1:17" x14ac:dyDescent="0.25">
      <c r="B4" s="8"/>
      <c r="C4" s="9">
        <v>42870</v>
      </c>
      <c r="D4" s="10">
        <f t="shared" si="3"/>
        <v>20</v>
      </c>
      <c r="E4" s="11" t="str">
        <f t="shared" si="4"/>
        <v>4</v>
      </c>
      <c r="F4" s="12">
        <v>0.51041666666666663</v>
      </c>
      <c r="G4" s="12">
        <v>0.51736111111111105</v>
      </c>
      <c r="H4" s="15" t="s">
        <v>17</v>
      </c>
      <c r="I4" s="13">
        <f t="shared" si="0"/>
        <v>6.9444444444444198E-3</v>
      </c>
      <c r="J4" s="8" t="str">
        <f>IFERROR(VLOOKUP(H4,data!$A$1:$B$9,2),"AUTRE")</f>
        <v>ALEA 9</v>
      </c>
      <c r="K4" s="14">
        <f t="shared" si="1"/>
        <v>0.16666666666666607</v>
      </c>
      <c r="L4" s="14">
        <f t="shared" si="2"/>
        <v>0.34722222222222099</v>
      </c>
    </row>
    <row r="5" spans="1:17" x14ac:dyDescent="0.25">
      <c r="B5" s="8"/>
      <c r="C5" s="9">
        <v>42870</v>
      </c>
      <c r="D5" s="10">
        <f t="shared" si="3"/>
        <v>20</v>
      </c>
      <c r="E5" s="11" t="str">
        <f t="shared" si="4"/>
        <v>4</v>
      </c>
      <c r="F5" s="12">
        <v>0.51736111111111105</v>
      </c>
      <c r="G5" s="12">
        <v>0.53125</v>
      </c>
      <c r="H5" s="15" t="s">
        <v>18</v>
      </c>
      <c r="I5" s="13">
        <f t="shared" si="0"/>
        <v>1.3888888888888951E-2</v>
      </c>
      <c r="J5" s="8" t="str">
        <f>IFERROR(VLOOKUP(H5,data!$A$1:$B$9,2),"AUTRE")</f>
        <v>ALEA 9</v>
      </c>
      <c r="K5" s="14">
        <f t="shared" si="1"/>
        <v>0.33333333333333481</v>
      </c>
      <c r="L5" s="14">
        <f t="shared" si="2"/>
        <v>0.69444444444444753</v>
      </c>
    </row>
    <row r="6" spans="1:17" x14ac:dyDescent="0.25">
      <c r="B6" s="8"/>
      <c r="C6" s="9">
        <v>42869</v>
      </c>
      <c r="D6" s="10">
        <f t="shared" si="3"/>
        <v>19</v>
      </c>
      <c r="E6" s="11" t="str">
        <f t="shared" si="4"/>
        <v>7</v>
      </c>
      <c r="F6" s="12">
        <v>0.91666666666666663</v>
      </c>
      <c r="G6" s="12">
        <v>0.95833333333333337</v>
      </c>
      <c r="H6" s="15" t="s">
        <v>14</v>
      </c>
      <c r="I6" s="13">
        <f t="shared" si="0"/>
        <v>4.1666666666666741E-2</v>
      </c>
      <c r="J6" s="8" t="str">
        <f>IFERROR(VLOOKUP(H6,data!$A$1:$B$9,2),"AUTRE")</f>
        <v>ALEA 9</v>
      </c>
      <c r="K6" s="14">
        <f t="shared" si="1"/>
        <v>1.0000000000000018</v>
      </c>
      <c r="L6" s="14">
        <f t="shared" si="2"/>
        <v>2.083333333333337</v>
      </c>
    </row>
    <row r="7" spans="1:17" x14ac:dyDescent="0.25">
      <c r="B7" s="8"/>
      <c r="C7" s="9">
        <v>42870</v>
      </c>
      <c r="D7" s="10">
        <f t="shared" si="3"/>
        <v>20</v>
      </c>
      <c r="E7" s="11" t="str">
        <f t="shared" si="4"/>
        <v>6</v>
      </c>
      <c r="F7" s="12">
        <v>0.16666666666666666</v>
      </c>
      <c r="G7" s="12">
        <v>0.19791666666666666</v>
      </c>
      <c r="H7" s="15" t="s">
        <v>16</v>
      </c>
      <c r="I7" s="13">
        <f t="shared" si="0"/>
        <v>3.125E-2</v>
      </c>
      <c r="J7" s="8" t="str">
        <f>IFERROR(VLOOKUP(H7,data!$A$1:$B$9,2),"AUTRE")</f>
        <v>ALEA 9</v>
      </c>
      <c r="K7" s="14">
        <f t="shared" si="1"/>
        <v>0.75</v>
      </c>
      <c r="L7" s="14">
        <f t="shared" si="2"/>
        <v>1.5625</v>
      </c>
    </row>
    <row r="8" spans="1:17" x14ac:dyDescent="0.25">
      <c r="B8" s="8"/>
      <c r="C8" s="9">
        <v>42870</v>
      </c>
      <c r="D8" s="10">
        <f t="shared" si="3"/>
        <v>20</v>
      </c>
      <c r="E8" s="11" t="str">
        <f t="shared" si="4"/>
        <v>4</v>
      </c>
      <c r="F8" s="12">
        <v>0.57291666666666663</v>
      </c>
      <c r="G8" s="12">
        <v>0.59722222222222221</v>
      </c>
      <c r="H8" s="8" t="s">
        <v>16</v>
      </c>
      <c r="I8" s="13">
        <f t="shared" si="0"/>
        <v>2.430555555555558E-2</v>
      </c>
      <c r="J8" s="8" t="str">
        <f>IFERROR(VLOOKUP(H8,data!$A$1:$B$9,2),"AUTRE")</f>
        <v>ALEA 9</v>
      </c>
      <c r="K8" s="14">
        <f t="shared" si="1"/>
        <v>0.58333333333333393</v>
      </c>
      <c r="L8" s="14">
        <f t="shared" si="2"/>
        <v>1.215277777777779</v>
      </c>
    </row>
    <row r="9" spans="1:17" x14ac:dyDescent="0.25">
      <c r="B9" s="8"/>
      <c r="C9" s="9"/>
      <c r="D9" s="10">
        <f>WEEKNUM(C9,21)</f>
        <v>52</v>
      </c>
      <c r="E9" s="11" t="str">
        <f t="shared" si="4"/>
        <v>7</v>
      </c>
      <c r="F9" s="12"/>
      <c r="G9" s="12"/>
      <c r="H9" s="15"/>
      <c r="I9" s="13"/>
      <c r="J9" s="8" t="str">
        <f>IFERROR(VLOOKUP(H9,data!$A$1:$B$9,2),"AUTRE")</f>
        <v>AUTRE</v>
      </c>
      <c r="K9" s="14"/>
      <c r="L9" s="14"/>
    </row>
    <row r="10" spans="1:17" x14ac:dyDescent="0.25">
      <c r="B10" s="8"/>
      <c r="C10" s="9"/>
      <c r="D10" s="10">
        <f t="shared" si="3"/>
        <v>52</v>
      </c>
      <c r="E10" s="11" t="str">
        <f t="shared" si="4"/>
        <v>7</v>
      </c>
      <c r="F10" s="12"/>
      <c r="G10" s="12"/>
      <c r="H10" s="15"/>
      <c r="I10" s="16"/>
      <c r="J10" s="8" t="str">
        <f>IFERROR(VLOOKUP(H10,data!$A$1:$B$9,2),"AUTRE")</f>
        <v>AUTRE</v>
      </c>
      <c r="K10" s="17"/>
      <c r="L10" s="18"/>
    </row>
    <row r="11" spans="1:17" x14ac:dyDescent="0.25">
      <c r="B11" s="15"/>
      <c r="C11" s="9"/>
      <c r="D11" s="10">
        <f t="shared" si="3"/>
        <v>52</v>
      </c>
      <c r="E11" s="11" t="str">
        <f t="shared" si="4"/>
        <v>7</v>
      </c>
      <c r="F11" s="12"/>
      <c r="G11" s="12"/>
      <c r="H11" s="15"/>
      <c r="I11" s="16"/>
      <c r="J11" s="8" t="str">
        <f>IFERROR(VLOOKUP(H11,data!$A$1:$B$9,2),"AUTRE")</f>
        <v>AUTRE</v>
      </c>
      <c r="K11" s="17"/>
      <c r="L11" s="18"/>
    </row>
    <row r="12" spans="1:17" x14ac:dyDescent="0.25">
      <c r="B12" s="15"/>
      <c r="C12" s="9"/>
      <c r="D12" s="10">
        <f t="shared" si="3"/>
        <v>52</v>
      </c>
      <c r="E12" s="11" t="str">
        <f t="shared" si="4"/>
        <v>7</v>
      </c>
      <c r="F12" s="12"/>
      <c r="G12" s="12"/>
      <c r="H12" s="15"/>
      <c r="I12" s="16"/>
      <c r="J12" s="8" t="str">
        <f>IFERROR(VLOOKUP(H12,data!$A$1:$B$9,2),"AUTRE")</f>
        <v>AUTRE</v>
      </c>
      <c r="K12" s="17"/>
      <c r="L12" s="18"/>
    </row>
    <row r="13" spans="1:17" x14ac:dyDescent="0.25">
      <c r="B13" s="15"/>
      <c r="C13" s="9"/>
      <c r="D13" s="10">
        <f t="shared" si="3"/>
        <v>52</v>
      </c>
      <c r="E13" s="11" t="str">
        <f t="shared" si="4"/>
        <v>7</v>
      </c>
      <c r="F13" s="12"/>
      <c r="G13" s="12"/>
      <c r="H13" s="15"/>
      <c r="I13" s="16"/>
      <c r="J13" s="8" t="str">
        <f>IFERROR(VLOOKUP(H13,data!$A$1:$B$9,2),"AUTRE")</f>
        <v>AUTRE</v>
      </c>
      <c r="K13" s="17"/>
      <c r="L13" s="18"/>
    </row>
    <row r="14" spans="1:17" x14ac:dyDescent="0.25">
      <c r="B14" s="15"/>
      <c r="C14" s="9"/>
      <c r="D14" s="10">
        <f t="shared" si="3"/>
        <v>52</v>
      </c>
      <c r="E14" s="11" t="str">
        <f t="shared" si="4"/>
        <v>7</v>
      </c>
      <c r="F14" s="12"/>
      <c r="G14" s="12"/>
      <c r="H14" s="15"/>
      <c r="I14" s="16"/>
      <c r="J14" s="8" t="str">
        <f>IFERROR(VLOOKUP(H14,data!$A$1:$B$9,2),"AUTRE")</f>
        <v>AUTRE</v>
      </c>
      <c r="K14" s="17"/>
      <c r="L14" s="18"/>
    </row>
    <row r="15" spans="1:17" x14ac:dyDescent="0.25">
      <c r="B15" s="15"/>
      <c r="C15" s="9"/>
      <c r="D15" s="10">
        <f t="shared" si="3"/>
        <v>52</v>
      </c>
      <c r="E15" s="11" t="str">
        <f t="shared" si="4"/>
        <v>7</v>
      </c>
      <c r="F15" s="12"/>
      <c r="G15" s="12"/>
      <c r="H15" s="15"/>
      <c r="I15" s="16"/>
      <c r="J15" s="8" t="str">
        <f>IFERROR(VLOOKUP(H15,data!$A$1:$B$9,2),"AUTRE")</f>
        <v>AUTRE</v>
      </c>
      <c r="K15" s="17"/>
      <c r="L15" s="18"/>
    </row>
  </sheetData>
  <dataValidations disablePrompts="1" count="1">
    <dataValidation type="list" allowBlank="1" showInputMessage="1" showErrorMessage="1" sqref="B2:B15">
      <formula1>$Q$1:$Q$2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-0.499984740745262"/>
  </sheetPr>
  <dimension ref="A1:K118"/>
  <sheetViews>
    <sheetView zoomScale="80" zoomScaleNormal="80" workbookViewId="0">
      <selection activeCell="H5" sqref="H5"/>
    </sheetView>
  </sheetViews>
  <sheetFormatPr baseColWidth="10" defaultRowHeight="15" x14ac:dyDescent="0.25"/>
  <cols>
    <col min="1" max="1" width="21.5703125" customWidth="1"/>
    <col min="2" max="2" width="21" customWidth="1"/>
    <col min="3" max="3" width="17.85546875" customWidth="1"/>
    <col min="4" max="4" width="28.5703125" customWidth="1"/>
    <col min="5" max="5" width="3.42578125" customWidth="1"/>
    <col min="6" max="6" width="21.5703125" customWidth="1"/>
    <col min="7" max="7" width="21.42578125" customWidth="1"/>
    <col min="8" max="8" width="17.85546875" customWidth="1"/>
    <col min="11" max="11" width="21.5703125" bestFit="1" customWidth="1"/>
    <col min="12" max="12" width="22.140625" bestFit="1" customWidth="1"/>
    <col min="13" max="13" width="18" bestFit="1" customWidth="1"/>
  </cols>
  <sheetData>
    <row r="1" spans="1:11" ht="24" thickBot="1" x14ac:dyDescent="0.4">
      <c r="A1" s="38" t="s">
        <v>12</v>
      </c>
      <c r="B1" s="40" t="s">
        <v>30</v>
      </c>
      <c r="C1" s="41"/>
      <c r="D1" s="41"/>
      <c r="E1" s="37"/>
      <c r="F1" s="36" t="s">
        <v>15</v>
      </c>
      <c r="G1" s="40" t="s">
        <v>29</v>
      </c>
      <c r="H1" s="41"/>
      <c r="I1" s="41"/>
      <c r="J1" s="41"/>
      <c r="K1" s="42"/>
    </row>
    <row r="2" spans="1:11" x14ac:dyDescent="0.25">
      <c r="B2" s="22"/>
      <c r="C2" s="22"/>
      <c r="D2" s="22"/>
      <c r="G2" s="22"/>
      <c r="H2" s="22"/>
      <c r="I2" s="22"/>
    </row>
    <row r="3" spans="1:11" x14ac:dyDescent="0.25">
      <c r="A3" s="22"/>
      <c r="B3" s="35" t="s">
        <v>28</v>
      </c>
      <c r="C3" s="22"/>
      <c r="F3" s="22"/>
      <c r="G3" s="35" t="s">
        <v>28</v>
      </c>
      <c r="H3" s="22"/>
    </row>
    <row r="4" spans="1:11" ht="15" customHeight="1" x14ac:dyDescent="0.25">
      <c r="A4" s="35" t="s">
        <v>23</v>
      </c>
      <c r="B4" s="22" t="s">
        <v>26</v>
      </c>
      <c r="C4" s="22" t="s">
        <v>25</v>
      </c>
      <c r="F4" s="35" t="s">
        <v>23</v>
      </c>
      <c r="G4" s="22" t="s">
        <v>27</v>
      </c>
      <c r="H4" s="22" t="s">
        <v>25</v>
      </c>
      <c r="I4" s="43"/>
      <c r="J4" s="44"/>
      <c r="K4" s="44"/>
    </row>
    <row r="5" spans="1:11" x14ac:dyDescent="0.25">
      <c r="A5" s="33" t="s">
        <v>31</v>
      </c>
      <c r="B5" s="22"/>
      <c r="C5" s="22"/>
      <c r="F5" s="33" t="s">
        <v>31</v>
      </c>
      <c r="G5" s="22">
        <v>0</v>
      </c>
      <c r="H5" s="22">
        <v>0</v>
      </c>
      <c r="I5" s="44"/>
      <c r="J5" s="44"/>
      <c r="K5" s="44"/>
    </row>
    <row r="6" spans="1:11" x14ac:dyDescent="0.25">
      <c r="A6" s="34" t="s">
        <v>32</v>
      </c>
      <c r="B6" s="22">
        <v>0</v>
      </c>
      <c r="C6" s="22">
        <v>0</v>
      </c>
      <c r="F6" s="34" t="s">
        <v>32</v>
      </c>
      <c r="G6" s="22">
        <v>0</v>
      </c>
      <c r="H6" s="22">
        <v>0</v>
      </c>
      <c r="I6" s="44"/>
      <c r="J6" s="44"/>
      <c r="K6" s="44"/>
    </row>
    <row r="7" spans="1:11" x14ac:dyDescent="0.25">
      <c r="A7" s="33" t="s">
        <v>21</v>
      </c>
      <c r="B7" s="22">
        <v>0</v>
      </c>
      <c r="C7" s="22">
        <v>0</v>
      </c>
      <c r="F7" s="33" t="s">
        <v>21</v>
      </c>
      <c r="G7" s="22">
        <v>0</v>
      </c>
      <c r="H7" s="22">
        <v>0</v>
      </c>
      <c r="I7" s="44"/>
      <c r="J7" s="44"/>
      <c r="K7" s="44"/>
    </row>
    <row r="28" spans="2:2" x14ac:dyDescent="0.25">
      <c r="B28" s="32"/>
    </row>
    <row r="36" spans="1:4" x14ac:dyDescent="0.25">
      <c r="A36" s="30" t="s">
        <v>23</v>
      </c>
      <c r="B36" t="s">
        <v>26</v>
      </c>
      <c r="C36" t="s">
        <v>25</v>
      </c>
    </row>
    <row r="37" spans="1:4" x14ac:dyDescent="0.25">
      <c r="A37" s="23" t="s">
        <v>31</v>
      </c>
      <c r="B37" s="22">
        <v>0</v>
      </c>
      <c r="C37" s="22">
        <v>0</v>
      </c>
    </row>
    <row r="38" spans="1:4" x14ac:dyDescent="0.25">
      <c r="A38" s="23" t="s">
        <v>21</v>
      </c>
      <c r="B38" s="22">
        <v>0</v>
      </c>
      <c r="C38" s="22">
        <v>0</v>
      </c>
    </row>
    <row r="39" spans="1:4" x14ac:dyDescent="0.25">
      <c r="D39" s="21"/>
    </row>
    <row r="41" spans="1:4" ht="15.75" customHeight="1" x14ac:dyDescent="0.25">
      <c r="D41" s="31"/>
    </row>
    <row r="42" spans="1:4" ht="15" customHeight="1" x14ac:dyDescent="0.25"/>
    <row r="43" spans="1:4" ht="15" customHeight="1" x14ac:dyDescent="0.25"/>
    <row r="46" spans="1:4" ht="21" x14ac:dyDescent="0.35">
      <c r="A46" s="45" t="str">
        <f>"Nous avons un TRS de " &amp; 100-TRUNC(GETPIVOTDATA("Somme de % arrêt",$A$36),2) &amp; "%"</f>
        <v>Nous avons un TRS de 100%</v>
      </c>
      <c r="B46" s="45"/>
      <c r="C46" s="45"/>
    </row>
    <row r="49" spans="1:8" ht="23.25" x14ac:dyDescent="0.35">
      <c r="C49" s="39" t="s">
        <v>24</v>
      </c>
      <c r="D49" s="39"/>
      <c r="E49" s="39"/>
      <c r="F49" s="39"/>
      <c r="G49" s="39"/>
      <c r="H49" s="39"/>
    </row>
    <row r="52" spans="1:8" x14ac:dyDescent="0.25">
      <c r="A52" s="30" t="s">
        <v>23</v>
      </c>
      <c r="B52" t="s">
        <v>22</v>
      </c>
    </row>
    <row r="53" spans="1:8" x14ac:dyDescent="0.25">
      <c r="A53" s="23" t="s">
        <v>32</v>
      </c>
      <c r="B53" s="29">
        <v>19</v>
      </c>
    </row>
    <row r="54" spans="1:8" x14ac:dyDescent="0.25">
      <c r="A54" s="24" t="s">
        <v>31</v>
      </c>
      <c r="B54" s="29">
        <v>19</v>
      </c>
    </row>
    <row r="55" spans="1:8" x14ac:dyDescent="0.25">
      <c r="A55" s="23" t="s">
        <v>21</v>
      </c>
      <c r="B55" s="29">
        <v>19</v>
      </c>
    </row>
    <row r="67" spans="1:8" ht="132" customHeight="1" x14ac:dyDescent="0.25">
      <c r="A67" s="28" t="s">
        <v>20</v>
      </c>
      <c r="B67" s="27" t="s">
        <v>19</v>
      </c>
    </row>
    <row r="69" spans="1:8" ht="21.75" customHeight="1" x14ac:dyDescent="0.25"/>
    <row r="74" spans="1:8" ht="128.25" customHeight="1" x14ac:dyDescent="0.25">
      <c r="A74" s="19"/>
      <c r="B74" s="19"/>
    </row>
    <row r="76" spans="1:8" ht="95.25" customHeight="1" x14ac:dyDescent="0.25"/>
    <row r="77" spans="1:8" ht="20.25" customHeight="1" x14ac:dyDescent="0.35">
      <c r="D77" s="26"/>
      <c r="E77" s="26"/>
      <c r="F77" s="26"/>
      <c r="G77" s="26"/>
      <c r="H77" s="26"/>
    </row>
    <row r="78" spans="1:8" ht="18.75" x14ac:dyDescent="0.3">
      <c r="C78" s="25"/>
    </row>
    <row r="84" spans="1:3" x14ac:dyDescent="0.25">
      <c r="A84" s="23"/>
      <c r="B84" s="22"/>
      <c r="C84" s="22"/>
    </row>
    <row r="85" spans="1:3" x14ac:dyDescent="0.25">
      <c r="A85" s="24"/>
      <c r="B85" s="22"/>
      <c r="C85" s="22"/>
    </row>
    <row r="86" spans="1:3" x14ac:dyDescent="0.25">
      <c r="A86" s="24"/>
      <c r="B86" s="22"/>
      <c r="C86" s="22"/>
    </row>
    <row r="87" spans="1:3" x14ac:dyDescent="0.25">
      <c r="A87" s="23"/>
      <c r="B87" s="22"/>
      <c r="C87" s="22"/>
    </row>
    <row r="88" spans="1:3" x14ac:dyDescent="0.25">
      <c r="A88" s="24"/>
      <c r="B88" s="22"/>
      <c r="C88" s="22"/>
    </row>
    <row r="89" spans="1:3" x14ac:dyDescent="0.25">
      <c r="A89" s="24"/>
      <c r="B89" s="22"/>
      <c r="C89" s="22"/>
    </row>
    <row r="90" spans="1:3" x14ac:dyDescent="0.25">
      <c r="A90" s="24"/>
      <c r="B90" s="22"/>
      <c r="C90" s="22"/>
    </row>
    <row r="91" spans="1:3" x14ac:dyDescent="0.25">
      <c r="A91" s="23"/>
      <c r="B91" s="22"/>
      <c r="C91" s="22"/>
    </row>
    <row r="105" spans="1:2" x14ac:dyDescent="0.25">
      <c r="A105" s="23"/>
      <c r="B105" s="22"/>
    </row>
    <row r="106" spans="1:2" x14ac:dyDescent="0.25">
      <c r="A106" s="24"/>
      <c r="B106" s="22"/>
    </row>
    <row r="107" spans="1:2" x14ac:dyDescent="0.25">
      <c r="A107" s="24"/>
      <c r="B107" s="22"/>
    </row>
    <row r="108" spans="1:2" x14ac:dyDescent="0.25">
      <c r="A108" s="24"/>
      <c r="B108" s="22"/>
    </row>
    <row r="109" spans="1:2" x14ac:dyDescent="0.25">
      <c r="A109" s="23"/>
      <c r="B109" s="22"/>
    </row>
    <row r="110" spans="1:2" x14ac:dyDescent="0.25">
      <c r="A110" s="24"/>
      <c r="B110" s="22"/>
    </row>
    <row r="111" spans="1:2" x14ac:dyDescent="0.25">
      <c r="A111" s="23"/>
      <c r="B111" s="22"/>
    </row>
    <row r="116" spans="1:4" x14ac:dyDescent="0.25">
      <c r="C116" s="21"/>
      <c r="D116" s="21"/>
    </row>
    <row r="117" spans="1:4" ht="21" x14ac:dyDescent="0.35">
      <c r="A117" s="20"/>
      <c r="B117" s="20"/>
      <c r="C117" s="20"/>
    </row>
    <row r="118" spans="1:4" ht="111.75" customHeight="1" x14ac:dyDescent="0.25">
      <c r="A118" s="19"/>
    </row>
  </sheetData>
  <mergeCells count="5">
    <mergeCell ref="B1:D1"/>
    <mergeCell ref="G1:K1"/>
    <mergeCell ref="I4:K7"/>
    <mergeCell ref="A46:C46"/>
    <mergeCell ref="C49:H49"/>
  </mergeCells>
  <pageMargins left="0.25" right="0.25" top="0.75" bottom="0.75" header="0.3" footer="0.3"/>
  <pageSetup paperSize="8" orientation="landscape" r:id="rId5"/>
  <headerFooter>
    <oddHeader>&amp;C&amp;F</oddHeader>
  </headerFooter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8" name="Button 1">
              <controlPr defaultSize="0" print="0" autoFill="0" autoPict="0" macro="[0]!NouveauTableau">
                <anchor moveWithCells="1" sizeWithCells="1">
                  <from>
                    <xdr:col>11</xdr:col>
                    <xdr:colOff>723900</xdr:colOff>
                    <xdr:row>12</xdr:row>
                    <xdr:rowOff>47625</xdr:rowOff>
                  </from>
                  <to>
                    <xdr:col>14</xdr:col>
                    <xdr:colOff>400050</xdr:colOff>
                    <xdr:row>14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-0.499984740745262"/>
  </sheetPr>
  <dimension ref="A1:N20"/>
  <sheetViews>
    <sheetView tabSelected="1" workbookViewId="0">
      <selection activeCell="E29" sqref="E29"/>
    </sheetView>
  </sheetViews>
  <sheetFormatPr baseColWidth="10" defaultRowHeight="15" x14ac:dyDescent="0.25"/>
  <cols>
    <col min="1" max="1" width="13.140625" bestFit="1" customWidth="1"/>
    <col min="2" max="2" width="10.42578125" bestFit="1" customWidth="1"/>
    <col min="3" max="3" width="10.140625" bestFit="1" customWidth="1"/>
    <col min="4" max="4" width="9.42578125" bestFit="1" customWidth="1"/>
    <col min="5" max="5" width="12.140625" bestFit="1" customWidth="1"/>
    <col min="6" max="6" width="17.7109375" bestFit="1" customWidth="1"/>
    <col min="7" max="7" width="14.85546875" bestFit="1" customWidth="1"/>
    <col min="8" max="8" width="17.42578125" bestFit="1" customWidth="1"/>
    <col min="9" max="9" width="11" bestFit="1" customWidth="1"/>
    <col min="10" max="10" width="9.85546875" bestFit="1" customWidth="1"/>
    <col min="11" max="11" width="15.28515625" bestFit="1" customWidth="1"/>
    <col min="12" max="12" width="11.85546875" bestFit="1" customWidth="1"/>
  </cols>
  <sheetData>
    <row r="1" spans="1:14" ht="15.75" thickBot="1" x14ac:dyDescent="0.3">
      <c r="A1" s="47" t="s">
        <v>0</v>
      </c>
      <c r="B1" s="3" t="s">
        <v>1</v>
      </c>
      <c r="C1" s="3" t="s">
        <v>2</v>
      </c>
      <c r="D1" s="4" t="s">
        <v>3</v>
      </c>
      <c r="E1" s="4" t="s">
        <v>4</v>
      </c>
      <c r="F1" s="3" t="s">
        <v>5</v>
      </c>
      <c r="G1" s="3" t="s">
        <v>6</v>
      </c>
      <c r="H1" s="3" t="s">
        <v>7</v>
      </c>
      <c r="I1" s="5" t="s">
        <v>8</v>
      </c>
      <c r="J1" s="5" t="s">
        <v>9</v>
      </c>
      <c r="K1" s="5" t="s">
        <v>10</v>
      </c>
      <c r="L1" s="46" t="s">
        <v>11</v>
      </c>
      <c r="M1" s="7">
        <v>2</v>
      </c>
      <c r="N1" t="s">
        <v>12</v>
      </c>
    </row>
    <row r="2" spans="1:14" x14ac:dyDescent="0.25">
      <c r="A2" s="48" t="s">
        <v>13</v>
      </c>
      <c r="B2" s="49"/>
      <c r="C2" s="50"/>
      <c r="D2" s="51">
        <f>WEEKNUM(C2,21)</f>
        <v>52</v>
      </c>
      <c r="E2" s="52" t="str">
        <f t="shared" ref="E2:E14" si="0">IF(OR(AND(WEEKDAY(C2,2)=6,HOUR(F2)&gt;5),WEEKDAY(C2,2)=7,AND(WEEKDAY(C2,2)=1,HOUR(F2)&lt;6)),"7",IF(ISEVEN(D2),IF(OR(HOUR(F2)&gt;21,HOUR(F2)&lt;6),"6",IF(AND(HOUR(F2)&gt;5,HOUR(F2)&lt;14),"4","5")),IF(OR(HOUR(F2)&gt;21,HOUR(F2)&lt;6),"6",IF(AND(HOUR(F2)&gt;5,HOUR(F2)&lt;14),"5","4"))))</f>
        <v>6</v>
      </c>
      <c r="F2" s="53"/>
      <c r="G2" s="53"/>
      <c r="H2" s="49"/>
      <c r="I2" s="54">
        <f t="shared" ref="I2:I13" si="1">G2-F2</f>
        <v>0</v>
      </c>
      <c r="J2" s="49" t="str">
        <f>IFERROR(VLOOKUP(H2,data!$A$1:$B$30,2),"AUTRE")</f>
        <v>AUTRE</v>
      </c>
      <c r="K2" s="55">
        <f t="shared" ref="K2:K13" si="2">(I2-INT(I2))*24</f>
        <v>0</v>
      </c>
      <c r="L2" s="55">
        <f t="shared" ref="L2:L13" si="3">I2/$M$1*100</f>
        <v>0</v>
      </c>
      <c r="N2" t="s">
        <v>15</v>
      </c>
    </row>
    <row r="3" spans="1:14" x14ac:dyDescent="0.25">
      <c r="A3" s="48" t="s">
        <v>13</v>
      </c>
      <c r="B3" s="49"/>
      <c r="C3" s="50"/>
      <c r="D3" s="51">
        <f t="shared" ref="D3:D13" si="4">WEEKNUM(C3,21)</f>
        <v>52</v>
      </c>
      <c r="E3" s="52" t="str">
        <f t="shared" si="0"/>
        <v>6</v>
      </c>
      <c r="F3" s="53"/>
      <c r="G3" s="53"/>
      <c r="H3" s="49"/>
      <c r="I3" s="54">
        <f t="shared" si="1"/>
        <v>0</v>
      </c>
      <c r="J3" s="49" t="str">
        <f>IFERROR(VLOOKUP(H3,data!$A$1:$B$30,2),"AUTRE")</f>
        <v>AUTRE</v>
      </c>
      <c r="K3" s="55">
        <f t="shared" si="2"/>
        <v>0</v>
      </c>
      <c r="L3" s="55">
        <f t="shared" si="3"/>
        <v>0</v>
      </c>
    </row>
    <row r="4" spans="1:14" x14ac:dyDescent="0.25">
      <c r="A4" s="48" t="s">
        <v>13</v>
      </c>
      <c r="B4" s="49"/>
      <c r="C4" s="50"/>
      <c r="D4" s="51">
        <f t="shared" si="4"/>
        <v>52</v>
      </c>
      <c r="E4" s="52" t="str">
        <f t="shared" si="0"/>
        <v>6</v>
      </c>
      <c r="F4" s="53"/>
      <c r="G4" s="53"/>
      <c r="H4" s="52"/>
      <c r="I4" s="54">
        <f t="shared" si="1"/>
        <v>0</v>
      </c>
      <c r="J4" s="49" t="str">
        <f>IFERROR(VLOOKUP(H4,data!$A$1:$B$30,2),"AUTRE")</f>
        <v>AUTRE</v>
      </c>
      <c r="K4" s="55">
        <f t="shared" si="2"/>
        <v>0</v>
      </c>
      <c r="L4" s="55">
        <f t="shared" si="3"/>
        <v>0</v>
      </c>
    </row>
    <row r="5" spans="1:14" x14ac:dyDescent="0.25">
      <c r="A5" s="48" t="s">
        <v>13</v>
      </c>
      <c r="B5" s="49"/>
      <c r="C5" s="50"/>
      <c r="D5" s="51">
        <f t="shared" si="4"/>
        <v>52</v>
      </c>
      <c r="E5" s="52" t="str">
        <f t="shared" si="0"/>
        <v>6</v>
      </c>
      <c r="F5" s="53"/>
      <c r="G5" s="53"/>
      <c r="H5" s="52"/>
      <c r="I5" s="54">
        <f t="shared" si="1"/>
        <v>0</v>
      </c>
      <c r="J5" s="49" t="str">
        <f>IFERROR(VLOOKUP(H5,data!$A$1:$B$30,2),"AUTRE")</f>
        <v>AUTRE</v>
      </c>
      <c r="K5" s="55">
        <f t="shared" si="2"/>
        <v>0</v>
      </c>
      <c r="L5" s="55">
        <f t="shared" si="3"/>
        <v>0</v>
      </c>
    </row>
    <row r="6" spans="1:14" x14ac:dyDescent="0.25">
      <c r="A6" s="48" t="s">
        <v>13</v>
      </c>
      <c r="B6" s="49"/>
      <c r="C6" s="50"/>
      <c r="D6" s="51">
        <f t="shared" si="4"/>
        <v>52</v>
      </c>
      <c r="E6" s="52" t="str">
        <f t="shared" si="0"/>
        <v>6</v>
      </c>
      <c r="F6" s="53"/>
      <c r="G6" s="53"/>
      <c r="H6" s="52"/>
      <c r="I6" s="54">
        <f t="shared" si="1"/>
        <v>0</v>
      </c>
      <c r="J6" s="49" t="str">
        <f>IFERROR(VLOOKUP(H6,data!$A$1:$B$30,2),"AUTRE")</f>
        <v>AUTRE</v>
      </c>
      <c r="K6" s="55">
        <f t="shared" si="2"/>
        <v>0</v>
      </c>
      <c r="L6" s="55">
        <f t="shared" si="3"/>
        <v>0</v>
      </c>
    </row>
    <row r="7" spans="1:14" x14ac:dyDescent="0.25">
      <c r="A7" s="48" t="s">
        <v>13</v>
      </c>
      <c r="B7" s="49"/>
      <c r="C7" s="50"/>
      <c r="D7" s="51">
        <f t="shared" si="4"/>
        <v>52</v>
      </c>
      <c r="E7" s="52" t="str">
        <f t="shared" si="0"/>
        <v>6</v>
      </c>
      <c r="F7" s="53"/>
      <c r="G7" s="53"/>
      <c r="H7" s="52"/>
      <c r="I7" s="54">
        <f t="shared" si="1"/>
        <v>0</v>
      </c>
      <c r="J7" s="49" t="str">
        <f>IFERROR(VLOOKUP(H7,data!$A$1:$B$30,2),"AUTRE")</f>
        <v>AUTRE</v>
      </c>
      <c r="K7" s="55">
        <f t="shared" si="2"/>
        <v>0</v>
      </c>
      <c r="L7" s="55">
        <f t="shared" si="3"/>
        <v>0</v>
      </c>
    </row>
    <row r="8" spans="1:14" x14ac:dyDescent="0.25">
      <c r="A8" s="48" t="s">
        <v>13</v>
      </c>
      <c r="B8" s="49"/>
      <c r="C8" s="50"/>
      <c r="D8" s="51">
        <f t="shared" si="4"/>
        <v>52</v>
      </c>
      <c r="E8" s="52" t="str">
        <f t="shared" si="0"/>
        <v>6</v>
      </c>
      <c r="F8" s="53"/>
      <c r="G8" s="53"/>
      <c r="H8" s="49"/>
      <c r="I8" s="54">
        <f t="shared" si="1"/>
        <v>0</v>
      </c>
      <c r="J8" s="49" t="str">
        <f>IFERROR(VLOOKUP(H8,data!$A$1:$B$30,2),"AUTRE")</f>
        <v>AUTRE</v>
      </c>
      <c r="K8" s="55">
        <f t="shared" si="2"/>
        <v>0</v>
      </c>
      <c r="L8" s="55">
        <f t="shared" si="3"/>
        <v>0</v>
      </c>
    </row>
    <row r="9" spans="1:14" x14ac:dyDescent="0.25">
      <c r="A9" s="48" t="s">
        <v>13</v>
      </c>
      <c r="B9" s="49"/>
      <c r="C9" s="50"/>
      <c r="D9" s="51">
        <f>WEEKNUM(C9,21)</f>
        <v>52</v>
      </c>
      <c r="E9" s="52" t="str">
        <f t="shared" si="0"/>
        <v>6</v>
      </c>
      <c r="F9" s="53"/>
      <c r="G9" s="53"/>
      <c r="H9" s="52"/>
      <c r="I9" s="54">
        <f t="shared" si="1"/>
        <v>0</v>
      </c>
      <c r="J9" s="49" t="str">
        <f>IFERROR(VLOOKUP(H9,data!$A$1:$B$30,2),"AUTRE")</f>
        <v>AUTRE</v>
      </c>
      <c r="K9" s="55">
        <f t="shared" si="2"/>
        <v>0</v>
      </c>
      <c r="L9" s="55">
        <f t="shared" si="3"/>
        <v>0</v>
      </c>
    </row>
    <row r="10" spans="1:14" x14ac:dyDescent="0.25">
      <c r="A10" s="48" t="s">
        <v>13</v>
      </c>
      <c r="B10" s="49"/>
      <c r="C10" s="50"/>
      <c r="D10" s="51">
        <f t="shared" si="4"/>
        <v>52</v>
      </c>
      <c r="E10" s="52" t="str">
        <f t="shared" si="0"/>
        <v>6</v>
      </c>
      <c r="F10" s="53"/>
      <c r="G10" s="53"/>
      <c r="H10" s="52"/>
      <c r="I10" s="56">
        <f t="shared" si="1"/>
        <v>0</v>
      </c>
      <c r="J10" s="49" t="str">
        <f>IFERROR(VLOOKUP(H10,data!$A$1:$B$30,2),"AUTRE")</f>
        <v>AUTRE</v>
      </c>
      <c r="K10" s="55">
        <f t="shared" si="2"/>
        <v>0</v>
      </c>
      <c r="L10" s="57">
        <f t="shared" si="3"/>
        <v>0</v>
      </c>
    </row>
    <row r="11" spans="1:14" x14ac:dyDescent="0.25">
      <c r="A11" s="48" t="s">
        <v>13</v>
      </c>
      <c r="B11" s="49"/>
      <c r="C11" s="50"/>
      <c r="D11" s="51">
        <f t="shared" si="4"/>
        <v>52</v>
      </c>
      <c r="E11" s="52" t="str">
        <f t="shared" si="0"/>
        <v>6</v>
      </c>
      <c r="F11" s="53"/>
      <c r="G11" s="53"/>
      <c r="H11" s="52"/>
      <c r="I11" s="56">
        <f t="shared" si="1"/>
        <v>0</v>
      </c>
      <c r="J11" s="49" t="str">
        <f>IFERROR(VLOOKUP(H11,data!$A$1:$B$30,2),"AUTRE")</f>
        <v>AUTRE</v>
      </c>
      <c r="K11" s="55">
        <f t="shared" si="2"/>
        <v>0</v>
      </c>
      <c r="L11" s="57">
        <f t="shared" si="3"/>
        <v>0</v>
      </c>
    </row>
    <row r="12" spans="1:14" x14ac:dyDescent="0.25">
      <c r="A12" s="48" t="s">
        <v>13</v>
      </c>
      <c r="B12" s="49"/>
      <c r="C12" s="50"/>
      <c r="D12" s="51">
        <f t="shared" si="4"/>
        <v>52</v>
      </c>
      <c r="E12" s="52" t="str">
        <f t="shared" si="0"/>
        <v>6</v>
      </c>
      <c r="F12" s="53"/>
      <c r="G12" s="53"/>
      <c r="H12" s="52"/>
      <c r="I12" s="56">
        <f t="shared" si="1"/>
        <v>0</v>
      </c>
      <c r="J12" s="49" t="str">
        <f>IFERROR(VLOOKUP(H12,data!$A$1:$B$30,2),"AUTRE")</f>
        <v>AUTRE</v>
      </c>
      <c r="K12" s="55">
        <f t="shared" si="2"/>
        <v>0</v>
      </c>
      <c r="L12" s="57">
        <f t="shared" si="3"/>
        <v>0</v>
      </c>
    </row>
    <row r="13" spans="1:14" x14ac:dyDescent="0.25">
      <c r="A13" s="48" t="s">
        <v>13</v>
      </c>
      <c r="B13" s="49"/>
      <c r="C13" s="50"/>
      <c r="D13" s="51">
        <f t="shared" si="4"/>
        <v>52</v>
      </c>
      <c r="E13" s="52" t="str">
        <f t="shared" si="0"/>
        <v>6</v>
      </c>
      <c r="F13" s="53"/>
      <c r="G13" s="53"/>
      <c r="H13" s="52"/>
      <c r="I13" s="56">
        <f t="shared" si="1"/>
        <v>0</v>
      </c>
      <c r="J13" s="49" t="str">
        <f>IFERROR(VLOOKUP(H13,data!$A$1:$B$30,2),"AUTRE")</f>
        <v>AUTRE</v>
      </c>
      <c r="K13" s="57">
        <f t="shared" si="2"/>
        <v>0</v>
      </c>
      <c r="L13" s="57">
        <f t="shared" si="3"/>
        <v>0</v>
      </c>
    </row>
    <row r="14" spans="1:14" x14ac:dyDescent="0.25">
      <c r="A14" s="48" t="s">
        <v>13</v>
      </c>
      <c r="B14" s="49"/>
      <c r="C14" s="50"/>
      <c r="D14" s="51">
        <f>WEEKNUM(C14,21)</f>
        <v>52</v>
      </c>
      <c r="E14" s="52" t="str">
        <f t="shared" si="0"/>
        <v>6</v>
      </c>
      <c r="F14" s="53"/>
      <c r="G14" s="53"/>
      <c r="H14" s="52"/>
      <c r="I14" s="56">
        <f>G14-F14</f>
        <v>0</v>
      </c>
      <c r="J14" s="49" t="str">
        <f>IFERROR(VLOOKUP(H14,data!$A$1:$B$30,2),"AUTRE")</f>
        <v>AUTRE</v>
      </c>
      <c r="K14" s="55">
        <f>(I14-INT(I14))*24</f>
        <v>0</v>
      </c>
      <c r="L14" s="57">
        <f>I14/$M$1*100</f>
        <v>0</v>
      </c>
    </row>
    <row r="15" spans="1:14" x14ac:dyDescent="0.25">
      <c r="A15" s="48" t="s">
        <v>13</v>
      </c>
      <c r="B15" s="49"/>
      <c r="C15" s="50"/>
      <c r="D15" s="51">
        <f>WEEKNUM(C15,21)</f>
        <v>52</v>
      </c>
      <c r="E15" s="52" t="str">
        <f>IF(OR(AND(WEEKDAY(C15,2)=6,HOUR(F15)&gt;5),WEEKDAY(C15,2)=7,AND(WEEKDAY(C15,2)=1,HOUR(F15)&lt;6)),"7",IF(ISEVEN(D15),IF(OR(HOUR(F15)&gt;21,HOUR(F15)&lt;6),"6",IF(AND(HOUR(F15)&gt;5,HOUR(F15)&lt;14),"4","5")),IF(OR(HOUR(F15)&gt;21,HOUR(F15)&lt;6),"6",IF(AND(HOUR(F15)&gt;5,HOUR(F15)&lt;14),"5","4"))))</f>
        <v>6</v>
      </c>
      <c r="F15" s="53"/>
      <c r="G15" s="53"/>
      <c r="H15" s="52"/>
      <c r="I15" s="56">
        <f>G15-F15</f>
        <v>0</v>
      </c>
      <c r="J15" s="49" t="str">
        <f>IFERROR(VLOOKUP(H15,data!$A$1:$B$30,2),"AUTRE")</f>
        <v>AUTRE</v>
      </c>
      <c r="K15" s="55">
        <f>(I15-INT(I15))*24</f>
        <v>0</v>
      </c>
      <c r="L15" s="57">
        <f>I15/$M$1*100</f>
        <v>0</v>
      </c>
    </row>
    <row r="16" spans="1:14" x14ac:dyDescent="0.25">
      <c r="A16" s="48" t="s">
        <v>13</v>
      </c>
      <c r="B16" s="49"/>
      <c r="C16" s="50"/>
      <c r="D16" s="51">
        <f t="shared" ref="D16:D20" si="5">WEEKNUM(C16,21)</f>
        <v>52</v>
      </c>
      <c r="E16" s="52" t="str">
        <f t="shared" ref="E16:E20" si="6">IF(OR(AND(WEEKDAY(C16,2)=6,HOUR(F16)&gt;5),WEEKDAY(C16,2)=7,AND(WEEKDAY(C16,2)=1,HOUR(F16)&lt;6)),"7",IF(ISEVEN(D16),IF(OR(HOUR(F16)&gt;21,HOUR(F16)&lt;6),"6",IF(AND(HOUR(F16)&gt;5,HOUR(F16)&lt;14),"4","5")),IF(OR(HOUR(F16)&gt;21,HOUR(F16)&lt;6),"6",IF(AND(HOUR(F16)&gt;5,HOUR(F16)&lt;14),"5","4"))))</f>
        <v>6</v>
      </c>
      <c r="F16" s="53"/>
      <c r="G16" s="53"/>
      <c r="H16" s="52"/>
      <c r="I16" s="56">
        <f t="shared" ref="I16:I20" si="7">G16-F16</f>
        <v>0</v>
      </c>
      <c r="J16" s="49" t="str">
        <f>IFERROR(VLOOKUP(H16,data!$A$1:$B$30,2),"AUTRE")</f>
        <v>AUTRE</v>
      </c>
      <c r="K16" s="55">
        <f t="shared" ref="K16:K20" si="8">(I16-INT(I16))*24</f>
        <v>0</v>
      </c>
      <c r="L16" s="57">
        <f t="shared" ref="L16:L20" si="9">I16/$M$1*100</f>
        <v>0</v>
      </c>
    </row>
    <row r="17" spans="1:12" x14ac:dyDescent="0.25">
      <c r="A17" s="48" t="s">
        <v>13</v>
      </c>
      <c r="B17" s="49"/>
      <c r="C17" s="50"/>
      <c r="D17" s="51">
        <f t="shared" si="5"/>
        <v>52</v>
      </c>
      <c r="E17" s="52" t="str">
        <f t="shared" si="6"/>
        <v>6</v>
      </c>
      <c r="F17" s="53"/>
      <c r="G17" s="53"/>
      <c r="H17" s="52"/>
      <c r="I17" s="56">
        <f t="shared" si="7"/>
        <v>0</v>
      </c>
      <c r="J17" s="49" t="str">
        <f>IFERROR(VLOOKUP(H17,data!$A$1:$B$30,2),"AUTRE")</f>
        <v>AUTRE</v>
      </c>
      <c r="K17" s="55">
        <f t="shared" si="8"/>
        <v>0</v>
      </c>
      <c r="L17" s="57">
        <f t="shared" si="9"/>
        <v>0</v>
      </c>
    </row>
    <row r="18" spans="1:12" x14ac:dyDescent="0.25">
      <c r="A18" s="48" t="s">
        <v>13</v>
      </c>
      <c r="B18" s="49"/>
      <c r="C18" s="50"/>
      <c r="D18" s="51">
        <f t="shared" si="5"/>
        <v>52</v>
      </c>
      <c r="E18" s="52" t="str">
        <f t="shared" si="6"/>
        <v>6</v>
      </c>
      <c r="F18" s="53"/>
      <c r="G18" s="53"/>
      <c r="H18" s="52"/>
      <c r="I18" s="56">
        <f t="shared" si="7"/>
        <v>0</v>
      </c>
      <c r="J18" s="49" t="str">
        <f>IFERROR(VLOOKUP(H18,data!$A$1:$B$30,2),"AUTRE")</f>
        <v>AUTRE</v>
      </c>
      <c r="K18" s="55">
        <f t="shared" si="8"/>
        <v>0</v>
      </c>
      <c r="L18" s="57">
        <f t="shared" si="9"/>
        <v>0</v>
      </c>
    </row>
    <row r="19" spans="1:12" x14ac:dyDescent="0.25">
      <c r="A19" s="48" t="s">
        <v>13</v>
      </c>
      <c r="B19" s="49"/>
      <c r="C19" s="50"/>
      <c r="D19" s="51">
        <f t="shared" si="5"/>
        <v>52</v>
      </c>
      <c r="E19" s="52" t="str">
        <f t="shared" si="6"/>
        <v>6</v>
      </c>
      <c r="F19" s="53"/>
      <c r="G19" s="53"/>
      <c r="H19" s="52"/>
      <c r="I19" s="56">
        <f t="shared" si="7"/>
        <v>0</v>
      </c>
      <c r="J19" s="49" t="str">
        <f>IFERROR(VLOOKUP(H19,data!$A$1:$B$30,2),"AUTRE")</f>
        <v>AUTRE</v>
      </c>
      <c r="K19" s="55">
        <f t="shared" si="8"/>
        <v>0</v>
      </c>
      <c r="L19" s="57">
        <f t="shared" si="9"/>
        <v>0</v>
      </c>
    </row>
    <row r="20" spans="1:12" x14ac:dyDescent="0.25">
      <c r="A20" s="48" t="s">
        <v>13</v>
      </c>
      <c r="B20" s="49"/>
      <c r="C20" s="50"/>
      <c r="D20" s="51">
        <f t="shared" si="5"/>
        <v>52</v>
      </c>
      <c r="E20" s="52" t="str">
        <f t="shared" si="6"/>
        <v>6</v>
      </c>
      <c r="F20" s="53"/>
      <c r="G20" s="53"/>
      <c r="H20" s="52"/>
      <c r="I20" s="56">
        <f t="shared" si="7"/>
        <v>0</v>
      </c>
      <c r="J20" s="49" t="str">
        <f>IFERROR(VLOOKUP(H20,data!$A$1:$B$30,2),"AUTRE")</f>
        <v>AUTRE</v>
      </c>
      <c r="K20" s="55">
        <f t="shared" si="8"/>
        <v>0</v>
      </c>
      <c r="L20" s="57">
        <f t="shared" si="9"/>
        <v>0</v>
      </c>
    </row>
  </sheetData>
  <autoFilter ref="A1:L1"/>
  <dataValidations count="1">
    <dataValidation type="list" allowBlank="1" showInputMessage="1" showErrorMessage="1" sqref="B2:B20">
      <formula1>$N$1:$N$2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NouveauTableau">
                <anchor moveWithCells="1" sizeWithCells="1">
                  <from>
                    <xdr:col>14</xdr:col>
                    <xdr:colOff>9525</xdr:colOff>
                    <xdr:row>5</xdr:row>
                    <xdr:rowOff>152400</xdr:rowOff>
                  </from>
                  <to>
                    <xdr:col>18</xdr:col>
                    <xdr:colOff>76200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2"/>
  <sheetViews>
    <sheetView workbookViewId="0">
      <selection activeCell="D14" sqref="D14"/>
    </sheetView>
  </sheetViews>
  <sheetFormatPr baseColWidth="10" defaultRowHeight="15" x14ac:dyDescent="0.25"/>
  <sheetData>
    <row r="1" spans="1:2" x14ac:dyDescent="0.25">
      <c r="A1" t="s">
        <v>33</v>
      </c>
      <c r="B1" t="s">
        <v>33</v>
      </c>
    </row>
    <row r="2" spans="1:2" x14ac:dyDescent="0.25">
      <c r="A2" t="s">
        <v>34</v>
      </c>
      <c r="B2" t="s">
        <v>34</v>
      </c>
    </row>
    <row r="3" spans="1:2" x14ac:dyDescent="0.25">
      <c r="A3" t="s">
        <v>35</v>
      </c>
      <c r="B3" t="s">
        <v>35</v>
      </c>
    </row>
    <row r="4" spans="1:2" x14ac:dyDescent="0.25">
      <c r="A4" t="s">
        <v>36</v>
      </c>
      <c r="B4" t="s">
        <v>36</v>
      </c>
    </row>
    <row r="5" spans="1:2" x14ac:dyDescent="0.25">
      <c r="A5" t="s">
        <v>37</v>
      </c>
      <c r="B5" t="s">
        <v>37</v>
      </c>
    </row>
    <row r="6" spans="1:2" x14ac:dyDescent="0.25">
      <c r="A6" t="s">
        <v>38</v>
      </c>
      <c r="B6" t="s">
        <v>38</v>
      </c>
    </row>
    <row r="7" spans="1:2" x14ac:dyDescent="0.25">
      <c r="A7" t="s">
        <v>39</v>
      </c>
      <c r="B7" t="s">
        <v>39</v>
      </c>
    </row>
    <row r="8" spans="1:2" x14ac:dyDescent="0.25">
      <c r="A8" t="s">
        <v>40</v>
      </c>
      <c r="B8" t="s">
        <v>40</v>
      </c>
    </row>
    <row r="9" spans="1:2" x14ac:dyDescent="0.25">
      <c r="A9" t="s">
        <v>41</v>
      </c>
      <c r="B9" t="s">
        <v>41</v>
      </c>
    </row>
    <row r="10" spans="1:2" x14ac:dyDescent="0.25">
      <c r="A10" t="s">
        <v>42</v>
      </c>
      <c r="B10" t="s">
        <v>42</v>
      </c>
    </row>
    <row r="11" spans="1:2" x14ac:dyDescent="0.25">
      <c r="A11" t="s">
        <v>43</v>
      </c>
      <c r="B11" t="s">
        <v>43</v>
      </c>
    </row>
    <row r="12" spans="1:2" x14ac:dyDescent="0.25">
      <c r="A12" t="s">
        <v>44</v>
      </c>
      <c r="B12" t="s">
        <v>44</v>
      </c>
    </row>
  </sheetData>
  <sortState ref="A1:B1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S__-_</vt:lpstr>
      <vt:lpstr>Arret S__-_</vt:lpstr>
      <vt:lpstr>data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méthodes production</dc:creator>
  <cp:lastModifiedBy>Stagiaire méthodes production</cp:lastModifiedBy>
  <cp:lastPrinted>2017-05-29T11:52:48Z</cp:lastPrinted>
  <dcterms:created xsi:type="dcterms:W3CDTF">2017-05-29T09:50:13Z</dcterms:created>
  <dcterms:modified xsi:type="dcterms:W3CDTF">2017-05-30T10:31:43Z</dcterms:modified>
</cp:coreProperties>
</file>