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autoCompressPictures="0"/>
  <bookViews>
    <workbookView xWindow="0" yWindow="0" windowWidth="19440" windowHeight="15600"/>
  </bookViews>
  <sheets>
    <sheet name="DEVIS" sheetId="4" r:id="rId1"/>
    <sheet name="DONNEES" sheetId="6" state="hidden" r:id="rId2"/>
  </sheets>
  <functionGroups/>
  <externalReferences>
    <externalReference r:id="rId3"/>
  </externalReferences>
  <definedNames>
    <definedName name="FORME">DONNEES!$A$1:$A$3</definedName>
    <definedName name="LINER">DONNEES!$C$1:$C$3</definedName>
    <definedName name="_xlnm.Print_Area" localSheetId="0">DEVIS!$A$1:$G$45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7" i="4"/>
  <c r="E19"/>
  <c r="A25"/>
  <c r="F17"/>
  <c r="A18"/>
  <c r="E18"/>
  <c r="F27"/>
  <c r="A27"/>
  <c r="A17"/>
  <c r="A14"/>
  <c r="F18"/>
  <c r="G18"/>
  <c r="A13"/>
  <c r="A29"/>
  <c r="F29"/>
  <c r="E29"/>
  <c r="E8"/>
  <c r="G24"/>
  <c r="G25"/>
  <c r="G26"/>
  <c r="G29"/>
  <c r="G30"/>
  <c r="G31"/>
  <c r="G32"/>
  <c r="G14"/>
  <c r="G34"/>
  <c r="F19"/>
  <c r="G19"/>
  <c r="G17"/>
  <c r="A22"/>
  <c r="E22"/>
  <c r="F22"/>
  <c r="G22"/>
  <c r="A21"/>
  <c r="E21"/>
  <c r="F21"/>
  <c r="G21"/>
  <c r="E20"/>
  <c r="A20"/>
  <c r="A19"/>
  <c r="A31"/>
  <c r="A33"/>
  <c r="A32"/>
  <c r="A30"/>
  <c r="F20"/>
  <c r="G20"/>
  <c r="G33"/>
  <c r="E27"/>
  <c r="G27"/>
  <c r="G35"/>
  <c r="G37"/>
  <c r="G39"/>
  <c r="C36"/>
</calcChain>
</file>

<file path=xl/sharedStrings.xml><?xml version="1.0" encoding="utf-8"?>
<sst xmlns="http://schemas.openxmlformats.org/spreadsheetml/2006/main" count="40" uniqueCount="36">
  <si>
    <t>Client:</t>
  </si>
  <si>
    <t>A l'attention de:</t>
  </si>
  <si>
    <t>Total/ht</t>
  </si>
  <si>
    <t>Qte</t>
  </si>
  <si>
    <t>P.U./ht</t>
  </si>
  <si>
    <t>DESIGNATION</t>
  </si>
  <si>
    <t>Le Prestataire</t>
  </si>
  <si>
    <t>Le Client</t>
  </si>
  <si>
    <t>Acompte pour commande 30%</t>
  </si>
  <si>
    <t>Le solde à l'installation.</t>
  </si>
  <si>
    <t>des installations soit conforme.</t>
  </si>
  <si>
    <r>
      <rPr>
        <b/>
        <sz val="12"/>
        <color indexed="8"/>
        <rFont val="Cambria"/>
        <family val="1"/>
      </rPr>
      <t>NB:</t>
    </r>
    <r>
      <rPr>
        <sz val="12"/>
        <color indexed="8"/>
        <rFont val="Cambria"/>
        <family val="1"/>
      </rPr>
      <t xml:space="preserve"> Ces prix s'entendent sous réserve que le reste</t>
    </r>
  </si>
  <si>
    <t>Prix Total/ht</t>
  </si>
  <si>
    <t>TOTAL T.T.C.</t>
  </si>
  <si>
    <t>validité de l'offre : 1 mois</t>
  </si>
  <si>
    <t>T.V.A. 20%</t>
  </si>
  <si>
    <t>Standard</t>
  </si>
  <si>
    <t>Hors Standard</t>
  </si>
  <si>
    <t>DEVIS REF.:</t>
  </si>
  <si>
    <r>
      <rPr>
        <b/>
        <sz val="12"/>
        <color rgb="FF636363"/>
        <rFont val="Cambria"/>
        <family val="1"/>
      </rPr>
      <t>NP Piscines</t>
    </r>
    <r>
      <rPr>
        <b/>
        <sz val="12"/>
        <color theme="1"/>
        <rFont val="Cambria"/>
        <family val="1"/>
      </rPr>
      <t xml:space="preserve"> vous remercie de votre confiance</t>
    </r>
  </si>
  <si>
    <t>Fait à Saint Laurent le</t>
  </si>
  <si>
    <t>Forme Libre</t>
  </si>
  <si>
    <t>UNI</t>
  </si>
  <si>
    <t>IMPRIME</t>
  </si>
  <si>
    <t>FRISE</t>
  </si>
  <si>
    <t xml:space="preserve">                       Bon pour accord</t>
  </si>
  <si>
    <t>STANDARD</t>
  </si>
  <si>
    <t>HORS STANDARD</t>
  </si>
  <si>
    <t>FORME LIBRE</t>
  </si>
  <si>
    <t>FOND PLAT</t>
  </si>
  <si>
    <t>FOSSE A PLONGEE</t>
  </si>
  <si>
    <t>PENTE COMPOSEE</t>
  </si>
  <si>
    <t>hjhhk</t>
  </si>
  <si>
    <t>zertzert</t>
  </si>
  <si>
    <t>Mr/Mme    zetzert</t>
  </si>
  <si>
    <t>PDC+DLE</t>
  </si>
</sst>
</file>

<file path=xl/styles.xml><?xml version="1.0" encoding="utf-8"?>
<styleSheet xmlns="http://schemas.openxmlformats.org/spreadsheetml/2006/main">
  <numFmts count="5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#,##0.00\ &quot;€&quot;"/>
    <numFmt numFmtId="167" formatCode="#,##0\ &quot;€&quot;"/>
    <numFmt numFmtId="168" formatCode="dd/mm/yy;@"/>
  </numFmts>
  <fonts count="4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Angsana New"/>
      <family val="1"/>
    </font>
    <font>
      <b/>
      <sz val="9"/>
      <color indexed="56"/>
      <name val="Cambria"/>
      <family val="1"/>
    </font>
    <font>
      <b/>
      <sz val="12"/>
      <color indexed="8"/>
      <name val="Cambria"/>
      <family val="1"/>
    </font>
    <font>
      <sz val="12"/>
      <color indexed="8"/>
      <name val="Cambria"/>
      <family val="1"/>
    </font>
    <font>
      <sz val="9"/>
      <color indexed="56"/>
      <name val="Calibri"/>
      <family val="2"/>
    </font>
    <font>
      <sz val="36"/>
      <color indexed="40"/>
      <name val="Rockwell Extra Bold"/>
      <family val="1"/>
    </font>
    <font>
      <sz val="11"/>
      <color indexed="40"/>
      <name val="Angsana New"/>
      <family val="1"/>
    </font>
    <font>
      <b/>
      <sz val="18"/>
      <color indexed="40"/>
      <name val="Angsana New"/>
      <family val="1"/>
    </font>
    <font>
      <b/>
      <i/>
      <sz val="12"/>
      <color indexed="8"/>
      <name val="Cambria"/>
      <family val="1"/>
    </font>
    <font>
      <sz val="12"/>
      <color theme="1"/>
      <name val="Cambria"/>
      <family val="1"/>
      <scheme val="major"/>
    </font>
    <font>
      <b/>
      <i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2"/>
      <color theme="0" tint="-0.499984740745262"/>
      <name val="Cambria"/>
      <family val="1"/>
    </font>
    <font>
      <sz val="11"/>
      <color theme="0" tint="-0.499984740745262"/>
      <name val="Cambria"/>
      <family val="1"/>
    </font>
    <font>
      <sz val="10"/>
      <color theme="8" tint="-0.249977111117893"/>
      <name val="Cambria"/>
      <family val="1"/>
    </font>
    <font>
      <sz val="11"/>
      <color theme="8" tint="-0.249977111117893"/>
      <name val="Calibri"/>
      <family val="2"/>
      <scheme val="minor"/>
    </font>
    <font>
      <sz val="5"/>
      <color theme="8" tint="-0.249977111117893"/>
      <name val="Arial"/>
      <family val="2"/>
    </font>
    <font>
      <sz val="12"/>
      <color theme="8" tint="-0.249977111117893"/>
      <name val="Cambria"/>
      <family val="1"/>
    </font>
    <font>
      <sz val="12"/>
      <color theme="0" tint="-0.499984740745262"/>
      <name val="Cambria"/>
      <family val="1"/>
    </font>
    <font>
      <b/>
      <sz val="11"/>
      <color theme="0" tint="-0.499984740745262"/>
      <name val="Calibri"/>
      <family val="2"/>
      <scheme val="minor"/>
    </font>
    <font>
      <b/>
      <u/>
      <sz val="10"/>
      <color theme="0" tint="-0.499984740745262"/>
      <name val="Cambria"/>
      <family val="1"/>
    </font>
    <font>
      <sz val="8"/>
      <color theme="8" tint="-0.249977111117893"/>
      <name val="Cambria"/>
      <family val="1"/>
    </font>
    <font>
      <sz val="8"/>
      <color theme="0" tint="-0.499984740745262"/>
      <name val="Cambria"/>
      <family val="1"/>
    </font>
    <font>
      <b/>
      <sz val="12"/>
      <color theme="0" tint="-0.499984740745262"/>
      <name val="Calibri"/>
      <family val="2"/>
      <scheme val="minor"/>
    </font>
    <font>
      <sz val="10"/>
      <color theme="0" tint="-0.499984740745262"/>
      <name val="Cambria"/>
      <family val="1"/>
    </font>
    <font>
      <b/>
      <sz val="14"/>
      <color theme="0"/>
      <name val="Cambria"/>
      <family val="1"/>
    </font>
    <font>
      <b/>
      <sz val="12"/>
      <color theme="0"/>
      <name val="Cambria"/>
      <family val="1"/>
    </font>
    <font>
      <b/>
      <sz val="12"/>
      <color theme="1"/>
      <name val="Cambria"/>
      <family val="1"/>
    </font>
    <font>
      <b/>
      <sz val="12"/>
      <color rgb="FF636363"/>
      <name val="Cambria"/>
      <family val="1"/>
    </font>
    <font>
      <sz val="12"/>
      <color theme="1"/>
      <name val="Cambria"/>
      <family val="1"/>
    </font>
    <font>
      <b/>
      <sz val="8"/>
      <color theme="0" tint="-0.499984740745262"/>
      <name val="Cambria"/>
      <family val="1"/>
    </font>
    <font>
      <sz val="10"/>
      <color theme="0" tint="-0.499984740745262"/>
      <name val="Calibri"/>
      <family val="2"/>
      <scheme val="minor"/>
    </font>
    <font>
      <sz val="11"/>
      <color theme="1"/>
      <name val="Angsana New"/>
      <family val="1"/>
    </font>
    <font>
      <b/>
      <sz val="12"/>
      <color rgb="FFFF0000"/>
      <name val="Cambria"/>
      <scheme val="major"/>
    </font>
    <font>
      <b/>
      <sz val="11"/>
      <name val="Calibri"/>
      <scheme val="minor"/>
    </font>
    <font>
      <sz val="11"/>
      <name val="Calibri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40" fillId="0" borderId="0" applyNumberFormat="0" applyFill="0" applyBorder="0" applyAlignment="0" applyProtection="0"/>
  </cellStyleXfs>
  <cellXfs count="11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166" fontId="5" fillId="0" borderId="4" xfId="0" applyNumberFormat="1" applyFont="1" applyBorder="1" applyAlignment="1">
      <alignment horizontal="center"/>
    </xf>
    <xf numFmtId="3" fontId="11" fillId="0" borderId="2" xfId="0" applyNumberFormat="1" applyFont="1" applyBorder="1" applyAlignment="1">
      <alignment horizontal="center"/>
    </xf>
    <xf numFmtId="164" fontId="11" fillId="0" borderId="2" xfId="1" applyNumberFormat="1" applyFont="1" applyBorder="1"/>
    <xf numFmtId="0" fontId="11" fillId="0" borderId="6" xfId="0" applyFont="1" applyBorder="1"/>
    <xf numFmtId="0" fontId="11" fillId="0" borderId="0" xfId="0" applyFont="1" applyBorder="1"/>
    <xf numFmtId="0" fontId="11" fillId="0" borderId="2" xfId="0" applyFont="1" applyBorder="1"/>
    <xf numFmtId="0" fontId="11" fillId="0" borderId="6" xfId="0" applyFont="1" applyFill="1" applyBorder="1"/>
    <xf numFmtId="0" fontId="0" fillId="0" borderId="2" xfId="0" applyBorder="1"/>
    <xf numFmtId="166" fontId="0" fillId="0" borderId="0" xfId="0" applyNumberFormat="1"/>
    <xf numFmtId="0" fontId="13" fillId="0" borderId="0" xfId="0" applyFont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7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10" fillId="0" borderId="6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1" fillId="0" borderId="6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1" fillId="0" borderId="2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7" fillId="0" borderId="0" xfId="0" applyFont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/>
    </xf>
    <xf numFmtId="0" fontId="19" fillId="0" borderId="0" xfId="0" applyFont="1"/>
    <xf numFmtId="0" fontId="20" fillId="0" borderId="0" xfId="0" applyFont="1"/>
    <xf numFmtId="168" fontId="21" fillId="0" borderId="0" xfId="0" applyNumberFormat="1" applyFont="1" applyAlignment="1">
      <alignment horizontal="left"/>
    </xf>
    <xf numFmtId="0" fontId="19" fillId="0" borderId="0" xfId="0" applyFont="1" applyAlignment="1">
      <alignment horizontal="center"/>
    </xf>
    <xf numFmtId="0" fontId="17" fillId="0" borderId="0" xfId="0" applyFont="1" applyFill="1" applyAlignment="1">
      <alignment horizontal="left"/>
    </xf>
    <xf numFmtId="0" fontId="15" fillId="0" borderId="0" xfId="0" applyFont="1" applyFill="1"/>
    <xf numFmtId="0" fontId="22" fillId="0" borderId="0" xfId="0" applyFont="1" applyFill="1"/>
    <xf numFmtId="0" fontId="15" fillId="0" borderId="0" xfId="0" applyFont="1" applyFill="1" applyAlignment="1">
      <alignment horizontal="left"/>
    </xf>
    <xf numFmtId="0" fontId="22" fillId="0" borderId="0" xfId="0" applyFont="1" applyFill="1" applyAlignment="1">
      <alignment horizontal="left"/>
    </xf>
    <xf numFmtId="0" fontId="25" fillId="0" borderId="0" xfId="0" applyFont="1"/>
    <xf numFmtId="0" fontId="25" fillId="0" borderId="0" xfId="0" applyFont="1" applyAlignment="1">
      <alignment horizontal="right"/>
    </xf>
    <xf numFmtId="0" fontId="26" fillId="0" borderId="0" xfId="0" applyFont="1" applyFill="1"/>
    <xf numFmtId="0" fontId="27" fillId="0" borderId="0" xfId="0" applyFont="1" applyAlignment="1">
      <alignment horizontal="right" vertical="center"/>
    </xf>
    <xf numFmtId="0" fontId="28" fillId="0" borderId="0" xfId="0" applyFont="1" applyAlignment="1">
      <alignment horizontal="left"/>
    </xf>
    <xf numFmtId="0" fontId="24" fillId="0" borderId="0" xfId="0" applyFont="1" applyAlignment="1">
      <alignment horizontal="right"/>
    </xf>
    <xf numFmtId="0" fontId="29" fillId="2" borderId="5" xfId="0" applyFont="1" applyFill="1" applyBorder="1" applyAlignment="1">
      <alignment horizontal="center" vertical="center"/>
    </xf>
    <xf numFmtId="0" fontId="29" fillId="2" borderId="5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33" fillId="0" borderId="0" xfId="0" applyFont="1" applyAlignment="1">
      <alignment horizontal="right"/>
    </xf>
    <xf numFmtId="0" fontId="35" fillId="0" borderId="0" xfId="0" applyFont="1"/>
    <xf numFmtId="0" fontId="23" fillId="0" borderId="0" xfId="0" applyFont="1"/>
    <xf numFmtId="0" fontId="15" fillId="0" borderId="0" xfId="0" applyFont="1"/>
    <xf numFmtId="0" fontId="27" fillId="0" borderId="0" xfId="0" applyFont="1" applyAlignment="1">
      <alignment horizontal="right"/>
    </xf>
    <xf numFmtId="0" fontId="22" fillId="0" borderId="0" xfId="0" applyFont="1"/>
    <xf numFmtId="3" fontId="11" fillId="0" borderId="2" xfId="0" applyNumberFormat="1" applyFont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164" fontId="5" fillId="0" borderId="2" xfId="1" applyNumberFormat="1" applyFont="1" applyBorder="1" applyAlignment="1">
      <alignment horizontal="center" vertical="center"/>
    </xf>
    <xf numFmtId="164" fontId="11" fillId="0" borderId="2" xfId="1" applyNumberFormat="1" applyFont="1" applyBorder="1" applyAlignment="1">
      <alignment horizontal="center" vertical="center"/>
    </xf>
    <xf numFmtId="0" fontId="36" fillId="0" borderId="0" xfId="0" applyFont="1" applyAlignment="1">
      <alignment vertical="center"/>
    </xf>
    <xf numFmtId="0" fontId="0" fillId="0" borderId="0" xfId="0" applyFont="1"/>
    <xf numFmtId="0" fontId="0" fillId="0" borderId="5" xfId="0" applyFont="1" applyBorder="1"/>
    <xf numFmtId="166" fontId="0" fillId="0" borderId="5" xfId="0" applyNumberFormat="1" applyFont="1" applyBorder="1"/>
    <xf numFmtId="0" fontId="0" fillId="0" borderId="0" xfId="0" applyFont="1" applyAlignment="1">
      <alignment vertical="center"/>
    </xf>
    <xf numFmtId="0" fontId="0" fillId="0" borderId="0" xfId="0" applyFont="1" applyAlignment="1"/>
    <xf numFmtId="0" fontId="0" fillId="0" borderId="0" xfId="0" applyFont="1" applyFill="1" applyBorder="1"/>
    <xf numFmtId="0" fontId="0" fillId="0" borderId="11" xfId="0" applyFont="1" applyBorder="1"/>
    <xf numFmtId="166" fontId="0" fillId="0" borderId="11" xfId="0" applyNumberFormat="1" applyFont="1" applyBorder="1"/>
    <xf numFmtId="0" fontId="0" fillId="0" borderId="0" xfId="0" applyFill="1" applyBorder="1"/>
    <xf numFmtId="0" fontId="39" fillId="0" borderId="0" xfId="0" applyFont="1" applyFill="1" applyBorder="1"/>
    <xf numFmtId="0" fontId="38" fillId="0" borderId="0" xfId="0" applyFont="1" applyFill="1" applyBorder="1"/>
    <xf numFmtId="166" fontId="5" fillId="0" borderId="2" xfId="1" applyNumberFormat="1" applyFont="1" applyBorder="1" applyAlignment="1" applyProtection="1">
      <alignment horizontal="center" vertical="center"/>
      <protection hidden="1"/>
    </xf>
    <xf numFmtId="166" fontId="5" fillId="0" borderId="2" xfId="1" applyNumberFormat="1" applyFont="1" applyBorder="1" applyAlignment="1">
      <alignment horizontal="center" vertical="center"/>
    </xf>
    <xf numFmtId="166" fontId="11" fillId="0" borderId="2" xfId="1" applyNumberFormat="1" applyFont="1" applyBorder="1" applyAlignment="1">
      <alignment horizontal="center" vertical="center"/>
    </xf>
    <xf numFmtId="0" fontId="31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34" fillId="0" borderId="11" xfId="0" applyFont="1" applyBorder="1" applyAlignment="1">
      <alignment horizontal="left"/>
    </xf>
    <xf numFmtId="0" fontId="41" fillId="0" borderId="0" xfId="0" applyFont="1"/>
    <xf numFmtId="0" fontId="13" fillId="0" borderId="0" xfId="0" applyFont="1"/>
    <xf numFmtId="0" fontId="37" fillId="0" borderId="8" xfId="0" applyFont="1" applyFill="1" applyBorder="1" applyAlignment="1">
      <alignment horizontal="center"/>
    </xf>
    <xf numFmtId="0" fontId="37" fillId="0" borderId="11" xfId="0" applyFont="1" applyFill="1" applyBorder="1" applyAlignment="1">
      <alignment horizontal="center"/>
    </xf>
    <xf numFmtId="0" fontId="37" fillId="0" borderId="1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14" fontId="22" fillId="0" borderId="0" xfId="0" applyNumberFormat="1" applyFont="1" applyFill="1" applyAlignment="1">
      <alignment horizontal="center"/>
    </xf>
    <xf numFmtId="0" fontId="29" fillId="2" borderId="13" xfId="0" applyFont="1" applyFill="1" applyBorder="1" applyAlignment="1">
      <alignment horizontal="center" vertical="center"/>
    </xf>
    <xf numFmtId="0" fontId="29" fillId="2" borderId="14" xfId="0" applyFont="1" applyFill="1" applyBorder="1" applyAlignment="1">
      <alignment horizontal="center" vertical="center"/>
    </xf>
    <xf numFmtId="0" fontId="29" fillId="2" borderId="15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3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67" fontId="30" fillId="2" borderId="3" xfId="0" applyNumberFormat="1" applyFont="1" applyFill="1" applyBorder="1" applyAlignment="1">
      <alignment horizontal="center" vertical="center"/>
    </xf>
    <xf numFmtId="167" fontId="30" fillId="2" borderId="7" xfId="0" applyNumberFormat="1" applyFont="1" applyFill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6" fontId="5" fillId="0" borderId="7" xfId="0" applyNumberFormat="1" applyFont="1" applyBorder="1" applyAlignment="1">
      <alignment horizontal="center" vertical="center"/>
    </xf>
    <xf numFmtId="0" fontId="30" fillId="2" borderId="8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30" fillId="2" borderId="9" xfId="0" applyFont="1" applyFill="1" applyBorder="1" applyAlignment="1">
      <alignment horizontal="center" vertical="center"/>
    </xf>
    <xf numFmtId="0" fontId="30" fillId="2" borderId="10" xfId="0" applyFont="1" applyFill="1" applyBorder="1" applyAlignment="1">
      <alignment horizontal="center" vertical="center"/>
    </xf>
    <xf numFmtId="166" fontId="30" fillId="2" borderId="3" xfId="0" applyNumberFormat="1" applyFont="1" applyFill="1" applyBorder="1" applyAlignment="1">
      <alignment horizontal="center" vertical="center"/>
    </xf>
    <xf numFmtId="166" fontId="30" fillId="2" borderId="7" xfId="0" applyNumberFormat="1" applyFont="1" applyFill="1" applyBorder="1" applyAlignment="1">
      <alignment horizontal="center" vertical="center"/>
    </xf>
  </cellXfs>
  <cellStyles count="3">
    <cellStyle name="Lien hypertexte visité" xfId="2" builtinId="9" hidden="1"/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152401</xdr:colOff>
      <xdr:row>1</xdr:row>
      <xdr:rowOff>219075</xdr:rowOff>
    </xdr:from>
    <xdr:to>
      <xdr:col>2</xdr:col>
      <xdr:colOff>1314451</xdr:colOff>
      <xdr:row>2</xdr:row>
      <xdr:rowOff>133351</xdr:rowOff>
    </xdr:to>
    <xdr:sp macro="" textlink="">
      <xdr:nvSpPr>
        <xdr:cNvPr id="8" name="ZoneTexte 7">
          <a:extLst>
            <a:ext uri="{FF2B5EF4-FFF2-40B4-BE49-F238E27FC236}">
              <a16:creationId xmlns="" xmlns:a16="http://schemas.microsoft.com/office/drawing/2014/main" id="{91F48D75-19A1-4117-8D38-95E7315A555D}"/>
            </a:ext>
          </a:extLst>
        </xdr:cNvPr>
        <xdr:cNvSpPr txBox="1"/>
      </xdr:nvSpPr>
      <xdr:spPr>
        <a:xfrm>
          <a:off x="152401" y="805815"/>
          <a:ext cx="2099310" cy="2038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900" b="0" baseline="0">
              <a:solidFill>
                <a:srgbClr val="636363"/>
              </a:solidFill>
            </a:rPr>
            <a:t>magiline66@orange.fr / 06-66-66-66-66</a:t>
          </a: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2</xdr:col>
      <xdr:colOff>148591</xdr:colOff>
      <xdr:row>1</xdr:row>
      <xdr:rowOff>247526</xdr:rowOff>
    </xdr:to>
    <xdr:pic>
      <xdr:nvPicPr>
        <xdr:cNvPr id="10" name="Image 9">
          <a:extLst>
            <a:ext uri="{FF2B5EF4-FFF2-40B4-BE49-F238E27FC236}">
              <a16:creationId xmlns="" xmlns:a16="http://schemas.microsoft.com/office/drawing/2014/main" id="{7E385705-8E5C-4B09-B844-47972DAED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2708910" cy="834266"/>
        </a:xfrm>
        <a:prstGeom prst="rect">
          <a:avLst/>
        </a:prstGeom>
      </xdr:spPr>
    </xdr:pic>
    <xdr:clientData/>
  </xdr:twoCellAnchor>
  <xdr:twoCellAnchor>
    <xdr:from>
      <xdr:col>9</xdr:col>
      <xdr:colOff>807720</xdr:colOff>
      <xdr:row>2</xdr:row>
      <xdr:rowOff>284480</xdr:rowOff>
    </xdr:from>
    <xdr:to>
      <xdr:col>11</xdr:col>
      <xdr:colOff>934720</xdr:colOff>
      <xdr:row>4</xdr:row>
      <xdr:rowOff>40640</xdr:rowOff>
    </xdr:to>
    <xdr:sp macro="[0]!EnregistrerSous" textlink="">
      <xdr:nvSpPr>
        <xdr:cNvPr id="2" name="Rectangle 1">
          <a:extLst>
            <a:ext uri="{FF2B5EF4-FFF2-40B4-BE49-F238E27FC236}">
              <a16:creationId xmlns="" xmlns:a16="http://schemas.microsoft.com/office/drawing/2014/main" id="{AB1D8E30-3CF6-4BFC-85B2-04B73EC7A7BF}"/>
            </a:ext>
          </a:extLst>
        </xdr:cNvPr>
        <xdr:cNvSpPr/>
      </xdr:nvSpPr>
      <xdr:spPr>
        <a:xfrm>
          <a:off x="9215120" y="1148080"/>
          <a:ext cx="1778000" cy="3276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ENREGISTRER SOUS</a:t>
          </a:r>
        </a:p>
      </xdr:txBody>
    </xdr:sp>
    <xdr:clientData/>
  </xdr:twoCellAnchor>
  <xdr:twoCellAnchor>
    <xdr:from>
      <xdr:col>9</xdr:col>
      <xdr:colOff>812800</xdr:colOff>
      <xdr:row>7</xdr:row>
      <xdr:rowOff>101600</xdr:rowOff>
    </xdr:from>
    <xdr:to>
      <xdr:col>11</xdr:col>
      <xdr:colOff>939800</xdr:colOff>
      <xdr:row>9</xdr:row>
      <xdr:rowOff>38100</xdr:rowOff>
    </xdr:to>
    <xdr:sp macro="[0]!Feuil1.PDF" textlink="">
      <xdr:nvSpPr>
        <xdr:cNvPr id="6" name="Rectangle 5">
          <a:extLst>
            <a:ext uri="{FF2B5EF4-FFF2-40B4-BE49-F238E27FC236}">
              <a16:creationId xmlns="" xmlns:a16="http://schemas.microsoft.com/office/drawing/2014/main" id="{2C55A8A4-5066-4FCA-87D2-7C19B30977D7}"/>
            </a:ext>
          </a:extLst>
        </xdr:cNvPr>
        <xdr:cNvSpPr/>
      </xdr:nvSpPr>
      <xdr:spPr>
        <a:xfrm>
          <a:off x="9220200" y="2032000"/>
          <a:ext cx="1778000" cy="317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EXPORTER EN PDF</a:t>
          </a:r>
        </a:p>
      </xdr:txBody>
    </xdr:sp>
    <xdr:clientData/>
  </xdr:twoCellAnchor>
  <xdr:twoCellAnchor>
    <xdr:from>
      <xdr:col>9</xdr:col>
      <xdr:colOff>807720</xdr:colOff>
      <xdr:row>5</xdr:row>
      <xdr:rowOff>45720</xdr:rowOff>
    </xdr:from>
    <xdr:to>
      <xdr:col>11</xdr:col>
      <xdr:colOff>934720</xdr:colOff>
      <xdr:row>6</xdr:row>
      <xdr:rowOff>182880</xdr:rowOff>
    </xdr:to>
    <xdr:sp macro="[0]!Enregistrer" textlink="">
      <xdr:nvSpPr>
        <xdr:cNvPr id="7" name="Rectangle 6">
          <a:extLst>
            <a:ext uri="{FF2B5EF4-FFF2-40B4-BE49-F238E27FC236}">
              <a16:creationId xmlns="" xmlns:a16="http://schemas.microsoft.com/office/drawing/2014/main" id="{FDB8C1F1-E29A-451C-B63E-FAC7C40135DA}"/>
            </a:ext>
          </a:extLst>
        </xdr:cNvPr>
        <xdr:cNvSpPr/>
      </xdr:nvSpPr>
      <xdr:spPr>
        <a:xfrm>
          <a:off x="9215120" y="1595120"/>
          <a:ext cx="1778000" cy="3276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xdr:twoCellAnchor>
    <xdr:from>
      <xdr:col>9</xdr:col>
      <xdr:colOff>812800</xdr:colOff>
      <xdr:row>1</xdr:row>
      <xdr:rowOff>119380</xdr:rowOff>
    </xdr:from>
    <xdr:to>
      <xdr:col>11</xdr:col>
      <xdr:colOff>939800</xdr:colOff>
      <xdr:row>2</xdr:row>
      <xdr:rowOff>160020</xdr:rowOff>
    </xdr:to>
    <xdr:sp macro="[0]!Feuil1.Ajuster" textlink="">
      <xdr:nvSpPr>
        <xdr:cNvPr id="11" name="Rectangle 10">
          <a:extLst>
            <a:ext uri="{FF2B5EF4-FFF2-40B4-BE49-F238E27FC236}">
              <a16:creationId xmlns="" xmlns:a16="http://schemas.microsoft.com/office/drawing/2014/main" id="{F64C2771-FA08-476C-BEBC-D3FD7AC12049}"/>
            </a:ext>
          </a:extLst>
        </xdr:cNvPr>
        <xdr:cNvSpPr/>
      </xdr:nvSpPr>
      <xdr:spPr>
        <a:xfrm>
          <a:off x="9220200" y="703580"/>
          <a:ext cx="1778000" cy="3200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AJUSTER</a:t>
          </a:r>
        </a:p>
      </xdr:txBody>
    </xdr:sp>
    <xdr:clientData/>
  </xdr:twoCellAnchor>
  <xdr:twoCellAnchor>
    <xdr:from>
      <xdr:col>9</xdr:col>
      <xdr:colOff>812800</xdr:colOff>
      <xdr:row>0</xdr:row>
      <xdr:rowOff>254000</xdr:rowOff>
    </xdr:from>
    <xdr:to>
      <xdr:col>11</xdr:col>
      <xdr:colOff>939800</xdr:colOff>
      <xdr:row>0</xdr:row>
      <xdr:rowOff>574040</xdr:rowOff>
    </xdr:to>
    <xdr:sp macro="[0]!Feuil1.Informations" textlink="">
      <xdr:nvSpPr>
        <xdr:cNvPr id="12" name="Rectangle 11">
          <a:extLst>
            <a:ext uri="{FF2B5EF4-FFF2-40B4-BE49-F238E27FC236}">
              <a16:creationId xmlns="" xmlns:a16="http://schemas.microsoft.com/office/drawing/2014/main" id="{F64C2771-FA08-476C-BEBC-D3FD7AC12049}"/>
            </a:ext>
          </a:extLst>
        </xdr:cNvPr>
        <xdr:cNvSpPr/>
      </xdr:nvSpPr>
      <xdr:spPr>
        <a:xfrm>
          <a:off x="9220200" y="254000"/>
          <a:ext cx="1778000" cy="3200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INFORMATIONS</a:t>
          </a:r>
        </a:p>
      </xdr:txBody>
    </xdr:sp>
    <xdr:clientData/>
  </xdr:twoCellAnchor>
  <xdr:twoCellAnchor>
    <xdr:from>
      <xdr:col>9</xdr:col>
      <xdr:colOff>812800</xdr:colOff>
      <xdr:row>9</xdr:row>
      <xdr:rowOff>139700</xdr:rowOff>
    </xdr:from>
    <xdr:to>
      <xdr:col>11</xdr:col>
      <xdr:colOff>939800</xdr:colOff>
      <xdr:row>11</xdr:row>
      <xdr:rowOff>0</xdr:rowOff>
    </xdr:to>
    <xdr:sp macro="[0]!Feuil1.Vider" textlink="">
      <xdr:nvSpPr>
        <xdr:cNvPr id="13" name="Rectangle 12">
          <a:extLst>
            <a:ext uri="{FF2B5EF4-FFF2-40B4-BE49-F238E27FC236}">
              <a16:creationId xmlns="" xmlns:a16="http://schemas.microsoft.com/office/drawing/2014/main" id="{2C55A8A4-5066-4FCA-87D2-7C19B30977D7}"/>
            </a:ext>
          </a:extLst>
        </xdr:cNvPr>
        <xdr:cNvSpPr/>
      </xdr:nvSpPr>
      <xdr:spPr>
        <a:xfrm>
          <a:off x="9220200" y="2451100"/>
          <a:ext cx="1778000" cy="3175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VIDER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ateur%20M&#178;%20LINER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FOND PLAT"/>
      <sheetName val="FOSSE A PLONGER"/>
      <sheetName val="PENTE COMPOSEE"/>
      <sheetName val="COUVERTURE A BARRES"/>
      <sheetName val="OPAQUES ou FILTRANTES"/>
      <sheetName val="COUVERTURE A BULLES"/>
    </sheetNames>
    <sheetDataSet>
      <sheetData sheetId="0" refreshError="1"/>
      <sheetData sheetId="1" refreshError="1">
        <row r="7">
          <cell r="F7">
            <v>6</v>
          </cell>
        </row>
        <row r="8">
          <cell r="V8">
            <v>0</v>
          </cell>
        </row>
        <row r="9">
          <cell r="F9">
            <v>3</v>
          </cell>
        </row>
        <row r="16">
          <cell r="V16">
            <v>0</v>
          </cell>
        </row>
        <row r="17">
          <cell r="F17">
            <v>47</v>
          </cell>
        </row>
        <row r="26">
          <cell r="F26">
            <v>0</v>
          </cell>
        </row>
        <row r="28">
          <cell r="F28">
            <v>0</v>
          </cell>
          <cell r="V28">
            <v>0</v>
          </cell>
        </row>
        <row r="30">
          <cell r="F30">
            <v>0</v>
          </cell>
          <cell r="V30">
            <v>0</v>
          </cell>
        </row>
        <row r="32">
          <cell r="F32">
            <v>0</v>
          </cell>
          <cell r="V32">
            <v>0</v>
          </cell>
        </row>
        <row r="34">
          <cell r="F34">
            <v>0</v>
          </cell>
          <cell r="V34">
            <v>0</v>
          </cell>
        </row>
        <row r="36">
          <cell r="F36">
            <v>0</v>
          </cell>
        </row>
        <row r="42">
          <cell r="V42">
            <v>0</v>
          </cell>
        </row>
        <row r="44">
          <cell r="F44">
            <v>0</v>
          </cell>
        </row>
      </sheetData>
      <sheetData sheetId="2" refreshError="1">
        <row r="7">
          <cell r="F7">
            <v>0</v>
          </cell>
        </row>
        <row r="8">
          <cell r="V8">
            <v>0</v>
          </cell>
        </row>
        <row r="9">
          <cell r="F9">
            <v>0</v>
          </cell>
        </row>
        <row r="16">
          <cell r="V16">
            <v>0</v>
          </cell>
        </row>
        <row r="17">
          <cell r="F17">
            <v>0</v>
          </cell>
        </row>
        <row r="26">
          <cell r="F26">
            <v>0</v>
          </cell>
        </row>
        <row r="28">
          <cell r="F28">
            <v>0</v>
          </cell>
          <cell r="V28">
            <v>0</v>
          </cell>
        </row>
        <row r="30">
          <cell r="F30">
            <v>0</v>
          </cell>
          <cell r="V30">
            <v>0</v>
          </cell>
        </row>
        <row r="32">
          <cell r="F32">
            <v>0</v>
          </cell>
          <cell r="V32">
            <v>0</v>
          </cell>
        </row>
        <row r="34">
          <cell r="F34">
            <v>0</v>
          </cell>
          <cell r="V34">
            <v>0</v>
          </cell>
        </row>
        <row r="36">
          <cell r="F36">
            <v>0</v>
          </cell>
        </row>
        <row r="42">
          <cell r="V42">
            <v>0</v>
          </cell>
        </row>
        <row r="44">
          <cell r="F44">
            <v>0</v>
          </cell>
        </row>
      </sheetData>
      <sheetData sheetId="3" refreshError="1">
        <row r="7">
          <cell r="F7">
            <v>0</v>
          </cell>
        </row>
        <row r="9">
          <cell r="F9">
            <v>0</v>
          </cell>
        </row>
        <row r="19">
          <cell r="F19">
            <v>0</v>
          </cell>
        </row>
        <row r="26">
          <cell r="F26">
            <v>0</v>
          </cell>
        </row>
        <row r="28">
          <cell r="F28">
            <v>0</v>
          </cell>
          <cell r="V28">
            <v>0</v>
          </cell>
        </row>
        <row r="30">
          <cell r="F30">
            <v>0</v>
          </cell>
          <cell r="V30">
            <v>0</v>
          </cell>
        </row>
        <row r="32">
          <cell r="F32">
            <v>0</v>
          </cell>
          <cell r="V32">
            <v>0</v>
          </cell>
        </row>
        <row r="34">
          <cell r="F34">
            <v>0</v>
          </cell>
          <cell r="V34">
            <v>0</v>
          </cell>
        </row>
        <row r="36">
          <cell r="F36">
            <v>0</v>
          </cell>
        </row>
        <row r="44">
          <cell r="V44">
            <v>0</v>
          </cell>
        </row>
        <row r="46">
          <cell r="F46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K52"/>
  <sheetViews>
    <sheetView showGridLines="0" showZeros="0" tabSelected="1" topLeftCell="B1" workbookViewId="0">
      <selection activeCell="N21" sqref="N21"/>
    </sheetView>
  </sheetViews>
  <sheetFormatPr baseColWidth="10" defaultRowHeight="15"/>
  <cols>
    <col min="1" max="1" width="17.28515625" customWidth="1"/>
    <col min="2" max="2" width="20" bestFit="1" customWidth="1"/>
    <col min="3" max="3" width="12.85546875" customWidth="1"/>
    <col min="4" max="4" width="10.7109375" customWidth="1"/>
    <col min="5" max="5" width="5.140625" bestFit="1" customWidth="1"/>
    <col min="6" max="6" width="10.85546875" customWidth="1"/>
    <col min="7" max="7" width="11.85546875" bestFit="1" customWidth="1"/>
    <col min="12" max="12" width="13" bestFit="1" customWidth="1"/>
    <col min="14" max="14" width="14.42578125" bestFit="1" customWidth="1"/>
    <col min="15" max="15" width="8.140625" bestFit="1" customWidth="1"/>
    <col min="16" max="16" width="12.42578125" bestFit="1" customWidth="1"/>
  </cols>
  <sheetData>
    <row r="1" spans="1:10" s="1" customFormat="1" ht="46.35" customHeight="1">
      <c r="A1" s="18"/>
      <c r="B1" s="19"/>
      <c r="C1" s="19"/>
      <c r="D1" s="19"/>
      <c r="E1" s="19"/>
      <c r="F1" s="19"/>
      <c r="G1" s="19"/>
      <c r="I1" s="66"/>
    </row>
    <row r="2" spans="1:10" s="1" customFormat="1" ht="22.7" customHeight="1">
      <c r="A2" s="20"/>
      <c r="B2" s="20"/>
      <c r="C2" s="20"/>
      <c r="D2" s="20"/>
      <c r="E2" s="20"/>
      <c r="F2" s="20"/>
      <c r="G2" s="20"/>
      <c r="I2" s="66"/>
    </row>
    <row r="3" spans="1:10" ht="30" customHeight="1">
      <c r="A3" s="21"/>
      <c r="B3" s="22"/>
      <c r="C3" s="22"/>
      <c r="D3" s="22"/>
      <c r="E3" s="22"/>
      <c r="F3" s="22"/>
      <c r="G3" s="22"/>
      <c r="I3" s="67"/>
    </row>
    <row r="4" spans="1:10" ht="15.6" customHeight="1">
      <c r="A4" s="49" t="s">
        <v>18</v>
      </c>
      <c r="B4" s="35" t="s">
        <v>33</v>
      </c>
      <c r="C4" s="35"/>
      <c r="D4" s="36"/>
      <c r="E4" s="37"/>
      <c r="F4" s="38"/>
      <c r="G4" s="39"/>
      <c r="I4" s="67"/>
    </row>
    <row r="5" spans="1:10" ht="9" customHeight="1">
      <c r="A5" s="56"/>
      <c r="B5" s="57"/>
      <c r="C5" s="58"/>
      <c r="D5" s="37"/>
      <c r="E5" s="37"/>
      <c r="F5" s="40"/>
      <c r="G5" s="37"/>
      <c r="I5" s="67"/>
    </row>
    <row r="6" spans="1:10" ht="15.6" customHeight="1">
      <c r="A6" s="58"/>
      <c r="B6" s="59" t="s">
        <v>0</v>
      </c>
      <c r="C6" s="41" t="s">
        <v>32</v>
      </c>
      <c r="D6" s="41"/>
      <c r="E6" s="42"/>
      <c r="F6" s="42"/>
      <c r="G6" s="42"/>
      <c r="I6" s="67"/>
    </row>
    <row r="7" spans="1:10" ht="15.6" customHeight="1">
      <c r="A7" s="60"/>
      <c r="B7" s="60"/>
      <c r="C7" s="41"/>
      <c r="D7" s="42"/>
      <c r="E7" s="89" t="s">
        <v>20</v>
      </c>
      <c r="F7" s="89"/>
      <c r="G7" s="89"/>
      <c r="I7" s="67"/>
    </row>
    <row r="8" spans="1:10" ht="15.75">
      <c r="A8" s="60"/>
      <c r="B8" s="60"/>
      <c r="C8" s="41"/>
      <c r="D8" s="44"/>
      <c r="E8" s="90">
        <f ca="1">TODAY()</f>
        <v>42887</v>
      </c>
      <c r="F8" s="90"/>
      <c r="G8" s="90"/>
      <c r="I8" s="67"/>
    </row>
    <row r="9" spans="1:10" ht="15.75">
      <c r="A9" s="60"/>
      <c r="B9" s="60"/>
      <c r="C9" s="41"/>
      <c r="D9" s="44"/>
      <c r="E9" s="45"/>
      <c r="F9" s="43"/>
      <c r="G9" s="42"/>
      <c r="I9" s="67"/>
    </row>
    <row r="10" spans="1:10" ht="15.75">
      <c r="A10" s="51" t="s">
        <v>1</v>
      </c>
      <c r="B10" s="50" t="s">
        <v>34</v>
      </c>
      <c r="C10" s="41"/>
      <c r="D10" s="44"/>
      <c r="E10" s="45"/>
      <c r="F10" s="43"/>
      <c r="G10" s="42"/>
      <c r="I10" s="67"/>
    </row>
    <row r="11" spans="1:10" ht="21" customHeight="1">
      <c r="A11" s="46"/>
      <c r="B11" s="47"/>
      <c r="C11" s="48"/>
      <c r="D11" s="42"/>
      <c r="E11" s="42"/>
      <c r="F11" s="42"/>
      <c r="G11" s="43"/>
      <c r="I11" s="67"/>
    </row>
    <row r="12" spans="1:10" ht="18">
      <c r="A12" s="91" t="s">
        <v>5</v>
      </c>
      <c r="B12" s="92"/>
      <c r="C12" s="92"/>
      <c r="D12" s="93"/>
      <c r="E12" s="52" t="s">
        <v>3</v>
      </c>
      <c r="F12" s="52" t="s">
        <v>4</v>
      </c>
      <c r="G12" s="53" t="s">
        <v>2</v>
      </c>
      <c r="I12" s="67"/>
    </row>
    <row r="13" spans="1:10" ht="24" customHeight="1">
      <c r="A13" s="86" t="str">
        <f>IF(E19="","","SOUS RESERVE DE CONFIRMATION SUITE A LA VISITE D'UN TECHNICIEN")</f>
        <v>SOUS RESERVE DE CONFIRMATION SUITE A LA VISITE D'UN TECHNICIEN</v>
      </c>
      <c r="B13" s="87"/>
      <c r="C13" s="87"/>
      <c r="D13" s="87"/>
      <c r="E13" s="87"/>
      <c r="F13" s="87"/>
      <c r="G13" s="88"/>
      <c r="I13" s="67"/>
    </row>
    <row r="14" spans="1:10" ht="7.5" customHeight="1">
      <c r="A14" s="94" t="str">
        <f>IF(E19="","",IF(AND(J19="UNI",J20="FRISE"),"FOURNITURES LINER 75/100 UNI ALKORPLAN 2010 + FRISE",IF(AND(J19="IMPRIME",J20="FRISE"),"FOURNITURES LINER 75/100 IMPRIME INTERLINE + FRISE",IF(J19="UNI","FOURNITURES LINER 75/100 UNI ALKORPLAN 2010",IF(J19="IMPRIME","FOURNITURES LINER 75/100 IMPRIME INTERLINE","")))))</f>
        <v>FOURNITURES LINER 75/100 UNI ALKORPLAN 2010 + FRISE</v>
      </c>
      <c r="B14" s="95"/>
      <c r="C14" s="95"/>
      <c r="D14" s="96"/>
      <c r="E14" s="6"/>
      <c r="F14" s="7"/>
      <c r="G14" s="5">
        <f t="shared" ref="G14" si="0">F14*E14</f>
        <v>0</v>
      </c>
    </row>
    <row r="15" spans="1:10" ht="15.75">
      <c r="A15" s="94"/>
      <c r="B15" s="95"/>
      <c r="C15" s="95"/>
      <c r="D15" s="96"/>
      <c r="E15" s="61"/>
      <c r="F15" s="65"/>
      <c r="G15" s="62"/>
      <c r="J15" s="85"/>
    </row>
    <row r="16" spans="1:10" ht="15.75">
      <c r="A16" s="15"/>
      <c r="B16" s="16"/>
      <c r="C16" s="16"/>
      <c r="D16" s="17"/>
      <c r="E16" s="61"/>
      <c r="F16" s="65"/>
      <c r="G16" s="62"/>
      <c r="J16" s="85"/>
    </row>
    <row r="17" spans="1:10" ht="15.75">
      <c r="A17" s="26" t="str">
        <f>IF(E19="","",IF(AND(J19="UNI",J20="FRISE"=TRUE),"LINER 75/100 UNI ALKORPLAN 2010 + FRISE",IF(AND(J19="IMPRIME",J20="FRISE"),"LINER 75/100 IMPRIME INTERLINE + FRISE",IF(J19="UNI","LINER 75/100 UNI ALKORPLAN 2010",IF(J19="IMPRIME","LINER 75/100 IMPRIME INTERLINE","")))))</f>
        <v>LINER 75/100 UNI ALKORPLAN 2010 + FRISE</v>
      </c>
      <c r="B17" s="27"/>
      <c r="C17" s="27"/>
      <c r="D17" s="28"/>
      <c r="E17" s="63">
        <f>IF(B4=0,"",IF('[1]FOND PLAT'!$F$17&lt;&gt;0,'[1]FOND PLAT'!$F$17,IF('[1]FOND PLAT'!$V$16&lt;&gt;0,'[1]FOND PLAT'!$V$16,IF('[1]FOND PLAT'!$F$44&lt;&gt;0,'[1]FOND PLAT'!$F$44,IF('[1]FOND PLAT'!$V$42&lt;&gt;0,'[1]FOND PLAT'!$V$42,IF('[1]FOSSE A PLONGER'!$F$17&lt;&gt;0,'[1]FOSSE A PLONGER'!$F$17,IF('[1]FOSSE A PLONGER'!$V$16&lt;&gt;0,'[1]FOSSE A PLONGER'!$V$16,IF('[1]FOSSE A PLONGER'!$F$44&lt;&gt;0,'[1]FOSSE A PLONGER'!$F$44,IF('[1]FOSSE A PLONGER'!$V$42&lt;&gt;0,'[1]FOSSE A PLONGER'!$V$42,IF('[1]PENTE COMPOSEE'!$F$19&lt;&gt;0,'[1]PENTE COMPOSEE'!$F$19,IF('[1]PENTE COMPOSEE'!$F$46&lt;&gt;0,'[1]PENTE COMPOSEE'!$F$46,IF('[1]PENTE COMPOSEE'!$V$44&lt;&gt;0,'[1]PENTE COMPOSEE'!$V$44,""))))))))))))</f>
        <v>47</v>
      </c>
      <c r="F17" s="78">
        <f>IF(E17="","",IF(AND(J17="STANDARD",J19="UNI"),DONNEES!B6,IF(AND(J17="HORS STANDARD",J19="UNI"),DONNEES!C6,IF(AND(J17="FORME LIBRE",J19="UNI"),DONNEES!D6,IF(AND(J17="STANDARD",J19="IMPRIME"),DONNEES!B7,IF(AND(J17="HORS STANDARD",J19="IMPRIME"),DONNEES!C7,IF(AND(J17="FORME LIBRE",J19="IMPRIME"),DONNEES!D7,"")))))))</f>
        <v>10.5</v>
      </c>
      <c r="G17" s="62">
        <f>IF(OR(E17="",F17=""),"",F17*E17)</f>
        <v>493.5</v>
      </c>
      <c r="J17" s="85" t="s">
        <v>26</v>
      </c>
    </row>
    <row r="18" spans="1:10" ht="15.75" hidden="1">
      <c r="A18" s="26" t="str">
        <f>IF(E17="","",IF(J20="FRISE","FRISE",""))</f>
        <v>FRISE</v>
      </c>
      <c r="B18" s="27"/>
      <c r="C18" s="27"/>
      <c r="D18" s="28"/>
      <c r="E18" s="63">
        <f>IF(A18="","",IF(J20="","",IF('[1]FOND PLAT'!$F$7&lt;&gt;0,('[1]FOND PLAT'!$F$7+'[1]FOND PLAT'!$F$9)*2,IF('[1]FOND PLAT'!$V$8&lt;&gt;0,'[1]FOND PLAT'!$V$8*3.14,IF('[1]FOND PLAT'!$F$26&lt;&gt;0,'[1]FOND PLAT'!$F$26+'[1]FOND PLAT'!$F$28+'[1]FOND PLAT'!$F$30+'[1]FOND PLAT'!$F$32+'[1]FOND PLAT'!$F$34+'[1]FOND PLAT'!$F$36,IF('[1]FOND PLAT'!$V$28&lt;&gt;0,'[1]FOND PLAT'!$V$28+'[1]FOND PLAT'!$V$30+('[1]FOND PLAT'!$V$28-'[1]FOND PLAT'!$V$32)+'[1]FOND PLAT'!$V$34+'[1]FOND PLAT'!$V$32+('[1]FOND PLAT'!$V$30+'[1]FOND PLAT'!$V$34),IF('[1]FOSSE A PLONGER'!$F$7&lt;&gt;0,('[1]FOSSE A PLONGER'!$F$7+'[1]FOSSE A PLONGER'!$F$9)*2,IF('[1]FOSSE A PLONGER'!$V$8&lt;&gt;0,'[1]FOSSE A PLONGER'!$V$8*3.14,IF('[1]FOSSE A PLONGER'!$F$26&lt;&gt;0,'[1]FOSSE A PLONGER'!$F$26+'[1]FOSSE A PLONGER'!$F$28+'[1]FOSSE A PLONGER'!$F$30+'[1]FOSSE A PLONGER'!$F$32+'[1]FOSSE A PLONGER'!$F$34+'[1]FOSSE A PLONGER'!$F$36,IF('[1]FOSSE A PLONGER'!$V$28&lt;&gt;0,'[1]FOSSE A PLONGER'!$V$28+'[1]FOSSE A PLONGER'!$V$30+('[1]FOSSE A PLONGER'!$V$28-'[1]FOSSE A PLONGER'!$V$32)+'[1]FOSSE A PLONGER'!$V$34+'[1]FOSSE A PLONGER'!$V$32+('[1]FOSSE A PLONGER'!$V$30+'[1]FOSSE A PLONGER'!$V$34),IF('[1]PENTE COMPOSEE'!$F$7&lt;&gt;0,('[1]PENTE COMPOSEE'!$F$7+'[1]PENTE COMPOSEE'!$F$9)*2,IF('[1]PENTE COMPOSEE'!$F$26&lt;&gt;0,'[1]PENTE COMPOSEE'!$F$26+'[1]PENTE COMPOSEE'!$F$28+'[1]PENTE COMPOSEE'!$F$30+'[1]PENTE COMPOSEE'!$F$32+'[1]PENTE COMPOSEE'!$F$34+'[1]PENTE COMPOSEE'!$F$36,IF('[1]PENTE COMPOSEE'!$V$28&lt;&gt;0,'[1]PENTE COMPOSEE'!$V$28+'[1]PENTE COMPOSEE'!$V$30+('[1]PENTE COMPOSEE'!$V$28-'[1]PENTE COMPOSEE'!$V$32)+'[1]PENTE COMPOSEE'!$V$34+'[1]PENTE COMPOSEE'!$V$32+('[1]PENTE COMPOSEE'!$V$30+'[1]PENTE COMPOSEE'!$V$34),"")))))))))))))</f>
        <v>18</v>
      </c>
      <c r="F18" s="78">
        <f>IF(E17="","",DONNEES!B9)</f>
        <v>8.5</v>
      </c>
      <c r="G18" s="62">
        <f>IF(OR(E18="",F18=""),"",F18*E18)</f>
        <v>153</v>
      </c>
      <c r="J18" s="85" t="s">
        <v>29</v>
      </c>
    </row>
    <row r="19" spans="1:10" ht="15.75" customHeight="1">
      <c r="A19" s="29" t="str">
        <f>IF(E19="","","FEUTRE ANTI BACTERIES")</f>
        <v>FEUTRE ANTI BACTERIES</v>
      </c>
      <c r="B19" s="30"/>
      <c r="C19" s="30"/>
      <c r="D19" s="31"/>
      <c r="E19" s="63">
        <f>IF(E17="","",CEILING(E17*1.35,10))</f>
        <v>70</v>
      </c>
      <c r="F19" s="79">
        <f>IF(E19="","",2.5)</f>
        <v>2.5</v>
      </c>
      <c r="G19" s="62">
        <f>IF(OR(E19="",F19=""),"",F19*E19)</f>
        <v>175</v>
      </c>
      <c r="J19" s="85" t="s">
        <v>22</v>
      </c>
    </row>
    <row r="20" spans="1:10" ht="16.5" customHeight="1">
      <c r="A20" s="29" t="str">
        <f>IF(E20="","","COLLE FEUTRE")</f>
        <v>COLLE FEUTRE</v>
      </c>
      <c r="B20" s="30"/>
      <c r="C20" s="30"/>
      <c r="D20" s="31"/>
      <c r="E20" s="63">
        <f>IF(E19&lt;=50,2,IF(AND(E19&gt;=51,E19&lt;=100),3,IF(AND(E19&gt;=101,E19&lt;=150),4,IF(AND(E19&gt;=151,E19&lt;=200),5,IF(AND(E19&gt;=201,E19&lt;=250),6,IF(AND(E19&gt;=251,E19&lt;=300),7,""))))))</f>
        <v>3</v>
      </c>
      <c r="F20" s="79">
        <f>IF(E20="","",2.5)</f>
        <v>2.5</v>
      </c>
      <c r="G20" s="62">
        <f t="shared" ref="G20:G27" si="1">IF(OR(E20="",F20=""),"",F20*E20)</f>
        <v>7.5</v>
      </c>
      <c r="J20" s="85" t="s">
        <v>24</v>
      </c>
    </row>
    <row r="21" spans="1:10" ht="15.75" customHeight="1">
      <c r="A21" s="29" t="str">
        <f>IF(A17="","","DEMYCOLINER")</f>
        <v>DEMYCOLINER</v>
      </c>
      <c r="B21" s="30"/>
      <c r="C21" s="30"/>
      <c r="D21" s="31"/>
      <c r="E21" s="63">
        <f>IF(A21="","",1)</f>
        <v>1</v>
      </c>
      <c r="F21" s="79">
        <f>IF(E21="","",19)</f>
        <v>19</v>
      </c>
      <c r="G21" s="62">
        <f t="shared" si="1"/>
        <v>19</v>
      </c>
      <c r="J21" s="85" t="s">
        <v>35</v>
      </c>
    </row>
    <row r="22" spans="1:10" ht="16.5" customHeight="1">
      <c r="A22" s="11" t="str">
        <f>IF(A17="","","Brides + joints ( skimmer, refoulement,…. )")</f>
        <v>Brides + joints ( skimmer, refoulement,…. )</v>
      </c>
      <c r="D22" s="12"/>
      <c r="E22" s="63">
        <f>IF(A22="","",1)</f>
        <v>1</v>
      </c>
      <c r="F22" s="79">
        <f>IF(E22="","",280)</f>
        <v>280</v>
      </c>
      <c r="G22" s="62">
        <f t="shared" si="1"/>
        <v>280</v>
      </c>
      <c r="J22" s="85"/>
    </row>
    <row r="23" spans="1:10" ht="16.5" customHeight="1">
      <c r="A23" s="11"/>
      <c r="D23" s="12"/>
      <c r="E23" s="63"/>
      <c r="F23" s="79"/>
      <c r="G23" s="62"/>
      <c r="J23" s="85"/>
    </row>
    <row r="24" spans="1:10" ht="15.75">
      <c r="A24" s="11"/>
      <c r="D24" s="12"/>
      <c r="E24" s="63"/>
      <c r="F24" s="80"/>
      <c r="G24" s="62" t="str">
        <f t="shared" si="1"/>
        <v/>
      </c>
      <c r="J24" s="84"/>
    </row>
    <row r="25" spans="1:10" ht="15.75">
      <c r="A25" s="98" t="str">
        <f>IF(E19="","",IF(AND(J19="UNI",J20="FRISE"),"INSTALLATION LINER 75/100 UNI ALKORPLAN 2010 + FRISE",IF(AND(J19="IMPRIME",J20="FRISE"),"INSTALLATION LINER 75/100 IMPRIME INTERLINE + FRISE",IF(J19="UNI","INSTALLATION LINER 75/100 UNI ALKORPLAN 2010",IF(J19="IMPRIME","INSTALLTION LINER 75/100 IMPRIME INTERLINE","")))))</f>
        <v>INSTALLATION LINER 75/100 UNI ALKORPLAN 2010 + FRISE</v>
      </c>
      <c r="B25" s="99"/>
      <c r="C25" s="99"/>
      <c r="D25" s="100"/>
      <c r="E25" s="63"/>
      <c r="F25" s="79"/>
      <c r="G25" s="62" t="str">
        <f t="shared" si="1"/>
        <v/>
      </c>
    </row>
    <row r="26" spans="1:10" ht="15.75">
      <c r="A26" s="23"/>
      <c r="B26" s="24"/>
      <c r="C26" s="24"/>
      <c r="D26" s="25"/>
      <c r="E26" s="63"/>
      <c r="F26" s="79"/>
      <c r="G26" s="62" t="str">
        <f t="shared" si="1"/>
        <v/>
      </c>
    </row>
    <row r="27" spans="1:10" ht="15.75">
      <c r="A27" s="29" t="str">
        <f>IF(J21="PDC","- Prise de côtes",IF(J21="DLE","- Dépose du liner existant",IF(J21="PDC+DLE","- Prise de côtes + dépose du liner existant","")))</f>
        <v>- Prise de côtes + dépose du liner existant</v>
      </c>
      <c r="B27" s="30"/>
      <c r="C27" s="30"/>
      <c r="D27" s="31"/>
      <c r="E27" s="63">
        <f t="shared" ref="E27" si="2">IF(A27="","",1)</f>
        <v>1</v>
      </c>
      <c r="F27" s="79">
        <f>IF(J21="PDC",90,IF(J21="DLE",120,IF(J21="PDC+DLE",110,"")))</f>
        <v>110</v>
      </c>
      <c r="G27" s="62">
        <f t="shared" si="1"/>
        <v>110</v>
      </c>
    </row>
    <row r="28" spans="1:10" ht="15.75">
      <c r="A28" s="29"/>
      <c r="B28" s="30"/>
      <c r="C28" s="30"/>
      <c r="D28" s="31"/>
      <c r="E28" s="63"/>
      <c r="F28" s="79"/>
      <c r="G28" s="62"/>
    </row>
    <row r="29" spans="1:10" ht="15.75">
      <c r="A29" s="26" t="str">
        <f>IF(A17="","","POSE LINER:")</f>
        <v>POSE LINER:</v>
      </c>
      <c r="B29" s="27"/>
      <c r="C29" s="27"/>
      <c r="D29" s="28"/>
      <c r="E29" s="61">
        <f>IF(A29="","",1)</f>
        <v>1</v>
      </c>
      <c r="F29" s="80">
        <f>IF(A29="","",650)</f>
        <v>650</v>
      </c>
      <c r="G29" s="62">
        <f>IF(OR(E29="",F29=""),"",F29*E29)</f>
        <v>650</v>
      </c>
    </row>
    <row r="30" spans="1:10" ht="16.5" customHeight="1">
      <c r="A30" s="8" t="str">
        <f>IF(A29="","","*Traitement antifongique")</f>
        <v>*Traitement antifongique</v>
      </c>
      <c r="B30" s="9"/>
      <c r="C30" s="9"/>
      <c r="D30" s="10"/>
      <c r="E30" s="61"/>
      <c r="F30" s="65"/>
      <c r="G30" s="62" t="str">
        <f>IF(OR(E30="",F30=""),"",F30*E30)</f>
        <v/>
      </c>
    </row>
    <row r="31" spans="1:10" ht="15.75" customHeight="1">
      <c r="A31" s="8" t="str">
        <f>IF(A29="","","*Pose du feutre sur le fond + mur")</f>
        <v>*Pose du feutre sur le fond + mur</v>
      </c>
      <c r="B31" s="9"/>
      <c r="C31" s="9"/>
      <c r="D31" s="10"/>
      <c r="E31" s="61"/>
      <c r="F31" s="65"/>
      <c r="G31" s="62" t="str">
        <f>IF(OR(E31="",F31=""),"",F31*E31)</f>
        <v/>
      </c>
    </row>
    <row r="32" spans="1:10" ht="16.5" customHeight="1">
      <c r="A32" s="8" t="str">
        <f>IF(A29="","","*Pose du liner")</f>
        <v>*Pose du liner</v>
      </c>
      <c r="B32" s="9"/>
      <c r="C32" s="9"/>
      <c r="D32" s="10"/>
      <c r="E32" s="61"/>
      <c r="F32" s="65"/>
      <c r="G32" s="62" t="str">
        <f>IF(OR(E32="",F32=""),"",F32*E32)</f>
        <v/>
      </c>
    </row>
    <row r="33" spans="1:11" ht="15.75" customHeight="1">
      <c r="A33" s="8" t="str">
        <f>IF(A29="","","*Découpe progressive des pièces")</f>
        <v>*Découpe progressive des pièces</v>
      </c>
      <c r="B33" s="9"/>
      <c r="C33" s="9"/>
      <c r="D33" s="10"/>
      <c r="E33" s="61"/>
      <c r="F33" s="65"/>
      <c r="G33" s="62" t="str">
        <f>IF(OR(E33="",F33=""),"",F33*E33)</f>
        <v/>
      </c>
    </row>
    <row r="34" spans="1:11" ht="16.5" customHeight="1">
      <c r="A34" s="32"/>
      <c r="B34" s="33"/>
      <c r="C34" s="33"/>
      <c r="D34" s="34"/>
      <c r="E34" s="63"/>
      <c r="F34" s="64"/>
      <c r="G34" s="62">
        <f>F34*E34</f>
        <v>0</v>
      </c>
    </row>
    <row r="35" spans="1:11" ht="15.75">
      <c r="A35" s="3"/>
      <c r="C35" s="3"/>
      <c r="D35" s="3"/>
      <c r="E35" s="104" t="s">
        <v>12</v>
      </c>
      <c r="F35" s="105"/>
      <c r="G35" s="110">
        <f>SUM(G17:G33)</f>
        <v>1888</v>
      </c>
    </row>
    <row r="36" spans="1:11" ht="15.75">
      <c r="A36" s="2" t="s">
        <v>8</v>
      </c>
      <c r="B36" s="3"/>
      <c r="C36" s="108">
        <f>G39*0.3</f>
        <v>679.68</v>
      </c>
      <c r="D36" s="3"/>
      <c r="E36" s="106"/>
      <c r="F36" s="107"/>
      <c r="G36" s="111"/>
    </row>
    <row r="37" spans="1:11" ht="15.75">
      <c r="A37" s="3" t="s">
        <v>9</v>
      </c>
      <c r="C37" s="109"/>
      <c r="E37" s="104" t="s">
        <v>15</v>
      </c>
      <c r="F37" s="105"/>
      <c r="G37" s="110">
        <f>G35*0.2</f>
        <v>377.6</v>
      </c>
    </row>
    <row r="38" spans="1:11" ht="15.75">
      <c r="A38" s="3"/>
      <c r="B38" s="3"/>
      <c r="C38" s="3"/>
      <c r="D38" s="3"/>
      <c r="E38" s="106"/>
      <c r="F38" s="107"/>
      <c r="G38" s="111"/>
      <c r="K38" s="13"/>
    </row>
    <row r="39" spans="1:11" ht="15.75">
      <c r="A39" s="3" t="s">
        <v>11</v>
      </c>
      <c r="C39" s="3"/>
      <c r="D39" s="3"/>
      <c r="E39" s="112" t="s">
        <v>13</v>
      </c>
      <c r="F39" s="113"/>
      <c r="G39" s="116">
        <f>SUM(G35:G38)</f>
        <v>2265.6</v>
      </c>
    </row>
    <row r="40" spans="1:11" ht="15.75">
      <c r="A40" s="3" t="s">
        <v>10</v>
      </c>
      <c r="B40" s="3"/>
      <c r="C40" s="3"/>
      <c r="D40" s="3"/>
      <c r="E40" s="114"/>
      <c r="F40" s="115"/>
      <c r="G40" s="117"/>
    </row>
    <row r="41" spans="1:11" ht="15.75">
      <c r="C41" s="3"/>
      <c r="D41" s="3"/>
      <c r="E41" s="83" t="s">
        <v>14</v>
      </c>
      <c r="F41" s="83"/>
      <c r="G41" s="83"/>
      <c r="J41" s="13"/>
    </row>
    <row r="42" spans="1:11" ht="15.75">
      <c r="A42" s="81"/>
      <c r="B42" s="82"/>
      <c r="C42" s="82"/>
      <c r="D42" s="82"/>
      <c r="E42" s="82"/>
      <c r="F42" s="82"/>
      <c r="G42" s="82"/>
    </row>
    <row r="43" spans="1:11" ht="15.75">
      <c r="A43" s="81" t="s">
        <v>19</v>
      </c>
      <c r="B43" s="82"/>
      <c r="C43" s="82"/>
      <c r="D43" s="82"/>
      <c r="E43" s="82"/>
      <c r="F43" s="82"/>
      <c r="G43" s="82"/>
    </row>
    <row r="44" spans="1:11" ht="15.75">
      <c r="A44" s="101" t="s">
        <v>25</v>
      </c>
      <c r="B44" s="101"/>
      <c r="C44" s="101"/>
      <c r="D44" s="101"/>
      <c r="E44" s="101"/>
      <c r="F44" s="101"/>
      <c r="G44" s="101"/>
    </row>
    <row r="45" spans="1:11" ht="15.75">
      <c r="B45" s="55" t="s">
        <v>6</v>
      </c>
      <c r="C45" s="55"/>
      <c r="D45" s="54"/>
      <c r="E45" s="102" t="s">
        <v>7</v>
      </c>
      <c r="F45" s="102"/>
      <c r="G45" s="102"/>
    </row>
    <row r="47" spans="1:11" ht="15.75">
      <c r="A47" s="3"/>
      <c r="B47" s="3"/>
      <c r="C47" s="3"/>
      <c r="D47" s="3"/>
      <c r="E47" s="3"/>
      <c r="F47" s="3"/>
      <c r="G47" s="3"/>
    </row>
    <row r="49" spans="1:8" ht="15.75">
      <c r="A49" s="3"/>
      <c r="B49" s="3"/>
      <c r="C49" s="3"/>
      <c r="D49" s="3"/>
      <c r="E49" s="3"/>
      <c r="F49" s="3"/>
      <c r="G49" s="3"/>
    </row>
    <row r="50" spans="1:8">
      <c r="A50" s="103"/>
      <c r="B50" s="103"/>
      <c r="C50" s="103"/>
      <c r="D50" s="103"/>
      <c r="E50" s="103"/>
      <c r="F50" s="103"/>
      <c r="G50" s="103"/>
    </row>
    <row r="51" spans="1:8" ht="15.75">
      <c r="A51" s="97"/>
      <c r="B51" s="97"/>
      <c r="C51" s="97"/>
      <c r="D51" s="97"/>
      <c r="E51" s="97"/>
      <c r="F51" s="97"/>
      <c r="G51" s="97"/>
      <c r="H51" s="4"/>
    </row>
    <row r="52" spans="1:8">
      <c r="H52" s="14"/>
    </row>
  </sheetData>
  <sheetProtection selectLockedCells="1" selectUnlockedCells="1"/>
  <mergeCells count="17">
    <mergeCell ref="A51:G51"/>
    <mergeCell ref="A25:D25"/>
    <mergeCell ref="A44:G44"/>
    <mergeCell ref="E45:G45"/>
    <mergeCell ref="A50:G50"/>
    <mergeCell ref="E35:F36"/>
    <mergeCell ref="C36:C37"/>
    <mergeCell ref="G35:G36"/>
    <mergeCell ref="E37:F38"/>
    <mergeCell ref="G37:G38"/>
    <mergeCell ref="E39:F40"/>
    <mergeCell ref="G39:G40"/>
    <mergeCell ref="A13:G13"/>
    <mergeCell ref="E7:G7"/>
    <mergeCell ref="E8:G8"/>
    <mergeCell ref="A12:D12"/>
    <mergeCell ref="A14:D15"/>
  </mergeCells>
  <printOptions horizontalCentered="1" verticalCentered="1"/>
  <pageMargins left="0" right="0.39370078740157483" top="0.59055118110236227" bottom="0.74803149606299213" header="0.31496062992125984" footer="7.874015748031496E-2"/>
  <pageSetup paperSize="9" orientation="portrait"/>
  <headerFooter>
    <oddFooter>&amp;C&amp;"Cambria,Gras"&amp;9&amp;K00-047NP P&amp;"Cambria,Normal"iscines - SAS au capital de 1500€ / SIRET : 82846644100015
669 Boulevard Marius Berliet - 66000 PERPIGNAN&amp;R&amp;"Cambria,Normal"&amp;9&amp;K00-049Page : &amp;P/&amp;N</oddFooter>
  </headerFooter>
  <ignoredErrors>
    <ignoredError sqref="G24:G26 G14 E17:F17 A17:A18 A14 G30:G35 F27 E18 A25 A27" emptyCellReference="1"/>
  </ignoredError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 enableFormatConditionsCalculation="0"/>
  <dimension ref="A1:L20"/>
  <sheetViews>
    <sheetView workbookViewId="0">
      <selection activeCell="H18" sqref="H18"/>
    </sheetView>
  </sheetViews>
  <sheetFormatPr baseColWidth="10" defaultRowHeight="15"/>
  <cols>
    <col min="1" max="1" width="14.42578125" bestFit="1" customWidth="1"/>
    <col min="3" max="3" width="14.42578125" bestFit="1" customWidth="1"/>
    <col min="8" max="8" width="27.140625" bestFit="1" customWidth="1"/>
    <col min="10" max="10" width="14.140625" bestFit="1" customWidth="1"/>
  </cols>
  <sheetData>
    <row r="1" spans="1:12">
      <c r="A1" s="70" t="s">
        <v>26</v>
      </c>
      <c r="B1" s="71"/>
      <c r="C1" s="70" t="s">
        <v>29</v>
      </c>
      <c r="D1" s="67"/>
      <c r="E1" s="67"/>
      <c r="F1" s="67"/>
      <c r="G1" s="67"/>
    </row>
    <row r="2" spans="1:12">
      <c r="A2" s="67" t="s">
        <v>27</v>
      </c>
      <c r="B2" s="67"/>
      <c r="C2" s="67" t="s">
        <v>30</v>
      </c>
      <c r="D2" s="67"/>
      <c r="E2" s="67"/>
      <c r="F2" s="67"/>
      <c r="G2" s="67"/>
    </row>
    <row r="3" spans="1:12">
      <c r="A3" s="67" t="s">
        <v>28</v>
      </c>
      <c r="B3" s="67"/>
      <c r="C3" s="67" t="s">
        <v>31</v>
      </c>
      <c r="D3" s="67"/>
      <c r="E3" s="67"/>
      <c r="F3" s="67"/>
      <c r="G3" s="67"/>
    </row>
    <row r="4" spans="1:12">
      <c r="A4" s="67"/>
      <c r="B4" s="67"/>
      <c r="C4" s="67"/>
      <c r="D4" s="67"/>
      <c r="E4" s="67"/>
      <c r="F4" s="67"/>
      <c r="G4" s="72"/>
      <c r="H4" s="75"/>
      <c r="I4" s="75"/>
      <c r="J4" s="75"/>
      <c r="K4" s="75"/>
      <c r="L4" s="75"/>
    </row>
    <row r="5" spans="1:12">
      <c r="A5" s="67"/>
      <c r="B5" s="68" t="s">
        <v>16</v>
      </c>
      <c r="C5" s="68" t="s">
        <v>17</v>
      </c>
      <c r="D5" s="68" t="s">
        <v>21</v>
      </c>
      <c r="E5" s="67"/>
      <c r="F5" s="67"/>
      <c r="G5" s="72"/>
      <c r="H5" s="76"/>
      <c r="I5" s="77"/>
      <c r="J5" s="77"/>
      <c r="K5" s="77"/>
      <c r="L5" s="75"/>
    </row>
    <row r="6" spans="1:12">
      <c r="A6" s="68" t="s">
        <v>22</v>
      </c>
      <c r="B6" s="69">
        <v>10.5</v>
      </c>
      <c r="C6" s="69">
        <v>12.8</v>
      </c>
      <c r="D6" s="69">
        <v>15.5</v>
      </c>
      <c r="E6" s="67"/>
      <c r="F6" s="67"/>
      <c r="G6" s="72"/>
      <c r="H6" s="77"/>
      <c r="I6" s="76"/>
      <c r="J6" s="76"/>
      <c r="K6" s="76"/>
      <c r="L6" s="75"/>
    </row>
    <row r="7" spans="1:12">
      <c r="A7" s="68" t="s">
        <v>23</v>
      </c>
      <c r="B7" s="69">
        <v>15.6</v>
      </c>
      <c r="C7" s="69">
        <v>18</v>
      </c>
      <c r="D7" s="69">
        <v>20.5</v>
      </c>
      <c r="E7" s="67"/>
      <c r="F7" s="67"/>
      <c r="G7" s="72"/>
      <c r="H7" s="77"/>
      <c r="I7" s="76"/>
      <c r="J7" s="76"/>
      <c r="K7" s="76"/>
      <c r="L7" s="75"/>
    </row>
    <row r="8" spans="1:12">
      <c r="A8" s="73"/>
      <c r="B8" s="74"/>
      <c r="C8" s="74"/>
      <c r="D8" s="74"/>
      <c r="E8" s="67"/>
      <c r="F8" s="67"/>
      <c r="G8" s="72"/>
      <c r="H8" s="77"/>
      <c r="I8" s="76"/>
      <c r="J8" s="76"/>
      <c r="K8" s="76"/>
      <c r="L8" s="75"/>
    </row>
    <row r="9" spans="1:12">
      <c r="A9" s="68" t="s">
        <v>24</v>
      </c>
      <c r="B9" s="69">
        <v>8.5</v>
      </c>
      <c r="C9" s="67"/>
      <c r="D9" s="67"/>
      <c r="E9" s="67"/>
      <c r="F9" s="67"/>
      <c r="G9" s="72"/>
      <c r="H9" s="77"/>
      <c r="I9" s="76"/>
      <c r="J9" s="76"/>
      <c r="K9" s="76"/>
      <c r="L9" s="75"/>
    </row>
    <row r="10" spans="1:12">
      <c r="A10" s="72"/>
      <c r="B10" s="67"/>
      <c r="C10" s="67"/>
      <c r="D10" s="67"/>
      <c r="E10" s="67"/>
      <c r="F10" s="67"/>
      <c r="G10" s="72"/>
      <c r="H10" s="75"/>
      <c r="I10" s="76"/>
      <c r="J10" s="76"/>
      <c r="K10" s="76"/>
      <c r="L10" s="75"/>
    </row>
    <row r="11" spans="1:12">
      <c r="A11" s="72"/>
      <c r="B11" s="67"/>
      <c r="C11" s="67"/>
      <c r="D11" s="67"/>
      <c r="E11" s="67"/>
      <c r="F11" s="67"/>
      <c r="G11" s="72"/>
      <c r="H11" s="77"/>
      <c r="I11" s="76"/>
      <c r="J11" s="76"/>
      <c r="K11" s="76"/>
      <c r="L11" s="75"/>
    </row>
    <row r="12" spans="1:12">
      <c r="A12" s="72"/>
      <c r="B12" s="67"/>
      <c r="C12" s="67"/>
      <c r="D12" s="67"/>
      <c r="E12" s="67"/>
      <c r="F12" s="67"/>
      <c r="G12" s="72"/>
      <c r="H12" s="77"/>
      <c r="I12" s="76"/>
      <c r="J12" s="76"/>
      <c r="K12" s="76"/>
      <c r="L12" s="75"/>
    </row>
    <row r="13" spans="1:12">
      <c r="A13" s="72"/>
      <c r="B13" s="67"/>
      <c r="C13" s="67"/>
      <c r="D13" s="67"/>
      <c r="E13" s="67"/>
      <c r="F13" s="67"/>
      <c r="G13" s="72"/>
      <c r="H13" s="77"/>
      <c r="I13" s="76"/>
      <c r="J13" s="76"/>
      <c r="K13" s="76"/>
      <c r="L13" s="75"/>
    </row>
    <row r="14" spans="1:12">
      <c r="A14" s="67"/>
      <c r="B14" s="67"/>
      <c r="C14" s="67"/>
      <c r="D14" s="67"/>
      <c r="E14" s="67"/>
      <c r="F14" s="67"/>
      <c r="G14" s="72"/>
      <c r="H14" s="77"/>
      <c r="I14" s="76"/>
      <c r="J14" s="76"/>
      <c r="K14" s="76"/>
      <c r="L14" s="75"/>
    </row>
    <row r="15" spans="1:12">
      <c r="A15" s="67"/>
      <c r="B15" s="67"/>
      <c r="C15" s="67"/>
      <c r="D15" s="67"/>
      <c r="E15" s="67"/>
      <c r="F15" s="67"/>
      <c r="G15" s="72"/>
      <c r="H15" s="77"/>
      <c r="I15" s="76"/>
      <c r="J15" s="76"/>
      <c r="K15" s="76"/>
      <c r="L15" s="75"/>
    </row>
    <row r="16" spans="1:12">
      <c r="A16" s="67"/>
      <c r="B16" s="67"/>
      <c r="C16" s="67"/>
      <c r="D16" s="67"/>
      <c r="E16" s="67"/>
      <c r="F16" s="67"/>
      <c r="G16" s="72"/>
      <c r="H16" s="77"/>
      <c r="I16" s="76"/>
      <c r="J16" s="76"/>
      <c r="K16" s="76"/>
      <c r="L16" s="75"/>
    </row>
    <row r="17" spans="7:12">
      <c r="G17" s="75"/>
      <c r="H17" s="77"/>
      <c r="I17" s="76"/>
      <c r="J17" s="76"/>
      <c r="K17" s="76"/>
      <c r="L17" s="75"/>
    </row>
    <row r="18" spans="7:12">
      <c r="G18" s="75"/>
      <c r="H18" s="77"/>
      <c r="I18" s="76"/>
      <c r="J18" s="76"/>
      <c r="K18" s="76"/>
      <c r="L18" s="75"/>
    </row>
    <row r="19" spans="7:12">
      <c r="G19" s="75"/>
      <c r="H19" s="77"/>
      <c r="I19" s="76"/>
      <c r="J19" s="76"/>
      <c r="K19" s="76"/>
      <c r="L19" s="75"/>
    </row>
    <row r="20" spans="7:12">
      <c r="G20" s="75"/>
      <c r="H20" s="75"/>
      <c r="I20" s="75"/>
      <c r="J20" s="75"/>
      <c r="K20" s="75"/>
      <c r="L20" s="75"/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DEVIS</vt:lpstr>
      <vt:lpstr>DONNEES</vt:lpstr>
      <vt:lpstr>FORME</vt:lpstr>
      <vt:lpstr>LINER</vt:lpstr>
      <vt:lpstr>DEVIS!Zone_d_impression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 PISCINES</dc:creator>
  <cp:lastModifiedBy>fifecaprod</cp:lastModifiedBy>
  <cp:lastPrinted>2017-04-05T15:18:07Z</cp:lastPrinted>
  <dcterms:created xsi:type="dcterms:W3CDTF">2008-10-06T08:31:53Z</dcterms:created>
  <dcterms:modified xsi:type="dcterms:W3CDTF">2017-06-01T12:42:43Z</dcterms:modified>
</cp:coreProperties>
</file>