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6" rupBuild="18431"/>
  <workbookPr codeName="ThisWorkbook"/>
  <mc:AlternateContent xmlns:mc="http://schemas.openxmlformats.org/markup-compatibility/2006">
    <mc:Choice Requires="x15">
      <x15ac:absPath xmlns:x15ac="http://schemas.microsoft.com/office/spreadsheetml/2010/11/ac" url="C:\Users\lpugi\Downloads\"/>
    </mc:Choice>
  </mc:AlternateContent>
  <bookViews>
    <workbookView xWindow="0" yWindow="0" windowWidth="28800" windowHeight="11910" activeTab="2" xr2:uid="{00000000-000D-0000-FFFF-FFFF00000000}"/>
  </bookViews>
  <sheets>
    <sheet name="export" sheetId="1" r:id="rId1"/>
    <sheet name="suivi ma" sheetId="2" r:id="rId2"/>
    <sheet name="compare" sheetId="3" r:id="rId3"/>
  </sheets>
  <definedNames>
    <definedName name="_xlnm._FilterDatabase" localSheetId="2" hidden="1">compare!$A$4:$F$4</definedName>
    <definedName name="_xlnm._FilterDatabase" localSheetId="0" hidden="1">export!$A$1:$R$1</definedName>
    <definedName name="_xlnm._FilterDatabase" localSheetId="1" hidden="1">'suivi ma'!$A$1:$IS$10</definedName>
  </definedNames>
  <calcPr calcId="171027"/>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5" i="3" l="1"/>
  <c r="D6" i="3"/>
  <c r="D7" i="3"/>
  <c r="D8" i="3"/>
  <c r="D9" i="3"/>
  <c r="D10" i="3"/>
  <c r="D11" i="3"/>
  <c r="D12" i="3"/>
  <c r="D13" i="3"/>
  <c r="D14" i="3"/>
  <c r="D15" i="3"/>
  <c r="D16" i="3"/>
  <c r="D17" i="3"/>
  <c r="D18" i="3"/>
  <c r="D19" i="3"/>
  <c r="D20" i="3"/>
  <c r="D21" i="3"/>
  <c r="E6" i="3" l="1"/>
  <c r="E7" i="3"/>
  <c r="E8" i="3"/>
  <c r="E9" i="3"/>
  <c r="E10" i="3"/>
  <c r="E11" i="3"/>
  <c r="E12" i="3"/>
  <c r="E13" i="3"/>
  <c r="E14" i="3"/>
  <c r="E15" i="3"/>
  <c r="E16" i="3"/>
  <c r="E17" i="3"/>
  <c r="E18" i="3"/>
  <c r="E19" i="3"/>
  <c r="E20" i="3" l="1"/>
  <c r="E21" i="3"/>
  <c r="E22" i="3"/>
  <c r="E23" i="3"/>
  <c r="E24" i="3"/>
  <c r="E25" i="3"/>
  <c r="E26" i="3"/>
  <c r="E27" i="3"/>
  <c r="E28" i="3"/>
  <c r="E29" i="3"/>
  <c r="E30" i="3"/>
  <c r="E31" i="3"/>
  <c r="E32" i="3"/>
  <c r="E33" i="3"/>
  <c r="E34" i="3"/>
  <c r="E35" i="3"/>
  <c r="E5" i="3"/>
  <c r="F6" i="3"/>
  <c r="F7" i="3"/>
  <c r="F8" i="3"/>
  <c r="F9" i="3"/>
  <c r="F10" i="3"/>
  <c r="F11" i="3"/>
  <c r="F12" i="3"/>
  <c r="F13" i="3"/>
  <c r="F14" i="3"/>
  <c r="F15" i="3"/>
  <c r="F16" i="3"/>
  <c r="F17" i="3"/>
  <c r="F18" i="3"/>
  <c r="F5" i="3"/>
  <c r="A16" i="3"/>
  <c r="B16" i="3"/>
  <c r="C16" i="3"/>
  <c r="A17" i="3"/>
  <c r="B17" i="3"/>
  <c r="C17" i="3"/>
  <c r="A18" i="3"/>
  <c r="B18" i="3"/>
  <c r="C18" i="3"/>
  <c r="A6" i="3"/>
  <c r="B6" i="3"/>
  <c r="C6" i="3"/>
  <c r="A7" i="3"/>
  <c r="B7" i="3"/>
  <c r="C7" i="3"/>
  <c r="A8" i="3"/>
  <c r="B8" i="3"/>
  <c r="C8" i="3"/>
  <c r="A9" i="3"/>
  <c r="B9" i="3"/>
  <c r="C9" i="3"/>
  <c r="A10" i="3"/>
  <c r="B10" i="3"/>
  <c r="C10" i="3"/>
  <c r="A11" i="3"/>
  <c r="B11" i="3"/>
  <c r="C11" i="3"/>
  <c r="A12" i="3"/>
  <c r="B12" i="3"/>
  <c r="C12" i="3"/>
  <c r="A13" i="3"/>
  <c r="B13" i="3"/>
  <c r="C13" i="3"/>
  <c r="A14" i="3"/>
  <c r="B14" i="3"/>
  <c r="C14" i="3"/>
  <c r="A15" i="3"/>
  <c r="B15" i="3"/>
  <c r="C15" i="3"/>
  <c r="C5" i="3"/>
  <c r="A5" i="3"/>
  <c r="X14" i="2" l="1"/>
  <c r="Y14" i="2" s="1"/>
  <c r="X13" i="2"/>
  <c r="Y13" i="2" s="1"/>
  <c r="Y12" i="2"/>
  <c r="Y11" i="2"/>
  <c r="Y10" i="2" l="1"/>
  <c r="W9" i="2"/>
  <c r="V9" i="2"/>
  <c r="U9" i="2"/>
  <c r="T9" i="2"/>
  <c r="S9" i="2"/>
  <c r="R9" i="2"/>
  <c r="Q9" i="2"/>
  <c r="P9" i="2"/>
  <c r="O9" i="2"/>
  <c r="N9" i="2"/>
  <c r="M9" i="2"/>
  <c r="L9" i="2"/>
  <c r="T8" i="2"/>
  <c r="P8" i="2"/>
  <c r="O8" i="2"/>
  <c r="W7" i="2"/>
  <c r="V7" i="2"/>
  <c r="U7" i="2"/>
  <c r="T7" i="2"/>
  <c r="S7" i="2"/>
  <c r="R7" i="2"/>
  <c r="Q7" i="2"/>
  <c r="P7" i="2"/>
  <c r="O7" i="2"/>
  <c r="N7" i="2"/>
  <c r="M7" i="2"/>
  <c r="L7" i="2"/>
  <c r="T5" i="2"/>
  <c r="N5" i="2"/>
  <c r="O4" i="2"/>
  <c r="N4" i="2"/>
  <c r="L4" i="2"/>
  <c r="Q3" i="2"/>
  <c r="O3" i="2"/>
  <c r="N3" i="2"/>
  <c r="Y5" i="2" l="1"/>
  <c r="Y3" i="2"/>
  <c r="Y8" i="2"/>
  <c r="Y4" i="2"/>
  <c r="Y7" i="2"/>
  <c r="Y9"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D5" authorId="0" shapeId="0" xr:uid="{00000000-0006-0000-0200-000002000000}">
      <text>
        <r>
          <rPr>
            <sz val="9"/>
            <color indexed="81"/>
            <rFont val="Tahoma"/>
            <family val="2"/>
          </rPr>
          <t xml:space="preserve">ICI, il faudrait donc que j'arrive à rechercher dans l'autre feuille la donnée suivante (encart rouge dans "suivi ma"),mais quelle formule de recherche dois je utiliser sachant QUE : 
1) l'export montre qu'il y a plusieurs ligne pour ce fournisseur, dans le meme compte comptable ainsi rien ne les différencie
si je fais une recherche quelquonque sur le compte comptable et sur le tiers, dans la cellule D5 il pourrait y avoir le meme montant sur les 4 lignes (20 7000) 
Que faire ?
2) pour les autres fournisseurs qui ont plusieurs compte comptable, quelle formule dois je utiliser pour que je trouve en D5 la valeur cherchée ? recherche v ?
3) enfin il se peut que le fournisseurs ne nous ai pas envoyé la facture ainsi comme tout bon comptable nous provisionons la charge, cette donnée se retouve donc dans la colonne X (dernier montant inscrit dans la formule) si il n'y rien dans la colonne T. Ainsi cela aussi doit etre inséré dans la formule avec la recherche V..........
</t>
        </r>
      </text>
    </comment>
  </commentList>
</comments>
</file>

<file path=xl/sharedStrings.xml><?xml version="1.0" encoding="utf-8"?>
<sst xmlns="http://schemas.openxmlformats.org/spreadsheetml/2006/main" count="130" uniqueCount="93">
  <si>
    <t>Compte</t>
  </si>
  <si>
    <t>Libellé Fr</t>
  </si>
  <si>
    <t>Code Fr</t>
  </si>
  <si>
    <t>Projet</t>
  </si>
  <si>
    <t>Janvier</t>
  </si>
  <si>
    <t>Février</t>
  </si>
  <si>
    <t>Mars</t>
  </si>
  <si>
    <t>Avril</t>
  </si>
  <si>
    <t>Mai</t>
  </si>
  <si>
    <t>Juin</t>
  </si>
  <si>
    <t>Juillet</t>
  </si>
  <si>
    <t>Août</t>
  </si>
  <si>
    <t>Septembre</t>
  </si>
  <si>
    <t>Total</t>
  </si>
  <si>
    <t>N° Pièce Harmonie</t>
  </si>
  <si>
    <t>FOURNISSEURS</t>
  </si>
  <si>
    <t>NATURE PROJET/TRAVAIL</t>
  </si>
  <si>
    <t>REF.CONTRAT</t>
  </si>
  <si>
    <t>Période (Début-Fin contrat)</t>
  </si>
  <si>
    <t>PERIODICITE</t>
  </si>
  <si>
    <t>NB ECHEANCE  CONTRAT/AN</t>
  </si>
  <si>
    <t>MENSUALITE/TRIM HT EN €</t>
  </si>
  <si>
    <t>MENSUALITE HT EN DEV.</t>
  </si>
  <si>
    <t>INCIDENCE CUT OF</t>
  </si>
  <si>
    <t>Charges 2017
s/Janvier</t>
  </si>
  <si>
    <t>Charges 2017
s/Fév.</t>
  </si>
  <si>
    <t xml:space="preserve">Charges 2017
s/Mars </t>
  </si>
  <si>
    <t xml:space="preserve">Charges 2017
s/Avril </t>
  </si>
  <si>
    <t xml:space="preserve">Charges 2017
s/Mai </t>
  </si>
  <si>
    <t>Charges 2017
s/Juin</t>
  </si>
  <si>
    <t>Charges 2017
s/Juillet</t>
  </si>
  <si>
    <t>Charges 2017
s/Août</t>
  </si>
  <si>
    <t>Charges 2017
s/Oct.</t>
  </si>
  <si>
    <t>Charges 2017
s/Nov.</t>
  </si>
  <si>
    <t>Charges 2017
s/Déc.</t>
  </si>
  <si>
    <t>FNP &amp; AAR</t>
  </si>
  <si>
    <t>TOTAL</t>
  </si>
  <si>
    <t>TIERS</t>
  </si>
  <si>
    <t>CPTE GENERAL</t>
  </si>
  <si>
    <t>CPTE DE CHARGE</t>
  </si>
  <si>
    <t>SECTION P4</t>
  </si>
  <si>
    <t>CODE PROJ.</t>
  </si>
  <si>
    <t>MODE DE REGLT</t>
  </si>
  <si>
    <t>CONDITIONS DE PAIEMENTS</t>
  </si>
  <si>
    <t>Code Article</t>
  </si>
  <si>
    <t>Code article
"Item"</t>
  </si>
  <si>
    <t>Centre d'analyse
"Cost unit _ Code"</t>
  </si>
  <si>
    <t>Centre d'analyse
"Cost unit _ Description"</t>
  </si>
  <si>
    <t>PCG Exact</t>
  </si>
  <si>
    <t>PCG Exact _ Libellé</t>
  </si>
  <si>
    <t>Section =
Location</t>
  </si>
  <si>
    <t>Section = 
Departement
(= Cost centre ?)</t>
  </si>
  <si>
    <t>Code projet</t>
  </si>
  <si>
    <t>LOCAUX</t>
  </si>
  <si>
    <t>Loyer annuel 203700 euros
Franchise de Loyer à titre exceptionnel du 15 au 31/01/17
Début facturation loyer 01/02/2017
FA Pce 145 2016-11
FA Pce 118 2017-02 = 2017-04/05/06 (CCA)
FA Pce 173 2017-03 = régul. 1T2017 franchise de loyer appliquée (990,90HT)
FA Pce 163 2017-04 = régul. 1T2017 loyer (23,25HT)
FA Pce 080 2017-05 = 2017-07/08/09 (CCA)
FA Pce 057 2017-09 = 2017-10/11/12 (CCA)</t>
  </si>
  <si>
    <t>STENA BUREAUX</t>
  </si>
  <si>
    <t>1002379</t>
  </si>
  <si>
    <t>6160</t>
  </si>
  <si>
    <t>121360</t>
  </si>
  <si>
    <t>Provision trimestrielle 16005 euros HT
FA Pce 145 2016-11 
FA Pce 001 2017-01
FA Pce 118 2017-02 = 2017-04/05/06 (CCA)
FA Pce 060 2017-04 = signaletique exapub
FA Pce 080 2017-05 = 2017-07/08/09 (CCA)
FA Pce 057 2017-09 = 2017-10/11/12 (CCA)</t>
    <phoneticPr fontId="4" type="noConversion"/>
  </si>
  <si>
    <t>RH</t>
  </si>
  <si>
    <t>FA Pce 141 2016-12 = 2017 (cca)</t>
  </si>
  <si>
    <t>E-PAYE</t>
  </si>
  <si>
    <t>1000821</t>
  </si>
  <si>
    <t>FA Pce 142 2016-12 = 2017 (cca)</t>
  </si>
  <si>
    <r>
      <rPr>
        <sz val="11"/>
        <color theme="1"/>
        <rFont val="等线"/>
        <family val="2"/>
        <scheme val="minor"/>
      </rPr>
      <t>FA Pce 082 2016-05 = 2016
FA Pce 143 2016-12 = 2017 (cca) Lattes</t>
    </r>
  </si>
  <si>
    <t>SOFTEAM</t>
  </si>
  <si>
    <t>E PAYE</t>
  </si>
  <si>
    <t>SOFTEAM Cadextan</t>
  </si>
  <si>
    <t>1000289</t>
  </si>
  <si>
    <t>101140</t>
  </si>
  <si>
    <t>FA Pce 158 2016-11 = Lot mise en place : 38,7KE
FA Pce 148 2016-12 = Lot FRFULL &amp; Lot GBFUL
FA Pce 186 2017-06 = Lot THFULL &amp; Lot TWFULL &amp; ESFULL
FA Pce 157 2017-07 = SCANFULL &amp; BEFULL
FA Pce 137 2017-08 = Lot EPAPAT &amp; EPBPAT &amp; KRFULL
FA Pce 148 2017-09 = USPAT</t>
  </si>
  <si>
    <t>6134</t>
  </si>
  <si>
    <t xml:space="preserve">FNP Pce 024 2017-08 = 2017-08 14,75 jours
FNP pce 044 2017-09 = 2017-09 19 jours
</t>
    <phoneticPr fontId="5" type="noConversion"/>
  </si>
  <si>
    <r>
      <t>FNP 028 2017-03 = 1T2017
FNP 038 2017-04 = 2017-04
FNP 007 2017-05 = 2017-05
FNP 013 2017-06 = 2017-06
FNP 021 2017-07 = 2017-07
FNP 012 2017-08 = 2017-08
FNP 05 2017-09 = 2017-09
EXT FNP 016 2017</t>
    </r>
    <r>
      <rPr>
        <b/>
        <sz val="11"/>
        <color theme="1"/>
        <rFont val="等线"/>
        <family val="2"/>
        <scheme val="minor"/>
      </rPr>
      <t xml:space="preserve">
FA Pce 113 2017-09 = 2017 (cca)</t>
    </r>
    <phoneticPr fontId="4" type="noConversion"/>
  </si>
  <si>
    <t xml:space="preserve">FA Pce 146 2017-01 = 2017-01 (+service DADS abonnés)
FA Pce 144 2017-02 = 2017-02
FA Pce 147 2017-03 = 2017-03
FA Pce 159 2017-04 = 2017-04
FA Pce 145 2017-05 = 2017-05
FA Pce 188 2017-06 = 2017-06
FA Pce 167 2017-07 = 2017-07
FA Pce 155 2017-08 = 2017-08
FA Pce 157 2017-09 = 2017-09
</t>
  </si>
  <si>
    <r>
      <t xml:space="preserve">FA Pce 165 2017-07 = 2017-07 12,75 jours
</t>
    </r>
    <r>
      <rPr>
        <b/>
        <sz val="10"/>
        <color theme="1"/>
        <rFont val="等线"/>
        <family val="2"/>
        <scheme val="minor"/>
      </rPr>
      <t>FA Pce 144 2017-08 = 2017-08 12 jours
FNP Pce 056 2017-09 = 2017-09 19 jours</t>
    </r>
  </si>
  <si>
    <r>
      <t xml:space="preserve">FA Pce 169 2017-05 = 2017-04 1,5 jours
FA Pce 170 2017-05 = 2017-05 16 jours
</t>
    </r>
    <r>
      <rPr>
        <sz val="10"/>
        <color theme="1"/>
        <rFont val="等线"/>
        <family val="2"/>
        <scheme val="minor"/>
      </rPr>
      <t>FA Pce 176 2017-06 = 2017-06 12 jours</t>
    </r>
    <r>
      <rPr>
        <b/>
        <sz val="10"/>
        <color theme="1"/>
        <rFont val="等线"/>
        <family val="2"/>
        <scheme val="minor"/>
      </rPr>
      <t xml:space="preserve">
</t>
    </r>
    <r>
      <rPr>
        <sz val="10"/>
        <color theme="1"/>
        <rFont val="等线"/>
        <family val="2"/>
        <scheme val="minor"/>
      </rPr>
      <t xml:space="preserve">FA Pce 159 2017-07 = 2017-07 8 jours
</t>
    </r>
    <r>
      <rPr>
        <b/>
        <sz val="10"/>
        <color theme="1"/>
        <rFont val="等线"/>
        <family val="2"/>
        <scheme val="minor"/>
      </rPr>
      <t>FA Pce 139 2017-08 = 2017-08 8,5 jours
FNP Pce 058 2017-09 = 2017-09 4 jours</t>
    </r>
  </si>
  <si>
    <t>A2 asc</t>
  </si>
  <si>
    <t>B2 asc</t>
  </si>
  <si>
    <t>C2 asc</t>
  </si>
  <si>
    <t>variation</t>
  </si>
  <si>
    <t>suivi ma</t>
    <phoneticPr fontId="2" type="noConversion"/>
  </si>
  <si>
    <t>mnt export</t>
    <phoneticPr fontId="2" type="noConversion"/>
  </si>
  <si>
    <t>incrementation auto si une ligne est insérée</t>
    <phoneticPr fontId="2" type="noConversion"/>
  </si>
  <si>
    <t>Charges 2017 s/Sept.</t>
  </si>
  <si>
    <t>ETAPE</t>
    <phoneticPr fontId="2" type="noConversion"/>
  </si>
  <si>
    <t>1 ) je souhaite qu'il retrouve la bonne cellule</t>
    <phoneticPr fontId="2" type="noConversion"/>
  </si>
  <si>
    <t>2) que si il n'y rien il me l'indique OU au meilleur qu'il aille chercher ailleurs</t>
    <phoneticPr fontId="2" type="noConversion"/>
  </si>
  <si>
    <t xml:space="preserve">j'ai rajouté un SI </t>
    <phoneticPr fontId="2" type="noConversion"/>
  </si>
  <si>
    <t>j'ai rajouté une recherche V afin que la formule me permette de retrouver la valeur la plus proche du montant exporté ( au vu du fait que les lignes de l'export ne sont pas différenciés), mais cela ne fonctionne pas :</t>
    <phoneticPr fontId="2" type="noConversion"/>
  </si>
  <si>
    <t>&gt;</t>
    <phoneticPr fontId="2" type="noConversion"/>
  </si>
  <si>
    <t>&gt;</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</si>
</sst>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等线"/>
      <family val="2"/>
      <scheme val="minor"/>
    </font>
    <font>
      <sz val="11"/>
      <color theme="1"/>
      <name val="等线"/>
      <family val="2"/>
      <scheme val="minor"/>
    </font>
    <font>
      <sz val="9"/>
      <name val="等线"/>
      <family val="3"/>
      <charset val="134"/>
      <scheme val="minor"/>
    </font>
    <font>
      <u/>
      <sz val="11"/>
      <color theme="10"/>
      <name val="等线"/>
      <family val="2"/>
      <scheme val="minor"/>
    </font>
    <font>
      <sz val="9"/>
      <name val="DengXian"/>
      <family val="3"/>
      <charset val="134"/>
    </font>
    <font>
      <sz val="10"/>
      <name val="Arial"/>
      <family val="2"/>
    </font>
    <font>
      <sz val="9"/>
      <color indexed="81"/>
      <name val="Tahoma"/>
      <family val="2"/>
    </font>
    <font>
      <b/>
      <sz val="12"/>
      <name val="Arial"/>
      <family val="2"/>
    </font>
    <font>
      <b/>
      <sz val="12"/>
      <color rgb="FF000000"/>
      <name val="Arial"/>
      <family val="2"/>
    </font>
    <font>
      <b/>
      <sz val="12"/>
      <color rgb="FFFF0000"/>
      <name val="Arial"/>
      <family val="2"/>
    </font>
    <font>
      <b/>
      <sz val="36"/>
      <color theme="1"/>
      <name val="Arial"/>
      <family val="2"/>
    </font>
    <font>
      <sz val="12"/>
      <color theme="1"/>
      <name val="Arial"/>
      <family val="2"/>
    </font>
    <font>
      <sz val="10"/>
      <name val="Arial"/>
      <family val="2"/>
    </font>
    <font>
      <sz val="12"/>
      <name val="Arial"/>
      <family val="2"/>
    </font>
    <font>
      <b/>
      <sz val="10"/>
      <color theme="1"/>
      <name val="等线"/>
      <family val="2"/>
      <scheme val="minor"/>
    </font>
    <font>
      <b/>
      <u/>
      <sz val="12"/>
      <color indexed="12"/>
      <name val="Arial"/>
      <family val="2"/>
    </font>
    <font>
      <b/>
      <sz val="11"/>
      <color theme="1"/>
      <name val="等线"/>
      <family val="2"/>
      <scheme val="minor"/>
    </font>
    <font>
      <b/>
      <sz val="10"/>
      <name val="Arial"/>
      <family val="2"/>
    </font>
    <font>
      <u/>
      <sz val="10"/>
      <color indexed="12"/>
      <name val="Arial"/>
      <family val="2"/>
    </font>
    <font>
      <b/>
      <sz val="8"/>
      <name val="Arial"/>
      <family val="2"/>
    </font>
    <font>
      <b/>
      <u/>
      <sz val="8"/>
      <color rgb="FF0000FF"/>
      <name val="Arial"/>
      <family val="2"/>
    </font>
    <font>
      <sz val="8"/>
      <name val="Arial"/>
      <family val="2"/>
    </font>
    <font>
      <b/>
      <sz val="8"/>
      <color rgb="FFFF0000"/>
      <name val="Arial"/>
      <family val="2"/>
    </font>
    <font>
      <sz val="8"/>
      <color rgb="FFFF0000"/>
      <name val="Arial"/>
      <family val="2"/>
    </font>
    <font>
      <sz val="10"/>
      <color theme="1"/>
      <name val="等线"/>
      <family val="2"/>
      <scheme val="minor"/>
    </font>
    <font>
      <sz val="12"/>
      <color theme="1"/>
      <name val="等线 Light"/>
      <family val="2"/>
      <scheme val="major"/>
    </font>
    <font>
      <sz val="12"/>
      <name val="等线 Light"/>
      <family val="2"/>
      <scheme val="major"/>
    </font>
    <font>
      <b/>
      <sz val="14"/>
      <color theme="9"/>
      <name val="Arial"/>
      <family val="2"/>
    </font>
    <font>
      <b/>
      <sz val="16"/>
      <name val="Arial"/>
      <family val="2"/>
    </font>
    <font>
      <sz val="16"/>
      <name val="Arial"/>
      <family val="2"/>
    </font>
    <font>
      <b/>
      <sz val="16"/>
      <color rgb="FF0000FF"/>
      <name val="Arial"/>
      <family val="2"/>
    </font>
    <font>
      <b/>
      <u/>
      <sz val="16"/>
      <color rgb="FF0000FF"/>
      <name val="Arial"/>
      <family val="2"/>
    </font>
    <font>
      <sz val="16"/>
      <color theme="1"/>
      <name val="Arial"/>
      <family val="2"/>
    </font>
  </fonts>
  <fills count="19">
    <fill>
      <patternFill patternType="none"/>
    </fill>
    <fill>
      <patternFill patternType="gray125"/>
    </fill>
    <fill>
      <patternFill patternType="solid">
        <fgColor rgb="FFFF99FF"/>
        <bgColor indexed="64"/>
      </patternFill>
    </fill>
    <fill>
      <patternFill patternType="solid">
        <fgColor rgb="FF00B0F0"/>
        <bgColor indexed="64"/>
      </patternFill>
    </fill>
    <fill>
      <patternFill patternType="solid">
        <fgColor rgb="FFFFC000"/>
        <bgColor indexed="64"/>
      </patternFill>
    </fill>
    <fill>
      <patternFill patternType="solid">
        <fgColor rgb="FFB1A0C7"/>
        <bgColor indexed="64"/>
      </patternFill>
    </fill>
    <fill>
      <patternFill patternType="solid">
        <fgColor rgb="FFE26B0A"/>
        <bgColor indexed="64"/>
      </patternFill>
    </fill>
    <fill>
      <patternFill patternType="solid">
        <fgColor rgb="FF9BBB59"/>
        <bgColor indexed="64"/>
      </patternFill>
    </fill>
    <fill>
      <patternFill patternType="solid">
        <fgColor rgb="FF66FFFF"/>
        <bgColor indexed="64"/>
      </patternFill>
    </fill>
    <fill>
      <patternFill patternType="solid">
        <fgColor rgb="FFFCD5B4"/>
        <bgColor indexed="64"/>
      </patternFill>
    </fill>
    <fill>
      <patternFill patternType="solid">
        <fgColor rgb="FFFF99CC"/>
        <bgColor indexed="64"/>
      </patternFill>
    </fill>
    <fill>
      <patternFill patternType="solid">
        <fgColor rgb="FF00FF00"/>
        <bgColor indexed="64"/>
      </patternFill>
    </fill>
    <fill>
      <patternFill patternType="solid">
        <fgColor rgb="FFFFFFCC"/>
        <bgColor indexed="64"/>
      </patternFill>
    </fill>
    <fill>
      <patternFill patternType="solid">
        <fgColor rgb="FFFFFF00"/>
        <bgColor indexed="64"/>
      </patternFill>
    </fill>
    <fill>
      <patternFill patternType="solid">
        <fgColor theme="1" tint="4.9989318521683403E-2"/>
        <bgColor indexed="64"/>
      </patternFill>
    </fill>
    <fill>
      <patternFill patternType="solid">
        <fgColor theme="3" tint="0.79998168889431442"/>
        <bgColor indexed="64"/>
      </patternFill>
    </fill>
    <fill>
      <patternFill patternType="solid">
        <fgColor theme="8" tint="0.39997558519241921"/>
        <bgColor indexed="64"/>
      </patternFill>
    </fill>
    <fill>
      <patternFill patternType="solid">
        <fgColor theme="1"/>
        <bgColor indexed="64"/>
      </patternFill>
    </fill>
    <fill>
      <patternFill patternType="solid">
        <fgColor theme="8"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3" fillId="0" borderId="0" applyNumberFormat="0" applyFill="0" applyBorder="0" applyAlignment="0" applyProtection="0"/>
    <xf numFmtId="0" fontId="5" fillId="0" borderId="0"/>
  </cellStyleXfs>
  <cellXfs count="122">
    <xf numFmtId="0" fontId="0" fillId="0" borderId="0" xfId="0"/>
    <xf numFmtId="0" fontId="1" fillId="0" borderId="0" xfId="0" applyFont="1"/>
    <xf numFmtId="3" fontId="1" fillId="0" borderId="0" xfId="0" applyNumberFormat="1" applyFont="1"/>
    <xf numFmtId="0" fontId="7" fillId="0" borderId="0" xfId="0" applyFont="1" applyFill="1" applyAlignment="1"/>
    <xf numFmtId="0" fontId="9" fillId="15" borderId="1" xfId="0" applyFont="1" applyFill="1" applyBorder="1" applyAlignment="1">
      <alignment horizontal="center" vertical="center"/>
    </xf>
    <xf numFmtId="0" fontId="9" fillId="15" borderId="1" xfId="0" applyFont="1" applyFill="1" applyBorder="1" applyAlignment="1">
      <alignment horizontal="center" vertical="center" wrapText="1"/>
    </xf>
    <xf numFmtId="0" fontId="11" fillId="0" borderId="0" xfId="0" applyFont="1"/>
    <xf numFmtId="2" fontId="13" fillId="0" borderId="1" xfId="0" applyNumberFormat="1" applyFont="1" applyFill="1" applyBorder="1" applyAlignment="1">
      <alignment horizontal="center" vertical="center"/>
    </xf>
    <xf numFmtId="2" fontId="13" fillId="0" borderId="1" xfId="0" applyNumberFormat="1" applyFont="1" applyFill="1" applyBorder="1" applyAlignment="1">
      <alignment horizontal="left" vertical="center" wrapText="1"/>
    </xf>
    <xf numFmtId="0" fontId="15" fillId="0" borderId="1" xfId="1" applyFont="1" applyBorder="1" applyAlignment="1" applyProtection="1">
      <alignment horizontal="left" vertical="center" wrapText="1"/>
    </xf>
    <xf numFmtId="49" fontId="13" fillId="0" borderId="1" xfId="0" applyNumberFormat="1" applyFont="1" applyFill="1" applyBorder="1" applyAlignment="1">
      <alignment horizontal="center" vertical="center"/>
    </xf>
    <xf numFmtId="2" fontId="13" fillId="0" borderId="1" xfId="0" applyNumberFormat="1" applyFont="1" applyFill="1" applyBorder="1" applyAlignment="1">
      <alignment horizontal="left" vertical="center"/>
    </xf>
    <xf numFmtId="2" fontId="13" fillId="0" borderId="1" xfId="0" applyNumberFormat="1" applyFont="1" applyFill="1" applyBorder="1" applyAlignment="1">
      <alignment horizontal="right" vertical="center"/>
    </xf>
    <xf numFmtId="2" fontId="13" fillId="13" borderId="1" xfId="0" applyNumberFormat="1" applyFont="1" applyFill="1" applyBorder="1" applyAlignment="1">
      <alignment horizontal="right"/>
    </xf>
    <xf numFmtId="2" fontId="13" fillId="0" borderId="1" xfId="0" applyNumberFormat="1" applyFont="1" applyFill="1" applyBorder="1" applyAlignment="1">
      <alignment horizontal="right"/>
    </xf>
    <xf numFmtId="2" fontId="7" fillId="0" borderId="1" xfId="0" applyNumberFormat="1" applyFont="1" applyFill="1" applyBorder="1" applyAlignment="1">
      <alignment horizontal="right" wrapText="1"/>
    </xf>
    <xf numFmtId="49" fontId="13" fillId="0" borderId="1" xfId="0" applyNumberFormat="1" applyFont="1" applyFill="1" applyBorder="1" applyAlignment="1">
      <alignment horizontal="right" wrapText="1"/>
    </xf>
    <xf numFmtId="1" fontId="13" fillId="0" borderId="1" xfId="0" applyNumberFormat="1" applyFont="1" applyFill="1" applyBorder="1" applyAlignment="1">
      <alignment horizontal="right" wrapText="1"/>
    </xf>
    <xf numFmtId="49" fontId="13" fillId="0" borderId="1" xfId="0" applyNumberFormat="1" applyFont="1" applyFill="1" applyBorder="1" applyAlignment="1">
      <alignment horizontal="center" wrapText="1"/>
    </xf>
    <xf numFmtId="0" fontId="13" fillId="0" borderId="0" xfId="0" applyFont="1" applyFill="1" applyAlignment="1">
      <alignment wrapText="1"/>
    </xf>
    <xf numFmtId="0" fontId="13" fillId="0" borderId="1" xfId="0" applyFont="1" applyFill="1" applyBorder="1" applyAlignment="1">
      <alignment horizontal="left"/>
    </xf>
    <xf numFmtId="0" fontId="13" fillId="0" borderId="1" xfId="0" applyFont="1" applyFill="1" applyBorder="1" applyAlignment="1">
      <alignment horizontal="left" wrapText="1"/>
    </xf>
    <xf numFmtId="0" fontId="13" fillId="0" borderId="1" xfId="0" applyFont="1" applyFill="1" applyBorder="1" applyAlignment="1">
      <alignment horizontal="center" wrapText="1"/>
    </xf>
    <xf numFmtId="0" fontId="13" fillId="0" borderId="0" xfId="0" applyFont="1" applyFill="1"/>
    <xf numFmtId="49" fontId="13" fillId="0" borderId="1" xfId="0" applyNumberFormat="1" applyFont="1" applyFill="1" applyBorder="1" applyAlignment="1">
      <alignment horizontal="left" vertical="center" wrapText="1"/>
    </xf>
    <xf numFmtId="2" fontId="12" fillId="0" borderId="1" xfId="0" applyNumberFormat="1" applyFont="1" applyFill="1" applyBorder="1" applyAlignment="1">
      <alignment horizontal="center" wrapText="1"/>
    </xf>
    <xf numFmtId="2" fontId="12" fillId="0" borderId="1" xfId="0" applyNumberFormat="1" applyFont="1" applyFill="1" applyBorder="1" applyAlignment="1">
      <alignment horizontal="left" wrapText="1"/>
    </xf>
    <xf numFmtId="0" fontId="18" fillId="0" borderId="1" xfId="1" applyFont="1" applyBorder="1" applyAlignment="1" applyProtection="1">
      <alignment horizontal="left" wrapText="1"/>
    </xf>
    <xf numFmtId="49" fontId="12" fillId="0" borderId="1" xfId="0" applyNumberFormat="1" applyFont="1" applyFill="1" applyBorder="1" applyAlignment="1">
      <alignment horizontal="left" vertical="center" wrapText="1"/>
    </xf>
    <xf numFmtId="49" fontId="12" fillId="0" borderId="1" xfId="0" applyNumberFormat="1" applyFont="1" applyFill="1" applyBorder="1" applyAlignment="1">
      <alignment horizontal="center" wrapText="1"/>
    </xf>
    <xf numFmtId="1" fontId="12" fillId="0" borderId="1" xfId="0" applyNumberFormat="1" applyFont="1" applyFill="1" applyBorder="1" applyAlignment="1">
      <alignment horizontal="center" wrapText="1"/>
    </xf>
    <xf numFmtId="2" fontId="12" fillId="0" borderId="1" xfId="0" applyNumberFormat="1" applyFont="1" applyFill="1" applyBorder="1" applyAlignment="1">
      <alignment horizontal="right" wrapText="1"/>
    </xf>
    <xf numFmtId="2" fontId="12" fillId="0" borderId="1" xfId="0" applyNumberFormat="1" applyFont="1" applyFill="1" applyBorder="1" applyAlignment="1">
      <alignment horizontal="center" vertical="center" wrapText="1"/>
    </xf>
    <xf numFmtId="2" fontId="12" fillId="13" borderId="1" xfId="0" applyNumberFormat="1" applyFont="1" applyFill="1" applyBorder="1" applyAlignment="1">
      <alignment horizontal="right" wrapText="1"/>
    </xf>
    <xf numFmtId="2" fontId="17" fillId="0" borderId="1" xfId="0" applyNumberFormat="1" applyFont="1" applyFill="1" applyBorder="1" applyAlignment="1">
      <alignment horizontal="right" wrapText="1"/>
    </xf>
    <xf numFmtId="49" fontId="12" fillId="0" borderId="1" xfId="0" applyNumberFormat="1" applyFont="1" applyFill="1" applyBorder="1" applyAlignment="1">
      <alignment horizontal="right" wrapText="1"/>
    </xf>
    <xf numFmtId="1" fontId="12" fillId="0" borderId="1" xfId="0" applyNumberFormat="1" applyFont="1" applyFill="1" applyBorder="1" applyAlignment="1">
      <alignment horizontal="right" wrapText="1"/>
    </xf>
    <xf numFmtId="0" fontId="12" fillId="0" borderId="0" xfId="0" applyFont="1" applyFill="1" applyAlignment="1">
      <alignment wrapText="1"/>
    </xf>
    <xf numFmtId="0" fontId="12" fillId="0" borderId="1" xfId="0" applyFont="1" applyFill="1" applyBorder="1" applyAlignment="1">
      <alignment horizontal="left"/>
    </xf>
    <xf numFmtId="0" fontId="12" fillId="0" borderId="1" xfId="0" applyFont="1" applyFill="1" applyBorder="1" applyAlignment="1">
      <alignment horizontal="left" wrapText="1"/>
    </xf>
    <xf numFmtId="0" fontId="12" fillId="0" borderId="1" xfId="0" applyFont="1" applyFill="1" applyBorder="1" applyAlignment="1">
      <alignment horizontal="center" wrapText="1"/>
    </xf>
    <xf numFmtId="2" fontId="12" fillId="10" borderId="1" xfId="0" applyNumberFormat="1" applyFont="1" applyFill="1" applyBorder="1" applyAlignment="1">
      <alignment horizontal="right" wrapText="1"/>
    </xf>
    <xf numFmtId="0" fontId="12" fillId="10" borderId="1" xfId="0" applyFont="1" applyFill="1" applyBorder="1" applyAlignment="1">
      <alignment wrapText="1"/>
    </xf>
    <xf numFmtId="2" fontId="21" fillId="0" borderId="1" xfId="0" applyNumberFormat="1" applyFont="1" applyFill="1" applyBorder="1" applyAlignment="1">
      <alignment horizontal="center" wrapText="1"/>
    </xf>
    <xf numFmtId="2" fontId="19" fillId="0" borderId="1" xfId="0" applyNumberFormat="1" applyFont="1" applyFill="1" applyBorder="1" applyAlignment="1">
      <alignment horizontal="center" wrapText="1"/>
    </xf>
    <xf numFmtId="2" fontId="21" fillId="0" borderId="1" xfId="0" applyNumberFormat="1" applyFont="1" applyFill="1" applyBorder="1" applyAlignment="1">
      <alignment wrapText="1"/>
    </xf>
    <xf numFmtId="0" fontId="20" fillId="0" borderId="1" xfId="1" applyFont="1" applyFill="1" applyBorder="1" applyAlignment="1" applyProtection="1">
      <alignment wrapText="1"/>
    </xf>
    <xf numFmtId="49" fontId="21" fillId="0" borderId="1" xfId="0" applyNumberFormat="1" applyFont="1" applyFill="1" applyBorder="1" applyAlignment="1">
      <alignment horizontal="center" wrapText="1"/>
    </xf>
    <xf numFmtId="2" fontId="21" fillId="0" borderId="1" xfId="0" applyNumberFormat="1" applyFont="1" applyFill="1" applyBorder="1" applyAlignment="1">
      <alignment horizontal="right" wrapText="1"/>
    </xf>
    <xf numFmtId="2" fontId="21" fillId="0" borderId="1" xfId="0" applyNumberFormat="1" applyFont="1" applyFill="1" applyBorder="1" applyAlignment="1">
      <alignment horizontal="center" vertical="center" wrapText="1"/>
    </xf>
    <xf numFmtId="2" fontId="21" fillId="10" borderId="1" xfId="0" applyNumberFormat="1" applyFont="1" applyFill="1" applyBorder="1" applyAlignment="1">
      <alignment horizontal="right" wrapText="1"/>
    </xf>
    <xf numFmtId="2" fontId="19" fillId="0" borderId="1" xfId="0" applyNumberFormat="1" applyFont="1" applyFill="1" applyBorder="1" applyAlignment="1">
      <alignment horizontal="right" wrapText="1"/>
    </xf>
    <xf numFmtId="49" fontId="21" fillId="0" borderId="1" xfId="0" applyNumberFormat="1" applyFont="1" applyFill="1" applyBorder="1" applyAlignment="1">
      <alignment horizontal="right" wrapText="1"/>
    </xf>
    <xf numFmtId="1" fontId="21" fillId="0" borderId="1" xfId="0" applyNumberFormat="1" applyFont="1" applyFill="1" applyBorder="1" applyAlignment="1">
      <alignment horizontal="right" wrapText="1"/>
    </xf>
    <xf numFmtId="0" fontId="21" fillId="0" borderId="1" xfId="0" applyFont="1" applyFill="1" applyBorder="1" applyAlignment="1">
      <alignment horizontal="left"/>
    </xf>
    <xf numFmtId="0" fontId="21" fillId="0" borderId="1" xfId="0" applyFont="1" applyFill="1" applyBorder="1" applyAlignment="1">
      <alignment horizontal="left" wrapText="1"/>
    </xf>
    <xf numFmtId="0" fontId="21" fillId="0" borderId="1" xfId="0" applyFont="1" applyFill="1" applyBorder="1" applyAlignment="1">
      <alignment horizontal="center" wrapText="1"/>
    </xf>
    <xf numFmtId="2" fontId="22" fillId="0" borderId="1" xfId="0" applyNumberFormat="1" applyFont="1" applyFill="1" applyBorder="1" applyAlignment="1">
      <alignment horizontal="center" wrapText="1"/>
    </xf>
    <xf numFmtId="2" fontId="19" fillId="18" borderId="1" xfId="0" applyNumberFormat="1" applyFont="1" applyFill="1" applyBorder="1" applyAlignment="1">
      <alignment horizontal="center" wrapText="1"/>
    </xf>
    <xf numFmtId="0" fontId="23" fillId="0" borderId="1" xfId="0" applyFont="1" applyFill="1" applyBorder="1" applyAlignment="1">
      <alignment horizontal="left" wrapText="1"/>
    </xf>
    <xf numFmtId="0" fontId="22" fillId="0" borderId="1" xfId="0" applyFont="1" applyFill="1" applyBorder="1" applyAlignment="1">
      <alignment horizontal="center" wrapText="1"/>
    </xf>
    <xf numFmtId="2" fontId="21" fillId="10" borderId="1" xfId="2" applyNumberFormat="1" applyFont="1" applyFill="1" applyBorder="1" applyAlignment="1">
      <alignment horizontal="right" wrapText="1"/>
    </xf>
    <xf numFmtId="0" fontId="11" fillId="0" borderId="0" xfId="0" applyFont="1" applyAlignment="1">
      <alignment horizontal="center"/>
    </xf>
    <xf numFmtId="3" fontId="0" fillId="0" borderId="0" xfId="0" applyNumberFormat="1"/>
    <xf numFmtId="0" fontId="1" fillId="0" borderId="0" xfId="0" applyFont="1" applyFill="1"/>
    <xf numFmtId="3" fontId="1" fillId="0" borderId="0" xfId="0" applyNumberFormat="1" applyFont="1" applyFill="1"/>
    <xf numFmtId="0" fontId="0" fillId="0" borderId="0" xfId="0" applyFont="1" applyFill="1"/>
    <xf numFmtId="0" fontId="0" fillId="0" borderId="0" xfId="0" applyFill="1"/>
    <xf numFmtId="2" fontId="26" fillId="0" borderId="1" xfId="0" applyNumberFormat="1" applyFont="1" applyFill="1" applyBorder="1" applyAlignment="1">
      <alignment horizontal="right" wrapText="1"/>
    </xf>
    <xf numFmtId="0" fontId="25" fillId="0" borderId="1" xfId="0" applyFont="1" applyBorder="1"/>
    <xf numFmtId="3" fontId="25" fillId="0" borderId="1" xfId="0" applyNumberFormat="1" applyFont="1" applyBorder="1"/>
    <xf numFmtId="0" fontId="25" fillId="0" borderId="1" xfId="0" applyFont="1" applyFill="1" applyBorder="1"/>
    <xf numFmtId="3" fontId="25" fillId="0" borderId="1" xfId="0" applyNumberFormat="1" applyFont="1" applyFill="1" applyBorder="1"/>
    <xf numFmtId="0" fontId="7" fillId="0" borderId="1" xfId="0" applyFont="1" applyFill="1" applyBorder="1" applyAlignment="1">
      <alignment horizontal="center"/>
    </xf>
    <xf numFmtId="2" fontId="7" fillId="0" borderId="1" xfId="0" applyNumberFormat="1" applyFont="1" applyFill="1" applyBorder="1" applyAlignment="1">
      <alignment horizontal="center" wrapText="1"/>
    </xf>
    <xf numFmtId="2" fontId="7" fillId="0" borderId="1" xfId="0" applyNumberFormat="1" applyFont="1" applyFill="1" applyBorder="1" applyAlignment="1">
      <alignment horizontal="left" wrapText="1"/>
    </xf>
    <xf numFmtId="49" fontId="7" fillId="0" borderId="1" xfId="0" applyNumberFormat="1" applyFont="1" applyFill="1" applyBorder="1" applyAlignment="1">
      <alignment horizontal="left" wrapText="1"/>
    </xf>
    <xf numFmtId="49" fontId="7" fillId="0" borderId="1" xfId="0" applyNumberFormat="1" applyFont="1" applyFill="1" applyBorder="1" applyAlignment="1">
      <alignment horizontal="center" vertical="center" wrapText="1"/>
    </xf>
    <xf numFmtId="49" fontId="7" fillId="0" borderId="1" xfId="0" applyNumberFormat="1" applyFont="1" applyFill="1" applyBorder="1" applyAlignment="1">
      <alignment horizontal="center" wrapText="1"/>
    </xf>
    <xf numFmtId="2" fontId="8" fillId="2" borderId="1" xfId="0" applyNumberFormat="1" applyFont="1" applyFill="1" applyBorder="1" applyAlignment="1">
      <alignment horizontal="center" wrapText="1"/>
    </xf>
    <xf numFmtId="2" fontId="7" fillId="3" borderId="1" xfId="0" applyNumberFormat="1" applyFont="1" applyFill="1" applyBorder="1" applyAlignment="1">
      <alignment horizontal="center" wrapText="1"/>
    </xf>
    <xf numFmtId="2" fontId="7" fillId="4" borderId="1" xfId="0" applyNumberFormat="1" applyFont="1" applyFill="1" applyBorder="1" applyAlignment="1">
      <alignment horizontal="center" wrapText="1"/>
    </xf>
    <xf numFmtId="2" fontId="7" fillId="5" borderId="1" xfId="0" applyNumberFormat="1" applyFont="1" applyFill="1" applyBorder="1" applyAlignment="1">
      <alignment horizontal="center" wrapText="1"/>
    </xf>
    <xf numFmtId="2" fontId="7" fillId="6" borderId="1" xfId="0" applyNumberFormat="1" applyFont="1" applyFill="1" applyBorder="1" applyAlignment="1">
      <alignment horizontal="center" wrapText="1"/>
    </xf>
    <xf numFmtId="2" fontId="7" fillId="7" borderId="1" xfId="0" applyNumberFormat="1" applyFont="1" applyFill="1" applyBorder="1" applyAlignment="1">
      <alignment horizontal="center" wrapText="1"/>
    </xf>
    <xf numFmtId="2" fontId="7" fillId="8" borderId="1" xfId="0" applyNumberFormat="1" applyFont="1" applyFill="1" applyBorder="1" applyAlignment="1">
      <alignment horizontal="center" wrapText="1"/>
    </xf>
    <xf numFmtId="2" fontId="7" fillId="9" borderId="1" xfId="0" applyNumberFormat="1" applyFont="1" applyFill="1" applyBorder="1" applyAlignment="1">
      <alignment horizontal="center" wrapText="1"/>
    </xf>
    <xf numFmtId="2" fontId="7" fillId="11" borderId="1" xfId="0" applyNumberFormat="1" applyFont="1" applyFill="1" applyBorder="1" applyAlignment="1">
      <alignment horizontal="center" wrapText="1"/>
    </xf>
    <xf numFmtId="2" fontId="7" fillId="12" borderId="1" xfId="0" applyNumberFormat="1" applyFont="1" applyFill="1" applyBorder="1" applyAlignment="1">
      <alignment horizontal="center" wrapText="1"/>
    </xf>
    <xf numFmtId="2" fontId="7" fillId="13" borderId="1" xfId="0" applyNumberFormat="1" applyFont="1" applyFill="1" applyBorder="1" applyAlignment="1">
      <alignment horizontal="center" wrapText="1"/>
    </xf>
    <xf numFmtId="1" fontId="7" fillId="0" borderId="1" xfId="0" applyNumberFormat="1" applyFont="1" applyFill="1" applyBorder="1" applyAlignment="1">
      <alignment horizontal="center" wrapText="1"/>
    </xf>
    <xf numFmtId="0" fontId="7" fillId="0" borderId="1" xfId="0" applyFont="1" applyFill="1" applyBorder="1" applyAlignment="1">
      <alignment wrapText="1"/>
    </xf>
    <xf numFmtId="0" fontId="7" fillId="0" borderId="1" xfId="0" applyFont="1" applyFill="1" applyBorder="1" applyAlignment="1"/>
    <xf numFmtId="0" fontId="7" fillId="14" borderId="1" xfId="0" applyFont="1" applyFill="1" applyBorder="1" applyAlignment="1"/>
    <xf numFmtId="0" fontId="11" fillId="0" borderId="1" xfId="0" applyFont="1" applyBorder="1"/>
    <xf numFmtId="0" fontId="12" fillId="13" borderId="1" xfId="0" applyFont="1" applyFill="1" applyBorder="1" applyAlignment="1">
      <alignment horizontal="left" vertical="center" wrapText="1"/>
    </xf>
    <xf numFmtId="0" fontId="13" fillId="17" borderId="1" xfId="0" applyFont="1" applyFill="1" applyBorder="1"/>
    <xf numFmtId="2" fontId="13" fillId="13" borderId="1" xfId="0" applyNumberFormat="1" applyFont="1" applyFill="1" applyBorder="1" applyAlignment="1">
      <alignment horizontal="left" vertical="center" wrapText="1"/>
    </xf>
    <xf numFmtId="2" fontId="13" fillId="0" borderId="1" xfId="0" applyNumberFormat="1" applyFont="1" applyFill="1" applyBorder="1" applyAlignment="1">
      <alignment horizontal="center" wrapText="1"/>
    </xf>
    <xf numFmtId="0" fontId="17" fillId="13" borderId="1" xfId="0" applyFont="1" applyFill="1" applyBorder="1" applyAlignment="1">
      <alignment wrapText="1"/>
    </xf>
    <xf numFmtId="0" fontId="12" fillId="17" borderId="1" xfId="0" applyFont="1" applyFill="1" applyBorder="1" applyAlignment="1">
      <alignment wrapText="1"/>
    </xf>
    <xf numFmtId="0" fontId="12" fillId="10" borderId="1" xfId="0" applyFont="1" applyFill="1" applyBorder="1" applyAlignment="1">
      <alignment horizontal="left" wrapText="1"/>
    </xf>
    <xf numFmtId="0" fontId="21" fillId="10" borderId="1" xfId="0" applyFont="1" applyFill="1" applyBorder="1" applyAlignment="1">
      <alignment wrapText="1"/>
    </xf>
    <xf numFmtId="0" fontId="21" fillId="0" borderId="1" xfId="0" applyFont="1" applyFill="1" applyBorder="1" applyAlignment="1">
      <alignment wrapText="1"/>
    </xf>
    <xf numFmtId="0" fontId="21" fillId="17" borderId="1" xfId="0" applyFont="1" applyFill="1" applyBorder="1" applyAlignment="1">
      <alignment wrapText="1"/>
    </xf>
    <xf numFmtId="0" fontId="19" fillId="10" borderId="1" xfId="2" applyFont="1" applyFill="1" applyBorder="1" applyAlignment="1">
      <alignment wrapText="1"/>
    </xf>
    <xf numFmtId="0" fontId="21" fillId="10" borderId="1" xfId="2" applyFont="1" applyFill="1" applyBorder="1" applyAlignment="1">
      <alignment wrapText="1"/>
    </xf>
    <xf numFmtId="0" fontId="27" fillId="0" borderId="1" xfId="0" applyFont="1" applyFill="1" applyBorder="1" applyAlignment="1"/>
    <xf numFmtId="0" fontId="27" fillId="0" borderId="1" xfId="0" applyFont="1" applyBorder="1"/>
    <xf numFmtId="0" fontId="27" fillId="0" borderId="1" xfId="0" applyFont="1" applyFill="1" applyBorder="1" applyAlignment="1">
      <alignment wrapText="1"/>
    </xf>
    <xf numFmtId="0" fontId="27" fillId="0" borderId="1" xfId="0" applyFont="1" applyFill="1" applyBorder="1"/>
    <xf numFmtId="0" fontId="0" fillId="0" borderId="0" xfId="0" applyAlignment="1">
      <alignment horizontal="center"/>
    </xf>
    <xf numFmtId="0" fontId="16" fillId="0" borderId="0" xfId="0" applyFont="1" applyAlignment="1">
      <alignment horizontal="center"/>
    </xf>
    <xf numFmtId="2" fontId="28" fillId="0" borderId="1" xfId="0" applyNumberFormat="1" applyFont="1" applyFill="1" applyBorder="1" applyAlignment="1">
      <alignment horizontal="center" vertical="center" wrapText="1"/>
    </xf>
    <xf numFmtId="2" fontId="29" fillId="0" borderId="1" xfId="0" applyNumberFormat="1" applyFont="1" applyFill="1" applyBorder="1" applyAlignment="1">
      <alignment horizontal="center" vertical="center"/>
    </xf>
    <xf numFmtId="2" fontId="30" fillId="0" borderId="1" xfId="0" applyNumberFormat="1" applyFont="1" applyFill="1" applyBorder="1" applyAlignment="1">
      <alignment horizontal="center" vertical="center" wrapText="1"/>
    </xf>
    <xf numFmtId="0" fontId="31" fillId="0" borderId="1" xfId="0" applyFont="1" applyBorder="1" applyAlignment="1">
      <alignment horizontal="center" vertical="center"/>
    </xf>
    <xf numFmtId="0" fontId="32" fillId="0" borderId="0" xfId="0" applyFont="1" applyAlignment="1">
      <alignment horizontal="center" vertical="center"/>
    </xf>
    <xf numFmtId="2" fontId="29" fillId="10" borderId="1" xfId="0" applyNumberFormat="1" applyFont="1" applyFill="1" applyBorder="1" applyAlignment="1">
      <alignment horizontal="right" vertical="center" wrapText="1"/>
    </xf>
    <xf numFmtId="2" fontId="7" fillId="10" borderId="1" xfId="0" applyNumberFormat="1" applyFont="1" applyFill="1" applyBorder="1" applyAlignment="1">
      <alignment horizontal="center" vertical="center" wrapText="1"/>
    </xf>
    <xf numFmtId="3" fontId="16" fillId="13" borderId="0" xfId="0" applyNumberFormat="1" applyFont="1" applyFill="1" applyAlignment="1">
      <alignment horizontal="center"/>
    </xf>
    <xf numFmtId="0" fontId="10" fillId="16" borderId="1" xfId="0" applyFont="1" applyFill="1" applyBorder="1" applyAlignment="1">
      <alignment horizontal="left" vertical="center"/>
    </xf>
  </cellXfs>
  <cellStyles count="3">
    <cellStyle name="Lien hypertexte"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17</xdr:col>
      <xdr:colOff>617829</xdr:colOff>
      <xdr:row>9</xdr:row>
      <xdr:rowOff>1565277</xdr:rowOff>
    </xdr:from>
    <xdr:to>
      <xdr:col>21</xdr:col>
      <xdr:colOff>41414</xdr:colOff>
      <xdr:row>11</xdr:row>
      <xdr:rowOff>264302</xdr:rowOff>
    </xdr:to>
    <xdr:sp macro="" textlink="">
      <xdr:nvSpPr>
        <xdr:cNvPr id="2" name="Rectangle 1">
          <a:extLst>
            <a:ext uri="{FF2B5EF4-FFF2-40B4-BE49-F238E27FC236}">
              <a16:creationId xmlns:a16="http://schemas.microsoft.com/office/drawing/2014/main" id="{3800F0CF-8DB7-46FA-B94D-08379D6D5917}"/>
            </a:ext>
          </a:extLst>
        </xdr:cNvPr>
        <xdr:cNvSpPr/>
      </xdr:nvSpPr>
      <xdr:spPr>
        <a:xfrm>
          <a:off x="37820546" y="15286799"/>
          <a:ext cx="2515759" cy="2288155"/>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CN" alt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AppData/Roaming/Microsoft/AppData/Roaming/FournisseursSofteam%20I%20Hassala%20BC%202017.xlsx" TargetMode="External"/><Relationship Id="rId2" Type="http://schemas.openxmlformats.org/officeDocument/2006/relationships/hyperlink" Target="../AppData/Roaming/Microsoft/AppData/Roaming/FournisseursSofteam%20J%20Seiler%20BC%202017.xlsx" TargetMode="External"/><Relationship Id="rId1" Type="http://schemas.openxmlformats.org/officeDocument/2006/relationships/hyperlink" Target="../AppData/Roaming/Microsoft/AppData/Roaming/FournisseursSofteam%20BC%20Q20160727%20Suivi.xlsx" TargetMode="Externa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O17"/>
  <sheetViews>
    <sheetView workbookViewId="0">
      <selection activeCell="C2" sqref="C2"/>
    </sheetView>
  </sheetViews>
  <sheetFormatPr baseColWidth="10" defaultColWidth="9" defaultRowHeight="14.25" x14ac:dyDescent="0.2"/>
  <cols>
    <col min="2" max="2" width="20.75" customWidth="1"/>
    <col min="3" max="3" width="16.125" customWidth="1"/>
    <col min="4" max="4" width="10.375" customWidth="1"/>
    <col min="11" max="12" width="9.75" bestFit="1" customWidth="1"/>
    <col min="13" max="13" width="10.625" customWidth="1"/>
  </cols>
  <sheetData>
    <row r="1" spans="1:15" ht="15.75" x14ac:dyDescent="0.25">
      <c r="A1" s="69" t="s">
        <v>0</v>
      </c>
      <c r="B1" s="69" t="s">
        <v>1</v>
      </c>
      <c r="C1" s="69" t="s">
        <v>2</v>
      </c>
      <c r="D1" s="69" t="s">
        <v>3</v>
      </c>
      <c r="E1" s="70" t="s">
        <v>4</v>
      </c>
      <c r="F1" s="70" t="s">
        <v>5</v>
      </c>
      <c r="G1" s="70" t="s">
        <v>6</v>
      </c>
      <c r="H1" s="70" t="s">
        <v>7</v>
      </c>
      <c r="I1" s="70" t="s">
        <v>8</v>
      </c>
      <c r="J1" s="70" t="s">
        <v>9</v>
      </c>
      <c r="K1" s="70" t="s">
        <v>10</v>
      </c>
      <c r="L1" s="70" t="s">
        <v>11</v>
      </c>
      <c r="M1" s="70" t="s">
        <v>12</v>
      </c>
      <c r="N1" s="2" t="s">
        <v>13</v>
      </c>
      <c r="O1" s="1"/>
    </row>
    <row r="2" spans="1:15" s="64" customFormat="1" ht="15.75" x14ac:dyDescent="0.25">
      <c r="A2" s="71">
        <v>604000</v>
      </c>
      <c r="B2" s="71" t="s">
        <v>66</v>
      </c>
      <c r="C2" s="71">
        <v>1000289</v>
      </c>
      <c r="D2" s="71">
        <v>999999</v>
      </c>
      <c r="E2" s="72"/>
      <c r="F2" s="72"/>
      <c r="G2" s="72"/>
      <c r="H2" s="72"/>
      <c r="I2" s="72"/>
      <c r="J2" s="72"/>
      <c r="K2" s="72"/>
      <c r="L2" s="72"/>
      <c r="M2" s="72">
        <v>7220</v>
      </c>
      <c r="N2" s="65"/>
      <c r="O2" s="66"/>
    </row>
    <row r="3" spans="1:15" s="64" customFormat="1" ht="15.75" x14ac:dyDescent="0.25">
      <c r="A3" s="71">
        <v>604000</v>
      </c>
      <c r="B3" s="71" t="s">
        <v>66</v>
      </c>
      <c r="C3" s="71">
        <v>1000289</v>
      </c>
      <c r="D3" s="71">
        <v>620029</v>
      </c>
      <c r="E3" s="72"/>
      <c r="F3" s="72"/>
      <c r="G3" s="72"/>
      <c r="H3" s="72"/>
      <c r="I3" s="72"/>
      <c r="J3" s="72"/>
      <c r="K3" s="72"/>
      <c r="L3" s="72"/>
      <c r="M3" s="72">
        <v>20700</v>
      </c>
      <c r="N3" s="65"/>
      <c r="O3" s="66"/>
    </row>
    <row r="4" spans="1:15" s="64" customFormat="1" ht="15.75" x14ac:dyDescent="0.25">
      <c r="A4" s="71">
        <v>604000</v>
      </c>
      <c r="B4" s="71" t="s">
        <v>66</v>
      </c>
      <c r="C4" s="71">
        <v>1000289</v>
      </c>
      <c r="D4" s="71">
        <v>620035</v>
      </c>
      <c r="E4" s="72"/>
      <c r="F4" s="72"/>
      <c r="G4" s="72"/>
      <c r="H4" s="72"/>
      <c r="I4" s="72"/>
      <c r="J4" s="72"/>
      <c r="K4" s="68">
        <v>5291.25</v>
      </c>
      <c r="L4" s="68">
        <v>4980</v>
      </c>
      <c r="M4" s="72">
        <v>7885</v>
      </c>
      <c r="N4" s="65"/>
      <c r="O4" s="66"/>
    </row>
    <row r="5" spans="1:15" s="64" customFormat="1" ht="15.75" x14ac:dyDescent="0.25">
      <c r="A5" s="71">
        <v>604000</v>
      </c>
      <c r="B5" s="71" t="s">
        <v>66</v>
      </c>
      <c r="C5" s="71">
        <v>1000289</v>
      </c>
      <c r="D5" s="71">
        <v>999999</v>
      </c>
      <c r="E5" s="72"/>
      <c r="F5" s="72"/>
      <c r="G5" s="72"/>
      <c r="H5" s="72"/>
      <c r="I5" s="72"/>
      <c r="J5" s="72"/>
      <c r="K5" s="72"/>
      <c r="L5" s="72"/>
      <c r="M5" s="72">
        <v>1800</v>
      </c>
      <c r="N5" s="65"/>
      <c r="O5" s="66"/>
    </row>
    <row r="6" spans="1:15" s="67" customFormat="1" ht="15.75" x14ac:dyDescent="0.25">
      <c r="A6" s="71">
        <v>611200</v>
      </c>
      <c r="B6" s="71" t="s">
        <v>67</v>
      </c>
      <c r="C6" s="71">
        <v>1000821</v>
      </c>
      <c r="D6" s="71">
        <v>999999</v>
      </c>
      <c r="E6" s="72">
        <v>1337</v>
      </c>
      <c r="F6" s="72">
        <v>699</v>
      </c>
      <c r="G6" s="72">
        <v>716</v>
      </c>
      <c r="H6" s="72">
        <v>733</v>
      </c>
      <c r="I6" s="72">
        <v>1163</v>
      </c>
      <c r="J6" s="72">
        <v>800</v>
      </c>
      <c r="K6" s="72">
        <v>800</v>
      </c>
      <c r="L6" s="72">
        <v>810</v>
      </c>
      <c r="M6" s="72">
        <v>1004</v>
      </c>
      <c r="N6" s="65"/>
    </row>
    <row r="7" spans="1:15" s="67" customFormat="1" ht="15.75" x14ac:dyDescent="0.25">
      <c r="A7" s="71">
        <v>613200</v>
      </c>
      <c r="B7" s="71" t="s">
        <v>55</v>
      </c>
      <c r="C7" s="71">
        <v>1002379</v>
      </c>
      <c r="D7" s="71">
        <v>999999</v>
      </c>
      <c r="E7" s="72">
        <v>9487</v>
      </c>
      <c r="F7" s="72">
        <v>15626</v>
      </c>
      <c r="G7" s="72">
        <v>18300</v>
      </c>
      <c r="H7" s="72">
        <v>16998</v>
      </c>
      <c r="I7" s="72">
        <v>16975</v>
      </c>
      <c r="J7" s="72">
        <v>16975</v>
      </c>
      <c r="K7" s="72">
        <v>16975</v>
      </c>
      <c r="L7" s="72">
        <v>16975</v>
      </c>
      <c r="M7" s="72">
        <v>16975</v>
      </c>
      <c r="N7" s="65"/>
    </row>
    <row r="8" spans="1:15" s="67" customFormat="1" ht="15.75" x14ac:dyDescent="0.25">
      <c r="A8" s="71">
        <v>613511</v>
      </c>
      <c r="B8" s="71" t="s">
        <v>67</v>
      </c>
      <c r="C8" s="71">
        <v>1000821</v>
      </c>
      <c r="D8" s="71">
        <v>999999</v>
      </c>
      <c r="E8" s="72">
        <v>122</v>
      </c>
      <c r="F8" s="72">
        <v>122</v>
      </c>
      <c r="G8" s="72">
        <v>122</v>
      </c>
      <c r="H8" s="72">
        <v>2222</v>
      </c>
      <c r="I8" s="72">
        <v>122</v>
      </c>
      <c r="J8" s="72">
        <v>122</v>
      </c>
      <c r="K8" s="72">
        <v>122</v>
      </c>
      <c r="L8" s="72">
        <v>122</v>
      </c>
      <c r="M8" s="72">
        <v>122</v>
      </c>
      <c r="N8" s="65"/>
    </row>
    <row r="9" spans="1:15" s="67" customFormat="1" ht="15.75" x14ac:dyDescent="0.25">
      <c r="A9" s="71">
        <v>613511</v>
      </c>
      <c r="B9" s="71" t="s">
        <v>67</v>
      </c>
      <c r="C9" s="71">
        <v>1000821</v>
      </c>
      <c r="D9" s="71">
        <v>620030</v>
      </c>
      <c r="E9" s="72">
        <v>205</v>
      </c>
      <c r="F9" s="72"/>
      <c r="G9" s="72"/>
      <c r="H9" s="72"/>
      <c r="I9" s="72"/>
      <c r="J9" s="72"/>
      <c r="K9" s="72"/>
      <c r="L9" s="72"/>
      <c r="M9" s="72"/>
      <c r="N9" s="65"/>
    </row>
    <row r="10" spans="1:15" s="67" customFormat="1" ht="15.75" x14ac:dyDescent="0.25">
      <c r="A10" s="71">
        <v>614000</v>
      </c>
      <c r="B10" s="71" t="s">
        <v>55</v>
      </c>
      <c r="C10" s="71">
        <v>1002379</v>
      </c>
      <c r="D10" s="71">
        <v>999999</v>
      </c>
      <c r="E10" s="72">
        <v>2982</v>
      </c>
      <c r="F10" s="72">
        <v>4911</v>
      </c>
      <c r="G10" s="72">
        <v>13687</v>
      </c>
      <c r="H10" s="72">
        <v>9231</v>
      </c>
      <c r="I10" s="72">
        <v>8085</v>
      </c>
      <c r="J10" s="72">
        <v>8085</v>
      </c>
      <c r="K10" s="72">
        <v>8085</v>
      </c>
      <c r="L10" s="72">
        <v>8085</v>
      </c>
      <c r="M10" s="72">
        <v>6954</v>
      </c>
      <c r="N10" s="65"/>
    </row>
    <row r="11" spans="1:15" s="67" customFormat="1" ht="15.75" x14ac:dyDescent="0.25">
      <c r="A11" s="71">
        <v>622800</v>
      </c>
      <c r="B11" s="71" t="s">
        <v>67</v>
      </c>
      <c r="C11" s="71">
        <v>1000821</v>
      </c>
      <c r="D11" s="71">
        <v>999999</v>
      </c>
      <c r="E11" s="72">
        <v>400</v>
      </c>
      <c r="F11" s="72"/>
      <c r="G11" s="72"/>
      <c r="H11" s="72"/>
      <c r="I11" s="72"/>
      <c r="J11" s="72"/>
      <c r="K11" s="72"/>
      <c r="L11" s="72">
        <v>550</v>
      </c>
      <c r="M11" s="72"/>
      <c r="N11" s="65"/>
    </row>
    <row r="12" spans="1:15" x14ac:dyDescent="0.2">
      <c r="A12" s="1"/>
      <c r="B12" s="1"/>
      <c r="C12" s="1"/>
      <c r="D12" s="1"/>
      <c r="E12" s="2"/>
      <c r="F12" s="2"/>
      <c r="G12" s="2"/>
      <c r="H12" s="2"/>
      <c r="I12" s="2"/>
      <c r="J12" s="2"/>
      <c r="K12" s="2"/>
      <c r="L12" s="2"/>
      <c r="M12" s="2"/>
      <c r="N12" s="2"/>
    </row>
    <row r="13" spans="1:15" x14ac:dyDescent="0.2">
      <c r="A13" s="1"/>
      <c r="B13" s="1"/>
      <c r="C13" s="1"/>
      <c r="D13" s="1"/>
      <c r="E13" s="2"/>
      <c r="F13" s="2"/>
      <c r="G13" s="2"/>
      <c r="H13" s="2"/>
      <c r="I13" s="2"/>
      <c r="J13" s="2"/>
      <c r="K13" s="2"/>
      <c r="L13" s="2"/>
      <c r="M13" s="2"/>
      <c r="N13" s="2"/>
    </row>
    <row r="14" spans="1:15" x14ac:dyDescent="0.2">
      <c r="A14" s="1"/>
      <c r="B14" s="1"/>
      <c r="C14" s="1"/>
      <c r="D14" s="1"/>
      <c r="E14" s="2"/>
      <c r="F14" s="2"/>
      <c r="G14" s="2"/>
      <c r="H14" s="2"/>
      <c r="I14" s="2"/>
      <c r="J14" s="2"/>
      <c r="K14" s="2"/>
      <c r="L14" s="2"/>
      <c r="M14" s="2"/>
      <c r="N14" s="2"/>
    </row>
    <row r="15" spans="1:15" x14ac:dyDescent="0.2">
      <c r="A15" s="1"/>
      <c r="B15" s="1"/>
      <c r="C15" s="1"/>
      <c r="D15" s="1"/>
      <c r="E15" s="2"/>
      <c r="F15" s="2"/>
      <c r="G15" s="2"/>
      <c r="H15" s="2"/>
      <c r="I15" s="2"/>
      <c r="J15" s="2"/>
      <c r="K15" s="2"/>
      <c r="L15" s="2"/>
      <c r="M15" s="2"/>
      <c r="N15" s="2"/>
    </row>
    <row r="16" spans="1:15" x14ac:dyDescent="0.2">
      <c r="A16" s="1"/>
      <c r="B16" s="1"/>
      <c r="C16" s="1"/>
      <c r="D16" s="1"/>
      <c r="E16" s="2"/>
      <c r="F16" s="2"/>
      <c r="G16" s="2"/>
      <c r="H16" s="2"/>
      <c r="I16" s="2"/>
      <c r="J16" s="2"/>
      <c r="K16" s="2"/>
      <c r="L16" s="2"/>
      <c r="M16" s="2"/>
      <c r="N16" s="2"/>
    </row>
    <row r="17" spans="1:14" x14ac:dyDescent="0.2">
      <c r="A17" s="1"/>
      <c r="B17" s="1"/>
      <c r="C17" s="1"/>
      <c r="D17" s="1"/>
      <c r="E17" s="2"/>
      <c r="F17" s="2"/>
      <c r="G17" s="2"/>
      <c r="H17" s="2"/>
      <c r="I17" s="2"/>
      <c r="J17" s="2"/>
      <c r="K17" s="2"/>
      <c r="L17" s="2"/>
      <c r="M17" s="2"/>
      <c r="N17" s="2"/>
    </row>
  </sheetData>
  <autoFilter ref="A1:R1" xr:uid="{00000000-0009-0000-0000-000000000000}">
    <sortState ref="A2:R11">
      <sortCondition ref="A1"/>
    </sortState>
  </autoFilter>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H42"/>
  <sheetViews>
    <sheetView zoomScale="69" zoomScaleNormal="69" workbookViewId="0">
      <pane xSplit="2" ySplit="2" topLeftCell="O3" activePane="bottomRight" state="frozen"/>
      <selection pane="topRight" activeCell="C1" sqref="C1"/>
      <selection pane="bottomLeft" activeCell="A3" sqref="A3"/>
      <selection pane="bottomRight" activeCell="T5" sqref="T5"/>
    </sheetView>
  </sheetViews>
  <sheetFormatPr baseColWidth="10" defaultColWidth="10" defaultRowHeight="20.25" x14ac:dyDescent="0.2"/>
  <cols>
    <col min="1" max="1" width="46.125" style="6" customWidth="1"/>
    <col min="2" max="2" width="42.375" style="117" customWidth="1"/>
    <col min="3" max="3" width="27.25" style="6" customWidth="1"/>
    <col min="4" max="4" width="56.75" style="6" bestFit="1" customWidth="1"/>
    <col min="5" max="5" width="46.125" style="6" customWidth="1"/>
    <col min="6" max="6" width="51.25" style="62" customWidth="1"/>
    <col min="7" max="7" width="23.75" style="62" customWidth="1"/>
    <col min="8" max="8" width="25.375" style="62" customWidth="1"/>
    <col min="9" max="9" width="40.25" style="6" customWidth="1"/>
    <col min="10" max="10" width="32.25" style="6" customWidth="1"/>
    <col min="11" max="11" width="34.125" style="6" customWidth="1"/>
    <col min="12" max="12" width="11.75" style="6" customWidth="1"/>
    <col min="13" max="19" width="10.125" style="6" bestFit="1" customWidth="1"/>
    <col min="20" max="20" width="32.375" style="6" bestFit="1" customWidth="1"/>
    <col min="21" max="23" width="10.125" style="6" bestFit="1" customWidth="1"/>
    <col min="24" max="24" width="11.625" style="6" customWidth="1"/>
    <col min="25" max="25" width="12.375" style="6" customWidth="1"/>
    <col min="26" max="26" width="10" style="6"/>
    <col min="27" max="32" width="10.125" style="6" bestFit="1" customWidth="1"/>
    <col min="33" max="37" width="10" style="6"/>
    <col min="38" max="38" width="10.125" style="6" bestFit="1" customWidth="1"/>
    <col min="39" max="40" width="10" style="6"/>
    <col min="41" max="41" width="10.125" style="6" bestFit="1" customWidth="1"/>
    <col min="42" max="16384" width="10" style="6"/>
  </cols>
  <sheetData>
    <row r="1" spans="1:242" s="3" customFormat="1" ht="94.5" x14ac:dyDescent="0.25">
      <c r="A1" s="73" t="s">
        <v>14</v>
      </c>
      <c r="B1" s="113" t="s">
        <v>15</v>
      </c>
      <c r="C1" s="74"/>
      <c r="D1" s="75" t="s">
        <v>16</v>
      </c>
      <c r="E1" s="76" t="s">
        <v>17</v>
      </c>
      <c r="F1" s="77" t="s">
        <v>18</v>
      </c>
      <c r="G1" s="74" t="s">
        <v>19</v>
      </c>
      <c r="H1" s="78" t="s">
        <v>20</v>
      </c>
      <c r="I1" s="74" t="s">
        <v>21</v>
      </c>
      <c r="J1" s="74" t="s">
        <v>22</v>
      </c>
      <c r="K1" s="74" t="s">
        <v>23</v>
      </c>
      <c r="L1" s="79" t="s">
        <v>24</v>
      </c>
      <c r="M1" s="80" t="s">
        <v>25</v>
      </c>
      <c r="N1" s="81" t="s">
        <v>26</v>
      </c>
      <c r="O1" s="82" t="s">
        <v>27</v>
      </c>
      <c r="P1" s="83" t="s">
        <v>28</v>
      </c>
      <c r="Q1" s="84" t="s">
        <v>29</v>
      </c>
      <c r="R1" s="85" t="s">
        <v>30</v>
      </c>
      <c r="S1" s="86" t="s">
        <v>31</v>
      </c>
      <c r="T1" s="119" t="s">
        <v>85</v>
      </c>
      <c r="U1" s="87" t="s">
        <v>32</v>
      </c>
      <c r="V1" s="88" t="s">
        <v>33</v>
      </c>
      <c r="W1" s="89" t="s">
        <v>34</v>
      </c>
      <c r="X1" s="74" t="s">
        <v>35</v>
      </c>
      <c r="Y1" s="74" t="s">
        <v>36</v>
      </c>
      <c r="Z1" s="78" t="s">
        <v>37</v>
      </c>
      <c r="AA1" s="90" t="s">
        <v>38</v>
      </c>
      <c r="AB1" s="90" t="s">
        <v>39</v>
      </c>
      <c r="AC1" s="90" t="s">
        <v>40</v>
      </c>
      <c r="AD1" s="90" t="s">
        <v>41</v>
      </c>
      <c r="AE1" s="91" t="s">
        <v>42</v>
      </c>
      <c r="AF1" s="91" t="s">
        <v>43</v>
      </c>
      <c r="AG1" s="92"/>
      <c r="AH1" s="107"/>
      <c r="AI1" s="92"/>
      <c r="AJ1" s="93"/>
      <c r="AK1" s="4" t="s">
        <v>44</v>
      </c>
      <c r="AL1" s="5" t="s">
        <v>45</v>
      </c>
      <c r="AM1" s="5" t="s">
        <v>46</v>
      </c>
      <c r="AN1" s="5" t="s">
        <v>47</v>
      </c>
      <c r="AO1" s="4" t="s">
        <v>48</v>
      </c>
      <c r="AP1" s="4" t="s">
        <v>49</v>
      </c>
      <c r="AQ1" s="5" t="s">
        <v>50</v>
      </c>
      <c r="AR1" s="5" t="s">
        <v>51</v>
      </c>
      <c r="AS1" s="4" t="s">
        <v>52</v>
      </c>
      <c r="AT1" s="92"/>
    </row>
    <row r="2" spans="1:242" ht="37.5" customHeight="1" x14ac:dyDescent="0.25">
      <c r="A2" s="121" t="s">
        <v>53</v>
      </c>
      <c r="B2" s="121"/>
      <c r="C2" s="121"/>
      <c r="D2" s="121"/>
      <c r="E2" s="121"/>
      <c r="F2" s="121"/>
      <c r="G2" s="121"/>
      <c r="H2" s="121"/>
      <c r="I2" s="121"/>
      <c r="J2" s="121"/>
      <c r="K2" s="121"/>
      <c r="L2" s="121"/>
      <c r="M2" s="121"/>
      <c r="N2" s="121"/>
      <c r="O2" s="121"/>
      <c r="P2" s="121"/>
      <c r="Q2" s="121"/>
      <c r="R2" s="121"/>
      <c r="S2" s="121"/>
      <c r="T2" s="121"/>
      <c r="U2" s="121"/>
      <c r="V2" s="121"/>
      <c r="W2" s="121"/>
      <c r="X2" s="121"/>
      <c r="Y2" s="121"/>
      <c r="Z2" s="121"/>
      <c r="AA2" s="121"/>
      <c r="AB2" s="121"/>
      <c r="AC2" s="121"/>
      <c r="AD2" s="121"/>
      <c r="AE2" s="94"/>
      <c r="AF2" s="94"/>
      <c r="AG2" s="94"/>
      <c r="AH2" s="108">
        <v>1</v>
      </c>
      <c r="AI2" s="94"/>
      <c r="AJ2" s="94"/>
      <c r="AK2" s="94"/>
      <c r="AL2" s="94"/>
      <c r="AM2" s="94"/>
      <c r="AN2" s="94"/>
      <c r="AO2" s="94"/>
      <c r="AP2" s="94"/>
      <c r="AQ2" s="94"/>
      <c r="AR2" s="94"/>
      <c r="AS2" s="94"/>
      <c r="AT2" s="94"/>
    </row>
    <row r="3" spans="1:242" s="23" customFormat="1" ht="141" customHeight="1" x14ac:dyDescent="0.25">
      <c r="A3" s="95" t="s">
        <v>54</v>
      </c>
      <c r="B3" s="114" t="s">
        <v>55</v>
      </c>
      <c r="C3" s="8" t="s">
        <v>53</v>
      </c>
      <c r="D3" s="8"/>
      <c r="E3" s="9"/>
      <c r="F3" s="10"/>
      <c r="G3" s="7"/>
      <c r="H3" s="10"/>
      <c r="I3" s="11"/>
      <c r="J3" s="11"/>
      <c r="K3" s="12"/>
      <c r="L3" s="13">
        <v>9487.4</v>
      </c>
      <c r="M3" s="13">
        <v>15626.3</v>
      </c>
      <c r="N3" s="13">
        <f>17300.55+990.9</f>
        <v>18291.45</v>
      </c>
      <c r="O3" s="13">
        <f>16975+23.25</f>
        <v>16998.25</v>
      </c>
      <c r="P3" s="13">
        <v>16975</v>
      </c>
      <c r="Q3" s="13">
        <f>16975</f>
        <v>16975</v>
      </c>
      <c r="R3" s="13">
        <v>16975</v>
      </c>
      <c r="S3" s="13">
        <v>16975</v>
      </c>
      <c r="T3" s="13">
        <v>16975</v>
      </c>
      <c r="U3" s="13">
        <v>16975</v>
      </c>
      <c r="V3" s="13">
        <v>16975</v>
      </c>
      <c r="W3" s="13">
        <v>16975</v>
      </c>
      <c r="X3" s="14"/>
      <c r="Y3" s="15">
        <f>SUM(K3:X3)</f>
        <v>196203.4</v>
      </c>
      <c r="Z3" s="16" t="s">
        <v>56</v>
      </c>
      <c r="AA3" s="17">
        <v>401111</v>
      </c>
      <c r="AB3" s="17">
        <v>613200</v>
      </c>
      <c r="AC3" s="16" t="s">
        <v>57</v>
      </c>
      <c r="AD3" s="16" t="s">
        <v>58</v>
      </c>
      <c r="AE3" s="18"/>
      <c r="AF3" s="17"/>
      <c r="AG3" s="17"/>
      <c r="AH3" s="109">
        <v>2</v>
      </c>
      <c r="AI3" s="22"/>
      <c r="AJ3" s="96"/>
      <c r="AK3" s="20"/>
      <c r="AL3" s="21"/>
      <c r="AM3" s="20"/>
      <c r="AN3" s="20"/>
      <c r="AO3" s="21"/>
      <c r="AP3" s="21"/>
      <c r="AQ3" s="22"/>
      <c r="AR3" s="22"/>
      <c r="AS3" s="22"/>
      <c r="AT3" s="22"/>
    </row>
    <row r="4" spans="1:242" s="19" customFormat="1" ht="141" customHeight="1" x14ac:dyDescent="0.25">
      <c r="A4" s="95" t="s">
        <v>59</v>
      </c>
      <c r="B4" s="114" t="s">
        <v>55</v>
      </c>
      <c r="C4" s="8" t="s">
        <v>53</v>
      </c>
      <c r="D4" s="24"/>
      <c r="E4" s="9"/>
      <c r="F4" s="10"/>
      <c r="G4" s="7"/>
      <c r="H4" s="10"/>
      <c r="I4" s="11"/>
      <c r="J4" s="11"/>
      <c r="K4" s="12"/>
      <c r="L4" s="13">
        <f>1336.77+1644.76</f>
        <v>2981.5299999999997</v>
      </c>
      <c r="M4" s="13">
        <v>4910.75</v>
      </c>
      <c r="N4" s="13">
        <f>5436.91</f>
        <v>5436.91</v>
      </c>
      <c r="O4" s="13">
        <f>5335+1146</f>
        <v>6481</v>
      </c>
      <c r="P4" s="13">
        <v>5335</v>
      </c>
      <c r="Q4" s="13">
        <v>5335</v>
      </c>
      <c r="R4" s="13">
        <v>5335</v>
      </c>
      <c r="S4" s="13">
        <v>5335</v>
      </c>
      <c r="T4" s="13">
        <v>5335</v>
      </c>
      <c r="U4" s="13">
        <v>5335</v>
      </c>
      <c r="V4" s="13">
        <v>5335</v>
      </c>
      <c r="W4" s="13">
        <v>5335</v>
      </c>
      <c r="X4" s="14"/>
      <c r="Y4" s="15">
        <f>SUM(K4:X4)</f>
        <v>62490.19</v>
      </c>
      <c r="Z4" s="16" t="s">
        <v>56</v>
      </c>
      <c r="AA4" s="17">
        <v>401111</v>
      </c>
      <c r="AB4" s="17">
        <v>614000</v>
      </c>
      <c r="AC4" s="16" t="s">
        <v>57</v>
      </c>
      <c r="AD4" s="16" t="s">
        <v>58</v>
      </c>
      <c r="AE4" s="18"/>
      <c r="AF4" s="17"/>
      <c r="AG4" s="17"/>
      <c r="AH4" s="109">
        <v>3</v>
      </c>
      <c r="AI4" s="22"/>
      <c r="AJ4" s="96"/>
      <c r="AK4" s="20"/>
      <c r="AL4" s="21"/>
      <c r="AM4" s="20"/>
      <c r="AN4" s="20"/>
      <c r="AO4" s="21"/>
      <c r="AP4" s="21"/>
      <c r="AQ4" s="22"/>
      <c r="AR4" s="22"/>
      <c r="AS4" s="22"/>
      <c r="AT4" s="22"/>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c r="EF4" s="23"/>
      <c r="EG4" s="23"/>
      <c r="EH4" s="23"/>
      <c r="EI4" s="23"/>
      <c r="EJ4" s="23"/>
      <c r="EK4" s="23"/>
      <c r="EL4" s="23"/>
      <c r="EM4" s="23"/>
      <c r="EN4" s="23"/>
      <c r="EO4" s="23"/>
      <c r="EP4" s="23"/>
      <c r="EQ4" s="23"/>
      <c r="ER4" s="23"/>
      <c r="ES4" s="23"/>
      <c r="ET4" s="23"/>
      <c r="EU4" s="23"/>
      <c r="EV4" s="23"/>
      <c r="EW4" s="23"/>
      <c r="EX4" s="23"/>
      <c r="EY4" s="23"/>
      <c r="EZ4" s="23"/>
      <c r="FA4" s="23"/>
      <c r="FB4" s="23"/>
      <c r="FC4" s="23"/>
      <c r="FD4" s="23"/>
      <c r="FE4" s="23"/>
      <c r="FF4" s="23"/>
      <c r="FG4" s="23"/>
      <c r="FH4" s="23"/>
      <c r="FI4" s="23"/>
      <c r="FJ4" s="23"/>
      <c r="FK4" s="23"/>
      <c r="FL4" s="23"/>
      <c r="FM4" s="23"/>
      <c r="FN4" s="23"/>
      <c r="FO4" s="23"/>
      <c r="FP4" s="23"/>
      <c r="FQ4" s="23"/>
      <c r="FR4" s="23"/>
      <c r="FS4" s="23"/>
      <c r="FT4" s="23"/>
      <c r="FU4" s="23"/>
      <c r="FV4" s="23"/>
      <c r="FW4" s="23"/>
      <c r="FX4" s="23"/>
      <c r="FY4" s="23"/>
      <c r="FZ4" s="23"/>
      <c r="GA4" s="23"/>
      <c r="GB4" s="23"/>
      <c r="GC4" s="23"/>
      <c r="GD4" s="23"/>
      <c r="GE4" s="23"/>
      <c r="GF4" s="23"/>
      <c r="GG4" s="23"/>
      <c r="GH4" s="23"/>
      <c r="GI4" s="23"/>
      <c r="GJ4" s="23"/>
      <c r="GK4" s="23"/>
      <c r="GL4" s="23"/>
      <c r="GM4" s="23"/>
      <c r="GN4" s="23"/>
      <c r="GO4" s="23"/>
      <c r="GP4" s="23"/>
      <c r="GQ4" s="23"/>
      <c r="GR4" s="23"/>
      <c r="GS4" s="23"/>
      <c r="GT4" s="23"/>
      <c r="GU4" s="23"/>
      <c r="GV4" s="23"/>
      <c r="GW4" s="23"/>
      <c r="GX4" s="23"/>
      <c r="GY4" s="23"/>
      <c r="GZ4" s="23"/>
      <c r="HA4" s="23"/>
      <c r="HB4" s="23"/>
      <c r="HC4" s="23"/>
      <c r="HD4" s="23"/>
      <c r="HE4" s="23"/>
      <c r="HF4" s="23"/>
      <c r="HG4" s="23"/>
      <c r="HH4" s="23"/>
      <c r="HI4" s="23"/>
      <c r="HJ4" s="23"/>
      <c r="HK4" s="23"/>
      <c r="HL4" s="23"/>
      <c r="HM4" s="23"/>
      <c r="HN4" s="23"/>
      <c r="HO4" s="23"/>
      <c r="HP4" s="23"/>
      <c r="HQ4" s="23"/>
      <c r="HR4" s="23"/>
      <c r="HS4" s="23"/>
      <c r="HT4" s="23"/>
      <c r="HU4" s="23"/>
      <c r="HV4" s="23"/>
      <c r="HW4" s="23"/>
      <c r="HX4" s="23"/>
      <c r="HY4" s="23"/>
      <c r="HZ4" s="23"/>
      <c r="IA4" s="23"/>
      <c r="IB4" s="23"/>
      <c r="IC4" s="23"/>
      <c r="ID4" s="23"/>
      <c r="IE4" s="23"/>
      <c r="IF4" s="23"/>
      <c r="IG4" s="23"/>
      <c r="IH4" s="23"/>
    </row>
    <row r="5" spans="1:242" s="19" customFormat="1" ht="141" customHeight="1" x14ac:dyDescent="0.25">
      <c r="A5" s="97" t="s">
        <v>74</v>
      </c>
      <c r="B5" s="114" t="s">
        <v>55</v>
      </c>
      <c r="C5" s="8" t="s">
        <v>53</v>
      </c>
      <c r="D5" s="24"/>
      <c r="E5" s="9"/>
      <c r="F5" s="10"/>
      <c r="G5" s="7"/>
      <c r="H5" s="10"/>
      <c r="I5" s="8"/>
      <c r="J5" s="11"/>
      <c r="K5" s="12"/>
      <c r="L5" s="13"/>
      <c r="M5" s="13"/>
      <c r="N5" s="13">
        <f>2750+2750+2750</f>
        <v>8250</v>
      </c>
      <c r="O5" s="13">
        <v>2750</v>
      </c>
      <c r="P5" s="13">
        <v>2750</v>
      </c>
      <c r="Q5" s="13">
        <v>2750</v>
      </c>
      <c r="R5" s="13">
        <v>2750</v>
      </c>
      <c r="S5" s="13">
        <v>2750</v>
      </c>
      <c r="T5" s="13">
        <f>23619.36+2750-24750</f>
        <v>1619.3600000000006</v>
      </c>
      <c r="U5" s="13">
        <v>2624.38</v>
      </c>
      <c r="V5" s="13">
        <v>2624.38</v>
      </c>
      <c r="W5" s="13">
        <v>2624.38</v>
      </c>
      <c r="X5" s="98">
        <v>-24750</v>
      </c>
      <c r="Y5" s="15">
        <f>SUM(L5:X5)</f>
        <v>6742.5000000000036</v>
      </c>
      <c r="Z5" s="16" t="s">
        <v>56</v>
      </c>
      <c r="AA5" s="17">
        <v>401111</v>
      </c>
      <c r="AB5" s="17">
        <v>614000</v>
      </c>
      <c r="AC5" s="16" t="s">
        <v>57</v>
      </c>
      <c r="AD5" s="16" t="s">
        <v>58</v>
      </c>
      <c r="AE5" s="18"/>
      <c r="AF5" s="17"/>
      <c r="AG5" s="17"/>
      <c r="AH5" s="109">
        <v>4</v>
      </c>
      <c r="AI5" s="22"/>
      <c r="AJ5" s="96"/>
      <c r="AK5" s="20"/>
      <c r="AL5" s="20"/>
      <c r="AM5" s="20"/>
      <c r="AN5" s="20"/>
      <c r="AO5" s="21"/>
      <c r="AP5" s="21"/>
      <c r="AQ5" s="22"/>
      <c r="AR5" s="22"/>
      <c r="AS5" s="22"/>
      <c r="AT5" s="22"/>
      <c r="AU5" s="23"/>
      <c r="AV5" s="23"/>
      <c r="AW5" s="23"/>
      <c r="AX5" s="23"/>
      <c r="AY5" s="23"/>
      <c r="AZ5" s="23"/>
      <c r="BA5" s="23"/>
      <c r="BB5" s="23"/>
      <c r="BC5" s="23"/>
      <c r="BD5" s="23"/>
      <c r="BE5" s="23"/>
      <c r="BF5" s="23"/>
      <c r="BG5" s="23"/>
      <c r="BH5" s="23"/>
      <c r="BI5" s="23"/>
      <c r="BJ5" s="23"/>
      <c r="BK5" s="23"/>
      <c r="BL5" s="23"/>
      <c r="BM5" s="23"/>
      <c r="BN5" s="23"/>
      <c r="BO5" s="23"/>
      <c r="BP5" s="23"/>
      <c r="BQ5" s="23"/>
      <c r="BR5" s="23"/>
      <c r="BS5" s="23"/>
      <c r="BT5" s="23"/>
      <c r="BU5" s="23"/>
      <c r="BV5" s="23"/>
      <c r="BW5" s="23"/>
      <c r="BX5" s="23"/>
      <c r="BY5" s="23"/>
      <c r="BZ5" s="23"/>
      <c r="CA5" s="23"/>
      <c r="CB5" s="23"/>
      <c r="CC5" s="23"/>
      <c r="CD5" s="23"/>
      <c r="CE5" s="23"/>
      <c r="CF5" s="23"/>
      <c r="CG5" s="23"/>
      <c r="CH5" s="23"/>
      <c r="CI5" s="23"/>
      <c r="CJ5" s="23"/>
      <c r="CK5" s="23"/>
      <c r="CL5" s="23"/>
      <c r="CM5" s="23"/>
      <c r="CN5" s="23"/>
      <c r="CO5" s="23"/>
      <c r="CP5" s="23"/>
      <c r="CQ5" s="23"/>
      <c r="CR5" s="23"/>
      <c r="CS5" s="23"/>
      <c r="CT5" s="23"/>
      <c r="CU5" s="23"/>
      <c r="CV5" s="23"/>
      <c r="CW5" s="23"/>
      <c r="CX5" s="23"/>
      <c r="CY5" s="23"/>
      <c r="CZ5" s="23"/>
      <c r="DA5" s="23"/>
      <c r="DB5" s="23"/>
      <c r="DC5" s="23"/>
      <c r="DD5" s="23"/>
      <c r="DE5" s="23"/>
      <c r="DF5" s="23"/>
      <c r="DG5" s="23"/>
      <c r="DH5" s="23"/>
      <c r="DI5" s="23"/>
      <c r="DJ5" s="23"/>
      <c r="DK5" s="23"/>
      <c r="DL5" s="23"/>
      <c r="DM5" s="23"/>
      <c r="DN5" s="23"/>
      <c r="DO5" s="23"/>
      <c r="DP5" s="23"/>
      <c r="DQ5" s="23"/>
      <c r="DR5" s="23"/>
      <c r="DS5" s="23"/>
      <c r="DT5" s="23"/>
      <c r="DU5" s="23"/>
      <c r="DV5" s="23"/>
      <c r="DW5" s="23"/>
      <c r="DX5" s="23"/>
      <c r="DY5" s="23"/>
      <c r="DZ5" s="23"/>
      <c r="EA5" s="23"/>
      <c r="EB5" s="23"/>
      <c r="EC5" s="23"/>
      <c r="ED5" s="23"/>
      <c r="EE5" s="23"/>
      <c r="EF5" s="23"/>
      <c r="EG5" s="23"/>
      <c r="EH5" s="23"/>
      <c r="EI5" s="23"/>
      <c r="EJ5" s="23"/>
      <c r="EK5" s="23"/>
      <c r="EL5" s="23"/>
      <c r="EM5" s="23"/>
      <c r="EN5" s="23"/>
      <c r="EO5" s="23"/>
      <c r="EP5" s="23"/>
      <c r="EQ5" s="23"/>
      <c r="ER5" s="23"/>
      <c r="ES5" s="23"/>
      <c r="ET5" s="23"/>
      <c r="EU5" s="23"/>
      <c r="EV5" s="23"/>
      <c r="EW5" s="23"/>
      <c r="EX5" s="23"/>
      <c r="EY5" s="23"/>
      <c r="EZ5" s="23"/>
      <c r="FA5" s="23"/>
      <c r="FB5" s="23"/>
      <c r="FC5" s="23"/>
      <c r="FD5" s="23"/>
      <c r="FE5" s="23"/>
      <c r="FF5" s="23"/>
      <c r="FG5" s="23"/>
      <c r="FH5" s="23"/>
      <c r="FI5" s="23"/>
      <c r="FJ5" s="23"/>
      <c r="FK5" s="23"/>
      <c r="FL5" s="23"/>
      <c r="FM5" s="23"/>
      <c r="FN5" s="23"/>
      <c r="FO5" s="23"/>
      <c r="FP5" s="23"/>
      <c r="FQ5" s="23"/>
      <c r="FR5" s="23"/>
      <c r="FS5" s="23"/>
      <c r="FT5" s="23"/>
      <c r="FU5" s="23"/>
      <c r="FV5" s="23"/>
      <c r="FW5" s="23"/>
      <c r="FX5" s="23"/>
      <c r="FY5" s="23"/>
      <c r="FZ5" s="23"/>
      <c r="GA5" s="23"/>
      <c r="GB5" s="23"/>
      <c r="GC5" s="23"/>
      <c r="GD5" s="23"/>
      <c r="GE5" s="23"/>
      <c r="GF5" s="23"/>
      <c r="GG5" s="23"/>
      <c r="GH5" s="23"/>
      <c r="GI5" s="23"/>
      <c r="GJ5" s="23"/>
      <c r="GK5" s="23"/>
      <c r="GL5" s="23"/>
      <c r="GM5" s="23"/>
      <c r="GN5" s="23"/>
      <c r="GO5" s="23"/>
      <c r="GP5" s="23"/>
      <c r="GQ5" s="23"/>
      <c r="GR5" s="23"/>
      <c r="GS5" s="23"/>
      <c r="GT5" s="23"/>
      <c r="GU5" s="23"/>
      <c r="GV5" s="23"/>
      <c r="GW5" s="23"/>
      <c r="GX5" s="23"/>
      <c r="GY5" s="23"/>
      <c r="GZ5" s="23"/>
      <c r="HA5" s="23"/>
      <c r="HB5" s="23"/>
      <c r="HC5" s="23"/>
      <c r="HD5" s="23"/>
      <c r="HE5" s="23"/>
      <c r="HF5" s="23"/>
      <c r="HG5" s="23"/>
      <c r="HH5" s="23"/>
      <c r="HI5" s="23"/>
      <c r="HJ5" s="23"/>
      <c r="HK5" s="23"/>
      <c r="HL5" s="23"/>
      <c r="HM5" s="23"/>
      <c r="HN5" s="23"/>
      <c r="HO5" s="23"/>
      <c r="HP5" s="23"/>
      <c r="HQ5" s="23"/>
      <c r="HR5" s="23"/>
      <c r="HS5" s="23"/>
      <c r="HT5" s="23"/>
      <c r="HU5" s="23"/>
      <c r="HV5" s="23"/>
      <c r="HW5" s="23"/>
      <c r="HX5" s="23"/>
      <c r="HY5" s="23"/>
      <c r="HZ5" s="23"/>
      <c r="IA5" s="23"/>
      <c r="IB5" s="23"/>
      <c r="IC5" s="23"/>
      <c r="ID5" s="23"/>
      <c r="IE5" s="23"/>
      <c r="IF5" s="23"/>
      <c r="IG5" s="23"/>
      <c r="IH5" s="23"/>
    </row>
    <row r="6" spans="1:242" s="19" customFormat="1" ht="141" customHeight="1" x14ac:dyDescent="0.25">
      <c r="A6" s="97"/>
      <c r="B6" s="114"/>
      <c r="C6" s="8"/>
      <c r="D6" s="24"/>
      <c r="E6" s="9"/>
      <c r="F6" s="10"/>
      <c r="G6" s="7"/>
      <c r="H6" s="10"/>
      <c r="I6" s="8"/>
      <c r="J6" s="11"/>
      <c r="K6" s="12"/>
      <c r="L6" s="13"/>
      <c r="M6" s="13"/>
      <c r="N6" s="13"/>
      <c r="O6" s="13"/>
      <c r="P6" s="13"/>
      <c r="Q6" s="13"/>
      <c r="R6" s="13"/>
      <c r="S6" s="13"/>
      <c r="T6" s="13"/>
      <c r="U6" s="13"/>
      <c r="V6" s="13"/>
      <c r="W6" s="13"/>
      <c r="X6" s="98"/>
      <c r="Y6" s="15"/>
      <c r="Z6" s="16"/>
      <c r="AA6" s="17"/>
      <c r="AB6" s="17"/>
      <c r="AC6" s="16"/>
      <c r="AD6" s="16"/>
      <c r="AE6" s="18"/>
      <c r="AF6" s="17"/>
      <c r="AG6" s="17"/>
      <c r="AH6" s="109" t="s">
        <v>84</v>
      </c>
      <c r="AI6" s="22"/>
      <c r="AJ6" s="96"/>
      <c r="AK6" s="20"/>
      <c r="AL6" s="20"/>
      <c r="AM6" s="20"/>
      <c r="AN6" s="20"/>
      <c r="AO6" s="21"/>
      <c r="AP6" s="21"/>
      <c r="AQ6" s="22"/>
      <c r="AR6" s="22"/>
      <c r="AS6" s="22"/>
      <c r="AT6" s="22"/>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c r="CK6" s="23"/>
      <c r="CL6" s="23"/>
      <c r="CM6" s="23"/>
      <c r="CN6" s="23"/>
      <c r="CO6" s="23"/>
      <c r="CP6" s="23"/>
      <c r="CQ6" s="23"/>
      <c r="CR6" s="23"/>
      <c r="CS6" s="23"/>
      <c r="CT6" s="23"/>
      <c r="CU6" s="23"/>
      <c r="CV6" s="23"/>
      <c r="CW6" s="23"/>
      <c r="CX6" s="23"/>
      <c r="CY6" s="23"/>
      <c r="CZ6" s="23"/>
      <c r="DA6" s="23"/>
      <c r="DB6" s="23"/>
      <c r="DC6" s="23"/>
      <c r="DD6" s="23"/>
      <c r="DE6" s="23"/>
      <c r="DF6" s="23"/>
      <c r="DG6" s="23"/>
      <c r="DH6" s="23"/>
      <c r="DI6" s="23"/>
      <c r="DJ6" s="23"/>
      <c r="DK6" s="23"/>
      <c r="DL6" s="23"/>
      <c r="DM6" s="23"/>
      <c r="DN6" s="23"/>
      <c r="DO6" s="23"/>
      <c r="DP6" s="23"/>
      <c r="DQ6" s="23"/>
      <c r="DR6" s="23"/>
      <c r="DS6" s="23"/>
      <c r="DT6" s="23"/>
      <c r="DU6" s="23"/>
      <c r="DV6" s="23"/>
      <c r="DW6" s="23"/>
      <c r="DX6" s="23"/>
      <c r="DY6" s="23"/>
      <c r="DZ6" s="23"/>
      <c r="EA6" s="23"/>
      <c r="EB6" s="23"/>
      <c r="EC6" s="23"/>
      <c r="ED6" s="23"/>
      <c r="EE6" s="23"/>
      <c r="EF6" s="23"/>
      <c r="EG6" s="23"/>
      <c r="EH6" s="23"/>
      <c r="EI6" s="23"/>
      <c r="EJ6" s="23"/>
      <c r="EK6" s="23"/>
      <c r="EL6" s="23"/>
      <c r="EM6" s="23"/>
      <c r="EN6" s="23"/>
      <c r="EO6" s="23"/>
      <c r="EP6" s="23"/>
      <c r="EQ6" s="23"/>
      <c r="ER6" s="23"/>
      <c r="ES6" s="23"/>
      <c r="ET6" s="23"/>
      <c r="EU6" s="23"/>
      <c r="EV6" s="23"/>
      <c r="EW6" s="23"/>
      <c r="EX6" s="23"/>
      <c r="EY6" s="23"/>
      <c r="EZ6" s="23"/>
      <c r="FA6" s="23"/>
      <c r="FB6" s="23"/>
      <c r="FC6" s="23"/>
      <c r="FD6" s="23"/>
      <c r="FE6" s="23"/>
      <c r="FF6" s="23"/>
      <c r="FG6" s="23"/>
      <c r="FH6" s="23"/>
      <c r="FI6" s="23"/>
      <c r="FJ6" s="23"/>
      <c r="FK6" s="23"/>
      <c r="FL6" s="23"/>
      <c r="FM6" s="23"/>
      <c r="FN6" s="23"/>
      <c r="FO6" s="23"/>
      <c r="FP6" s="23"/>
      <c r="FQ6" s="23"/>
      <c r="FR6" s="23"/>
      <c r="FS6" s="23"/>
      <c r="FT6" s="23"/>
      <c r="FU6" s="23"/>
      <c r="FV6" s="23"/>
      <c r="FW6" s="23"/>
      <c r="FX6" s="23"/>
      <c r="FY6" s="23"/>
      <c r="FZ6" s="23"/>
      <c r="GA6" s="23"/>
      <c r="GB6" s="23"/>
      <c r="GC6" s="23"/>
      <c r="GD6" s="23"/>
      <c r="GE6" s="23"/>
      <c r="GF6" s="23"/>
      <c r="GG6" s="23"/>
      <c r="GH6" s="23"/>
      <c r="GI6" s="23"/>
      <c r="GJ6" s="23"/>
      <c r="GK6" s="23"/>
      <c r="GL6" s="23"/>
      <c r="GM6" s="23"/>
      <c r="GN6" s="23"/>
      <c r="GO6" s="23"/>
      <c r="GP6" s="23"/>
      <c r="GQ6" s="23"/>
      <c r="GR6" s="23"/>
      <c r="GS6" s="23"/>
      <c r="GT6" s="23"/>
      <c r="GU6" s="23"/>
      <c r="GV6" s="23"/>
      <c r="GW6" s="23"/>
      <c r="GX6" s="23"/>
      <c r="GY6" s="23"/>
      <c r="GZ6" s="23"/>
      <c r="HA6" s="23"/>
      <c r="HB6" s="23"/>
      <c r="HC6" s="23"/>
      <c r="HD6" s="23"/>
      <c r="HE6" s="23"/>
      <c r="HF6" s="23"/>
      <c r="HG6" s="23"/>
      <c r="HH6" s="23"/>
      <c r="HI6" s="23"/>
      <c r="HJ6" s="23"/>
      <c r="HK6" s="23"/>
      <c r="HL6" s="23"/>
      <c r="HM6" s="23"/>
      <c r="HN6" s="23"/>
      <c r="HO6" s="23"/>
      <c r="HP6" s="23"/>
      <c r="HQ6" s="23"/>
      <c r="HR6" s="23"/>
      <c r="HS6" s="23"/>
      <c r="HT6" s="23"/>
      <c r="HU6" s="23"/>
      <c r="HV6" s="23"/>
      <c r="HW6" s="23"/>
      <c r="HX6" s="23"/>
      <c r="HY6" s="23"/>
      <c r="HZ6" s="23"/>
      <c r="IA6" s="23"/>
      <c r="IB6" s="23"/>
      <c r="IC6" s="23"/>
      <c r="ID6" s="23"/>
      <c r="IE6" s="23"/>
      <c r="IF6" s="23"/>
      <c r="IG6" s="23"/>
      <c r="IH6" s="23"/>
    </row>
    <row r="7" spans="1:242" s="37" customFormat="1" ht="141" customHeight="1" x14ac:dyDescent="0.25">
      <c r="A7" s="99" t="s">
        <v>61</v>
      </c>
      <c r="B7" s="115" t="s">
        <v>62</v>
      </c>
      <c r="C7" s="25" t="s">
        <v>60</v>
      </c>
      <c r="D7" s="26"/>
      <c r="E7" s="27"/>
      <c r="F7" s="28"/>
      <c r="G7" s="29"/>
      <c r="H7" s="30"/>
      <c r="I7" s="31"/>
      <c r="J7" s="32"/>
      <c r="K7" s="31"/>
      <c r="L7" s="33">
        <f t="shared" ref="L7:W7" si="0">593.11/12</f>
        <v>49.425833333333337</v>
      </c>
      <c r="M7" s="33">
        <f t="shared" si="0"/>
        <v>49.425833333333337</v>
      </c>
      <c r="N7" s="33">
        <f t="shared" si="0"/>
        <v>49.425833333333337</v>
      </c>
      <c r="O7" s="33">
        <f t="shared" si="0"/>
        <v>49.425833333333337</v>
      </c>
      <c r="P7" s="33">
        <f t="shared" si="0"/>
        <v>49.425833333333337</v>
      </c>
      <c r="Q7" s="33">
        <f t="shared" si="0"/>
        <v>49.425833333333337</v>
      </c>
      <c r="R7" s="33">
        <f t="shared" si="0"/>
        <v>49.425833333333337</v>
      </c>
      <c r="S7" s="33">
        <f t="shared" si="0"/>
        <v>49.425833333333337</v>
      </c>
      <c r="T7" s="33">
        <f t="shared" si="0"/>
        <v>49.425833333333337</v>
      </c>
      <c r="U7" s="33">
        <f t="shared" si="0"/>
        <v>49.425833333333337</v>
      </c>
      <c r="V7" s="33">
        <f t="shared" si="0"/>
        <v>49.425833333333337</v>
      </c>
      <c r="W7" s="33">
        <f t="shared" si="0"/>
        <v>49.425833333333337</v>
      </c>
      <c r="X7" s="31"/>
      <c r="Y7" s="34">
        <f>SUM(K7:X7)</f>
        <v>593.11</v>
      </c>
      <c r="Z7" s="35" t="s">
        <v>63</v>
      </c>
      <c r="AA7" s="36">
        <v>401111</v>
      </c>
      <c r="AB7" s="36">
        <v>613511</v>
      </c>
      <c r="AC7" s="36">
        <v>6153</v>
      </c>
      <c r="AD7" s="35"/>
      <c r="AE7" s="29"/>
      <c r="AF7" s="36">
        <v>999999</v>
      </c>
      <c r="AG7" s="30"/>
      <c r="AH7" s="109">
        <v>5</v>
      </c>
      <c r="AI7" s="40"/>
      <c r="AJ7" s="100"/>
      <c r="AK7" s="38"/>
      <c r="AL7" s="39"/>
      <c r="AM7" s="39"/>
      <c r="AN7" s="39"/>
      <c r="AO7" s="39"/>
      <c r="AP7" s="39"/>
      <c r="AQ7" s="40"/>
      <c r="AR7" s="40"/>
      <c r="AS7" s="40"/>
      <c r="AT7" s="40"/>
    </row>
    <row r="8" spans="1:242" s="37" customFormat="1" ht="141" customHeight="1" x14ac:dyDescent="0.25">
      <c r="A8" s="101" t="s">
        <v>75</v>
      </c>
      <c r="B8" s="115" t="s">
        <v>62</v>
      </c>
      <c r="C8" s="25" t="s">
        <v>60</v>
      </c>
      <c r="D8" s="26"/>
      <c r="E8" s="27"/>
      <c r="F8" s="28"/>
      <c r="G8" s="29"/>
      <c r="H8" s="30"/>
      <c r="I8" s="31"/>
      <c r="J8" s="32"/>
      <c r="K8" s="31"/>
      <c r="L8" s="41">
        <v>241.08</v>
      </c>
      <c r="M8" s="41">
        <v>238.21</v>
      </c>
      <c r="N8" s="41">
        <v>243.95</v>
      </c>
      <c r="O8" s="42">
        <f>57.4+175.07+17.22</f>
        <v>249.69</v>
      </c>
      <c r="P8" s="41">
        <f>57.4+192.29+17.22</f>
        <v>266.90999999999997</v>
      </c>
      <c r="Q8" s="41">
        <v>272.64999999999998</v>
      </c>
      <c r="R8" s="41">
        <v>272.64999999999998</v>
      </c>
      <c r="S8" s="41">
        <v>276.20999999999998</v>
      </c>
      <c r="T8" s="41">
        <f>62.37+196.02+14.85</f>
        <v>273.24</v>
      </c>
      <c r="U8" s="31"/>
      <c r="V8" s="31"/>
      <c r="W8" s="31"/>
      <c r="X8" s="31"/>
      <c r="Y8" s="34">
        <f>SUM(K8:X8)</f>
        <v>2334.59</v>
      </c>
      <c r="Z8" s="35" t="s">
        <v>63</v>
      </c>
      <c r="AA8" s="36">
        <v>401111</v>
      </c>
      <c r="AB8" s="36">
        <v>611200</v>
      </c>
      <c r="AC8" s="36">
        <v>6153</v>
      </c>
      <c r="AD8" s="35"/>
      <c r="AE8" s="29"/>
      <c r="AF8" s="36">
        <v>999999</v>
      </c>
      <c r="AG8" s="30"/>
      <c r="AH8" s="109">
        <v>6</v>
      </c>
      <c r="AI8" s="40"/>
      <c r="AJ8" s="100"/>
      <c r="AK8" s="38"/>
      <c r="AL8" s="39"/>
      <c r="AM8" s="39"/>
      <c r="AN8" s="39"/>
      <c r="AO8" s="39"/>
      <c r="AP8" s="39"/>
      <c r="AQ8" s="40"/>
      <c r="AR8" s="40"/>
      <c r="AS8" s="40"/>
      <c r="AT8" s="40"/>
    </row>
    <row r="9" spans="1:242" s="37" customFormat="1" ht="141" customHeight="1" x14ac:dyDescent="0.25">
      <c r="A9" s="99" t="s">
        <v>64</v>
      </c>
      <c r="B9" s="115" t="s">
        <v>62</v>
      </c>
      <c r="C9" s="25" t="s">
        <v>60</v>
      </c>
      <c r="D9" s="26"/>
      <c r="E9" s="27"/>
      <c r="F9" s="28"/>
      <c r="G9" s="29"/>
      <c r="H9" s="30"/>
      <c r="I9" s="31"/>
      <c r="J9" s="32"/>
      <c r="K9" s="31"/>
      <c r="L9" s="33">
        <f>(869.52/12)</f>
        <v>72.459999999999994</v>
      </c>
      <c r="M9" s="33">
        <f t="shared" ref="M9:W9" si="1">869.52/12</f>
        <v>72.459999999999994</v>
      </c>
      <c r="N9" s="33">
        <f t="shared" si="1"/>
        <v>72.459999999999994</v>
      </c>
      <c r="O9" s="33">
        <f t="shared" si="1"/>
        <v>72.459999999999994</v>
      </c>
      <c r="P9" s="33">
        <f t="shared" si="1"/>
        <v>72.459999999999994</v>
      </c>
      <c r="Q9" s="33">
        <f t="shared" si="1"/>
        <v>72.459999999999994</v>
      </c>
      <c r="R9" s="33">
        <f t="shared" si="1"/>
        <v>72.459999999999994</v>
      </c>
      <c r="S9" s="33">
        <f t="shared" si="1"/>
        <v>72.459999999999994</v>
      </c>
      <c r="T9" s="33">
        <f t="shared" si="1"/>
        <v>72.459999999999994</v>
      </c>
      <c r="U9" s="33">
        <f t="shared" si="1"/>
        <v>72.459999999999994</v>
      </c>
      <c r="V9" s="33">
        <f t="shared" si="1"/>
        <v>72.459999999999994</v>
      </c>
      <c r="W9" s="33">
        <f t="shared" si="1"/>
        <v>72.459999999999994</v>
      </c>
      <c r="X9" s="31"/>
      <c r="Y9" s="34">
        <f>SUM(K9:X9)</f>
        <v>869.5200000000001</v>
      </c>
      <c r="Z9" s="35" t="s">
        <v>63</v>
      </c>
      <c r="AA9" s="36">
        <v>401111</v>
      </c>
      <c r="AB9" s="36">
        <v>613511</v>
      </c>
      <c r="AC9" s="36">
        <v>6153</v>
      </c>
      <c r="AD9" s="35"/>
      <c r="AE9" s="29"/>
      <c r="AF9" s="36">
        <v>999999</v>
      </c>
      <c r="AG9" s="30"/>
      <c r="AH9" s="109">
        <v>7</v>
      </c>
      <c r="AI9" s="40"/>
      <c r="AJ9" s="100"/>
      <c r="AK9" s="38"/>
      <c r="AL9" s="39"/>
      <c r="AM9" s="39"/>
      <c r="AN9" s="39"/>
      <c r="AO9" s="39"/>
      <c r="AP9" s="39"/>
      <c r="AQ9" s="40"/>
      <c r="AR9" s="40"/>
      <c r="AS9" s="40"/>
      <c r="AT9" s="40"/>
    </row>
    <row r="10" spans="1:242" s="37" customFormat="1" ht="141" customHeight="1" x14ac:dyDescent="0.25">
      <c r="A10" s="99" t="s">
        <v>65</v>
      </c>
      <c r="B10" s="115" t="s">
        <v>62</v>
      </c>
      <c r="C10" s="25"/>
      <c r="D10" s="26"/>
      <c r="E10" s="27"/>
      <c r="F10" s="28"/>
      <c r="G10" s="29"/>
      <c r="H10" s="30"/>
      <c r="I10" s="31"/>
      <c r="J10" s="32"/>
      <c r="K10" s="31"/>
      <c r="L10" s="33">
        <v>205</v>
      </c>
      <c r="M10" s="33"/>
      <c r="N10" s="33"/>
      <c r="O10" s="33"/>
      <c r="P10" s="33"/>
      <c r="Q10" s="33"/>
      <c r="R10" s="33"/>
      <c r="S10" s="33"/>
      <c r="T10" s="33"/>
      <c r="U10" s="33"/>
      <c r="V10" s="33"/>
      <c r="W10" s="33"/>
      <c r="X10" s="31"/>
      <c r="Y10" s="34">
        <f>SUM(K10:X10)</f>
        <v>205</v>
      </c>
      <c r="Z10" s="35" t="s">
        <v>63</v>
      </c>
      <c r="AA10" s="36">
        <v>401111</v>
      </c>
      <c r="AB10" s="36">
        <v>613511</v>
      </c>
      <c r="AC10" s="36">
        <v>6153</v>
      </c>
      <c r="AD10" s="35"/>
      <c r="AE10" s="29"/>
      <c r="AF10" s="36">
        <v>620030</v>
      </c>
      <c r="AG10" s="30"/>
      <c r="AH10" s="109">
        <v>8</v>
      </c>
      <c r="AI10" s="40"/>
      <c r="AJ10" s="100"/>
      <c r="AK10" s="38"/>
      <c r="AL10" s="39"/>
      <c r="AM10" s="39"/>
      <c r="AN10" s="39"/>
      <c r="AO10" s="39"/>
      <c r="AP10" s="39"/>
      <c r="AQ10" s="40"/>
      <c r="AR10" s="40"/>
      <c r="AS10" s="40"/>
      <c r="AT10" s="40"/>
    </row>
    <row r="11" spans="1:242" ht="141" customHeight="1" x14ac:dyDescent="0.25">
      <c r="A11" s="102" t="s">
        <v>71</v>
      </c>
      <c r="B11" s="116" t="s">
        <v>68</v>
      </c>
      <c r="C11" s="57"/>
      <c r="D11" s="43"/>
      <c r="E11" s="58"/>
      <c r="F11" s="45"/>
      <c r="G11" s="46"/>
      <c r="H11" s="47"/>
      <c r="I11" s="47"/>
      <c r="J11" s="47"/>
      <c r="K11" s="48"/>
      <c r="L11" s="49"/>
      <c r="M11" s="48"/>
      <c r="N11" s="48"/>
      <c r="O11" s="48"/>
      <c r="P11" s="94"/>
      <c r="Q11" s="48"/>
      <c r="R11" s="48"/>
      <c r="S11" s="48"/>
      <c r="T11" s="118">
        <v>20700</v>
      </c>
      <c r="U11" s="48"/>
      <c r="V11" s="48"/>
      <c r="W11" s="48"/>
      <c r="X11" s="48"/>
      <c r="Y11" s="51">
        <f>SUM(M11:X11)</f>
        <v>20700</v>
      </c>
      <c r="Z11" s="52" t="s">
        <v>69</v>
      </c>
      <c r="AA11" s="53">
        <v>401111</v>
      </c>
      <c r="AB11" s="53">
        <v>604000</v>
      </c>
      <c r="AC11" s="53">
        <v>6134</v>
      </c>
      <c r="AD11" s="47" t="s">
        <v>70</v>
      </c>
      <c r="AE11" s="47"/>
      <c r="AF11" s="53">
        <v>101241</v>
      </c>
      <c r="AG11" s="103"/>
      <c r="AH11" s="110">
        <v>9</v>
      </c>
      <c r="AI11" s="56"/>
      <c r="AJ11" s="104"/>
      <c r="AK11" s="54"/>
      <c r="AL11" s="55"/>
      <c r="AM11" s="59"/>
      <c r="AN11" s="55"/>
      <c r="AO11" s="55"/>
      <c r="AP11" s="55"/>
      <c r="AQ11" s="56"/>
      <c r="AR11" s="56"/>
      <c r="AS11" s="56"/>
      <c r="AT11" s="60"/>
    </row>
    <row r="12" spans="1:242" ht="141" customHeight="1" x14ac:dyDescent="0.25">
      <c r="A12" s="102" t="s">
        <v>76</v>
      </c>
      <c r="B12" s="116" t="s">
        <v>68</v>
      </c>
      <c r="C12" s="43"/>
      <c r="D12" s="43"/>
      <c r="E12" s="44"/>
      <c r="F12" s="45"/>
      <c r="G12" s="46"/>
      <c r="H12" s="47"/>
      <c r="I12" s="47"/>
      <c r="J12" s="47"/>
      <c r="K12" s="48"/>
      <c r="L12" s="49"/>
      <c r="M12" s="48"/>
      <c r="N12" s="48"/>
      <c r="O12" s="48"/>
      <c r="P12" s="48"/>
      <c r="Q12" s="48"/>
      <c r="R12" s="50">
        <v>5291.25</v>
      </c>
      <c r="S12" s="50">
        <v>4980</v>
      </c>
      <c r="T12" s="48"/>
      <c r="U12" s="94"/>
      <c r="V12" s="48"/>
      <c r="W12" s="48"/>
      <c r="X12" s="50">
        <v>7885</v>
      </c>
      <c r="Y12" s="51">
        <f>SUM(M12:X12)</f>
        <v>18156.25</v>
      </c>
      <c r="Z12" s="52" t="s">
        <v>69</v>
      </c>
      <c r="AA12" s="53">
        <v>401111</v>
      </c>
      <c r="AB12" s="53">
        <v>604000</v>
      </c>
      <c r="AC12" s="53">
        <v>6134</v>
      </c>
      <c r="AD12" s="47" t="s">
        <v>70</v>
      </c>
      <c r="AE12" s="47"/>
      <c r="AF12" s="53">
        <v>101850</v>
      </c>
      <c r="AG12" s="103"/>
      <c r="AH12" s="110">
        <v>10</v>
      </c>
      <c r="AI12" s="56"/>
      <c r="AJ12" s="104"/>
      <c r="AK12" s="54"/>
      <c r="AL12" s="55"/>
      <c r="AM12" s="55"/>
      <c r="AN12" s="55"/>
      <c r="AO12" s="55"/>
      <c r="AP12" s="55"/>
      <c r="AQ12" s="56"/>
      <c r="AR12" s="56"/>
      <c r="AS12" s="56"/>
      <c r="AT12" s="56"/>
    </row>
    <row r="13" spans="1:242" ht="141" customHeight="1" x14ac:dyDescent="0.25">
      <c r="A13" s="105" t="s">
        <v>73</v>
      </c>
      <c r="B13" s="116" t="s">
        <v>68</v>
      </c>
      <c r="C13" s="43"/>
      <c r="D13" s="43"/>
      <c r="E13" s="58"/>
      <c r="F13" s="45"/>
      <c r="G13" s="46"/>
      <c r="H13" s="47"/>
      <c r="I13" s="47"/>
      <c r="J13" s="47"/>
      <c r="K13" s="48"/>
      <c r="L13" s="49"/>
      <c r="M13" s="48"/>
      <c r="N13" s="48"/>
      <c r="O13" s="48"/>
      <c r="P13" s="48"/>
      <c r="Q13" s="48"/>
      <c r="R13" s="48"/>
      <c r="S13" s="48"/>
      <c r="T13" s="48"/>
      <c r="U13" s="48"/>
      <c r="V13" s="48"/>
      <c r="W13" s="48"/>
      <c r="X13" s="61">
        <f>5605+7220</f>
        <v>12825</v>
      </c>
      <c r="Y13" s="51">
        <f>SUM(M13:X13)</f>
        <v>12825</v>
      </c>
      <c r="Z13" s="52" t="s">
        <v>69</v>
      </c>
      <c r="AA13" s="53">
        <v>401111</v>
      </c>
      <c r="AB13" s="53">
        <v>604000</v>
      </c>
      <c r="AC13" s="52" t="s">
        <v>72</v>
      </c>
      <c r="AD13" s="52"/>
      <c r="AE13" s="47"/>
      <c r="AF13" s="53">
        <v>620017</v>
      </c>
      <c r="AG13" s="103"/>
      <c r="AH13" s="109">
        <v>11</v>
      </c>
      <c r="AI13" s="56"/>
      <c r="AJ13" s="104"/>
      <c r="AK13" s="54"/>
      <c r="AL13" s="55"/>
      <c r="AM13" s="55"/>
      <c r="AN13" s="55"/>
      <c r="AO13" s="55"/>
      <c r="AP13" s="55"/>
      <c r="AQ13" s="56"/>
      <c r="AR13" s="56"/>
      <c r="AS13" s="56"/>
      <c r="AT13" s="56"/>
    </row>
    <row r="14" spans="1:242" ht="141" customHeight="1" x14ac:dyDescent="0.25">
      <c r="A14" s="106" t="s">
        <v>77</v>
      </c>
      <c r="B14" s="116" t="s">
        <v>68</v>
      </c>
      <c r="C14" s="43"/>
      <c r="D14" s="43"/>
      <c r="E14" s="58"/>
      <c r="F14" s="45"/>
      <c r="G14" s="46"/>
      <c r="H14" s="47"/>
      <c r="I14" s="47"/>
      <c r="J14" s="47"/>
      <c r="K14" s="48"/>
      <c r="L14" s="49"/>
      <c r="M14" s="48"/>
      <c r="N14" s="48"/>
      <c r="O14" s="50">
        <v>675</v>
      </c>
      <c r="P14" s="50">
        <v>7200</v>
      </c>
      <c r="Q14" s="50">
        <v>5400</v>
      </c>
      <c r="R14" s="50">
        <v>3600</v>
      </c>
      <c r="S14" s="50">
        <v>3825</v>
      </c>
      <c r="T14" s="48"/>
      <c r="U14" s="48"/>
      <c r="V14" s="48"/>
      <c r="W14" s="48"/>
      <c r="X14" s="50">
        <f>4*450</f>
        <v>1800</v>
      </c>
      <c r="Y14" s="51">
        <f>SUM(M14:X14)</f>
        <v>22500</v>
      </c>
      <c r="Z14" s="52" t="s">
        <v>69</v>
      </c>
      <c r="AA14" s="53">
        <v>401111</v>
      </c>
      <c r="AB14" s="53">
        <v>604000</v>
      </c>
      <c r="AC14" s="52" t="s">
        <v>72</v>
      </c>
      <c r="AD14" s="52"/>
      <c r="AE14" s="47"/>
      <c r="AF14" s="53">
        <v>620017</v>
      </c>
      <c r="AG14" s="103"/>
      <c r="AH14" s="109">
        <v>12</v>
      </c>
      <c r="AI14" s="56"/>
      <c r="AJ14" s="104"/>
      <c r="AK14" s="54"/>
      <c r="AL14" s="55"/>
      <c r="AM14" s="55"/>
      <c r="AN14" s="55"/>
      <c r="AO14" s="55"/>
      <c r="AP14" s="55"/>
      <c r="AQ14" s="56"/>
      <c r="AR14" s="56"/>
      <c r="AS14" s="56"/>
      <c r="AT14" s="56"/>
    </row>
    <row r="15" spans="1:242" ht="141" customHeight="1" x14ac:dyDescent="0.2"/>
    <row r="16" spans="1:242" ht="141" customHeight="1" x14ac:dyDescent="0.2"/>
    <row r="17" ht="141" customHeight="1" x14ac:dyDescent="0.2"/>
    <row r="18" ht="141" customHeight="1" x14ac:dyDescent="0.2"/>
    <row r="19" ht="141" customHeight="1" x14ac:dyDescent="0.2"/>
    <row r="20" ht="141" customHeight="1" x14ac:dyDescent="0.2"/>
    <row r="21" ht="141" customHeight="1" x14ac:dyDescent="0.2"/>
    <row r="22" ht="141" customHeight="1" x14ac:dyDescent="0.2"/>
    <row r="23" ht="141" customHeight="1" x14ac:dyDescent="0.2"/>
    <row r="24" ht="141" customHeight="1" x14ac:dyDescent="0.2"/>
    <row r="25" ht="141" customHeight="1" x14ac:dyDescent="0.2"/>
    <row r="26" ht="141" customHeight="1" x14ac:dyDescent="0.2"/>
    <row r="27" ht="141" customHeight="1" x14ac:dyDescent="0.2"/>
    <row r="28" ht="141" customHeight="1" x14ac:dyDescent="0.2"/>
    <row r="29" ht="141" customHeight="1" x14ac:dyDescent="0.2"/>
    <row r="30" ht="141" customHeight="1" x14ac:dyDescent="0.2"/>
    <row r="31" ht="141" customHeight="1" x14ac:dyDescent="0.2"/>
    <row r="32" ht="141" customHeight="1" x14ac:dyDescent="0.2"/>
    <row r="33" ht="141" customHeight="1" x14ac:dyDescent="0.2"/>
    <row r="34" ht="141" customHeight="1" x14ac:dyDescent="0.2"/>
    <row r="35" ht="141" customHeight="1" x14ac:dyDescent="0.2"/>
    <row r="36" ht="141" customHeight="1" x14ac:dyDescent="0.2"/>
    <row r="37" ht="141" customHeight="1" x14ac:dyDescent="0.2"/>
    <row r="38" ht="141" customHeight="1" x14ac:dyDescent="0.2"/>
    <row r="39" ht="141" customHeight="1" x14ac:dyDescent="0.2"/>
    <row r="40" ht="141" customHeight="1" x14ac:dyDescent="0.2"/>
    <row r="41" ht="141" customHeight="1" x14ac:dyDescent="0.2"/>
    <row r="42" ht="141" customHeight="1" x14ac:dyDescent="0.2"/>
  </sheetData>
  <autoFilter ref="A1:IS10" xr:uid="{00000000-0009-0000-0000-000001000000}"/>
  <mergeCells count="1">
    <mergeCell ref="A2:AD2"/>
  </mergeCells>
  <phoneticPr fontId="2" type="noConversion"/>
  <hyperlinks>
    <hyperlink ref="B11" r:id="rId1" display="../../../../waccache/Softeam BC Q20160727 Suivi.xlsx" xr:uid="{00000000-0004-0000-0100-000000000000}"/>
    <hyperlink ref="B14" r:id="rId2" display="../../../../waccache/Softeam J Seiler BC 2017.xlsx" xr:uid="{00000000-0004-0000-0100-000001000000}"/>
    <hyperlink ref="B13" r:id="rId3" display="../../../../waccache/Softeam I Hassala BC 2017.xlsx" xr:uid="{00000000-0004-0000-0100-000002000000}"/>
  </hyperlinks>
  <pageMargins left="0.7" right="0.7" top="0.75" bottom="0.75" header="0.3" footer="0.3"/>
  <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P35"/>
  <sheetViews>
    <sheetView tabSelected="1" zoomScale="84" zoomScaleNormal="84" workbookViewId="0">
      <selection activeCell="D6" sqref="D6"/>
    </sheetView>
  </sheetViews>
  <sheetFormatPr baseColWidth="10" defaultColWidth="11.375" defaultRowHeight="14.25" x14ac:dyDescent="0.2"/>
  <cols>
    <col min="1" max="1" width="11.375" style="111"/>
    <col min="2" max="2" width="18.375" bestFit="1" customWidth="1"/>
    <col min="4" max="4" width="19.375" bestFit="1" customWidth="1"/>
    <col min="5" max="5" width="13.625" customWidth="1"/>
  </cols>
  <sheetData>
    <row r="1" spans="1:16" x14ac:dyDescent="0.2">
      <c r="D1" t="s">
        <v>85</v>
      </c>
    </row>
    <row r="4" spans="1:16" x14ac:dyDescent="0.2">
      <c r="A4" s="112" t="s">
        <v>78</v>
      </c>
      <c r="B4" t="s">
        <v>79</v>
      </c>
      <c r="C4" t="s">
        <v>80</v>
      </c>
      <c r="D4" s="111" t="s">
        <v>82</v>
      </c>
      <c r="E4" t="s">
        <v>83</v>
      </c>
      <c r="F4" t="s">
        <v>81</v>
      </c>
    </row>
    <row r="5" spans="1:16" x14ac:dyDescent="0.2">
      <c r="A5" s="111">
        <f>export!A2</f>
        <v>604000</v>
      </c>
      <c r="B5" t="s">
        <v>68</v>
      </c>
      <c r="C5">
        <f>export!C2</f>
        <v>1000289</v>
      </c>
      <c r="D5" s="120" t="e">
        <f>IF('suivi ma'!T:T&lt;&gt;0,INDEX('suivi ma'!$A$1:$AD$30,MATCH(B5,'suivi ma'!B:B,0),MATCH($D$1,'suivi ma'!$1:$1,0),VLOOKUP(E5,'suivi ma'!$A$1:$AD$30,20,TRUE)))</f>
        <v>#N/A</v>
      </c>
      <c r="E5" s="63">
        <f>export!M2</f>
        <v>7220</v>
      </c>
      <c r="F5" t="e">
        <f>IF(D5&lt;&gt;0,E5-D5,"")</f>
        <v>#N/A</v>
      </c>
    </row>
    <row r="6" spans="1:16" x14ac:dyDescent="0.2">
      <c r="A6" s="111">
        <f>export!A3</f>
        <v>604000</v>
      </c>
      <c r="B6" t="str">
        <f>export!B3</f>
        <v>SOFTEAM</v>
      </c>
      <c r="C6">
        <f>export!C3</f>
        <v>1000289</v>
      </c>
      <c r="D6" s="120" t="b">
        <f>IF('suivi ma'!T:T&lt;&gt;0,INDEX('suivi ma'!$A$1:$AD$30,MATCH(B6,'suivi ma'!B:B,0),MATCH($D$1,'suivi ma'!$1:$1,0),VLOOKUP(E6,'suivi ma'!$A$1:$AD$30,20,TRUE)))</f>
        <v>0</v>
      </c>
      <c r="E6" s="63">
        <f>export!M3</f>
        <v>20700</v>
      </c>
      <c r="F6">
        <f t="shared" ref="F6:F18" si="0">IF(D6&lt;&gt;0,E6-D6,"")</f>
        <v>20700</v>
      </c>
    </row>
    <row r="7" spans="1:16" x14ac:dyDescent="0.2">
      <c r="A7" s="111">
        <f>export!A4</f>
        <v>604000</v>
      </c>
      <c r="B7" t="str">
        <f>export!B4</f>
        <v>SOFTEAM</v>
      </c>
      <c r="C7">
        <f>export!C4</f>
        <v>1000289</v>
      </c>
      <c r="D7" s="120" t="e">
        <f>IF('suivi ma'!T:T&lt;&gt;0,INDEX('suivi ma'!$A$1:$AD$30,MATCH(B7,'suivi ma'!B:B,0),MATCH($D$1,'suivi ma'!$1:$1,0),VLOOKUP(E7,'suivi ma'!$A$1:$AD$30,20,TRUE)))</f>
        <v>#N/A</v>
      </c>
      <c r="E7" s="63">
        <f>export!M4</f>
        <v>7885</v>
      </c>
      <c r="F7" t="e">
        <f t="shared" si="0"/>
        <v>#N/A</v>
      </c>
    </row>
    <row r="8" spans="1:16" x14ac:dyDescent="0.2">
      <c r="A8" s="111">
        <f>export!A5</f>
        <v>604000</v>
      </c>
      <c r="B8" t="str">
        <f>export!B5</f>
        <v>SOFTEAM</v>
      </c>
      <c r="C8">
        <f>export!C5</f>
        <v>1000289</v>
      </c>
      <c r="D8" s="120" t="e">
        <f>IF('suivi ma'!T:T&lt;&gt;0,INDEX('suivi ma'!$A$1:$AD$30,MATCH(B8,'suivi ma'!B:B,0),MATCH($D$1,'suivi ma'!$1:$1,0),VLOOKUP(E8,'suivi ma'!$A$1:$AD$30,20,TRUE)))</f>
        <v>#N/A</v>
      </c>
      <c r="E8" s="63">
        <f>export!M5</f>
        <v>1800</v>
      </c>
      <c r="F8" t="e">
        <f t="shared" si="0"/>
        <v>#N/A</v>
      </c>
    </row>
    <row r="9" spans="1:16" x14ac:dyDescent="0.2">
      <c r="A9" s="111">
        <f>export!A6</f>
        <v>611200</v>
      </c>
      <c r="B9" t="str">
        <f>export!B6</f>
        <v>E PAYE</v>
      </c>
      <c r="C9">
        <f>export!C6</f>
        <v>1000821</v>
      </c>
      <c r="D9" s="120" t="e">
        <f>IF('suivi ma'!T:T&lt;&gt;0,INDEX('suivi ma'!$A$1:$AD$30,MATCH(B9,'suivi ma'!B:B,0),MATCH($D$1,'suivi ma'!$1:$1,0),VLOOKUP(E9,'suivi ma'!$A$1:$AD$30,20,TRUE)))</f>
        <v>#N/A</v>
      </c>
      <c r="E9" s="63">
        <f>export!M6</f>
        <v>1004</v>
      </c>
      <c r="F9" t="e">
        <f t="shared" si="0"/>
        <v>#N/A</v>
      </c>
    </row>
    <row r="10" spans="1:16" x14ac:dyDescent="0.2">
      <c r="A10" s="111">
        <f>export!A7</f>
        <v>613200</v>
      </c>
      <c r="B10" t="str">
        <f>export!B7</f>
        <v>STENA BUREAUX</v>
      </c>
      <c r="C10">
        <f>export!C7</f>
        <v>1002379</v>
      </c>
      <c r="D10" s="120" t="b">
        <f>IF('suivi ma'!T:T&lt;&gt;0,INDEX('suivi ma'!$A$1:$AD$30,MATCH(B10,'suivi ma'!B:B,0),MATCH($D$1,'suivi ma'!$1:$1,0),VLOOKUP(E10,'suivi ma'!$A$1:$AD$30,20,TRUE)))</f>
        <v>0</v>
      </c>
      <c r="E10" s="63">
        <f>export!M7</f>
        <v>16975</v>
      </c>
      <c r="F10">
        <f t="shared" si="0"/>
        <v>16975</v>
      </c>
    </row>
    <row r="11" spans="1:16" x14ac:dyDescent="0.2">
      <c r="A11" s="111">
        <f>export!A8</f>
        <v>613511</v>
      </c>
      <c r="B11" t="str">
        <f>export!B8</f>
        <v>E PAYE</v>
      </c>
      <c r="C11">
        <f>export!C8</f>
        <v>1000821</v>
      </c>
      <c r="D11" s="120" t="e">
        <f>IF('suivi ma'!T:T&lt;&gt;0,INDEX('suivi ma'!$A$1:$AD$30,MATCH(B11,'suivi ma'!B:B,0),MATCH($D$1,'suivi ma'!$1:$1,0),VLOOKUP(E11,'suivi ma'!$A$1:$AD$30,20,TRUE)))</f>
        <v>#N/A</v>
      </c>
      <c r="E11" s="63">
        <f>export!M8</f>
        <v>122</v>
      </c>
      <c r="F11" t="e">
        <f t="shared" si="0"/>
        <v>#N/A</v>
      </c>
    </row>
    <row r="12" spans="1:16" x14ac:dyDescent="0.2">
      <c r="A12" s="111">
        <f>export!A9</f>
        <v>613511</v>
      </c>
      <c r="B12" t="str">
        <f>export!B9</f>
        <v>E PAYE</v>
      </c>
      <c r="C12">
        <f>export!C9</f>
        <v>1000821</v>
      </c>
      <c r="D12" s="120" t="b">
        <f>IF('suivi ma'!T:T&lt;&gt;0,INDEX('suivi ma'!$A$1:$AD$30,MATCH(B12,'suivi ma'!B:B,0),MATCH($D$1,'suivi ma'!$1:$1,0),VLOOKUP(E12,'suivi ma'!$A$1:$AD$30,20,TRUE)))</f>
        <v>0</v>
      </c>
      <c r="E12" s="63">
        <f>export!M9</f>
        <v>0</v>
      </c>
      <c r="F12">
        <f t="shared" si="0"/>
        <v>0</v>
      </c>
    </row>
    <row r="13" spans="1:16" x14ac:dyDescent="0.2">
      <c r="A13" s="111">
        <f>export!A10</f>
        <v>614000</v>
      </c>
      <c r="B13" t="str">
        <f>export!B10</f>
        <v>STENA BUREAUX</v>
      </c>
      <c r="C13">
        <f>export!C10</f>
        <v>1002379</v>
      </c>
      <c r="D13" s="120" t="b">
        <f>IF('suivi ma'!T:T&lt;&gt;0,INDEX('suivi ma'!$A$1:$AD$30,MATCH(B13,'suivi ma'!B:B,0),MATCH($D$1,'suivi ma'!$1:$1,0),VLOOKUP(E13,'suivi ma'!$A$1:$AD$30,20,TRUE)))</f>
        <v>0</v>
      </c>
      <c r="E13" s="63">
        <f>export!M10</f>
        <v>6954</v>
      </c>
      <c r="F13">
        <f t="shared" si="0"/>
        <v>6954</v>
      </c>
      <c r="I13" t="s">
        <v>86</v>
      </c>
    </row>
    <row r="14" spans="1:16" x14ac:dyDescent="0.2">
      <c r="A14" s="111">
        <f>export!A11</f>
        <v>622800</v>
      </c>
      <c r="B14" t="str">
        <f>export!B11</f>
        <v>E PAYE</v>
      </c>
      <c r="C14">
        <f>export!C11</f>
        <v>1000821</v>
      </c>
      <c r="D14" s="120" t="b">
        <f>IF('suivi ma'!T:T&lt;&gt;0,INDEX('suivi ma'!$A$1:$AD$30,MATCH(B14,'suivi ma'!B:B,0),MATCH($D$1,'suivi ma'!$1:$1,0),VLOOKUP(E14,'suivi ma'!$A$1:$AD$30,20,TRUE)))</f>
        <v>0</v>
      </c>
      <c r="E14" s="63">
        <f>export!M11</f>
        <v>0</v>
      </c>
      <c r="F14">
        <f t="shared" si="0"/>
        <v>0</v>
      </c>
      <c r="I14" t="s">
        <v>87</v>
      </c>
      <c r="O14" t="s">
        <v>91</v>
      </c>
      <c r="P14" t="s">
        <v>90</v>
      </c>
    </row>
    <row r="15" spans="1:16" x14ac:dyDescent="0.2">
      <c r="A15" s="111">
        <f>export!A12</f>
        <v>0</v>
      </c>
      <c r="B15">
        <f>export!B12</f>
        <v>0</v>
      </c>
      <c r="C15">
        <f>export!C12</f>
        <v>0</v>
      </c>
      <c r="D15" s="120" t="b">
        <f>IF('suivi ma'!T:T&lt;&gt;0,INDEX('suivi ma'!$A$1:$AD$30,MATCH(B15,'suivi ma'!B:B,0),MATCH($D$1,'suivi ma'!$1:$1,0),VLOOKUP(E15,'suivi ma'!$A$1:$AD$30,20,TRUE)))</f>
        <v>0</v>
      </c>
      <c r="E15" s="63">
        <f>export!M12</f>
        <v>0</v>
      </c>
      <c r="F15">
        <f t="shared" si="0"/>
        <v>0</v>
      </c>
      <c r="I15" t="s">
        <v>88</v>
      </c>
      <c r="O15" t="s">
        <v>92</v>
      </c>
      <c r="P15" t="s">
        <v>89</v>
      </c>
    </row>
    <row r="16" spans="1:16" x14ac:dyDescent="0.2">
      <c r="A16" s="111">
        <f>export!A13</f>
        <v>0</v>
      </c>
      <c r="B16">
        <f>export!B13</f>
        <v>0</v>
      </c>
      <c r="C16">
        <f>export!C13</f>
        <v>0</v>
      </c>
      <c r="D16" s="120" t="b">
        <f>IF('suivi ma'!T:T&lt;&gt;0,INDEX('suivi ma'!$A$1:$AD$30,MATCH(B16,'suivi ma'!B:B,0),MATCH($D$1,'suivi ma'!$1:$1,0),VLOOKUP(E16,'suivi ma'!$A$1:$AD$30,20,TRUE)))</f>
        <v>0</v>
      </c>
      <c r="E16" s="63">
        <f>export!M13</f>
        <v>0</v>
      </c>
      <c r="F16">
        <f t="shared" si="0"/>
        <v>0</v>
      </c>
    </row>
    <row r="17" spans="1:6" x14ac:dyDescent="0.2">
      <c r="A17" s="111">
        <f>export!A14</f>
        <v>0</v>
      </c>
      <c r="B17">
        <f>export!B14</f>
        <v>0</v>
      </c>
      <c r="C17">
        <f>export!C14</f>
        <v>0</v>
      </c>
      <c r="D17" s="120" t="b">
        <f>IF('suivi ma'!T:T&lt;&gt;0,INDEX('suivi ma'!$A$1:$AD$30,MATCH(B17,'suivi ma'!B:B,0),MATCH($D$1,'suivi ma'!$1:$1,0),VLOOKUP(E17,'suivi ma'!$A$1:$AD$30,20,TRUE)))</f>
        <v>0</v>
      </c>
      <c r="E17" s="63">
        <f>export!M14</f>
        <v>0</v>
      </c>
      <c r="F17">
        <f t="shared" si="0"/>
        <v>0</v>
      </c>
    </row>
    <row r="18" spans="1:6" x14ac:dyDescent="0.2">
      <c r="A18" s="111">
        <f>export!A15</f>
        <v>0</v>
      </c>
      <c r="B18">
        <f>export!B15</f>
        <v>0</v>
      </c>
      <c r="C18">
        <f>export!C15</f>
        <v>0</v>
      </c>
      <c r="D18" s="120" t="b">
        <f>IF('suivi ma'!T:T&lt;&gt;0,INDEX('suivi ma'!$A$1:$AD$30,MATCH(B18,'suivi ma'!B:B,0),MATCH($D$1,'suivi ma'!$1:$1,0),VLOOKUP(E18,'suivi ma'!$A$1:$AD$30,20,TRUE)))</f>
        <v>0</v>
      </c>
      <c r="E18" s="63">
        <f>export!M15</f>
        <v>0</v>
      </c>
      <c r="F18">
        <f t="shared" si="0"/>
        <v>0</v>
      </c>
    </row>
    <row r="19" spans="1:6" x14ac:dyDescent="0.2">
      <c r="D19" s="120" t="b">
        <f>IF('suivi ma'!T:T&lt;&gt;0,INDEX('suivi ma'!$A$1:$AD$30,MATCH(B19,'suivi ma'!B:B,0),MATCH($D$1,'suivi ma'!$1:$1,0),VLOOKUP(E19,'suivi ma'!$A$1:$AD$30,20,TRUE)))</f>
        <v>0</v>
      </c>
      <c r="E19" s="63">
        <f>export!M16</f>
        <v>0</v>
      </c>
    </row>
    <row r="20" spans="1:6" x14ac:dyDescent="0.2">
      <c r="D20" s="120" t="b">
        <f>IF('suivi ma'!T:T&lt;&gt;0,INDEX('suivi ma'!$A$1:$AD$30,MATCH(B20,'suivi ma'!B:B,0),MATCH($D$1,'suivi ma'!$1:$1,0),VLOOKUP(E20,'suivi ma'!$A$1:$AD$30,20,TRUE)))</f>
        <v>0</v>
      </c>
      <c r="E20" s="63">
        <f>export!M17</f>
        <v>0</v>
      </c>
    </row>
    <row r="21" spans="1:6" x14ac:dyDescent="0.2">
      <c r="D21" s="120" t="b">
        <f>IF('suivi ma'!T:T&lt;&gt;0,INDEX('suivi ma'!$A$1:$AD$30,MATCH(B21,'suivi ma'!B:B,0),MATCH($D$1,'suivi ma'!$1:$1,0),VLOOKUP(E21,'suivi ma'!$A$1:$AD$30,20,TRUE)))</f>
        <v>0</v>
      </c>
      <c r="E21" s="63">
        <f>export!M18</f>
        <v>0</v>
      </c>
    </row>
    <row r="22" spans="1:6" x14ac:dyDescent="0.2">
      <c r="E22" s="63">
        <f>export!M19</f>
        <v>0</v>
      </c>
    </row>
    <row r="23" spans="1:6" x14ac:dyDescent="0.2">
      <c r="E23" s="63">
        <f>export!M20</f>
        <v>0</v>
      </c>
    </row>
    <row r="24" spans="1:6" x14ac:dyDescent="0.2">
      <c r="E24" s="63">
        <f>export!M21</f>
        <v>0</v>
      </c>
    </row>
    <row r="25" spans="1:6" x14ac:dyDescent="0.2">
      <c r="E25" s="63">
        <f>export!M22</f>
        <v>0</v>
      </c>
    </row>
    <row r="26" spans="1:6" x14ac:dyDescent="0.2">
      <c r="E26" s="63">
        <f>export!M23</f>
        <v>0</v>
      </c>
    </row>
    <row r="27" spans="1:6" x14ac:dyDescent="0.2">
      <c r="E27" s="63">
        <f>export!M24</f>
        <v>0</v>
      </c>
    </row>
    <row r="28" spans="1:6" x14ac:dyDescent="0.2">
      <c r="E28" s="63">
        <f>export!M25</f>
        <v>0</v>
      </c>
    </row>
    <row r="29" spans="1:6" x14ac:dyDescent="0.2">
      <c r="E29" s="63">
        <f>export!M26</f>
        <v>0</v>
      </c>
    </row>
    <row r="30" spans="1:6" x14ac:dyDescent="0.2">
      <c r="E30" s="63">
        <f>export!M27</f>
        <v>0</v>
      </c>
    </row>
    <row r="31" spans="1:6" x14ac:dyDescent="0.2">
      <c r="E31" s="63">
        <f>export!M28</f>
        <v>0</v>
      </c>
    </row>
    <row r="32" spans="1:6" x14ac:dyDescent="0.2">
      <c r="E32" s="63">
        <f>export!M29</f>
        <v>0</v>
      </c>
    </row>
    <row r="33" spans="5:5" x14ac:dyDescent="0.2">
      <c r="E33" s="63">
        <f>export!M30</f>
        <v>0</v>
      </c>
    </row>
    <row r="34" spans="5:5" x14ac:dyDescent="0.2">
      <c r="E34" s="63">
        <f>export!M31</f>
        <v>0</v>
      </c>
    </row>
    <row r="35" spans="5:5" x14ac:dyDescent="0.2">
      <c r="E35" s="63">
        <f>export!M32</f>
        <v>0</v>
      </c>
    </row>
  </sheetData>
  <autoFilter ref="A4:F4" xr:uid="{00000000-0009-0000-0000-000002000000}"/>
  <phoneticPr fontId="2"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export</vt:lpstr>
      <vt:lpstr>suivi ma</vt:lpstr>
      <vt:lpstr>compare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Lorraine Pugi</cp:lastModifiedBy>
  <dcterms:created xsi:type="dcterms:W3CDTF">2015-06-05T18:19:34Z</dcterms:created>
  <dcterms:modified xsi:type="dcterms:W3CDTF">2017-10-18T12:02:40Z</dcterms:modified>
</cp:coreProperties>
</file>