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.rey\Desktop\"/>
    </mc:Choice>
  </mc:AlternateContent>
  <bookViews>
    <workbookView xWindow="-12" yWindow="6240" windowWidth="20736" windowHeight="6276"/>
  </bookViews>
  <sheets>
    <sheet name="MAI" sheetId="48" r:id="rId1"/>
    <sheet name="Récapitulatif annuel" sheetId="33" r:id="rId2"/>
    <sheet name="données" sheetId="30" r:id="rId3"/>
    <sheet name="bareme km" sheetId="32" r:id="rId4"/>
  </sheets>
  <definedNames>
    <definedName name="Ligne_total_NDF">MAI!$A$29</definedName>
    <definedName name="Taux_TVA">MAI!$I$29</definedName>
  </definedNames>
  <calcPr calcId="162913"/>
</workbook>
</file>

<file path=xl/calcChain.xml><?xml version="1.0" encoding="utf-8"?>
<calcChain xmlns="http://schemas.openxmlformats.org/spreadsheetml/2006/main">
  <c r="I27" i="48" l="1"/>
  <c r="J29" i="48" l="1"/>
  <c r="I26" i="48"/>
  <c r="I22" i="48"/>
  <c r="I23" i="48"/>
  <c r="I24" i="48"/>
  <c r="I25" i="48"/>
  <c r="I16" i="48"/>
  <c r="K16" i="48"/>
  <c r="L16" i="48"/>
  <c r="N16" i="48"/>
  <c r="P16" i="48"/>
  <c r="Q16" i="48"/>
  <c r="I28" i="48"/>
  <c r="O29" i="48"/>
  <c r="N28" i="48"/>
  <c r="P28" i="48" s="1"/>
  <c r="Q28" i="48" s="1"/>
  <c r="K28" i="48"/>
  <c r="E29" i="48"/>
  <c r="L28" i="48" l="1"/>
  <c r="K22" i="48"/>
  <c r="L22" i="48"/>
  <c r="N22" i="48"/>
  <c r="P22" i="48"/>
  <c r="Q22" i="48"/>
  <c r="K23" i="48"/>
  <c r="L23" i="48"/>
  <c r="N23" i="48"/>
  <c r="P23" i="48"/>
  <c r="Q23" i="48"/>
  <c r="K24" i="48"/>
  <c r="L24" i="48"/>
  <c r="N24" i="48"/>
  <c r="P24" i="48"/>
  <c r="Q24" i="48"/>
  <c r="K25" i="48"/>
  <c r="L25" i="48"/>
  <c r="N25" i="48"/>
  <c r="P25" i="48"/>
  <c r="Q25" i="48"/>
  <c r="N26" i="48"/>
  <c r="P26" i="48" s="1"/>
  <c r="Q26" i="48" s="1"/>
  <c r="K26" i="48"/>
  <c r="L26" i="48" s="1"/>
  <c r="C40" i="48" l="1"/>
  <c r="D40" i="48"/>
  <c r="E40" i="48"/>
  <c r="N12" i="48" l="1"/>
  <c r="P12" i="48"/>
  <c r="Q12" i="48"/>
  <c r="N13" i="48"/>
  <c r="P13" i="48"/>
  <c r="Q13" i="48"/>
  <c r="N14" i="48"/>
  <c r="P14" i="48"/>
  <c r="Q14" i="48"/>
  <c r="N15" i="48"/>
  <c r="P15" i="48"/>
  <c r="Q15" i="48"/>
  <c r="N17" i="48"/>
  <c r="P17" i="48"/>
  <c r="Q17" i="48"/>
  <c r="N18" i="48"/>
  <c r="P18" i="48"/>
  <c r="Q18" i="48"/>
  <c r="N19" i="48"/>
  <c r="P19" i="48"/>
  <c r="Q19" i="48"/>
  <c r="N20" i="48"/>
  <c r="P20" i="48"/>
  <c r="Q20" i="48"/>
  <c r="N21" i="48"/>
  <c r="P21" i="48"/>
  <c r="Q21" i="48"/>
  <c r="Q29" i="48" l="1"/>
  <c r="P29" i="48"/>
  <c r="B8" i="48"/>
  <c r="E36" i="48" l="1"/>
  <c r="D36" i="48" l="1"/>
  <c r="L21" i="48"/>
  <c r="K21" i="48"/>
  <c r="I21" i="48"/>
  <c r="L20" i="48"/>
  <c r="K20" i="48"/>
  <c r="I20" i="48"/>
  <c r="L19" i="48"/>
  <c r="K19" i="48"/>
  <c r="I19" i="48"/>
  <c r="L18" i="48"/>
  <c r="K18" i="48"/>
  <c r="I18" i="48"/>
  <c r="L17" i="48"/>
  <c r="K17" i="48"/>
  <c r="I17" i="48"/>
  <c r="L15" i="48"/>
  <c r="K15" i="48"/>
  <c r="I15" i="48"/>
  <c r="L14" i="48"/>
  <c r="K14" i="48"/>
  <c r="I14" i="48"/>
  <c r="L13" i="48"/>
  <c r="K13" i="48"/>
  <c r="I13" i="48"/>
  <c r="I12" i="48"/>
  <c r="K12" i="48" s="1"/>
  <c r="K29" i="48" l="1"/>
  <c r="L12" i="48"/>
  <c r="L29" i="48" s="1"/>
  <c r="C36" i="48"/>
  <c r="D49" i="48"/>
  <c r="C49" i="48"/>
  <c r="E42" i="48"/>
  <c r="D42" i="48"/>
  <c r="E41" i="48"/>
  <c r="D41" i="48"/>
  <c r="E39" i="48"/>
  <c r="D39" i="48"/>
  <c r="C39" i="48"/>
  <c r="E38" i="48"/>
  <c r="D38" i="48"/>
  <c r="E37" i="48"/>
  <c r="D37" i="48"/>
  <c r="C37" i="48"/>
  <c r="E35" i="48"/>
  <c r="D35" i="48"/>
  <c r="E34" i="48"/>
  <c r="D34" i="48"/>
  <c r="C34" i="48"/>
  <c r="E33" i="48"/>
  <c r="D33" i="48"/>
  <c r="C33" i="48"/>
  <c r="B7" i="48"/>
  <c r="C5" i="48"/>
  <c r="C4" i="48"/>
  <c r="C3" i="48"/>
  <c r="C41" i="48" l="1"/>
  <c r="C38" i="48"/>
  <c r="C35" i="48"/>
  <c r="C42" i="48"/>
  <c r="D44" i="48"/>
  <c r="D45" i="48" s="1"/>
  <c r="E49" i="48"/>
  <c r="E44" i="48"/>
  <c r="E45" i="48" s="1"/>
  <c r="C44" i="48" l="1"/>
  <c r="C45" i="48" s="1"/>
  <c r="D54" i="48"/>
</calcChain>
</file>

<file path=xl/sharedStrings.xml><?xml version="1.0" encoding="utf-8"?>
<sst xmlns="http://schemas.openxmlformats.org/spreadsheetml/2006/main" count="113" uniqueCount="79">
  <si>
    <t>Date</t>
  </si>
  <si>
    <t>TVA</t>
  </si>
  <si>
    <t>TTC</t>
  </si>
  <si>
    <t>N°</t>
  </si>
  <si>
    <t>kms</t>
  </si>
  <si>
    <t>DATE</t>
  </si>
  <si>
    <t>BANQUE</t>
  </si>
  <si>
    <t>VIREMENT</t>
  </si>
  <si>
    <t>CHEQUE</t>
  </si>
  <si>
    <t>ESPECES</t>
  </si>
  <si>
    <t>SALARIE</t>
  </si>
  <si>
    <t>Chantier</t>
  </si>
  <si>
    <t>N° Chantier</t>
  </si>
  <si>
    <t>Utilisation véhicule perso :</t>
  </si>
  <si>
    <t>Detail</t>
  </si>
  <si>
    <t>GO VU</t>
  </si>
  <si>
    <t>GO VT</t>
  </si>
  <si>
    <t>Péages</t>
  </si>
  <si>
    <t>Type</t>
  </si>
  <si>
    <t>Autres frais</t>
  </si>
  <si>
    <t>HT</t>
  </si>
  <si>
    <t>Taux TVA</t>
  </si>
  <si>
    <t>ANNEE</t>
  </si>
  <si>
    <t>km</t>
  </si>
  <si>
    <t>Taux</t>
  </si>
  <si>
    <t>Montant</t>
  </si>
  <si>
    <t>Nb de CV</t>
  </si>
  <si>
    <t>moins de 5 000 km</t>
  </si>
  <si>
    <t>5 001 à 20 000 km</t>
  </si>
  <si>
    <t>plus de 20 000 km</t>
  </si>
  <si>
    <t>3 CV et moins</t>
  </si>
  <si>
    <t>4 CV</t>
  </si>
  <si>
    <t>5 CV</t>
  </si>
  <si>
    <t>6 CV</t>
  </si>
  <si>
    <t>7 CV et plus</t>
  </si>
  <si>
    <t>OUI</t>
  </si>
  <si>
    <t>NON</t>
  </si>
  <si>
    <t xml:space="preserve">NOTE DE FRAIS </t>
  </si>
  <si>
    <t>SOCIETE</t>
  </si>
  <si>
    <t>AUTRES FRAIS</t>
  </si>
  <si>
    <t>MAI</t>
  </si>
  <si>
    <t>TOTAL (1)</t>
  </si>
  <si>
    <t>TOTAL GENERAL (2)</t>
  </si>
  <si>
    <t>contrôle (2-1)</t>
  </si>
  <si>
    <t>TOTAL A REMBOURSER (2+3)</t>
  </si>
  <si>
    <t>VEHICULES</t>
  </si>
  <si>
    <t>SNCF</t>
  </si>
  <si>
    <t>Lieu départ</t>
  </si>
  <si>
    <t>Lieu arrivé</t>
  </si>
  <si>
    <t>Indemnités kilometriques (3)</t>
  </si>
  <si>
    <t>Hotel petit déjeuner</t>
  </si>
  <si>
    <t>Hotel nuit</t>
  </si>
  <si>
    <t>0,493 x d</t>
  </si>
  <si>
    <t>0,410 x d</t>
  </si>
  <si>
    <t>0,543 x d</t>
  </si>
  <si>
    <t>0,568 x d</t>
  </si>
  <si>
    <t>0,595 x d</t>
  </si>
  <si>
    <t>( 0,245 x d) + 824</t>
  </si>
  <si>
    <t>( 0,277x d) + 1 082</t>
  </si>
  <si>
    <t>(0,305 x d) + 1 188</t>
  </si>
  <si>
    <t>(0,320 x d) + 1 244</t>
  </si>
  <si>
    <t>(0,337 x d) + 1 288</t>
  </si>
  <si>
    <t>0,332 x d</t>
  </si>
  <si>
    <t>0,364 x d</t>
  </si>
  <si>
    <t>0,382 x d</t>
  </si>
  <si>
    <t>0,401 x d</t>
  </si>
  <si>
    <t>0,286x d</t>
  </si>
  <si>
    <t>REGLEMENT</t>
  </si>
  <si>
    <t xml:space="preserve">VALIDATION </t>
  </si>
  <si>
    <t>SUPERIEUR HIERARCHIQUE</t>
  </si>
  <si>
    <t>Repas sur place 10%</t>
  </si>
  <si>
    <t>Repas sur place 20%</t>
  </si>
  <si>
    <t>Repas à emporter 5,5%</t>
  </si>
  <si>
    <t>SIGNATURE</t>
  </si>
  <si>
    <t>,l</t>
  </si>
  <si>
    <t>drgh</t>
  </si>
  <si>
    <t>te</t>
  </si>
  <si>
    <t>erg</t>
  </si>
  <si>
    <t>reg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</si>
</sst>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[$-40C]mmmm\-yy;@"/>
    <numFmt numFmtId="165" formatCode="d/m;@"/>
    <numFmt numFmtId="166" formatCode="0.000"/>
    <numFmt numFmtId="167" formatCode="0.0%"/>
  </numFmts>
  <fonts count="18" x14ac:knownFonts="1">
    <font>
      <sz val="10"/>
      <name val="Arial"/>
    </font>
    <font>
      <sz val="10"/>
      <name val="Arial"/>
      <family val="2"/>
    </font>
    <font>
      <sz val="10"/>
      <name val="Century Gothic"/>
      <family val="2"/>
    </font>
    <font>
      <b/>
      <sz val="16"/>
      <name val="Century Gothic"/>
      <family val="2"/>
    </font>
    <font>
      <b/>
      <u/>
      <sz val="10"/>
      <name val="Century Gothic"/>
      <family val="2"/>
    </font>
    <font>
      <sz val="12"/>
      <name val="Century Gothic"/>
      <family val="2"/>
    </font>
    <font>
      <b/>
      <sz val="12"/>
      <name val="Century Gothic"/>
      <family val="2"/>
    </font>
    <font>
      <sz val="8"/>
      <name val="Century Gothic"/>
      <family val="2"/>
    </font>
    <font>
      <b/>
      <sz val="10"/>
      <name val="Arial"/>
      <family val="2"/>
    </font>
    <font>
      <sz val="10"/>
      <name val="Arial"/>
      <family val="2"/>
    </font>
    <font>
      <i/>
      <sz val="12"/>
      <name val="Century Gothic"/>
      <family val="2"/>
    </font>
    <font>
      <b/>
      <u/>
      <sz val="12"/>
      <name val="Century Gothic"/>
      <family val="2"/>
    </font>
    <font>
      <b/>
      <i/>
      <sz val="12"/>
      <name val="Century Gothic"/>
      <family val="2"/>
    </font>
    <font>
      <sz val="11"/>
      <color rgb="FF303030"/>
      <name val="Arial"/>
      <family val="2"/>
    </font>
    <font>
      <b/>
      <sz val="11"/>
      <color rgb="FF303030"/>
      <name val="Arial"/>
      <family val="2"/>
    </font>
    <font>
      <sz val="16"/>
      <name val="Century Gothic"/>
      <family val="2"/>
    </font>
    <font>
      <b/>
      <sz val="26"/>
      <name val="Century Gothic"/>
      <family val="2"/>
    </font>
    <font>
      <b/>
      <sz val="20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9" tint="0.59996337778862885"/>
        <bgColor indexed="64"/>
      </patternFill>
    </fill>
  </fills>
  <borders count="46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dotted">
        <color indexed="55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dotted">
        <color indexed="55"/>
      </bottom>
      <diagonal/>
    </border>
    <border>
      <left style="medium">
        <color indexed="64"/>
      </left>
      <right/>
      <top style="dotted">
        <color indexed="55"/>
      </top>
      <bottom style="dotted">
        <color indexed="55"/>
      </bottom>
      <diagonal/>
    </border>
    <border>
      <left style="medium">
        <color indexed="64"/>
      </left>
      <right/>
      <top style="dotted">
        <color indexed="55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55"/>
      </bottom>
      <diagonal/>
    </border>
    <border>
      <left style="medium">
        <color indexed="64"/>
      </left>
      <right style="medium">
        <color indexed="64"/>
      </right>
      <top style="dotted">
        <color indexed="55"/>
      </top>
      <bottom style="dotted">
        <color indexed="55"/>
      </bottom>
      <diagonal/>
    </border>
    <border>
      <left style="medium">
        <color indexed="64"/>
      </left>
      <right style="medium">
        <color indexed="64"/>
      </right>
      <top style="dotted">
        <color indexed="55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dotted">
        <color indexed="55"/>
      </bottom>
      <diagonal/>
    </border>
    <border>
      <left style="medium">
        <color indexed="64"/>
      </left>
      <right style="medium">
        <color indexed="64"/>
      </right>
      <top/>
      <bottom style="dotted">
        <color indexed="55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dotted">
        <color indexed="55"/>
      </top>
      <bottom/>
      <diagonal/>
    </border>
    <border>
      <left style="medium">
        <color rgb="FF303030"/>
      </left>
      <right style="medium">
        <color rgb="FF303030"/>
      </right>
      <top style="medium">
        <color rgb="FF303030"/>
      </top>
      <bottom style="medium">
        <color rgb="FF303030"/>
      </bottom>
      <diagonal/>
    </border>
    <border>
      <left style="thin">
        <color rgb="FF000000"/>
      </left>
      <right style="medium">
        <color rgb="FF303030"/>
      </right>
      <top style="thin">
        <color rgb="FF000000"/>
      </top>
      <bottom style="medium">
        <color rgb="FF303030"/>
      </bottom>
      <diagonal/>
    </border>
    <border>
      <left style="medium">
        <color rgb="FF303030"/>
      </left>
      <right style="medium">
        <color rgb="FF303030"/>
      </right>
      <top style="thin">
        <color rgb="FF000000"/>
      </top>
      <bottom style="medium">
        <color rgb="FF303030"/>
      </bottom>
      <diagonal/>
    </border>
    <border>
      <left style="medium">
        <color rgb="FF303030"/>
      </left>
      <right style="thin">
        <color rgb="FF000000"/>
      </right>
      <top style="thin">
        <color rgb="FF000000"/>
      </top>
      <bottom style="medium">
        <color rgb="FF303030"/>
      </bottom>
      <diagonal/>
    </border>
    <border>
      <left style="thin">
        <color rgb="FF000000"/>
      </left>
      <right style="medium">
        <color rgb="FF303030"/>
      </right>
      <top style="medium">
        <color rgb="FF303030"/>
      </top>
      <bottom style="medium">
        <color rgb="FF303030"/>
      </bottom>
      <diagonal/>
    </border>
    <border>
      <left style="medium">
        <color rgb="FF303030"/>
      </left>
      <right style="thin">
        <color rgb="FF000000"/>
      </right>
      <top style="medium">
        <color rgb="FF303030"/>
      </top>
      <bottom style="medium">
        <color rgb="FF303030"/>
      </bottom>
      <diagonal/>
    </border>
    <border>
      <left style="thin">
        <color rgb="FF000000"/>
      </left>
      <right style="medium">
        <color rgb="FF303030"/>
      </right>
      <top style="medium">
        <color rgb="FF303030"/>
      </top>
      <bottom style="thin">
        <color rgb="FF000000"/>
      </bottom>
      <diagonal/>
    </border>
    <border>
      <left style="medium">
        <color rgb="FF303030"/>
      </left>
      <right style="medium">
        <color rgb="FF303030"/>
      </right>
      <top style="medium">
        <color rgb="FF303030"/>
      </top>
      <bottom style="thin">
        <color rgb="FF000000"/>
      </bottom>
      <diagonal/>
    </border>
    <border>
      <left style="medium">
        <color rgb="FF303030"/>
      </left>
      <right style="thin">
        <color rgb="FF000000"/>
      </right>
      <top style="medium">
        <color rgb="FF303030"/>
      </top>
      <bottom style="thin">
        <color rgb="FF000000"/>
      </bottom>
      <diagonal/>
    </border>
    <border>
      <left/>
      <right/>
      <top/>
      <bottom style="medium">
        <color theme="5" tint="-0.24997711111789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1">
    <xf numFmtId="0" fontId="0" fillId="0" borderId="0" xfId="0"/>
    <xf numFmtId="0" fontId="9" fillId="0" borderId="0" xfId="0" applyFont="1"/>
    <xf numFmtId="0" fontId="9" fillId="0" borderId="0" xfId="0" applyFont="1" applyFill="1" applyBorder="1"/>
    <xf numFmtId="9" fontId="9" fillId="0" borderId="0" xfId="0" applyNumberFormat="1" applyFont="1"/>
    <xf numFmtId="9" fontId="9" fillId="0" borderId="0" xfId="0" applyNumberFormat="1" applyFont="1" applyFill="1" applyBorder="1"/>
    <xf numFmtId="9" fontId="0" fillId="0" borderId="0" xfId="0" applyNumberFormat="1"/>
    <xf numFmtId="0" fontId="8" fillId="0" borderId="0" xfId="0" applyFont="1"/>
    <xf numFmtId="0" fontId="13" fillId="2" borderId="32" xfId="0" applyFont="1" applyFill="1" applyBorder="1" applyAlignment="1">
      <alignment vertical="top" wrapText="1"/>
    </xf>
    <xf numFmtId="0" fontId="14" fillId="2" borderId="33" xfId="0" applyFont="1" applyFill="1" applyBorder="1" applyAlignment="1">
      <alignment vertical="top" wrapText="1"/>
    </xf>
    <xf numFmtId="0" fontId="14" fillId="2" borderId="34" xfId="0" applyFont="1" applyFill="1" applyBorder="1" applyAlignment="1">
      <alignment vertical="top" wrapText="1"/>
    </xf>
    <xf numFmtId="0" fontId="14" fillId="2" borderId="35" xfId="0" applyFont="1" applyFill="1" applyBorder="1" applyAlignment="1">
      <alignment vertical="top" wrapText="1"/>
    </xf>
    <xf numFmtId="0" fontId="13" fillId="2" borderId="36" xfId="0" applyFont="1" applyFill="1" applyBorder="1" applyAlignment="1">
      <alignment vertical="top" wrapText="1"/>
    </xf>
    <xf numFmtId="0" fontId="13" fillId="2" borderId="37" xfId="0" applyFont="1" applyFill="1" applyBorder="1" applyAlignment="1">
      <alignment vertical="top" wrapText="1"/>
    </xf>
    <xf numFmtId="0" fontId="13" fillId="2" borderId="38" xfId="0" applyFont="1" applyFill="1" applyBorder="1" applyAlignment="1">
      <alignment vertical="top" wrapText="1"/>
    </xf>
    <xf numFmtId="0" fontId="13" fillId="2" borderId="39" xfId="0" applyFont="1" applyFill="1" applyBorder="1" applyAlignment="1">
      <alignment vertical="top" wrapText="1"/>
    </xf>
    <xf numFmtId="0" fontId="13" fillId="2" borderId="40" xfId="0" applyFont="1" applyFill="1" applyBorder="1" applyAlignment="1">
      <alignment vertical="top" wrapText="1"/>
    </xf>
    <xf numFmtId="166" fontId="13" fillId="2" borderId="32" xfId="0" applyNumberFormat="1" applyFont="1" applyFill="1" applyBorder="1" applyAlignment="1">
      <alignment vertical="top" wrapText="1"/>
    </xf>
    <xf numFmtId="166" fontId="13" fillId="2" borderId="37" xfId="0" applyNumberFormat="1" applyFont="1" applyFill="1" applyBorder="1" applyAlignment="1">
      <alignment vertical="top" wrapText="1"/>
    </xf>
    <xf numFmtId="166" fontId="13" fillId="2" borderId="39" xfId="0" applyNumberFormat="1" applyFont="1" applyFill="1" applyBorder="1" applyAlignment="1">
      <alignment vertical="top" wrapText="1"/>
    </xf>
    <xf numFmtId="166" fontId="13" fillId="2" borderId="40" xfId="0" applyNumberFormat="1" applyFont="1" applyFill="1" applyBorder="1" applyAlignment="1">
      <alignment vertical="top" wrapText="1"/>
    </xf>
    <xf numFmtId="1" fontId="13" fillId="2" borderId="36" xfId="0" applyNumberFormat="1" applyFont="1" applyFill="1" applyBorder="1" applyAlignment="1">
      <alignment vertical="top" wrapText="1"/>
    </xf>
    <xf numFmtId="1" fontId="13" fillId="2" borderId="38" xfId="0" applyNumberFormat="1" applyFont="1" applyFill="1" applyBorder="1" applyAlignment="1">
      <alignment vertical="top" wrapText="1"/>
    </xf>
    <xf numFmtId="1" fontId="0" fillId="0" borderId="0" xfId="0" applyNumberFormat="1"/>
    <xf numFmtId="0" fontId="0" fillId="0" borderId="0" xfId="0" applyProtection="1"/>
    <xf numFmtId="0" fontId="5" fillId="0" borderId="0" xfId="0" applyFont="1" applyProtection="1"/>
    <xf numFmtId="0" fontId="6" fillId="0" borderId="0" xfId="0" applyFont="1" applyProtection="1"/>
    <xf numFmtId="0" fontId="7" fillId="0" borderId="0" xfId="0" applyFont="1" applyBorder="1" applyAlignment="1" applyProtection="1">
      <alignment horizontal="left" vertical="center"/>
    </xf>
    <xf numFmtId="0" fontId="2" fillId="0" borderId="0" xfId="0" applyFont="1" applyProtection="1"/>
    <xf numFmtId="0" fontId="4" fillId="0" borderId="0" xfId="0" applyFont="1" applyProtection="1"/>
    <xf numFmtId="0" fontId="6" fillId="0" borderId="4" xfId="0" applyFont="1" applyBorder="1" applyAlignment="1" applyProtection="1"/>
    <xf numFmtId="0" fontId="6" fillId="0" borderId="5" xfId="0" applyFont="1" applyBorder="1" applyAlignment="1" applyProtection="1"/>
    <xf numFmtId="0" fontId="6" fillId="0" borderId="6" xfId="0" applyFont="1" applyBorder="1" applyAlignment="1" applyProtection="1"/>
    <xf numFmtId="0" fontId="6" fillId="0" borderId="4" xfId="0" applyFont="1" applyBorder="1" applyAlignment="1" applyProtection="1">
      <alignment horizontal="center"/>
    </xf>
    <xf numFmtId="0" fontId="6" fillId="0" borderId="7" xfId="0" applyFont="1" applyBorder="1" applyAlignment="1" applyProtection="1">
      <alignment horizontal="center"/>
    </xf>
    <xf numFmtId="0" fontId="6" fillId="0" borderId="8" xfId="0" applyFont="1" applyBorder="1" applyAlignment="1" applyProtection="1">
      <alignment horizontal="center"/>
    </xf>
    <xf numFmtId="0" fontId="6" fillId="0" borderId="6" xfId="0" applyFont="1" applyBorder="1" applyAlignment="1" applyProtection="1">
      <alignment horizontal="center"/>
    </xf>
    <xf numFmtId="0" fontId="6" fillId="0" borderId="9" xfId="0" applyFont="1" applyBorder="1" applyAlignment="1" applyProtection="1">
      <alignment horizontal="center"/>
    </xf>
    <xf numFmtId="0" fontId="6" fillId="0" borderId="10" xfId="0" applyFont="1" applyBorder="1" applyAlignment="1" applyProtection="1">
      <alignment horizontal="center"/>
    </xf>
    <xf numFmtId="0" fontId="6" fillId="0" borderId="11" xfId="0" applyFont="1" applyBorder="1" applyAlignment="1" applyProtection="1">
      <alignment horizontal="center"/>
    </xf>
    <xf numFmtId="0" fontId="6" fillId="0" borderId="5" xfId="0" applyFont="1" applyBorder="1" applyAlignment="1" applyProtection="1">
      <alignment horizontal="center"/>
    </xf>
    <xf numFmtId="0" fontId="6" fillId="0" borderId="12" xfId="0" applyFont="1" applyBorder="1" applyAlignment="1" applyProtection="1">
      <alignment horizontal="center"/>
    </xf>
    <xf numFmtId="4" fontId="5" fillId="0" borderId="14" xfId="0" applyNumberFormat="1" applyFont="1" applyBorder="1" applyProtection="1"/>
    <xf numFmtId="0" fontId="6" fillId="0" borderId="5" xfId="0" applyFont="1" applyBorder="1" applyProtection="1"/>
    <xf numFmtId="0" fontId="6" fillId="0" borderId="8" xfId="0" applyFont="1" applyBorder="1" applyProtection="1"/>
    <xf numFmtId="4" fontId="6" fillId="0" borderId="4" xfId="0" applyNumberFormat="1" applyFont="1" applyBorder="1" applyProtection="1"/>
    <xf numFmtId="4" fontId="6" fillId="0" borderId="5" xfId="0" applyNumberFormat="1" applyFont="1" applyBorder="1" applyProtection="1"/>
    <xf numFmtId="4" fontId="6" fillId="0" borderId="6" xfId="0" applyNumberFormat="1" applyFont="1" applyBorder="1" applyProtection="1"/>
    <xf numFmtId="4" fontId="5" fillId="0" borderId="0" xfId="0" applyNumberFormat="1" applyFont="1" applyProtection="1"/>
    <xf numFmtId="165" fontId="5" fillId="0" borderId="0" xfId="0" applyNumberFormat="1" applyFont="1" applyBorder="1" applyAlignment="1" applyProtection="1">
      <alignment horizontal="center"/>
    </xf>
    <xf numFmtId="0" fontId="6" fillId="0" borderId="0" xfId="0" applyFont="1" applyBorder="1" applyProtection="1"/>
    <xf numFmtId="0" fontId="5" fillId="0" borderId="19" xfId="0" applyFont="1" applyBorder="1" applyProtection="1"/>
    <xf numFmtId="4" fontId="5" fillId="0" borderId="22" xfId="0" applyNumberFormat="1" applyFont="1" applyBorder="1" applyProtection="1"/>
    <xf numFmtId="0" fontId="5" fillId="0" borderId="20" xfId="0" applyFont="1" applyBorder="1" applyProtection="1"/>
    <xf numFmtId="4" fontId="5" fillId="0" borderId="23" xfId="0" applyNumberFormat="1" applyFont="1" applyBorder="1" applyProtection="1"/>
    <xf numFmtId="0" fontId="5" fillId="0" borderId="21" xfId="0" applyFont="1" applyBorder="1" applyProtection="1"/>
    <xf numFmtId="4" fontId="5" fillId="0" borderId="24" xfId="0" applyNumberFormat="1" applyFont="1" applyBorder="1" applyProtection="1"/>
    <xf numFmtId="4" fontId="5" fillId="0" borderId="1" xfId="0" applyNumberFormat="1" applyFont="1" applyBorder="1" applyProtection="1"/>
    <xf numFmtId="0" fontId="6" fillId="0" borderId="8" xfId="0" applyFont="1" applyFill="1" applyBorder="1" applyProtection="1"/>
    <xf numFmtId="4" fontId="6" fillId="0" borderId="8" xfId="0" applyNumberFormat="1" applyFont="1" applyBorder="1" applyProtection="1"/>
    <xf numFmtId="4" fontId="10" fillId="0" borderId="0" xfId="0" applyNumberFormat="1" applyFont="1" applyAlignment="1" applyProtection="1">
      <alignment horizontal="center"/>
    </xf>
    <xf numFmtId="4" fontId="10" fillId="0" borderId="0" xfId="0" applyNumberFormat="1" applyFont="1" applyProtection="1"/>
    <xf numFmtId="2" fontId="6" fillId="0" borderId="8" xfId="0" applyNumberFormat="1" applyFont="1" applyFill="1" applyBorder="1" applyProtection="1"/>
    <xf numFmtId="1" fontId="5" fillId="0" borderId="8" xfId="0" applyNumberFormat="1" applyFont="1" applyBorder="1" applyProtection="1"/>
    <xf numFmtId="166" fontId="5" fillId="0" borderId="8" xfId="0" applyNumberFormat="1" applyFont="1" applyBorder="1" applyProtection="1"/>
    <xf numFmtId="2" fontId="6" fillId="0" borderId="8" xfId="0" applyNumberFormat="1" applyFont="1" applyBorder="1" applyProtection="1"/>
    <xf numFmtId="1" fontId="5" fillId="0" borderId="0" xfId="0" applyNumberFormat="1" applyFont="1" applyProtection="1"/>
    <xf numFmtId="0" fontId="6" fillId="0" borderId="0" xfId="0" applyFont="1" applyAlignment="1" applyProtection="1">
      <alignment horizontal="center"/>
    </xf>
    <xf numFmtId="0" fontId="11" fillId="0" borderId="0" xfId="0" applyFont="1" applyBorder="1" applyAlignment="1" applyProtection="1">
      <alignment horizontal="center"/>
    </xf>
    <xf numFmtId="0" fontId="6" fillId="0" borderId="4" xfId="0" applyFont="1" applyBorder="1" applyAlignment="1" applyProtection="1">
      <alignment vertical="center"/>
    </xf>
    <xf numFmtId="0" fontId="6" fillId="0" borderId="2" xfId="0" applyFont="1" applyBorder="1" applyAlignment="1" applyProtection="1"/>
    <xf numFmtId="0" fontId="6" fillId="0" borderId="0" xfId="0" applyFont="1" applyBorder="1" applyAlignment="1" applyProtection="1"/>
    <xf numFmtId="0" fontId="5" fillId="0" borderId="8" xfId="0" applyFont="1" applyBorder="1" applyProtection="1"/>
    <xf numFmtId="0" fontId="1" fillId="0" borderId="0" xfId="0" applyFont="1"/>
    <xf numFmtId="0" fontId="3" fillId="0" borderId="0" xfId="0" applyFont="1" applyProtection="1"/>
    <xf numFmtId="0" fontId="3" fillId="0" borderId="0" xfId="0" applyFont="1" applyAlignment="1" applyProtection="1">
      <alignment horizontal="left"/>
    </xf>
    <xf numFmtId="0" fontId="15" fillId="0" borderId="0" xfId="0" applyFont="1" applyProtection="1"/>
    <xf numFmtId="167" fontId="9" fillId="0" borderId="0" xfId="0" applyNumberFormat="1" applyFont="1" applyFill="1" applyBorder="1"/>
    <xf numFmtId="0" fontId="1" fillId="0" borderId="0" xfId="0" applyFont="1" applyFill="1" applyBorder="1"/>
    <xf numFmtId="9" fontId="1" fillId="0" borderId="0" xfId="0" applyNumberFormat="1" applyFont="1" applyFill="1" applyBorder="1"/>
    <xf numFmtId="0" fontId="0" fillId="0" borderId="41" xfId="0" applyFont="1" applyBorder="1" applyAlignment="1" applyProtection="1"/>
    <xf numFmtId="0" fontId="0" fillId="0" borderId="0" xfId="0" applyFont="1" applyBorder="1" applyAlignment="1" applyProtection="1"/>
    <xf numFmtId="0" fontId="5" fillId="0" borderId="0" xfId="0" applyFont="1" applyBorder="1" applyProtection="1"/>
    <xf numFmtId="0" fontId="5" fillId="0" borderId="16" xfId="0" applyFont="1" applyBorder="1" applyProtection="1"/>
    <xf numFmtId="0" fontId="5" fillId="0" borderId="18" xfId="0" applyFont="1" applyBorder="1" applyProtection="1"/>
    <xf numFmtId="0" fontId="5" fillId="0" borderId="17" xfId="0" applyFont="1" applyBorder="1" applyProtection="1"/>
    <xf numFmtId="0" fontId="5" fillId="0" borderId="15" xfId="0" applyFont="1" applyBorder="1" applyProtection="1"/>
    <xf numFmtId="0" fontId="5" fillId="0" borderId="25" xfId="0" applyFont="1" applyBorder="1" applyProtection="1"/>
    <xf numFmtId="0" fontId="5" fillId="0" borderId="3" xfId="0" applyFont="1" applyBorder="1" applyProtection="1"/>
    <xf numFmtId="0" fontId="5" fillId="0" borderId="2" xfId="0" applyFont="1" applyBorder="1" applyProtection="1"/>
    <xf numFmtId="0" fontId="5" fillId="0" borderId="1" xfId="0" applyFont="1" applyBorder="1" applyProtection="1"/>
    <xf numFmtId="0" fontId="6" fillId="0" borderId="4" xfId="0" applyFont="1" applyBorder="1" applyProtection="1"/>
    <xf numFmtId="2" fontId="3" fillId="0" borderId="5" xfId="0" applyNumberFormat="1" applyFont="1" applyBorder="1" applyAlignment="1" applyProtection="1">
      <alignment vertical="center"/>
    </xf>
    <xf numFmtId="0" fontId="5" fillId="0" borderId="5" xfId="0" applyFont="1" applyBorder="1" applyProtection="1"/>
    <xf numFmtId="0" fontId="5" fillId="0" borderId="6" xfId="0" applyFont="1" applyBorder="1" applyProtection="1"/>
    <xf numFmtId="0" fontId="6" fillId="0" borderId="0" xfId="0" applyFont="1" applyFill="1" applyBorder="1" applyProtection="1"/>
    <xf numFmtId="0" fontId="6" fillId="0" borderId="16" xfId="0" applyFont="1" applyBorder="1" applyProtection="1"/>
    <xf numFmtId="0" fontId="10" fillId="0" borderId="0" xfId="0" applyFont="1" applyFill="1" applyBorder="1" applyAlignment="1" applyProtection="1">
      <alignment horizontal="left"/>
    </xf>
    <xf numFmtId="4" fontId="6" fillId="0" borderId="4" xfId="0" applyNumberFormat="1" applyFont="1" applyBorder="1" applyAlignment="1" applyProtection="1">
      <alignment horizontal="center"/>
    </xf>
    <xf numFmtId="4" fontId="6" fillId="0" borderId="5" xfId="0" applyNumberFormat="1" applyFont="1" applyBorder="1" applyAlignment="1" applyProtection="1">
      <alignment horizontal="center"/>
    </xf>
    <xf numFmtId="4" fontId="6" fillId="0" borderId="6" xfId="0" applyNumberFormat="1" applyFont="1" applyBorder="1" applyAlignment="1" applyProtection="1">
      <alignment horizontal="center"/>
    </xf>
    <xf numFmtId="0" fontId="6" fillId="0" borderId="0" xfId="0" applyFont="1" applyBorder="1" applyAlignment="1" applyProtection="1">
      <alignment horizontal="center"/>
    </xf>
    <xf numFmtId="0" fontId="5" fillId="3" borderId="6" xfId="0" applyFont="1" applyFill="1" applyBorder="1" applyProtection="1"/>
    <xf numFmtId="4" fontId="6" fillId="0" borderId="0" xfId="0" applyNumberFormat="1" applyFont="1" applyBorder="1" applyProtection="1"/>
    <xf numFmtId="10" fontId="5" fillId="0" borderId="45" xfId="1" applyNumberFormat="1" applyFont="1" applyBorder="1" applyProtection="1"/>
    <xf numFmtId="10" fontId="5" fillId="0" borderId="14" xfId="1" applyNumberFormat="1" applyFont="1" applyBorder="1" applyProtection="1"/>
    <xf numFmtId="10" fontId="5" fillId="0" borderId="29" xfId="1" applyNumberFormat="1" applyFont="1" applyBorder="1" applyProtection="1"/>
    <xf numFmtId="10" fontId="5" fillId="0" borderId="0" xfId="1" applyNumberFormat="1" applyFont="1" applyBorder="1" applyProtection="1"/>
    <xf numFmtId="0" fontId="1" fillId="0" borderId="0" xfId="0" applyFont="1" applyFill="1" applyBorder="1" applyProtection="1"/>
    <xf numFmtId="0" fontId="10" fillId="0" borderId="3" xfId="0" applyFont="1" applyBorder="1" applyAlignment="1" applyProtection="1">
      <alignment vertical="center"/>
    </xf>
    <xf numFmtId="0" fontId="10" fillId="0" borderId="2" xfId="0" applyFont="1" applyBorder="1" applyAlignment="1" applyProtection="1">
      <alignment vertical="center"/>
    </xf>
    <xf numFmtId="0" fontId="10" fillId="0" borderId="1" xfId="0" applyFont="1" applyBorder="1" applyAlignment="1" applyProtection="1">
      <alignment vertical="center"/>
    </xf>
    <xf numFmtId="0" fontId="10" fillId="0" borderId="16" xfId="0" applyFont="1" applyBorder="1" applyAlignment="1" applyProtection="1">
      <alignment vertical="center"/>
    </xf>
    <xf numFmtId="0" fontId="10" fillId="0" borderId="18" xfId="0" applyFont="1" applyBorder="1" applyAlignment="1" applyProtection="1">
      <alignment vertical="center"/>
    </xf>
    <xf numFmtId="0" fontId="10" fillId="0" borderId="0" xfId="0" applyFont="1" applyBorder="1" applyAlignment="1" applyProtection="1">
      <alignment vertical="center"/>
    </xf>
    <xf numFmtId="0" fontId="10" fillId="0" borderId="17" xfId="0" applyFont="1" applyBorder="1" applyAlignment="1" applyProtection="1">
      <alignment vertical="center"/>
    </xf>
    <xf numFmtId="0" fontId="10" fillId="0" borderId="15" xfId="0" applyFont="1" applyBorder="1" applyAlignment="1" applyProtection="1">
      <alignment vertical="center"/>
    </xf>
    <xf numFmtId="0" fontId="10" fillId="0" borderId="25" xfId="0" applyFont="1" applyBorder="1" applyAlignment="1" applyProtection="1">
      <alignment vertical="center"/>
    </xf>
    <xf numFmtId="0" fontId="10" fillId="0" borderId="4" xfId="0" applyFont="1" applyFill="1" applyBorder="1" applyAlignment="1" applyProtection="1">
      <alignment horizontal="right" vertical="center"/>
    </xf>
    <xf numFmtId="4" fontId="5" fillId="0" borderId="6" xfId="0" applyNumberFormat="1" applyFont="1" applyFill="1" applyBorder="1" applyProtection="1"/>
    <xf numFmtId="0" fontId="5" fillId="3" borderId="4" xfId="0" applyFont="1" applyFill="1" applyBorder="1" applyProtection="1"/>
    <xf numFmtId="4" fontId="5" fillId="3" borderId="4" xfId="0" applyNumberFormat="1" applyFont="1" applyFill="1" applyBorder="1" applyAlignment="1" applyProtection="1">
      <alignment horizontal="center"/>
    </xf>
    <xf numFmtId="4" fontId="5" fillId="3" borderId="5" xfId="0" applyNumberFormat="1" applyFont="1" applyFill="1" applyBorder="1" applyAlignment="1" applyProtection="1">
      <alignment horizontal="center"/>
    </xf>
    <xf numFmtId="4" fontId="5" fillId="3" borderId="6" xfId="0" applyNumberFormat="1" applyFont="1" applyFill="1" applyBorder="1" applyAlignment="1" applyProtection="1">
      <alignment horizontal="center"/>
    </xf>
    <xf numFmtId="1" fontId="15" fillId="0" borderId="0" xfId="0" applyNumberFormat="1" applyFont="1" applyFill="1" applyAlignment="1" applyProtection="1">
      <alignment horizontal="left"/>
      <protection locked="0"/>
    </xf>
    <xf numFmtId="1" fontId="5" fillId="4" borderId="13" xfId="0" applyNumberFormat="1" applyFont="1" applyFill="1" applyBorder="1" applyAlignment="1" applyProtection="1">
      <alignment horizontal="center"/>
      <protection locked="0"/>
    </xf>
    <xf numFmtId="0" fontId="5" fillId="4" borderId="26" xfId="0" applyFont="1" applyFill="1" applyBorder="1" applyProtection="1">
      <protection locked="0"/>
    </xf>
    <xf numFmtId="0" fontId="5" fillId="4" borderId="27" xfId="0" applyFont="1" applyFill="1" applyBorder="1" applyProtection="1">
      <protection locked="0"/>
    </xf>
    <xf numFmtId="0" fontId="5" fillId="4" borderId="27" xfId="0" applyFont="1" applyFill="1" applyBorder="1" applyAlignment="1" applyProtection="1">
      <protection locked="0"/>
    </xf>
    <xf numFmtId="0" fontId="5" fillId="4" borderId="16" xfId="0" applyFont="1" applyFill="1" applyBorder="1" applyProtection="1">
      <protection locked="0"/>
    </xf>
    <xf numFmtId="0" fontId="5" fillId="4" borderId="31" xfId="0" applyFont="1" applyFill="1" applyBorder="1" applyProtection="1">
      <protection locked="0"/>
    </xf>
    <xf numFmtId="0" fontId="5" fillId="4" borderId="31" xfId="0" applyFont="1" applyFill="1" applyBorder="1" applyAlignment="1" applyProtection="1">
      <protection locked="0"/>
    </xf>
    <xf numFmtId="4" fontId="5" fillId="4" borderId="29" xfId="0" applyNumberFormat="1" applyFont="1" applyFill="1" applyBorder="1" applyProtection="1">
      <protection locked="0"/>
    </xf>
    <xf numFmtId="4" fontId="5" fillId="4" borderId="14" xfId="0" applyNumberFormat="1" applyFont="1" applyFill="1" applyBorder="1" applyProtection="1"/>
    <xf numFmtId="4" fontId="5" fillId="4" borderId="0" xfId="0" applyNumberFormat="1" applyFont="1" applyFill="1" applyBorder="1" applyProtection="1"/>
    <xf numFmtId="0" fontId="5" fillId="4" borderId="28" xfId="0" applyFont="1" applyFill="1" applyBorder="1" applyProtection="1">
      <protection locked="0"/>
    </xf>
    <xf numFmtId="4" fontId="5" fillId="4" borderId="30" xfId="0" applyNumberFormat="1" applyFont="1" applyFill="1" applyBorder="1" applyProtection="1">
      <protection locked="0"/>
    </xf>
    <xf numFmtId="0" fontId="15" fillId="4" borderId="0" xfId="0" applyFont="1" applyFill="1" applyProtection="1">
      <protection locked="0"/>
    </xf>
    <xf numFmtId="0" fontId="6" fillId="0" borderId="5" xfId="0" applyFont="1" applyBorder="1" applyAlignment="1" applyProtection="1">
      <alignment horizontal="left"/>
    </xf>
    <xf numFmtId="0" fontId="12" fillId="0" borderId="4" xfId="0" applyFont="1" applyBorder="1" applyAlignment="1" applyProtection="1">
      <alignment horizontal="left" vertical="top"/>
    </xf>
    <xf numFmtId="0" fontId="12" fillId="0" borderId="6" xfId="0" applyFont="1" applyBorder="1" applyAlignment="1" applyProtection="1">
      <alignment horizontal="left" vertical="top"/>
    </xf>
    <xf numFmtId="0" fontId="6" fillId="0" borderId="3" xfId="0" applyFont="1" applyBorder="1" applyAlignment="1" applyProtection="1">
      <alignment horizontal="left" vertical="center"/>
    </xf>
    <xf numFmtId="0" fontId="6" fillId="0" borderId="1" xfId="0" applyFont="1" applyBorder="1" applyAlignment="1" applyProtection="1">
      <alignment horizontal="left" vertical="center"/>
    </xf>
    <xf numFmtId="0" fontId="16" fillId="0" borderId="3" xfId="0" applyFont="1" applyBorder="1" applyAlignment="1" applyProtection="1">
      <alignment horizontal="center"/>
    </xf>
    <xf numFmtId="0" fontId="16" fillId="0" borderId="1" xfId="0" applyFont="1" applyBorder="1" applyAlignment="1" applyProtection="1">
      <alignment horizontal="center"/>
    </xf>
    <xf numFmtId="0" fontId="16" fillId="0" borderId="2" xfId="0" applyFont="1" applyBorder="1" applyAlignment="1" applyProtection="1">
      <alignment horizontal="center"/>
    </xf>
    <xf numFmtId="164" fontId="16" fillId="0" borderId="17" xfId="0" applyNumberFormat="1" applyFont="1" applyBorder="1" applyAlignment="1" applyProtection="1">
      <alignment horizontal="center"/>
    </xf>
    <xf numFmtId="164" fontId="16" fillId="0" borderId="25" xfId="0" applyNumberFormat="1" applyFont="1" applyBorder="1" applyAlignment="1" applyProtection="1">
      <alignment horizontal="center"/>
    </xf>
    <xf numFmtId="164" fontId="16" fillId="0" borderId="15" xfId="0" applyNumberFormat="1" applyFont="1" applyBorder="1" applyAlignment="1" applyProtection="1">
      <alignment horizontal="center"/>
    </xf>
    <xf numFmtId="0" fontId="12" fillId="0" borderId="42" xfId="0" applyFont="1" applyBorder="1" applyAlignment="1" applyProtection="1">
      <alignment horizontal="left" vertical="top"/>
    </xf>
    <xf numFmtId="0" fontId="12" fillId="0" borderId="44" xfId="0" applyFont="1" applyBorder="1" applyAlignment="1" applyProtection="1">
      <alignment horizontal="left" vertical="top"/>
    </xf>
    <xf numFmtId="0" fontId="12" fillId="0" borderId="43" xfId="0" applyFont="1" applyBorder="1" applyAlignment="1" applyProtection="1">
      <alignment horizontal="left" vertical="top"/>
    </xf>
  </cellXfs>
  <cellStyles count="2">
    <cellStyle name="Normal" xfId="0" builtinId="0"/>
    <cellStyle name="Pourcentage" xfId="1" builtinId="5"/>
  </cellStyles>
  <dxfs count="2">
    <dxf>
      <fill>
        <patternFill>
          <bgColor theme="9" tint="0.59996337778862885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53340</xdr:colOff>
          <xdr:row>5</xdr:row>
          <xdr:rowOff>15240</xdr:rowOff>
        </xdr:from>
        <xdr:to>
          <xdr:col>5</xdr:col>
          <xdr:colOff>1805940</xdr:colOff>
          <xdr:row>7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LIGNE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Q55"/>
  <sheetViews>
    <sheetView tabSelected="1" zoomScale="60" zoomScaleNormal="60" workbookViewId="0">
      <pane ySplit="11" topLeftCell="A36" activePane="bottomLeft" state="frozenSplit"/>
      <selection pane="bottomLeft" activeCell="H5" sqref="H5"/>
    </sheetView>
  </sheetViews>
  <sheetFormatPr baseColWidth="10" defaultColWidth="11.44140625" defaultRowHeight="13.2" outlineLevelCol="1" x14ac:dyDescent="0.25"/>
  <cols>
    <col min="1" max="1" width="8.5546875" style="23" bestFit="1" customWidth="1"/>
    <col min="2" max="2" width="56.44140625" style="23" customWidth="1"/>
    <col min="3" max="4" width="22.33203125" style="23" customWidth="1"/>
    <col min="5" max="5" width="12.88671875" style="23" customWidth="1"/>
    <col min="6" max="6" width="26.6640625" style="23" customWidth="1"/>
    <col min="7" max="7" width="16.88671875" style="23" customWidth="1"/>
    <col min="8" max="8" width="21" style="23" customWidth="1"/>
    <col min="9" max="9" width="14" style="23" customWidth="1"/>
    <col min="10" max="10" width="19.33203125" style="23" customWidth="1"/>
    <col min="11" max="12" width="19.33203125" style="23" customWidth="1" outlineLevel="1"/>
    <col min="13" max="13" width="27" style="23" customWidth="1"/>
    <col min="14" max="14" width="12.6640625" style="23" customWidth="1"/>
    <col min="15" max="15" width="19.33203125" style="23" customWidth="1"/>
    <col min="16" max="17" width="11.5546875" style="23" customWidth="1" outlineLevel="1"/>
    <col min="18" max="16384" width="11.44140625" style="23"/>
  </cols>
  <sheetData>
    <row r="1" spans="1:17" ht="37.200000000000003" customHeight="1" thickBot="1" x14ac:dyDescent="0.3">
      <c r="A1" s="79"/>
      <c r="B1" s="79"/>
      <c r="C1" s="79"/>
      <c r="D1" s="79"/>
      <c r="E1" s="79"/>
      <c r="F1" s="79"/>
      <c r="G1" s="79"/>
      <c r="H1" s="79"/>
      <c r="I1" s="79"/>
      <c r="J1" s="79"/>
      <c r="K1" s="79"/>
      <c r="L1" s="79"/>
      <c r="M1" s="79"/>
      <c r="N1" s="79"/>
      <c r="O1" s="79"/>
      <c r="P1" s="26"/>
      <c r="Q1" s="26"/>
    </row>
    <row r="2" spans="1:17" ht="16.8" customHeight="1" thickBot="1" x14ac:dyDescent="0.3">
      <c r="A2" s="80"/>
      <c r="B2" s="80"/>
      <c r="C2" s="80"/>
      <c r="D2" s="80"/>
      <c r="E2" s="80"/>
      <c r="F2" s="80"/>
      <c r="G2" s="80"/>
      <c r="H2" s="80"/>
      <c r="I2" s="80"/>
      <c r="J2" s="80"/>
      <c r="K2" s="80"/>
      <c r="L2" s="80"/>
      <c r="M2" s="80"/>
      <c r="N2" s="80"/>
      <c r="O2" s="80"/>
      <c r="P2" s="26"/>
      <c r="Q2" s="26"/>
    </row>
    <row r="3" spans="1:17" ht="31.2" x14ac:dyDescent="0.45">
      <c r="B3" s="73" t="s">
        <v>10</v>
      </c>
      <c r="C3" s="74" t="e">
        <f>+#REF!</f>
        <v>#REF!</v>
      </c>
      <c r="F3" s="142" t="s">
        <v>37</v>
      </c>
      <c r="G3" s="143"/>
      <c r="H3" s="143"/>
      <c r="I3" s="143"/>
      <c r="J3" s="143"/>
      <c r="K3" s="143"/>
      <c r="L3" s="143"/>
      <c r="M3" s="143"/>
      <c r="N3" s="143"/>
      <c r="O3" s="144"/>
      <c r="P3" s="26"/>
      <c r="Q3" s="26"/>
    </row>
    <row r="4" spans="1:17" ht="31.8" thickBot="1" x14ac:dyDescent="0.5">
      <c r="B4" s="73" t="s">
        <v>38</v>
      </c>
      <c r="C4" s="74" t="e">
        <f>+#REF!</f>
        <v>#REF!</v>
      </c>
      <c r="F4" s="145" t="s">
        <v>40</v>
      </c>
      <c r="G4" s="146"/>
      <c r="H4" s="146"/>
      <c r="I4" s="146"/>
      <c r="J4" s="146"/>
      <c r="K4" s="146"/>
      <c r="L4" s="146"/>
      <c r="M4" s="146"/>
      <c r="N4" s="146"/>
      <c r="O4" s="147"/>
      <c r="P4" s="26"/>
      <c r="Q4" s="26"/>
    </row>
    <row r="5" spans="1:17" ht="20.399999999999999" x14ac:dyDescent="0.35">
      <c r="B5" s="73" t="s">
        <v>22</v>
      </c>
      <c r="C5" s="74" t="e">
        <f>+#REF!</f>
        <v>#REF!</v>
      </c>
      <c r="P5" s="26"/>
      <c r="Q5" s="26"/>
    </row>
    <row r="6" spans="1:17" ht="21" x14ac:dyDescent="0.35">
      <c r="B6" s="75" t="s">
        <v>13</v>
      </c>
      <c r="C6" s="136" t="s">
        <v>36</v>
      </c>
      <c r="P6" s="26"/>
      <c r="Q6" s="26"/>
    </row>
    <row r="7" spans="1:17" ht="21" x14ac:dyDescent="0.35">
      <c r="B7" s="75" t="str">
        <f>IF(C6="OUI","Nombre de CV vehicule perso :","")</f>
        <v/>
      </c>
      <c r="C7" s="123"/>
      <c r="P7" s="26"/>
      <c r="Q7" s="26"/>
    </row>
    <row r="8" spans="1:17" x14ac:dyDescent="0.25">
      <c r="B8" s="27" t="str">
        <f>IF(C6="OUI","Joindre copie de la carte grise lors de la première demande de remboursement","")</f>
        <v/>
      </c>
      <c r="P8" s="26"/>
      <c r="Q8" s="26"/>
    </row>
    <row r="9" spans="1:17" s="24" customFormat="1" ht="15.6" thickBot="1" x14ac:dyDescent="0.3">
      <c r="A9" s="23"/>
      <c r="B9" s="23"/>
      <c r="C9" s="23"/>
      <c r="D9" s="28"/>
      <c r="E9" s="25"/>
      <c r="F9" s="25"/>
      <c r="G9" s="25"/>
      <c r="H9" s="25"/>
      <c r="I9" s="25"/>
      <c r="J9" s="25"/>
      <c r="K9" s="25"/>
      <c r="L9" s="25"/>
      <c r="P9" s="26"/>
      <c r="Q9" s="26"/>
    </row>
    <row r="10" spans="1:17" s="24" customFormat="1" ht="20.25" customHeight="1" thickBot="1" x14ac:dyDescent="0.3">
      <c r="H10" s="29" t="s">
        <v>45</v>
      </c>
      <c r="I10" s="30"/>
      <c r="J10" s="30"/>
      <c r="K10" s="30"/>
      <c r="L10" s="30"/>
      <c r="M10" s="29" t="s">
        <v>39</v>
      </c>
      <c r="N10" s="30"/>
      <c r="O10" s="31"/>
      <c r="P10" s="30"/>
      <c r="Q10" s="30"/>
    </row>
    <row r="11" spans="1:17" s="24" customFormat="1" ht="18" customHeight="1" thickBot="1" x14ac:dyDescent="0.3">
      <c r="A11" s="32" t="s">
        <v>0</v>
      </c>
      <c r="B11" s="33" t="s">
        <v>14</v>
      </c>
      <c r="C11" s="34" t="s">
        <v>47</v>
      </c>
      <c r="D11" s="34" t="s">
        <v>48</v>
      </c>
      <c r="E11" s="34" t="s">
        <v>4</v>
      </c>
      <c r="F11" s="34" t="s">
        <v>11</v>
      </c>
      <c r="G11" s="35" t="s">
        <v>12</v>
      </c>
      <c r="H11" s="36" t="s">
        <v>18</v>
      </c>
      <c r="I11" s="37" t="s">
        <v>21</v>
      </c>
      <c r="J11" s="38" t="s">
        <v>2</v>
      </c>
      <c r="K11" s="37" t="s">
        <v>1</v>
      </c>
      <c r="L11" s="39" t="s">
        <v>20</v>
      </c>
      <c r="M11" s="36" t="s">
        <v>18</v>
      </c>
      <c r="N11" s="37" t="s">
        <v>21</v>
      </c>
      <c r="O11" s="40" t="s">
        <v>2</v>
      </c>
      <c r="P11" s="37" t="s">
        <v>1</v>
      </c>
      <c r="Q11" s="37" t="s">
        <v>20</v>
      </c>
    </row>
    <row r="12" spans="1:17" s="24" customFormat="1" ht="18" customHeight="1" x14ac:dyDescent="0.25">
      <c r="A12" s="124">
        <v>1</v>
      </c>
      <c r="B12" s="125"/>
      <c r="C12" s="126"/>
      <c r="D12" s="126"/>
      <c r="E12" s="127"/>
      <c r="F12" s="127"/>
      <c r="G12" s="127"/>
      <c r="H12" s="128"/>
      <c r="I12" s="103" t="str">
        <f>IF(H12&lt;&gt;"",LOOKUP(H12,données!$D:$D,données!$E:$E),"")</f>
        <v/>
      </c>
      <c r="J12" s="131"/>
      <c r="K12" s="132" t="str">
        <f t="shared" ref="K12:K21" si="0">IF(H12&lt;&gt;"",(IF(H12="GO VT", +J12/(120%)*I12,+J12/(100%+I12)*I12)),"")</f>
        <v/>
      </c>
      <c r="L12" s="133" t="str">
        <f t="shared" ref="L12:L21" si="1">IF(H12&lt;&gt;"",+J12-K12,"")</f>
        <v/>
      </c>
      <c r="M12" s="134"/>
      <c r="N12" s="104" t="str">
        <f>IF(M12&lt;&gt;"",LOOKUP(M12,données!$D:$D,données!$E:$E),"")</f>
        <v/>
      </c>
      <c r="O12" s="135"/>
      <c r="P12" s="41" t="str">
        <f t="shared" ref="P12:P21" si="2">IF(M12&lt;&gt;"",(IF(M12="GO VT", +O12/(120%)*N12,+O12/(100%+N12)*N12)),"")</f>
        <v/>
      </c>
      <c r="Q12" s="41" t="str">
        <f t="shared" ref="Q12:Q21" si="3">IF(M12&lt;&gt;"",+O12-P12,"")</f>
        <v/>
      </c>
    </row>
    <row r="13" spans="1:17" s="24" customFormat="1" ht="18" customHeight="1" x14ac:dyDescent="0.25">
      <c r="A13" s="124"/>
      <c r="B13" s="125"/>
      <c r="C13" s="129"/>
      <c r="D13" s="129"/>
      <c r="E13" s="130"/>
      <c r="F13" s="130"/>
      <c r="G13" s="130"/>
      <c r="H13" s="128"/>
      <c r="I13" s="105" t="str">
        <f>IF(H13&lt;&gt;"",LOOKUP(H13,données!$D:$D,données!$E:$E),"")</f>
        <v/>
      </c>
      <c r="J13" s="131"/>
      <c r="K13" s="132" t="str">
        <f t="shared" si="0"/>
        <v/>
      </c>
      <c r="L13" s="133" t="str">
        <f t="shared" si="1"/>
        <v/>
      </c>
      <c r="M13" s="134"/>
      <c r="N13" s="104" t="str">
        <f>IF(M13&lt;&gt;"",LOOKUP(M13,données!$D:$D,données!$E:$E),"")</f>
        <v/>
      </c>
      <c r="O13" s="135"/>
      <c r="P13" s="41" t="str">
        <f t="shared" si="2"/>
        <v/>
      </c>
      <c r="Q13" s="41" t="str">
        <f t="shared" si="3"/>
        <v/>
      </c>
    </row>
    <row r="14" spans="1:17" s="24" customFormat="1" ht="18" customHeight="1" x14ac:dyDescent="0.25">
      <c r="A14" s="124"/>
      <c r="B14" s="125"/>
      <c r="C14" s="129"/>
      <c r="D14" s="129"/>
      <c r="E14" s="130"/>
      <c r="F14" s="130"/>
      <c r="G14" s="130"/>
      <c r="H14" s="128"/>
      <c r="I14" s="105" t="str">
        <f>IF(H14&lt;&gt;"",LOOKUP(H14,données!$D:$D,données!$E:$E),"")</f>
        <v/>
      </c>
      <c r="J14" s="131"/>
      <c r="K14" s="132" t="str">
        <f t="shared" si="0"/>
        <v/>
      </c>
      <c r="L14" s="133" t="str">
        <f t="shared" si="1"/>
        <v/>
      </c>
      <c r="M14" s="134"/>
      <c r="N14" s="104" t="str">
        <f>IF(M14&lt;&gt;"",LOOKUP(M14,données!$D:$D,données!$E:$E),"")</f>
        <v/>
      </c>
      <c r="O14" s="135"/>
      <c r="P14" s="41" t="str">
        <f t="shared" si="2"/>
        <v/>
      </c>
      <c r="Q14" s="41" t="str">
        <f t="shared" si="3"/>
        <v/>
      </c>
    </row>
    <row r="15" spans="1:17" s="24" customFormat="1" ht="15" x14ac:dyDescent="0.25">
      <c r="A15" s="124"/>
      <c r="B15" s="125"/>
      <c r="C15" s="129"/>
      <c r="D15" s="129"/>
      <c r="E15" s="130"/>
      <c r="F15" s="130"/>
      <c r="G15" s="130"/>
      <c r="H15" s="128"/>
      <c r="I15" s="105" t="str">
        <f>IF(H15&lt;&gt;"",LOOKUP(H15,données!$D:$D,données!$E:$E),"")</f>
        <v/>
      </c>
      <c r="J15" s="131"/>
      <c r="K15" s="132" t="str">
        <f t="shared" si="0"/>
        <v/>
      </c>
      <c r="L15" s="133" t="str">
        <f t="shared" si="1"/>
        <v/>
      </c>
      <c r="M15" s="134"/>
      <c r="N15" s="104" t="str">
        <f>IF(M15&lt;&gt;"",LOOKUP(M15,données!$D:$D,données!$E:$E),"")</f>
        <v/>
      </c>
      <c r="O15" s="135"/>
      <c r="P15" s="41" t="str">
        <f t="shared" si="2"/>
        <v/>
      </c>
      <c r="Q15" s="41" t="str">
        <f t="shared" si="3"/>
        <v/>
      </c>
    </row>
    <row r="16" spans="1:17" s="24" customFormat="1" ht="15" x14ac:dyDescent="0.25">
      <c r="A16" s="124"/>
      <c r="B16" s="125"/>
      <c r="C16" s="129"/>
      <c r="D16" s="129"/>
      <c r="E16" s="130"/>
      <c r="F16" s="130"/>
      <c r="G16" s="130"/>
      <c r="H16" s="128"/>
      <c r="I16" s="105" t="str">
        <f>IF(H16&lt;&gt;"",LOOKUP(H16,données!$D:$D,données!$E:$E),"")</f>
        <v/>
      </c>
      <c r="J16" s="131"/>
      <c r="K16" s="132" t="str">
        <f t="shared" ref="K16" si="4">IF(H16&lt;&gt;"",(IF(H16="GO VT", +J16/(120%)*I16,+J16/(100%+I16)*I16)),"")</f>
        <v/>
      </c>
      <c r="L16" s="133" t="str">
        <f t="shared" ref="L16" si="5">IF(H16&lt;&gt;"",+J16-K16,"")</f>
        <v/>
      </c>
      <c r="M16" s="134"/>
      <c r="N16" s="104" t="str">
        <f>IF(M16&lt;&gt;"",LOOKUP(M16,données!$D:$D,données!$E:$E),"")</f>
        <v/>
      </c>
      <c r="O16" s="135"/>
      <c r="P16" s="41" t="str">
        <f t="shared" ref="P16" si="6">IF(M16&lt;&gt;"",(IF(M16="GO VT", +O16/(120%)*N16,+O16/(100%+N16)*N16)),"")</f>
        <v/>
      </c>
      <c r="Q16" s="41" t="str">
        <f t="shared" ref="Q16" si="7">IF(M16&lt;&gt;"",+O16-P16,"")</f>
        <v/>
      </c>
    </row>
    <row r="17" spans="1:17" s="24" customFormat="1" ht="18" customHeight="1" x14ac:dyDescent="0.25">
      <c r="A17" s="124"/>
      <c r="B17" s="125"/>
      <c r="C17" s="129"/>
      <c r="D17" s="129"/>
      <c r="E17" s="130"/>
      <c r="F17" s="130"/>
      <c r="G17" s="130"/>
      <c r="H17" s="128"/>
      <c r="I17" s="105" t="str">
        <f>IF(H17&lt;&gt;"",LOOKUP(H17,données!$D:$D,données!$E:$E),"")</f>
        <v/>
      </c>
      <c r="J17" s="131"/>
      <c r="K17" s="132" t="str">
        <f t="shared" si="0"/>
        <v/>
      </c>
      <c r="L17" s="133" t="str">
        <f t="shared" si="1"/>
        <v/>
      </c>
      <c r="M17" s="134"/>
      <c r="N17" s="104" t="str">
        <f>IF(M17&lt;&gt;"",LOOKUP(M17,données!$D:$D,données!$E:$E),"")</f>
        <v/>
      </c>
      <c r="O17" s="135"/>
      <c r="P17" s="41" t="str">
        <f t="shared" si="2"/>
        <v/>
      </c>
      <c r="Q17" s="41" t="str">
        <f t="shared" si="3"/>
        <v/>
      </c>
    </row>
    <row r="18" spans="1:17" s="24" customFormat="1" ht="18" customHeight="1" x14ac:dyDescent="0.25">
      <c r="A18" s="124"/>
      <c r="B18" s="125"/>
      <c r="C18" s="129"/>
      <c r="D18" s="129"/>
      <c r="E18" s="130"/>
      <c r="F18" s="130"/>
      <c r="G18" s="130"/>
      <c r="H18" s="128"/>
      <c r="I18" s="105" t="str">
        <f>IF(H18&lt;&gt;"",LOOKUP(H18,données!$D:$D,données!$E:$E),"")</f>
        <v/>
      </c>
      <c r="J18" s="131"/>
      <c r="K18" s="132" t="str">
        <f t="shared" si="0"/>
        <v/>
      </c>
      <c r="L18" s="133" t="str">
        <f t="shared" si="1"/>
        <v/>
      </c>
      <c r="M18" s="134"/>
      <c r="N18" s="104" t="str">
        <f>IF(M18&lt;&gt;"",LOOKUP(M18,données!$D:$D,données!$E:$E),"")</f>
        <v/>
      </c>
      <c r="O18" s="135"/>
      <c r="P18" s="41" t="str">
        <f t="shared" si="2"/>
        <v/>
      </c>
      <c r="Q18" s="41" t="str">
        <f t="shared" si="3"/>
        <v/>
      </c>
    </row>
    <row r="19" spans="1:17" s="24" customFormat="1" ht="18" customHeight="1" x14ac:dyDescent="0.25">
      <c r="A19" s="124"/>
      <c r="B19" s="125"/>
      <c r="C19" s="129"/>
      <c r="D19" s="129"/>
      <c r="E19" s="130"/>
      <c r="F19" s="130"/>
      <c r="G19" s="130"/>
      <c r="H19" s="128"/>
      <c r="I19" s="105" t="str">
        <f>IF(H19&lt;&gt;"",LOOKUP(H19,données!$D:$D,données!$E:$E),"")</f>
        <v/>
      </c>
      <c r="J19" s="131"/>
      <c r="K19" s="132" t="str">
        <f t="shared" si="0"/>
        <v/>
      </c>
      <c r="L19" s="133" t="str">
        <f t="shared" si="1"/>
        <v/>
      </c>
      <c r="M19" s="134"/>
      <c r="N19" s="104" t="str">
        <f>IF(M19&lt;&gt;"",LOOKUP(M19,données!$D:$D,données!$E:$E),"")</f>
        <v/>
      </c>
      <c r="O19" s="135"/>
      <c r="P19" s="41" t="str">
        <f t="shared" si="2"/>
        <v/>
      </c>
      <c r="Q19" s="41" t="str">
        <f t="shared" si="3"/>
        <v/>
      </c>
    </row>
    <row r="20" spans="1:17" s="24" customFormat="1" ht="18" customHeight="1" x14ac:dyDescent="0.25">
      <c r="A20" s="124"/>
      <c r="B20" s="125"/>
      <c r="C20" s="129"/>
      <c r="D20" s="129"/>
      <c r="E20" s="130"/>
      <c r="F20" s="130"/>
      <c r="G20" s="130"/>
      <c r="H20" s="128"/>
      <c r="I20" s="105" t="str">
        <f>IF(H20&lt;&gt;"",LOOKUP(H20,données!$D:$D,données!$E:$E),"")</f>
        <v/>
      </c>
      <c r="J20" s="131"/>
      <c r="K20" s="132" t="str">
        <f t="shared" si="0"/>
        <v/>
      </c>
      <c r="L20" s="133" t="str">
        <f t="shared" si="1"/>
        <v/>
      </c>
      <c r="M20" s="134"/>
      <c r="N20" s="104" t="str">
        <f>IF(M20&lt;&gt;"",LOOKUP(M20,données!$D:$D,données!$E:$E),"")</f>
        <v/>
      </c>
      <c r="O20" s="135"/>
      <c r="P20" s="41" t="str">
        <f t="shared" si="2"/>
        <v/>
      </c>
      <c r="Q20" s="41" t="str">
        <f t="shared" si="3"/>
        <v/>
      </c>
    </row>
    <row r="21" spans="1:17" s="24" customFormat="1" ht="13.2" customHeight="1" x14ac:dyDescent="0.25">
      <c r="A21" s="124"/>
      <c r="B21" s="125"/>
      <c r="C21" s="129"/>
      <c r="D21" s="129"/>
      <c r="E21" s="130"/>
      <c r="F21" s="130"/>
      <c r="G21" s="130"/>
      <c r="H21" s="128"/>
      <c r="I21" s="105" t="str">
        <f>IF(H21&lt;&gt;"",LOOKUP(H21,données!$D:$D,données!$E:$E),"")</f>
        <v/>
      </c>
      <c r="J21" s="131"/>
      <c r="K21" s="132" t="str">
        <f t="shared" si="0"/>
        <v/>
      </c>
      <c r="L21" s="133" t="str">
        <f t="shared" si="1"/>
        <v/>
      </c>
      <c r="M21" s="134"/>
      <c r="N21" s="104" t="str">
        <f>IF(M21&lt;&gt;"",LOOKUP(M21,données!$D:$D,données!$E:$E),"")</f>
        <v/>
      </c>
      <c r="O21" s="135"/>
      <c r="P21" s="41" t="str">
        <f t="shared" si="2"/>
        <v/>
      </c>
      <c r="Q21" s="41" t="str">
        <f t="shared" si="3"/>
        <v/>
      </c>
    </row>
    <row r="22" spans="1:17" s="24" customFormat="1" ht="13.2" customHeight="1" x14ac:dyDescent="0.25">
      <c r="A22" s="124"/>
      <c r="B22" s="125"/>
      <c r="C22" s="129"/>
      <c r="D22" s="129"/>
      <c r="E22" s="130"/>
      <c r="F22" s="130"/>
      <c r="G22" s="130"/>
      <c r="H22" s="128"/>
      <c r="I22" s="105" t="str">
        <f>IF(H22&lt;&gt;"",LOOKUP(H22,données!$D:$D,données!$E:$E),"")</f>
        <v/>
      </c>
      <c r="J22" s="131"/>
      <c r="K22" s="132" t="str">
        <f t="shared" ref="K22:K25" si="8">IF(H22&lt;&gt;"",(IF(H22="GO VT", +J22/(120%)*I22,+J22/(100%+I22)*I22)),"")</f>
        <v/>
      </c>
      <c r="L22" s="133" t="str">
        <f t="shared" ref="L22:L25" si="9">IF(H22&lt;&gt;"",+J22-K22,"")</f>
        <v/>
      </c>
      <c r="M22" s="134"/>
      <c r="N22" s="104" t="str">
        <f>IF(M22&lt;&gt;"",LOOKUP(M22,données!$D:$D,données!$E:$E),"")</f>
        <v/>
      </c>
      <c r="O22" s="135"/>
      <c r="P22" s="41" t="str">
        <f t="shared" ref="P22:P25" si="10">IF(M22&lt;&gt;"",(IF(M22="GO VT", +O22/(120%)*N22,+O22/(100%+N22)*N22)),"")</f>
        <v/>
      </c>
      <c r="Q22" s="41" t="str">
        <f t="shared" ref="Q22:Q25" si="11">IF(M22&lt;&gt;"",+O22-P22,"")</f>
        <v/>
      </c>
    </row>
    <row r="23" spans="1:17" s="24" customFormat="1" ht="13.2" customHeight="1" x14ac:dyDescent="0.25">
      <c r="A23" s="124"/>
      <c r="B23" s="125"/>
      <c r="C23" s="129"/>
      <c r="D23" s="129"/>
      <c r="E23" s="130"/>
      <c r="F23" s="130"/>
      <c r="G23" s="130"/>
      <c r="H23" s="128"/>
      <c r="I23" s="105" t="str">
        <f>IF(H23&lt;&gt;"",LOOKUP(H23,données!$D:$D,données!$E:$E),"")</f>
        <v/>
      </c>
      <c r="J23" s="131"/>
      <c r="K23" s="132" t="str">
        <f t="shared" si="8"/>
        <v/>
      </c>
      <c r="L23" s="133" t="str">
        <f t="shared" si="9"/>
        <v/>
      </c>
      <c r="M23" s="134"/>
      <c r="N23" s="104" t="str">
        <f>IF(M23&lt;&gt;"",LOOKUP(M23,données!$D:$D,données!$E:$E),"")</f>
        <v/>
      </c>
      <c r="O23" s="135"/>
      <c r="P23" s="41" t="str">
        <f t="shared" si="10"/>
        <v/>
      </c>
      <c r="Q23" s="41" t="str">
        <f t="shared" si="11"/>
        <v/>
      </c>
    </row>
    <row r="24" spans="1:17" s="24" customFormat="1" ht="13.2" customHeight="1" x14ac:dyDescent="0.25">
      <c r="A24" s="124"/>
      <c r="B24" s="125"/>
      <c r="C24" s="129"/>
      <c r="D24" s="129"/>
      <c r="E24" s="130"/>
      <c r="F24" s="130"/>
      <c r="G24" s="130"/>
      <c r="H24" s="128"/>
      <c r="I24" s="105" t="str">
        <f>IF(H24&lt;&gt;"",LOOKUP(H24,données!$D:$D,données!$E:$E),"")</f>
        <v/>
      </c>
      <c r="J24" s="131"/>
      <c r="K24" s="132" t="str">
        <f t="shared" si="8"/>
        <v/>
      </c>
      <c r="L24" s="133" t="str">
        <f t="shared" si="9"/>
        <v/>
      </c>
      <c r="M24" s="134"/>
      <c r="N24" s="104" t="str">
        <f>IF(M24&lt;&gt;"",LOOKUP(M24,données!$D:$D,données!$E:$E),"")</f>
        <v/>
      </c>
      <c r="O24" s="135"/>
      <c r="P24" s="41" t="str">
        <f t="shared" si="10"/>
        <v/>
      </c>
      <c r="Q24" s="41" t="str">
        <f t="shared" si="11"/>
        <v/>
      </c>
    </row>
    <row r="25" spans="1:17" s="24" customFormat="1" ht="13.2" customHeight="1" x14ac:dyDescent="0.25">
      <c r="A25" s="124"/>
      <c r="B25" s="125"/>
      <c r="C25" s="129"/>
      <c r="D25" s="129"/>
      <c r="E25" s="130"/>
      <c r="F25" s="130"/>
      <c r="G25" s="130"/>
      <c r="H25" s="128"/>
      <c r="I25" s="105" t="str">
        <f>IF(H25&lt;&gt;"",LOOKUP(H25,données!$D:$D,données!$E:$E),"")</f>
        <v/>
      </c>
      <c r="J25" s="131"/>
      <c r="K25" s="132" t="str">
        <f t="shared" si="8"/>
        <v/>
      </c>
      <c r="L25" s="133" t="str">
        <f t="shared" si="9"/>
        <v/>
      </c>
      <c r="M25" s="134"/>
      <c r="N25" s="104" t="str">
        <f>IF(M25&lt;&gt;"",LOOKUP(M25,données!$D:$D,données!$E:$E),"")</f>
        <v/>
      </c>
      <c r="O25" s="135"/>
      <c r="P25" s="41" t="str">
        <f t="shared" si="10"/>
        <v/>
      </c>
      <c r="Q25" s="41" t="str">
        <f t="shared" si="11"/>
        <v/>
      </c>
    </row>
    <row r="26" spans="1:17" s="24" customFormat="1" ht="18" customHeight="1" x14ac:dyDescent="0.25">
      <c r="A26" s="124">
        <v>1</v>
      </c>
      <c r="B26" s="125" t="s">
        <v>74</v>
      </c>
      <c r="C26" s="129" t="s">
        <v>75</v>
      </c>
      <c r="D26" s="129" t="s">
        <v>76</v>
      </c>
      <c r="E26" s="130">
        <v>1500</v>
      </c>
      <c r="F26" s="130" t="s">
        <v>77</v>
      </c>
      <c r="G26" s="130" t="s">
        <v>78</v>
      </c>
      <c r="H26" s="128" t="s">
        <v>15</v>
      </c>
      <c r="I26" s="105">
        <f>IF(H26&lt;&gt;"",LOOKUP(H26,données!$D:$D,données!$E:$E),"")</f>
        <v>0.2</v>
      </c>
      <c r="J26" s="131">
        <v>50</v>
      </c>
      <c r="K26" s="132">
        <f t="shared" ref="K26" si="12">IF(H26&lt;&gt;"",(IF(H26="GO VT", +J26/(120%)*I26,+J26/(100%+I26)*I26)),"")</f>
        <v>8.3333333333333339</v>
      </c>
      <c r="L26" s="133">
        <f t="shared" ref="L26" si="13">IF(H26&lt;&gt;"",+J26-K26,"")</f>
        <v>41.666666666666664</v>
      </c>
      <c r="M26" s="134" t="s">
        <v>50</v>
      </c>
      <c r="N26" s="104">
        <f>IF(M26&lt;&gt;"",LOOKUP(M26,données!$D:$D,données!$E:$E),"")</f>
        <v>0.1</v>
      </c>
      <c r="O26" s="135">
        <v>100</v>
      </c>
      <c r="P26" s="41">
        <f t="shared" ref="P26" si="14">IF(M26&lt;&gt;"",(IF(M26="GO VT", +O26/(120%)*N26,+O26/(100%+N26)*N26)),"")</f>
        <v>9.0909090909090917</v>
      </c>
      <c r="Q26" s="41">
        <f t="shared" ref="Q26" si="15">IF(M26&lt;&gt;"",+O26-P26,"")</f>
        <v>90.909090909090907</v>
      </c>
    </row>
    <row r="27" spans="1:17" s="24" customFormat="1" ht="18" customHeight="1" thickBot="1" x14ac:dyDescent="0.3">
      <c r="A27" s="124"/>
      <c r="B27" s="125"/>
      <c r="C27" s="129"/>
      <c r="D27" s="129"/>
      <c r="E27" s="130"/>
      <c r="F27" s="130"/>
      <c r="G27" s="130"/>
      <c r="H27" s="128"/>
      <c r="I27" s="105" t="str">
        <f>IF(H27&lt;&gt;"",LOOKUP(H27,données!$D:$D,données!$E:$E),"")</f>
        <v/>
      </c>
      <c r="J27" s="131"/>
      <c r="K27" s="132"/>
      <c r="L27" s="133"/>
      <c r="M27" s="134"/>
      <c r="N27" s="104"/>
      <c r="O27" s="135"/>
      <c r="P27" s="41"/>
      <c r="Q27" s="41"/>
    </row>
    <row r="28" spans="1:17" s="24" customFormat="1" ht="18" hidden="1" customHeight="1" thickBot="1" x14ac:dyDescent="0.3">
      <c r="A28" s="124"/>
      <c r="B28" s="125"/>
      <c r="C28" s="129"/>
      <c r="D28" s="129"/>
      <c r="E28" s="130"/>
      <c r="F28" s="130"/>
      <c r="G28" s="130"/>
      <c r="H28" s="128"/>
      <c r="I28" s="105" t="str">
        <f>IF(H28&lt;&gt;"",LOOKUP(H28,données!$D:$D,données!$E:$E),"")</f>
        <v/>
      </c>
      <c r="J28" s="131"/>
      <c r="K28" s="132" t="str">
        <f t="shared" ref="K28" si="16">IF(H28&lt;&gt;"",(IF(H28="GO VT", +J28/(120%)*I28,+J28/(100%+I28)*I28)),"")</f>
        <v/>
      </c>
      <c r="L28" s="133" t="str">
        <f t="shared" ref="L28" si="17">IF(H28&lt;&gt;"",+J28-K28,"")</f>
        <v/>
      </c>
      <c r="M28" s="134"/>
      <c r="N28" s="104" t="str">
        <f>IF(M28&lt;&gt;"",LOOKUP(M28,données!$D:$D,données!$E:$E),"")</f>
        <v/>
      </c>
      <c r="O28" s="135"/>
      <c r="P28" s="41" t="str">
        <f t="shared" ref="P28" si="18">IF(M28&lt;&gt;"",(IF(M28="GO VT", +O28/(120%)*N28,+O28/(100%+N28)*N28)),"")</f>
        <v/>
      </c>
      <c r="Q28" s="41" t="str">
        <f t="shared" ref="Q28" si="19">IF(M28&lt;&gt;"",+O28-P28,"")</f>
        <v/>
      </c>
    </row>
    <row r="29" spans="1:17" s="24" customFormat="1" ht="15.6" thickBot="1" x14ac:dyDescent="0.3">
      <c r="A29" s="137"/>
      <c r="B29" s="137" t="s">
        <v>41</v>
      </c>
      <c r="C29" s="42"/>
      <c r="D29" s="42"/>
      <c r="E29" s="43">
        <f>SUM($E$12:E28)</f>
        <v>1500</v>
      </c>
      <c r="F29" s="42"/>
      <c r="G29" s="42"/>
      <c r="H29" s="44"/>
      <c r="I29" s="45"/>
      <c r="J29" s="46">
        <f>SUM($J$12:J28)</f>
        <v>50</v>
      </c>
      <c r="K29" s="45">
        <f>SUM($K$12:K28)</f>
        <v>8.3333333333333339</v>
      </c>
      <c r="L29" s="45">
        <f>SUM($L$12:L28)</f>
        <v>41.666666666666664</v>
      </c>
      <c r="M29" s="44"/>
      <c r="N29" s="45"/>
      <c r="O29" s="58">
        <f>SUM($O$12:O28)</f>
        <v>100</v>
      </c>
      <c r="P29" s="58">
        <f>SUM($P$12:P26)</f>
        <v>9.0909090909090917</v>
      </c>
      <c r="Q29" s="58">
        <f>SUM($Q$12:Q26)</f>
        <v>90.909090909090907</v>
      </c>
    </row>
    <row r="30" spans="1:17" s="24" customFormat="1" ht="15.6" thickBot="1" x14ac:dyDescent="0.3">
      <c r="A30" s="48"/>
      <c r="B30" s="100"/>
      <c r="C30" s="42"/>
      <c r="D30" s="42"/>
      <c r="E30" s="42"/>
      <c r="F30" s="49"/>
      <c r="G30" s="49"/>
      <c r="H30" s="102"/>
      <c r="I30" s="106"/>
      <c r="J30" s="102"/>
      <c r="K30" s="102"/>
      <c r="L30" s="102"/>
      <c r="M30" s="102"/>
      <c r="N30" s="102"/>
      <c r="O30" s="102"/>
      <c r="P30" s="47"/>
      <c r="Q30" s="47"/>
    </row>
    <row r="31" spans="1:17" s="24" customFormat="1" ht="15.6" thickBot="1" x14ac:dyDescent="0.3">
      <c r="B31" s="48"/>
      <c r="C31" s="34" t="s">
        <v>20</v>
      </c>
      <c r="D31" s="34" t="s">
        <v>1</v>
      </c>
      <c r="E31" s="34" t="s">
        <v>2</v>
      </c>
    </row>
    <row r="32" spans="1:17" s="24" customFormat="1" ht="15.6" thickBot="1" x14ac:dyDescent="0.3">
      <c r="G32" s="81"/>
      <c r="H32" s="81"/>
      <c r="I32" s="90" t="s">
        <v>5</v>
      </c>
      <c r="J32" s="93"/>
      <c r="K32" s="42" t="s">
        <v>73</v>
      </c>
      <c r="L32" s="30"/>
      <c r="M32" s="92"/>
      <c r="N32" s="92"/>
      <c r="O32" s="93"/>
    </row>
    <row r="33" spans="1:15" s="24" customFormat="1" ht="15" x14ac:dyDescent="0.25">
      <c r="A33" s="50" t="s">
        <v>16</v>
      </c>
      <c r="B33" s="88"/>
      <c r="C33" s="51">
        <f t="shared" ref="C33:C42" si="20">SUMIF(H$12:H$26,$A33,L$12:L$26)+SUMIF(M$12:M$26,$A33,Q$12:Q$26)</f>
        <v>0</v>
      </c>
      <c r="D33" s="51">
        <f t="shared" ref="D33:D42" si="21">SUMIF(H$12:H$26,$A33,K$12:K$26)+SUMIF(M$12:M$26,$A33,P$12:P$26)</f>
        <v>0</v>
      </c>
      <c r="E33" s="51">
        <f t="shared" ref="E33:E42" si="22">SUMIF(H$12:H$26,$A33,J$12:J$26)+SUMIF(M$12:M$26,$A33,O$12:O$26)</f>
        <v>0</v>
      </c>
      <c r="G33" s="140" t="s">
        <v>10</v>
      </c>
      <c r="H33" s="141"/>
      <c r="I33" s="87"/>
      <c r="J33" s="69"/>
      <c r="K33" s="49"/>
      <c r="L33" s="70"/>
      <c r="M33" s="81"/>
      <c r="N33" s="81"/>
      <c r="O33" s="83"/>
    </row>
    <row r="34" spans="1:15" s="24" customFormat="1" ht="15" x14ac:dyDescent="0.25">
      <c r="A34" s="52" t="s">
        <v>15</v>
      </c>
      <c r="B34" s="83"/>
      <c r="C34" s="53">
        <f t="shared" si="20"/>
        <v>41.666666666666664</v>
      </c>
      <c r="D34" s="53">
        <f t="shared" si="21"/>
        <v>8.3333333333333339</v>
      </c>
      <c r="E34" s="53">
        <f t="shared" si="22"/>
        <v>50</v>
      </c>
      <c r="G34" s="82"/>
      <c r="H34" s="81"/>
      <c r="I34" s="82"/>
      <c r="J34" s="83"/>
      <c r="K34" s="81"/>
      <c r="L34" s="81"/>
      <c r="M34" s="81"/>
      <c r="N34" s="81"/>
      <c r="O34" s="83"/>
    </row>
    <row r="35" spans="1:15" s="24" customFormat="1" ht="15" x14ac:dyDescent="0.25">
      <c r="A35" s="52" t="s">
        <v>51</v>
      </c>
      <c r="B35" s="83"/>
      <c r="C35" s="53">
        <f t="shared" si="20"/>
        <v>0</v>
      </c>
      <c r="D35" s="53">
        <f t="shared" si="21"/>
        <v>0</v>
      </c>
      <c r="E35" s="53">
        <f t="shared" si="22"/>
        <v>0</v>
      </c>
      <c r="G35" s="82"/>
      <c r="H35" s="81"/>
      <c r="I35" s="82"/>
      <c r="J35" s="83"/>
      <c r="K35" s="81"/>
      <c r="L35" s="81"/>
      <c r="M35" s="81"/>
      <c r="N35" s="81"/>
      <c r="O35" s="83"/>
    </row>
    <row r="36" spans="1:15" s="24" customFormat="1" ht="15" x14ac:dyDescent="0.25">
      <c r="A36" s="52" t="s">
        <v>50</v>
      </c>
      <c r="B36" s="83"/>
      <c r="C36" s="53">
        <f t="shared" si="20"/>
        <v>90.909090909090907</v>
      </c>
      <c r="D36" s="53">
        <f t="shared" si="21"/>
        <v>9.0909090909090917</v>
      </c>
      <c r="E36" s="53">
        <f t="shared" si="22"/>
        <v>100</v>
      </c>
      <c r="G36" s="82"/>
      <c r="H36" s="81"/>
      <c r="I36" s="82"/>
      <c r="J36" s="83"/>
      <c r="K36" s="81"/>
      <c r="L36" s="81"/>
      <c r="M36" s="81"/>
      <c r="N36" s="81"/>
      <c r="O36" s="83"/>
    </row>
    <row r="37" spans="1:15" s="24" customFormat="1" ht="15.6" thickBot="1" x14ac:dyDescent="0.3">
      <c r="A37" s="52" t="s">
        <v>17</v>
      </c>
      <c r="B37" s="83"/>
      <c r="C37" s="53">
        <f t="shared" si="20"/>
        <v>0</v>
      </c>
      <c r="D37" s="53">
        <f t="shared" si="21"/>
        <v>0</v>
      </c>
      <c r="E37" s="53">
        <f t="shared" si="22"/>
        <v>0</v>
      </c>
      <c r="G37" s="84"/>
      <c r="H37" s="86"/>
      <c r="I37" s="82"/>
      <c r="J37" s="85"/>
      <c r="K37" s="86"/>
      <c r="L37" s="86"/>
      <c r="M37" s="86"/>
      <c r="N37" s="81"/>
      <c r="O37" s="83"/>
    </row>
    <row r="38" spans="1:15" s="24" customFormat="1" ht="15" x14ac:dyDescent="0.25">
      <c r="A38" s="107" t="s">
        <v>72</v>
      </c>
      <c r="B38" s="83"/>
      <c r="C38" s="53">
        <f t="shared" si="20"/>
        <v>0</v>
      </c>
      <c r="D38" s="53">
        <f t="shared" si="21"/>
        <v>0</v>
      </c>
      <c r="E38" s="53">
        <f t="shared" si="22"/>
        <v>0</v>
      </c>
      <c r="G38" s="140" t="s">
        <v>68</v>
      </c>
      <c r="H38" s="141"/>
      <c r="I38" s="87"/>
      <c r="J38" s="83"/>
      <c r="K38" s="81"/>
      <c r="L38" s="81"/>
      <c r="M38" s="81"/>
      <c r="N38" s="89"/>
      <c r="O38" s="88"/>
    </row>
    <row r="39" spans="1:15" s="24" customFormat="1" ht="15" x14ac:dyDescent="0.25">
      <c r="A39" s="107" t="s">
        <v>70</v>
      </c>
      <c r="B39" s="83"/>
      <c r="C39" s="53">
        <f t="shared" si="20"/>
        <v>0</v>
      </c>
      <c r="D39" s="53">
        <f t="shared" si="21"/>
        <v>0</v>
      </c>
      <c r="E39" s="53">
        <f t="shared" si="22"/>
        <v>0</v>
      </c>
      <c r="G39" s="95" t="s">
        <v>69</v>
      </c>
      <c r="H39" s="81"/>
      <c r="I39" s="82"/>
      <c r="J39" s="83"/>
      <c r="K39" s="81"/>
      <c r="L39" s="81"/>
      <c r="M39" s="81"/>
      <c r="N39" s="81"/>
      <c r="O39" s="83"/>
    </row>
    <row r="40" spans="1:15" s="24" customFormat="1" ht="15" x14ac:dyDescent="0.25">
      <c r="A40" s="107" t="s">
        <v>71</v>
      </c>
      <c r="B40" s="83"/>
      <c r="C40" s="53">
        <f t="shared" si="20"/>
        <v>0</v>
      </c>
      <c r="D40" s="53">
        <f t="shared" si="21"/>
        <v>0</v>
      </c>
      <c r="E40" s="53">
        <f t="shared" si="22"/>
        <v>0</v>
      </c>
      <c r="G40" s="95"/>
      <c r="H40" s="81"/>
      <c r="I40" s="82"/>
      <c r="J40" s="83"/>
      <c r="K40" s="81"/>
      <c r="L40" s="81"/>
      <c r="M40" s="81"/>
      <c r="N40" s="81"/>
      <c r="O40" s="83"/>
    </row>
    <row r="41" spans="1:15" s="24" customFormat="1" ht="15" x14ac:dyDescent="0.25">
      <c r="A41" s="52" t="s">
        <v>46</v>
      </c>
      <c r="B41" s="83"/>
      <c r="C41" s="53">
        <f t="shared" si="20"/>
        <v>0</v>
      </c>
      <c r="D41" s="53">
        <f t="shared" si="21"/>
        <v>0</v>
      </c>
      <c r="E41" s="53">
        <f t="shared" si="22"/>
        <v>0</v>
      </c>
      <c r="G41" s="82"/>
      <c r="H41" s="81"/>
      <c r="I41" s="82"/>
      <c r="J41" s="83"/>
      <c r="K41" s="81"/>
      <c r="L41" s="81"/>
      <c r="M41" s="81"/>
      <c r="N41" s="81"/>
      <c r="O41" s="83"/>
    </row>
    <row r="42" spans="1:15" s="24" customFormat="1" ht="15.6" thickBot="1" x14ac:dyDescent="0.3">
      <c r="A42" s="54" t="s">
        <v>19</v>
      </c>
      <c r="B42" s="85"/>
      <c r="C42" s="55">
        <f t="shared" si="20"/>
        <v>0</v>
      </c>
      <c r="D42" s="55">
        <f t="shared" si="21"/>
        <v>0</v>
      </c>
      <c r="E42" s="55">
        <f t="shared" si="22"/>
        <v>0</v>
      </c>
      <c r="G42" s="84"/>
      <c r="H42" s="86"/>
      <c r="I42" s="84"/>
      <c r="J42" s="85"/>
      <c r="K42" s="86"/>
      <c r="L42" s="86"/>
      <c r="M42" s="86"/>
      <c r="N42" s="86"/>
      <c r="O42" s="85"/>
    </row>
    <row r="43" spans="1:15" s="24" customFormat="1" ht="15.6" thickBot="1" x14ac:dyDescent="0.3">
      <c r="A43" s="94"/>
      <c r="C43" s="56"/>
      <c r="D43" s="56"/>
      <c r="E43" s="56"/>
    </row>
    <row r="44" spans="1:15" s="24" customFormat="1" ht="15.6" thickBot="1" x14ac:dyDescent="0.3">
      <c r="A44" s="57" t="s">
        <v>42</v>
      </c>
      <c r="B44" s="71"/>
      <c r="C44" s="58">
        <f>SUM(C33:C42)</f>
        <v>132.57575757575756</v>
      </c>
      <c r="D44" s="58">
        <f>SUM(D33:D42)</f>
        <v>17.424242424242426</v>
      </c>
      <c r="E44" s="58">
        <f>SUM(E33:E42)</f>
        <v>150</v>
      </c>
    </row>
    <row r="45" spans="1:15" s="24" customFormat="1" ht="15.6" thickBot="1" x14ac:dyDescent="0.3">
      <c r="A45" s="96" t="s">
        <v>43</v>
      </c>
      <c r="C45" s="59">
        <f>+C44-L29-Q29</f>
        <v>0</v>
      </c>
      <c r="D45" s="60">
        <f>+D44-K29-P29</f>
        <v>0</v>
      </c>
      <c r="E45" s="60">
        <f>+E44-J29-O29</f>
        <v>0</v>
      </c>
      <c r="G45" s="25" t="s">
        <v>67</v>
      </c>
      <c r="H45" s="70"/>
      <c r="I45" s="90" t="s">
        <v>5</v>
      </c>
      <c r="J45" s="93"/>
      <c r="K45" s="97" t="s">
        <v>6</v>
      </c>
      <c r="L45" s="93"/>
      <c r="M45" s="97" t="s">
        <v>3</v>
      </c>
      <c r="N45" s="98"/>
      <c r="O45" s="99"/>
    </row>
    <row r="46" spans="1:15" s="24" customFormat="1" ht="15.6" thickBot="1" x14ac:dyDescent="0.3">
      <c r="G46" s="148" t="s">
        <v>7</v>
      </c>
      <c r="H46" s="148"/>
      <c r="I46" s="108"/>
      <c r="J46" s="109"/>
      <c r="K46" s="108"/>
      <c r="L46" s="109"/>
      <c r="M46" s="108"/>
      <c r="N46" s="110"/>
      <c r="O46" s="109"/>
    </row>
    <row r="47" spans="1:15" s="24" customFormat="1" ht="15.6" thickBot="1" x14ac:dyDescent="0.3">
      <c r="C47" s="34" t="s">
        <v>23</v>
      </c>
      <c r="D47" s="34" t="s">
        <v>24</v>
      </c>
      <c r="E47" s="34" t="s">
        <v>25</v>
      </c>
      <c r="G47" s="149"/>
      <c r="H47" s="149"/>
      <c r="I47" s="111"/>
      <c r="J47" s="112"/>
      <c r="K47" s="111"/>
      <c r="L47" s="112"/>
      <c r="M47" s="111"/>
      <c r="N47" s="113"/>
      <c r="O47" s="112"/>
    </row>
    <row r="48" spans="1:15" s="24" customFormat="1" ht="15.6" thickBot="1" x14ac:dyDescent="0.3">
      <c r="G48" s="150"/>
      <c r="H48" s="150"/>
      <c r="I48" s="114"/>
      <c r="J48" s="115"/>
      <c r="K48" s="114"/>
      <c r="L48" s="115"/>
      <c r="M48" s="114"/>
      <c r="N48" s="116"/>
      <c r="O48" s="115"/>
    </row>
    <row r="49" spans="1:17" s="24" customFormat="1" ht="15.6" thickBot="1" x14ac:dyDescent="0.3">
      <c r="A49" s="61" t="s">
        <v>49</v>
      </c>
      <c r="B49" s="71"/>
      <c r="C49" s="62">
        <f>IF(C6="OUI",+E29,0)</f>
        <v>0</v>
      </c>
      <c r="D49" s="63">
        <f>IF(C6="OUI",LOOKUP(C7,'bareme km'!A1:B52),0)</f>
        <v>0</v>
      </c>
      <c r="E49" s="64">
        <f>IF(D49&lt;&gt;"",+D49*C49,0)</f>
        <v>0</v>
      </c>
      <c r="G49" s="148" t="s">
        <v>8</v>
      </c>
      <c r="H49" s="148"/>
      <c r="I49" s="108"/>
      <c r="J49" s="109"/>
      <c r="K49" s="108"/>
      <c r="L49" s="109"/>
      <c r="M49" s="108"/>
      <c r="N49" s="110"/>
      <c r="O49" s="109"/>
    </row>
    <row r="50" spans="1:17" s="24" customFormat="1" ht="15" x14ac:dyDescent="0.25">
      <c r="C50" s="65"/>
      <c r="G50" s="149"/>
      <c r="H50" s="149"/>
      <c r="I50" s="111"/>
      <c r="J50" s="112"/>
      <c r="K50" s="111"/>
      <c r="L50" s="112"/>
      <c r="M50" s="111"/>
      <c r="N50" s="113"/>
      <c r="O50" s="112"/>
    </row>
    <row r="51" spans="1:17" s="24" customFormat="1" ht="15" x14ac:dyDescent="0.25">
      <c r="C51" s="65"/>
      <c r="G51" s="149"/>
      <c r="H51" s="149"/>
      <c r="I51" s="111"/>
      <c r="J51" s="112"/>
      <c r="K51" s="111"/>
      <c r="L51" s="112"/>
      <c r="M51" s="111"/>
      <c r="N51" s="113"/>
      <c r="O51" s="112"/>
    </row>
    <row r="52" spans="1:17" s="24" customFormat="1" ht="15" x14ac:dyDescent="0.25">
      <c r="C52" s="65"/>
      <c r="G52" s="149"/>
      <c r="H52" s="149"/>
      <c r="I52" s="111"/>
      <c r="J52" s="112"/>
      <c r="K52" s="111"/>
      <c r="L52" s="112"/>
      <c r="M52" s="111"/>
      <c r="N52" s="113"/>
      <c r="O52" s="112"/>
    </row>
    <row r="53" spans="1:17" s="24" customFormat="1" ht="15.6" thickBot="1" x14ac:dyDescent="0.3">
      <c r="A53" s="66"/>
      <c r="C53" s="66"/>
      <c r="E53" s="67"/>
      <c r="F53" s="67"/>
      <c r="G53" s="150"/>
      <c r="H53" s="150"/>
      <c r="I53" s="114"/>
      <c r="J53" s="115"/>
      <c r="K53" s="114"/>
      <c r="L53" s="115"/>
      <c r="M53" s="114"/>
      <c r="N53" s="116"/>
      <c r="O53" s="115"/>
    </row>
    <row r="54" spans="1:17" s="24" customFormat="1" ht="21" thickBot="1" x14ac:dyDescent="0.3">
      <c r="A54" s="68" t="s">
        <v>44</v>
      </c>
      <c r="B54" s="93"/>
      <c r="C54" s="90"/>
      <c r="D54" s="91">
        <f>+E44+E49</f>
        <v>150</v>
      </c>
      <c r="E54" s="31"/>
      <c r="F54" s="70"/>
      <c r="G54" s="138" t="s">
        <v>9</v>
      </c>
      <c r="H54" s="139"/>
      <c r="I54" s="117"/>
      <c r="J54" s="118"/>
      <c r="K54" s="119"/>
      <c r="L54" s="101"/>
      <c r="M54" s="120"/>
      <c r="N54" s="121"/>
      <c r="O54" s="122"/>
    </row>
    <row r="55" spans="1:17" ht="15" x14ac:dyDescent="0.25">
      <c r="P55" s="24"/>
      <c r="Q55" s="24"/>
    </row>
  </sheetData>
  <sheetProtection formatCells="0" formatColumns="0" formatRows="0" sort="0" autoFilter="0"/>
  <mergeCells count="7">
    <mergeCell ref="G54:H54"/>
    <mergeCell ref="G33:H33"/>
    <mergeCell ref="G38:H38"/>
    <mergeCell ref="F3:O3"/>
    <mergeCell ref="F4:O4"/>
    <mergeCell ref="G46:H48"/>
    <mergeCell ref="G49:H53"/>
  </mergeCells>
  <conditionalFormatting sqref="C45:E45">
    <cfRule type="cellIs" dxfId="1" priority="2" stopIfTrue="1" operator="lessThan">
      <formula>0</formula>
    </cfRule>
  </conditionalFormatting>
  <conditionalFormatting sqref="C7">
    <cfRule type="expression" dxfId="0" priority="1">
      <formula>$C$6="OUI"</formula>
    </cfRule>
  </conditionalFormatting>
  <dataValidations count="1">
    <dataValidation type="whole" allowBlank="1" showInputMessage="1" showErrorMessage="1" sqref="C7">
      <formula1>0</formula1>
      <formula2>50</formula2>
    </dataValidation>
  </dataValidations>
  <printOptions horizontalCentered="1"/>
  <pageMargins left="0.11811023622047245" right="7.874015748031496E-2" top="0.19685039370078741" bottom="7.874015748031496E-2" header="0.31496062992125984" footer="0.11811023622047245"/>
  <pageSetup paperSize="9" scale="43" orientation="landscape" r:id="rId1"/>
  <headerFooter alignWithMargins="0">
    <oddFooter xml:space="preserve">&amp;C
 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autoFill="0" autoPict="0" macro="[0]!Inserer_ligne_tableau">
                <anchor moveWithCells="1" sizeWithCells="1">
                  <from>
                    <xdr:col>5</xdr:col>
                    <xdr:colOff>53340</xdr:colOff>
                    <xdr:row>5</xdr:row>
                    <xdr:rowOff>15240</xdr:rowOff>
                  </from>
                  <to>
                    <xdr:col>5</xdr:col>
                    <xdr:colOff>1805940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données!$F$1:$F$2</xm:f>
          </x14:formula1>
          <xm:sqref>C6</xm:sqref>
        </x14:dataValidation>
        <x14:dataValidation type="list" allowBlank="1" showInputMessage="1" showErrorMessage="1">
          <x14:formula1>
            <xm:f>données!$A$1:$A$5</xm:f>
          </x14:formula1>
          <xm:sqref>H12:H28</xm:sqref>
        </x14:dataValidation>
        <x14:dataValidation type="list" allowBlank="1" showInputMessage="1" showErrorMessage="1">
          <x14:formula1>
            <xm:f>données!$B$1:$B$7</xm:f>
          </x14:formula1>
          <xm:sqref>M12:M28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"/>
  <sheetViews>
    <sheetView workbookViewId="0">
      <selection activeCell="C11" sqref="C11"/>
    </sheetView>
  </sheetViews>
  <sheetFormatPr baseColWidth="10" defaultRowHeight="13.2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H22"/>
  <sheetViews>
    <sheetView workbookViewId="0">
      <selection activeCell="B30" sqref="B30:B31"/>
    </sheetView>
  </sheetViews>
  <sheetFormatPr baseColWidth="10" defaultRowHeight="13.2" x14ac:dyDescent="0.25"/>
  <cols>
    <col min="1" max="1" width="23.6640625" bestFit="1" customWidth="1"/>
    <col min="2" max="3" width="23.6640625" customWidth="1"/>
    <col min="4" max="4" width="23.6640625" bestFit="1" customWidth="1"/>
    <col min="5" max="5" width="15.6640625" bestFit="1" customWidth="1"/>
    <col min="6" max="6" width="15.6640625" customWidth="1"/>
    <col min="7" max="7" width="19.109375" bestFit="1" customWidth="1"/>
  </cols>
  <sheetData>
    <row r="1" spans="1:8" x14ac:dyDescent="0.25">
      <c r="A1" s="1" t="s">
        <v>15</v>
      </c>
      <c r="B1" s="77" t="s">
        <v>51</v>
      </c>
      <c r="C1" s="72"/>
      <c r="D1" s="2" t="s">
        <v>19</v>
      </c>
      <c r="E1" s="4">
        <v>0.2</v>
      </c>
      <c r="F1" s="1" t="s">
        <v>35</v>
      </c>
      <c r="H1" s="1"/>
    </row>
    <row r="2" spans="1:8" x14ac:dyDescent="0.25">
      <c r="A2" s="1" t="s">
        <v>16</v>
      </c>
      <c r="B2" t="s">
        <v>50</v>
      </c>
      <c r="C2" s="72"/>
      <c r="D2" s="1" t="s">
        <v>16</v>
      </c>
      <c r="E2" s="4">
        <v>0.16</v>
      </c>
      <c r="F2" s="1" t="s">
        <v>36</v>
      </c>
      <c r="H2" s="1"/>
    </row>
    <row r="3" spans="1:8" x14ac:dyDescent="0.25">
      <c r="A3" s="2" t="s">
        <v>17</v>
      </c>
      <c r="B3" s="77" t="s">
        <v>70</v>
      </c>
      <c r="C3" s="72"/>
      <c r="D3" s="1" t="s">
        <v>15</v>
      </c>
      <c r="E3" s="3">
        <v>0.2</v>
      </c>
    </row>
    <row r="4" spans="1:8" x14ac:dyDescent="0.25">
      <c r="A4" s="2" t="s">
        <v>19</v>
      </c>
      <c r="B4" s="77" t="s">
        <v>71</v>
      </c>
      <c r="C4" s="72"/>
      <c r="D4" s="77" t="s">
        <v>51</v>
      </c>
      <c r="E4" s="4">
        <v>0</v>
      </c>
    </row>
    <row r="5" spans="1:8" x14ac:dyDescent="0.25">
      <c r="B5" s="77" t="s">
        <v>72</v>
      </c>
      <c r="C5" s="72"/>
      <c r="D5" s="77" t="s">
        <v>50</v>
      </c>
      <c r="E5" s="78">
        <v>0.1</v>
      </c>
    </row>
    <row r="6" spans="1:8" x14ac:dyDescent="0.25">
      <c r="B6" s="2" t="s">
        <v>19</v>
      </c>
      <c r="C6" s="2"/>
      <c r="D6" s="2" t="s">
        <v>17</v>
      </c>
      <c r="E6" s="4">
        <v>0.2</v>
      </c>
    </row>
    <row r="7" spans="1:8" x14ac:dyDescent="0.25">
      <c r="B7" s="2" t="s">
        <v>46</v>
      </c>
      <c r="C7" s="2"/>
      <c r="D7" s="77" t="s">
        <v>72</v>
      </c>
      <c r="E7" s="76">
        <v>5.5E-2</v>
      </c>
    </row>
    <row r="8" spans="1:8" x14ac:dyDescent="0.25">
      <c r="B8" s="2"/>
      <c r="C8" s="6"/>
      <c r="D8" s="77" t="s">
        <v>70</v>
      </c>
      <c r="E8" s="4">
        <v>0.1</v>
      </c>
    </row>
    <row r="9" spans="1:8" x14ac:dyDescent="0.25">
      <c r="B9" s="2"/>
      <c r="C9" s="2"/>
      <c r="D9" s="77" t="s">
        <v>71</v>
      </c>
      <c r="E9" s="4">
        <v>0.2</v>
      </c>
    </row>
    <row r="10" spans="1:8" x14ac:dyDescent="0.25">
      <c r="B10" s="2"/>
      <c r="C10" s="2"/>
      <c r="D10" s="2" t="s">
        <v>46</v>
      </c>
      <c r="E10" s="5">
        <v>0</v>
      </c>
    </row>
    <row r="11" spans="1:8" x14ac:dyDescent="0.25">
      <c r="B11" s="2"/>
      <c r="C11" s="2"/>
    </row>
    <row r="12" spans="1:8" x14ac:dyDescent="0.25">
      <c r="B12" s="2"/>
      <c r="C12" s="2"/>
    </row>
    <row r="13" spans="1:8" x14ac:dyDescent="0.25">
      <c r="C13" s="2"/>
    </row>
    <row r="14" spans="1:8" x14ac:dyDescent="0.25">
      <c r="B14" s="1"/>
    </row>
    <row r="15" spans="1:8" x14ac:dyDescent="0.25">
      <c r="B15" s="1"/>
      <c r="C15" s="1"/>
    </row>
    <row r="16" spans="1:8" x14ac:dyDescent="0.25">
      <c r="B16" s="1"/>
      <c r="C16" s="1"/>
    </row>
    <row r="17" spans="2:3" x14ac:dyDescent="0.25">
      <c r="B17" s="1"/>
      <c r="C17" s="1"/>
    </row>
    <row r="18" spans="2:3" x14ac:dyDescent="0.25">
      <c r="B18" s="1"/>
      <c r="C18" s="1"/>
    </row>
    <row r="19" spans="2:3" x14ac:dyDescent="0.25">
      <c r="C19" s="1"/>
    </row>
    <row r="20" spans="2:3" x14ac:dyDescent="0.25">
      <c r="B20" s="1"/>
    </row>
    <row r="21" spans="2:3" x14ac:dyDescent="0.25">
      <c r="B21" s="1"/>
      <c r="C21" s="1"/>
    </row>
    <row r="22" spans="2:3" x14ac:dyDescent="0.25">
      <c r="C22" s="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L52"/>
  <sheetViews>
    <sheetView workbookViewId="0">
      <selection activeCell="G13" sqref="G13"/>
    </sheetView>
  </sheetViews>
  <sheetFormatPr baseColWidth="10" defaultRowHeight="13.2" x14ac:dyDescent="0.25"/>
  <cols>
    <col min="1" max="1" width="10.44140625" bestFit="1" customWidth="1"/>
    <col min="2" max="2" width="9" customWidth="1"/>
    <col min="4" max="4" width="11.33203125" bestFit="1" customWidth="1"/>
  </cols>
  <sheetData>
    <row r="1" spans="1:12" ht="28.2" thickBot="1" x14ac:dyDescent="0.3">
      <c r="A1" s="20">
        <v>3</v>
      </c>
      <c r="B1" s="16">
        <v>0.41</v>
      </c>
      <c r="C1" s="16">
        <v>0.245</v>
      </c>
      <c r="D1" s="22">
        <v>824</v>
      </c>
      <c r="E1" s="17">
        <v>0.28599999999999998</v>
      </c>
      <c r="I1" s="8" t="s">
        <v>26</v>
      </c>
      <c r="J1" s="9" t="s">
        <v>27</v>
      </c>
      <c r="K1" s="9" t="s">
        <v>28</v>
      </c>
      <c r="L1" s="10" t="s">
        <v>29</v>
      </c>
    </row>
    <row r="2" spans="1:12" ht="28.2" thickBot="1" x14ac:dyDescent="0.3">
      <c r="A2" s="20">
        <v>4</v>
      </c>
      <c r="B2" s="16">
        <v>0.49299999999999999</v>
      </c>
      <c r="C2" s="16">
        <v>0.27700000000000002</v>
      </c>
      <c r="D2" s="22">
        <v>1082</v>
      </c>
      <c r="E2" s="17">
        <v>0.33200000000000002</v>
      </c>
      <c r="I2" s="11" t="s">
        <v>30</v>
      </c>
      <c r="J2" s="7" t="s">
        <v>53</v>
      </c>
      <c r="K2" s="7" t="s">
        <v>57</v>
      </c>
      <c r="L2" s="12" t="s">
        <v>66</v>
      </c>
    </row>
    <row r="3" spans="1:12" ht="28.2" thickBot="1" x14ac:dyDescent="0.3">
      <c r="A3" s="20">
        <v>5</v>
      </c>
      <c r="B3" s="16">
        <v>0.54300000000000004</v>
      </c>
      <c r="C3" s="16">
        <v>0.30499999999999999</v>
      </c>
      <c r="D3" s="22">
        <v>1188</v>
      </c>
      <c r="E3" s="17">
        <v>0.36399999999999999</v>
      </c>
      <c r="I3" s="11" t="s">
        <v>31</v>
      </c>
      <c r="J3" s="7" t="s">
        <v>52</v>
      </c>
      <c r="K3" s="7" t="s">
        <v>58</v>
      </c>
      <c r="L3" s="12" t="s">
        <v>62</v>
      </c>
    </row>
    <row r="4" spans="1:12" ht="28.2" thickBot="1" x14ac:dyDescent="0.3">
      <c r="A4" s="20">
        <v>6</v>
      </c>
      <c r="B4" s="16">
        <v>0.56799999999999995</v>
      </c>
      <c r="C4" s="16">
        <v>0.32</v>
      </c>
      <c r="D4" s="22">
        <v>1244</v>
      </c>
      <c r="E4" s="17">
        <v>0.38200000000000001</v>
      </c>
      <c r="I4" s="11" t="s">
        <v>32</v>
      </c>
      <c r="J4" s="7" t="s">
        <v>54</v>
      </c>
      <c r="K4" s="7" t="s">
        <v>59</v>
      </c>
      <c r="L4" s="12" t="s">
        <v>63</v>
      </c>
    </row>
    <row r="5" spans="1:12" ht="28.2" thickBot="1" x14ac:dyDescent="0.3">
      <c r="A5" s="21">
        <v>7</v>
      </c>
      <c r="B5" s="18">
        <v>0.59499999999999997</v>
      </c>
      <c r="C5" s="18">
        <v>0.33700000000000002</v>
      </c>
      <c r="D5" s="22">
        <v>1288</v>
      </c>
      <c r="E5" s="19">
        <v>0.40100000000000002</v>
      </c>
      <c r="I5" s="11" t="s">
        <v>33</v>
      </c>
      <c r="J5" s="7" t="s">
        <v>55</v>
      </c>
      <c r="K5" s="7" t="s">
        <v>60</v>
      </c>
      <c r="L5" s="12" t="s">
        <v>64</v>
      </c>
    </row>
    <row r="6" spans="1:12" ht="28.2" thickBot="1" x14ac:dyDescent="0.3">
      <c r="A6" s="21">
        <v>8</v>
      </c>
      <c r="B6" s="18">
        <v>0.59499999999999997</v>
      </c>
      <c r="C6" s="18">
        <v>0.33700000000000002</v>
      </c>
      <c r="D6" s="22">
        <v>1288</v>
      </c>
      <c r="E6" s="19">
        <v>0.40100000000000002</v>
      </c>
      <c r="I6" s="13" t="s">
        <v>34</v>
      </c>
      <c r="J6" s="14" t="s">
        <v>56</v>
      </c>
      <c r="K6" s="14" t="s">
        <v>61</v>
      </c>
      <c r="L6" s="15" t="s">
        <v>65</v>
      </c>
    </row>
    <row r="7" spans="1:12" ht="14.4" thickBot="1" x14ac:dyDescent="0.3">
      <c r="A7" s="21">
        <v>9</v>
      </c>
      <c r="B7" s="18">
        <v>0.59499999999999997</v>
      </c>
      <c r="C7" s="18">
        <v>0.33700000000000002</v>
      </c>
      <c r="D7" s="22">
        <v>1288</v>
      </c>
      <c r="E7" s="19">
        <v>0.40100000000000002</v>
      </c>
    </row>
    <row r="8" spans="1:12" ht="14.4" thickBot="1" x14ac:dyDescent="0.3">
      <c r="A8" s="21">
        <v>10</v>
      </c>
      <c r="B8" s="18">
        <v>0.59499999999999997</v>
      </c>
      <c r="C8" s="18">
        <v>0.33700000000000002</v>
      </c>
      <c r="D8" s="22">
        <v>1288</v>
      </c>
      <c r="E8" s="19">
        <v>0.40100000000000002</v>
      </c>
    </row>
    <row r="9" spans="1:12" ht="14.4" thickBot="1" x14ac:dyDescent="0.3">
      <c r="A9" s="21">
        <v>11</v>
      </c>
      <c r="B9" s="18">
        <v>0.59499999999999997</v>
      </c>
      <c r="C9" s="18">
        <v>0.33700000000000002</v>
      </c>
      <c r="D9" s="22">
        <v>1288</v>
      </c>
      <c r="E9" s="19">
        <v>0.40100000000000002</v>
      </c>
    </row>
    <row r="10" spans="1:12" ht="14.4" thickBot="1" x14ac:dyDescent="0.3">
      <c r="A10" s="21">
        <v>12</v>
      </c>
      <c r="B10" s="18">
        <v>0.59499999999999997</v>
      </c>
      <c r="C10" s="18">
        <v>0.33700000000000002</v>
      </c>
      <c r="D10" s="22">
        <v>1288</v>
      </c>
      <c r="E10" s="19">
        <v>0.40100000000000002</v>
      </c>
    </row>
    <row r="11" spans="1:12" ht="14.4" thickBot="1" x14ac:dyDescent="0.3">
      <c r="A11" s="21">
        <v>13</v>
      </c>
      <c r="B11" s="18">
        <v>0.59499999999999997</v>
      </c>
      <c r="C11" s="18">
        <v>0.33700000000000002</v>
      </c>
      <c r="D11" s="22">
        <v>1288</v>
      </c>
      <c r="E11" s="19">
        <v>0.40100000000000002</v>
      </c>
    </row>
    <row r="12" spans="1:12" ht="14.4" thickBot="1" x14ac:dyDescent="0.3">
      <c r="A12" s="21">
        <v>14</v>
      </c>
      <c r="B12" s="18">
        <v>0.59499999999999997</v>
      </c>
      <c r="C12" s="18">
        <v>0.33700000000000002</v>
      </c>
      <c r="D12" s="22">
        <v>1288</v>
      </c>
      <c r="E12" s="19">
        <v>0.40100000000000002</v>
      </c>
    </row>
    <row r="13" spans="1:12" ht="14.4" thickBot="1" x14ac:dyDescent="0.3">
      <c r="A13" s="21">
        <v>15</v>
      </c>
      <c r="B13" s="18">
        <v>0.59499999999999997</v>
      </c>
      <c r="C13" s="18">
        <v>0.33700000000000002</v>
      </c>
      <c r="D13" s="22">
        <v>1288</v>
      </c>
      <c r="E13" s="19">
        <v>0.40100000000000002</v>
      </c>
    </row>
    <row r="14" spans="1:12" ht="14.4" thickBot="1" x14ac:dyDescent="0.3">
      <c r="A14" s="21">
        <v>16</v>
      </c>
      <c r="B14" s="18">
        <v>0.59499999999999997</v>
      </c>
      <c r="C14" s="18">
        <v>0.33700000000000002</v>
      </c>
      <c r="D14" s="22">
        <v>1288</v>
      </c>
      <c r="E14" s="19">
        <v>0.40100000000000002</v>
      </c>
    </row>
    <row r="15" spans="1:12" ht="14.4" thickBot="1" x14ac:dyDescent="0.3">
      <c r="A15" s="21">
        <v>17</v>
      </c>
      <c r="B15" s="18">
        <v>0.59499999999999997</v>
      </c>
      <c r="C15" s="18">
        <v>0.33700000000000002</v>
      </c>
      <c r="D15" s="22">
        <v>1288</v>
      </c>
      <c r="E15" s="19">
        <v>0.40100000000000002</v>
      </c>
    </row>
    <row r="16" spans="1:12" ht="14.4" thickBot="1" x14ac:dyDescent="0.3">
      <c r="A16" s="21">
        <v>18</v>
      </c>
      <c r="B16" s="18">
        <v>0.59499999999999997</v>
      </c>
      <c r="C16" s="18">
        <v>0.33700000000000002</v>
      </c>
      <c r="D16" s="22">
        <v>1288</v>
      </c>
      <c r="E16" s="19">
        <v>0.40100000000000002</v>
      </c>
    </row>
    <row r="17" spans="1:5" ht="14.4" thickBot="1" x14ac:dyDescent="0.3">
      <c r="A17" s="21">
        <v>19</v>
      </c>
      <c r="B17" s="18">
        <v>0.59499999999999997</v>
      </c>
      <c r="C17" s="18">
        <v>0.33700000000000002</v>
      </c>
      <c r="D17" s="22">
        <v>1288</v>
      </c>
      <c r="E17" s="19">
        <v>0.40100000000000002</v>
      </c>
    </row>
    <row r="18" spans="1:5" ht="14.4" thickBot="1" x14ac:dyDescent="0.3">
      <c r="A18" s="21">
        <v>20</v>
      </c>
      <c r="B18" s="18">
        <v>0.59499999999999997</v>
      </c>
      <c r="C18" s="18">
        <v>0.33700000000000002</v>
      </c>
      <c r="D18" s="22">
        <v>1288</v>
      </c>
      <c r="E18" s="19">
        <v>0.40100000000000002</v>
      </c>
    </row>
    <row r="19" spans="1:5" ht="14.4" thickBot="1" x14ac:dyDescent="0.3">
      <c r="A19" s="21">
        <v>21</v>
      </c>
      <c r="B19" s="18">
        <v>0.59499999999999997</v>
      </c>
      <c r="C19" s="18">
        <v>0.33700000000000002</v>
      </c>
      <c r="D19" s="22">
        <v>1288</v>
      </c>
      <c r="E19" s="19">
        <v>0.40100000000000002</v>
      </c>
    </row>
    <row r="20" spans="1:5" ht="14.4" thickBot="1" x14ac:dyDescent="0.3">
      <c r="A20" s="21">
        <v>22</v>
      </c>
      <c r="B20" s="18">
        <v>0.59499999999999997</v>
      </c>
      <c r="C20" s="18">
        <v>0.33700000000000002</v>
      </c>
      <c r="D20" s="22">
        <v>1288</v>
      </c>
      <c r="E20" s="19">
        <v>0.40100000000000002</v>
      </c>
    </row>
    <row r="21" spans="1:5" ht="14.4" thickBot="1" x14ac:dyDescent="0.3">
      <c r="A21" s="21">
        <v>23</v>
      </c>
      <c r="B21" s="18">
        <v>0.59499999999999997</v>
      </c>
      <c r="C21" s="18">
        <v>0.33700000000000002</v>
      </c>
      <c r="D21" s="22">
        <v>1288</v>
      </c>
      <c r="E21" s="19">
        <v>0.40100000000000002</v>
      </c>
    </row>
    <row r="22" spans="1:5" ht="14.4" thickBot="1" x14ac:dyDescent="0.3">
      <c r="A22" s="21">
        <v>24</v>
      </c>
      <c r="B22" s="18">
        <v>0.59499999999999997</v>
      </c>
      <c r="C22" s="18">
        <v>0.33700000000000002</v>
      </c>
      <c r="D22" s="22">
        <v>1288</v>
      </c>
      <c r="E22" s="19">
        <v>0.40100000000000002</v>
      </c>
    </row>
    <row r="23" spans="1:5" ht="14.4" thickBot="1" x14ac:dyDescent="0.3">
      <c r="A23" s="21">
        <v>25</v>
      </c>
      <c r="B23" s="18">
        <v>0.59499999999999997</v>
      </c>
      <c r="C23" s="18">
        <v>0.33700000000000002</v>
      </c>
      <c r="D23" s="22">
        <v>1288</v>
      </c>
      <c r="E23" s="19">
        <v>0.40100000000000002</v>
      </c>
    </row>
    <row r="24" spans="1:5" ht="14.4" thickBot="1" x14ac:dyDescent="0.3">
      <c r="A24" s="21">
        <v>26</v>
      </c>
      <c r="B24" s="18">
        <v>0.59499999999999997</v>
      </c>
      <c r="C24" s="18">
        <v>0.33700000000000002</v>
      </c>
      <c r="D24" s="22">
        <v>1288</v>
      </c>
      <c r="E24" s="19">
        <v>0.40100000000000002</v>
      </c>
    </row>
    <row r="25" spans="1:5" ht="14.4" thickBot="1" x14ac:dyDescent="0.3">
      <c r="A25" s="21">
        <v>27</v>
      </c>
      <c r="B25" s="18">
        <v>0.59499999999999997</v>
      </c>
      <c r="C25" s="18">
        <v>0.33700000000000002</v>
      </c>
      <c r="D25" s="22">
        <v>1288</v>
      </c>
      <c r="E25" s="19">
        <v>0.40100000000000002</v>
      </c>
    </row>
    <row r="26" spans="1:5" ht="14.4" thickBot="1" x14ac:dyDescent="0.3">
      <c r="A26" s="21">
        <v>28</v>
      </c>
      <c r="B26" s="18">
        <v>0.59499999999999997</v>
      </c>
      <c r="C26" s="18">
        <v>0.33700000000000002</v>
      </c>
      <c r="D26" s="22">
        <v>1288</v>
      </c>
      <c r="E26" s="19">
        <v>0.40100000000000002</v>
      </c>
    </row>
    <row r="27" spans="1:5" ht="14.4" thickBot="1" x14ac:dyDescent="0.3">
      <c r="A27" s="21">
        <v>29</v>
      </c>
      <c r="B27" s="18">
        <v>0.59499999999999997</v>
      </c>
      <c r="C27" s="18">
        <v>0.33700000000000002</v>
      </c>
      <c r="D27" s="22">
        <v>1288</v>
      </c>
      <c r="E27" s="19">
        <v>0.40100000000000002</v>
      </c>
    </row>
    <row r="28" spans="1:5" ht="14.4" thickBot="1" x14ac:dyDescent="0.3">
      <c r="A28" s="21">
        <v>30</v>
      </c>
      <c r="B28" s="18">
        <v>0.59499999999999997</v>
      </c>
      <c r="C28" s="18">
        <v>0.33700000000000002</v>
      </c>
      <c r="D28" s="22">
        <v>1288</v>
      </c>
      <c r="E28" s="19">
        <v>0.40100000000000002</v>
      </c>
    </row>
    <row r="29" spans="1:5" ht="14.4" thickBot="1" x14ac:dyDescent="0.3">
      <c r="A29" s="21">
        <v>31</v>
      </c>
      <c r="B29" s="18">
        <v>0.59499999999999997</v>
      </c>
      <c r="C29" s="18">
        <v>0.33700000000000002</v>
      </c>
      <c r="D29" s="22">
        <v>1288</v>
      </c>
      <c r="E29" s="19">
        <v>0.40100000000000002</v>
      </c>
    </row>
    <row r="30" spans="1:5" ht="14.4" thickBot="1" x14ac:dyDescent="0.3">
      <c r="A30" s="21">
        <v>32</v>
      </c>
      <c r="B30" s="18">
        <v>0.59499999999999997</v>
      </c>
      <c r="C30" s="18">
        <v>0.33700000000000002</v>
      </c>
      <c r="D30" s="22">
        <v>1288</v>
      </c>
      <c r="E30" s="19">
        <v>0.40100000000000002</v>
      </c>
    </row>
    <row r="31" spans="1:5" ht="14.4" thickBot="1" x14ac:dyDescent="0.3">
      <c r="A31" s="21">
        <v>33</v>
      </c>
      <c r="B31" s="18">
        <v>0.59499999999999997</v>
      </c>
      <c r="C31" s="18">
        <v>0.33700000000000002</v>
      </c>
      <c r="D31" s="22">
        <v>1288</v>
      </c>
      <c r="E31" s="19">
        <v>0.40100000000000002</v>
      </c>
    </row>
    <row r="32" spans="1:5" ht="14.4" thickBot="1" x14ac:dyDescent="0.3">
      <c r="A32" s="21">
        <v>34</v>
      </c>
      <c r="B32" s="18">
        <v>0.59499999999999997</v>
      </c>
      <c r="C32" s="18">
        <v>0.33700000000000002</v>
      </c>
      <c r="D32" s="22">
        <v>1288</v>
      </c>
      <c r="E32" s="19">
        <v>0.40100000000000002</v>
      </c>
    </row>
    <row r="33" spans="1:5" ht="14.4" thickBot="1" x14ac:dyDescent="0.3">
      <c r="A33" s="21">
        <v>35</v>
      </c>
      <c r="B33" s="18">
        <v>0.59499999999999997</v>
      </c>
      <c r="C33" s="18">
        <v>0.33700000000000002</v>
      </c>
      <c r="D33" s="22">
        <v>1288</v>
      </c>
      <c r="E33" s="19">
        <v>0.40100000000000002</v>
      </c>
    </row>
    <row r="34" spans="1:5" ht="14.4" thickBot="1" x14ac:dyDescent="0.3">
      <c r="A34" s="21">
        <v>36</v>
      </c>
      <c r="B34" s="18">
        <v>0.59499999999999997</v>
      </c>
      <c r="C34" s="18">
        <v>0.33700000000000002</v>
      </c>
      <c r="D34" s="22">
        <v>1288</v>
      </c>
      <c r="E34" s="19">
        <v>0.40100000000000002</v>
      </c>
    </row>
    <row r="35" spans="1:5" ht="14.4" thickBot="1" x14ac:dyDescent="0.3">
      <c r="A35" s="21">
        <v>37</v>
      </c>
      <c r="B35" s="18">
        <v>0.59499999999999997</v>
      </c>
      <c r="C35" s="18">
        <v>0.33700000000000002</v>
      </c>
      <c r="D35" s="22">
        <v>1288</v>
      </c>
      <c r="E35" s="19">
        <v>0.40100000000000002</v>
      </c>
    </row>
    <row r="36" spans="1:5" ht="14.4" thickBot="1" x14ac:dyDescent="0.3">
      <c r="A36" s="21">
        <v>38</v>
      </c>
      <c r="B36" s="18">
        <v>0.59499999999999997</v>
      </c>
      <c r="C36" s="18">
        <v>0.33700000000000002</v>
      </c>
      <c r="D36" s="22">
        <v>1288</v>
      </c>
      <c r="E36" s="19">
        <v>0.40100000000000002</v>
      </c>
    </row>
    <row r="37" spans="1:5" ht="14.4" thickBot="1" x14ac:dyDescent="0.3">
      <c r="A37" s="21">
        <v>39</v>
      </c>
      <c r="B37" s="18">
        <v>0.59499999999999997</v>
      </c>
      <c r="C37" s="18">
        <v>0.33700000000000002</v>
      </c>
      <c r="D37" s="22">
        <v>1288</v>
      </c>
      <c r="E37" s="19">
        <v>0.40100000000000002</v>
      </c>
    </row>
    <row r="38" spans="1:5" ht="14.4" thickBot="1" x14ac:dyDescent="0.3">
      <c r="A38" s="21">
        <v>40</v>
      </c>
      <c r="B38" s="18">
        <v>0.59499999999999997</v>
      </c>
      <c r="C38" s="18">
        <v>0.33700000000000002</v>
      </c>
      <c r="D38" s="22">
        <v>1288</v>
      </c>
      <c r="E38" s="19">
        <v>0.40100000000000002</v>
      </c>
    </row>
    <row r="39" spans="1:5" ht="14.4" thickBot="1" x14ac:dyDescent="0.3">
      <c r="A39" s="21">
        <v>41</v>
      </c>
      <c r="B39" s="18">
        <v>0.59499999999999997</v>
      </c>
      <c r="C39" s="18">
        <v>0.33700000000000002</v>
      </c>
      <c r="D39" s="22">
        <v>1288</v>
      </c>
      <c r="E39" s="19">
        <v>0.40100000000000002</v>
      </c>
    </row>
    <row r="40" spans="1:5" ht="14.4" thickBot="1" x14ac:dyDescent="0.3">
      <c r="A40" s="21">
        <v>42</v>
      </c>
      <c r="B40" s="18">
        <v>0.59499999999999997</v>
      </c>
      <c r="C40" s="18">
        <v>0.33700000000000002</v>
      </c>
      <c r="D40" s="22">
        <v>1288</v>
      </c>
      <c r="E40" s="19">
        <v>0.40100000000000002</v>
      </c>
    </row>
    <row r="41" spans="1:5" ht="14.4" thickBot="1" x14ac:dyDescent="0.3">
      <c r="A41" s="21">
        <v>43</v>
      </c>
      <c r="B41" s="18">
        <v>0.59499999999999997</v>
      </c>
      <c r="C41" s="18">
        <v>0.33700000000000002</v>
      </c>
      <c r="D41" s="22">
        <v>1288</v>
      </c>
      <c r="E41" s="19">
        <v>0.40100000000000002</v>
      </c>
    </row>
    <row r="42" spans="1:5" ht="14.4" thickBot="1" x14ac:dyDescent="0.3">
      <c r="A42" s="21">
        <v>44</v>
      </c>
      <c r="B42" s="18">
        <v>0.59499999999999997</v>
      </c>
      <c r="C42" s="18">
        <v>0.33700000000000002</v>
      </c>
      <c r="D42" s="22">
        <v>1288</v>
      </c>
      <c r="E42" s="19">
        <v>0.40100000000000002</v>
      </c>
    </row>
    <row r="43" spans="1:5" ht="14.4" thickBot="1" x14ac:dyDescent="0.3">
      <c r="A43" s="21">
        <v>45</v>
      </c>
      <c r="B43" s="18">
        <v>0.59499999999999997</v>
      </c>
      <c r="C43" s="18">
        <v>0.33700000000000002</v>
      </c>
      <c r="D43" s="22">
        <v>1288</v>
      </c>
      <c r="E43" s="19">
        <v>0.40100000000000002</v>
      </c>
    </row>
    <row r="44" spans="1:5" ht="14.4" thickBot="1" x14ac:dyDescent="0.3">
      <c r="A44" s="21">
        <v>46</v>
      </c>
      <c r="B44" s="18">
        <v>0.59499999999999997</v>
      </c>
      <c r="C44" s="18">
        <v>0.33700000000000002</v>
      </c>
      <c r="D44" s="22">
        <v>1288</v>
      </c>
      <c r="E44" s="19">
        <v>0.40100000000000002</v>
      </c>
    </row>
    <row r="45" spans="1:5" ht="14.4" thickBot="1" x14ac:dyDescent="0.3">
      <c r="A45" s="21">
        <v>47</v>
      </c>
      <c r="B45" s="18">
        <v>0.59499999999999997</v>
      </c>
      <c r="C45" s="18">
        <v>0.33700000000000002</v>
      </c>
      <c r="D45" s="22">
        <v>1288</v>
      </c>
      <c r="E45" s="19">
        <v>0.40100000000000002</v>
      </c>
    </row>
    <row r="46" spans="1:5" ht="14.4" thickBot="1" x14ac:dyDescent="0.3">
      <c r="A46" s="21">
        <v>48</v>
      </c>
      <c r="B46" s="18">
        <v>0.59499999999999997</v>
      </c>
      <c r="C46" s="18">
        <v>0.33700000000000002</v>
      </c>
      <c r="D46" s="22">
        <v>1288</v>
      </c>
      <c r="E46" s="19">
        <v>0.40100000000000002</v>
      </c>
    </row>
    <row r="47" spans="1:5" ht="14.4" thickBot="1" x14ac:dyDescent="0.3">
      <c r="A47" s="21">
        <v>49</v>
      </c>
      <c r="B47" s="18">
        <v>0.59499999999999997</v>
      </c>
      <c r="C47" s="18">
        <v>0.33700000000000002</v>
      </c>
      <c r="D47" s="22">
        <v>1288</v>
      </c>
      <c r="E47" s="19">
        <v>0.40100000000000002</v>
      </c>
    </row>
    <row r="48" spans="1:5" ht="14.4" thickBot="1" x14ac:dyDescent="0.3">
      <c r="A48" s="21">
        <v>50</v>
      </c>
      <c r="B48" s="18">
        <v>0.59499999999999997</v>
      </c>
      <c r="C48" s="18">
        <v>0.33700000000000002</v>
      </c>
      <c r="D48" s="22">
        <v>1288</v>
      </c>
      <c r="E48" s="19">
        <v>0.40100000000000002</v>
      </c>
    </row>
    <row r="49" spans="1:5" ht="14.4" thickBot="1" x14ac:dyDescent="0.3">
      <c r="A49" s="21">
        <v>51</v>
      </c>
      <c r="B49" s="18">
        <v>0.59499999999999997</v>
      </c>
      <c r="C49" s="18">
        <v>0.33700000000000002</v>
      </c>
      <c r="D49" s="22">
        <v>1288</v>
      </c>
      <c r="E49" s="19">
        <v>0.40100000000000002</v>
      </c>
    </row>
    <row r="50" spans="1:5" ht="14.4" thickBot="1" x14ac:dyDescent="0.3">
      <c r="A50" s="21">
        <v>52</v>
      </c>
      <c r="B50" s="18">
        <v>0.59499999999999997</v>
      </c>
      <c r="C50" s="18">
        <v>0.33700000000000002</v>
      </c>
      <c r="D50" s="22">
        <v>1288</v>
      </c>
      <c r="E50" s="19">
        <v>0.40100000000000002</v>
      </c>
    </row>
    <row r="51" spans="1:5" ht="14.4" thickBot="1" x14ac:dyDescent="0.3">
      <c r="A51" s="21">
        <v>53</v>
      </c>
      <c r="B51" s="18">
        <v>0.59499999999999997</v>
      </c>
      <c r="C51" s="18">
        <v>0.33700000000000002</v>
      </c>
      <c r="D51" s="22">
        <v>1288</v>
      </c>
      <c r="E51" s="19">
        <v>0.40100000000000002</v>
      </c>
    </row>
    <row r="52" spans="1:5" ht="13.8" x14ac:dyDescent="0.25">
      <c r="A52" s="21">
        <v>54</v>
      </c>
      <c r="B52" s="18">
        <v>0.59499999999999997</v>
      </c>
      <c r="C52" s="18">
        <v>0.33700000000000002</v>
      </c>
      <c r="D52" s="22">
        <v>1288</v>
      </c>
      <c r="E52" s="19">
        <v>0.40100000000000002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MAI</vt:lpstr>
      <vt:lpstr>Récapitulatif annuel</vt:lpstr>
      <vt:lpstr>données</vt:lpstr>
      <vt:lpstr>bareme km</vt:lpstr>
      <vt:lpstr>Ligne_total_NDF</vt:lpstr>
      <vt:lpstr>Taux_TVA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b.rey@groupelouisot.fr</dc:creator>
  <cp:lastModifiedBy>Benjamin REY</cp:lastModifiedBy>
  <cp:lastPrinted>2017-06-09T14:10:58Z</cp:lastPrinted>
  <dcterms:created xsi:type="dcterms:W3CDTF">2010-06-23T08:52:06Z</dcterms:created>
  <dcterms:modified xsi:type="dcterms:W3CDTF">2017-06-09T15:31:31Z</dcterms:modified>
</cp:coreProperties>
</file>