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rentin LE GARNEC\Desktop\Da Camilla\Excel\Storage\"/>
    </mc:Choice>
  </mc:AlternateContent>
  <bookViews>
    <workbookView xWindow="0" yWindow="0" windowWidth="23040" windowHeight="8808" activeTab="4"/>
  </bookViews>
  <sheets>
    <sheet name="Home" sheetId="1" r:id="rId1"/>
    <sheet name="Stock" sheetId="6" r:id="rId2"/>
    <sheet name="Contacts" sheetId="3" r:id="rId3"/>
    <sheet name="Products" sheetId="2" r:id="rId4"/>
    <sheet name="Movement" sheetId="4" r:id="rId5"/>
    <sheet name="Fatpiao" sheetId="7" r:id="rId6"/>
  </sheets>
  <definedNames>
    <definedName name="Dépôt">Fatpiao!#REF!</definedName>
    <definedName name="ExemptImpôt">Fatpiao!$G$33</definedName>
    <definedName name="NomSociété">Fatpiao!$B$40</definedName>
    <definedName name="TauxImposition">Fatpiao!$F$33</definedName>
    <definedName name="TaxeDeVente">Fatpiao!#REF!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4" l="1"/>
  <c r="F3" i="4"/>
  <c r="B8" i="4"/>
  <c r="B9" i="4"/>
  <c r="K4" i="4"/>
  <c r="K5" i="4"/>
  <c r="K6" i="4"/>
  <c r="K7" i="4"/>
  <c r="K9" i="4"/>
  <c r="K10" i="4"/>
  <c r="K11" i="4"/>
  <c r="K12" i="4"/>
  <c r="K13" i="4"/>
  <c r="K14" i="4"/>
  <c r="K15" i="4"/>
  <c r="K3" i="4"/>
  <c r="B5" i="4"/>
  <c r="B6" i="4"/>
  <c r="B7" i="4"/>
  <c r="J32" i="7" l="1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7" i="7"/>
  <c r="J7" i="7"/>
  <c r="J33" i="7" s="1"/>
  <c r="J35" i="7" s="1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G4" i="4" l="1"/>
  <c r="G5" i="4"/>
  <c r="G6" i="4"/>
  <c r="G7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4" i="4"/>
  <c r="F5" i="4"/>
  <c r="F6" i="4"/>
  <c r="F7" i="4"/>
  <c r="F9" i="4"/>
  <c r="F10" i="4"/>
  <c r="F11" i="4"/>
  <c r="F12" i="4"/>
  <c r="F13" i="4"/>
  <c r="C12" i="6" l="1"/>
  <c r="D12" i="6"/>
  <c r="E12" i="6"/>
  <c r="F12" i="6"/>
  <c r="G12" i="6"/>
  <c r="H12" i="6"/>
  <c r="I12" i="6"/>
  <c r="J12" i="6"/>
  <c r="K12" i="6"/>
  <c r="L12" i="6"/>
  <c r="M12" i="6"/>
  <c r="B12" i="6"/>
  <c r="B4" i="4" l="1"/>
  <c r="B3" i="4"/>
  <c r="L7" i="6" l="1"/>
  <c r="D7" i="6"/>
  <c r="K7" i="6"/>
  <c r="E7" i="6"/>
  <c r="H7" i="6"/>
  <c r="I7" i="6"/>
  <c r="M7" i="6"/>
  <c r="M9" i="6"/>
  <c r="I9" i="6"/>
  <c r="E9" i="6"/>
  <c r="K9" i="6"/>
  <c r="C9" i="6"/>
  <c r="F9" i="6"/>
  <c r="L9" i="6"/>
  <c r="H9" i="6"/>
  <c r="D9" i="6"/>
  <c r="G9" i="6"/>
  <c r="J9" i="6"/>
  <c r="B9" i="6"/>
  <c r="F7" i="6"/>
  <c r="J7" i="6"/>
  <c r="B7" i="6"/>
  <c r="B8" i="6" s="1"/>
  <c r="G7" i="6"/>
  <c r="C7" i="6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B10" i="6" l="1"/>
  <c r="B13" i="6" s="1"/>
  <c r="C6" i="6" l="1"/>
  <c r="C8" i="6" s="1"/>
  <c r="C10" i="6" s="1"/>
  <c r="D6" i="6" l="1"/>
  <c r="D8" i="6" s="1"/>
  <c r="D10" i="6" s="1"/>
  <c r="C13" i="6"/>
  <c r="E6" i="6" l="1"/>
  <c r="E8" i="6" s="1"/>
  <c r="E10" i="6" s="1"/>
  <c r="D13" i="6"/>
  <c r="F6" i="6" l="1"/>
  <c r="F8" i="6" s="1"/>
  <c r="F10" i="6" s="1"/>
  <c r="E13" i="6"/>
  <c r="G6" i="6" l="1"/>
  <c r="G8" i="6" s="1"/>
  <c r="G10" i="6" s="1"/>
  <c r="F13" i="6"/>
  <c r="H6" i="6" l="1"/>
  <c r="H8" i="6" s="1"/>
  <c r="H10" i="6" s="1"/>
  <c r="G13" i="6"/>
  <c r="I6" i="6" l="1"/>
  <c r="I8" i="6" s="1"/>
  <c r="I10" i="6" s="1"/>
  <c r="H13" i="6"/>
  <c r="J6" i="6" l="1"/>
  <c r="J8" i="6" s="1"/>
  <c r="J10" i="6" s="1"/>
  <c r="I13" i="6"/>
  <c r="K6" i="6" l="1"/>
  <c r="K8" i="6" s="1"/>
  <c r="K10" i="6" s="1"/>
  <c r="J13" i="6"/>
  <c r="L6" i="6" l="1"/>
  <c r="L8" i="6" s="1"/>
  <c r="L10" i="6" s="1"/>
  <c r="K13" i="6"/>
  <c r="M6" i="6" l="1"/>
  <c r="M8" i="6" s="1"/>
  <c r="M10" i="6" s="1"/>
  <c r="M13" i="6" s="1"/>
  <c r="L13" i="6"/>
  <c r="B19" i="1" l="1"/>
</calcChain>
</file>

<file path=xl/sharedStrings.xml><?xml version="1.0" encoding="utf-8"?>
<sst xmlns="http://schemas.openxmlformats.org/spreadsheetml/2006/main" count="231" uniqueCount="151">
  <si>
    <t>Suppliers</t>
  </si>
  <si>
    <t>Name</t>
  </si>
  <si>
    <t>Contact</t>
  </si>
  <si>
    <t>Adresse</t>
  </si>
  <si>
    <t>Customers</t>
  </si>
  <si>
    <t xml:space="preserve">Name </t>
  </si>
  <si>
    <t>Phone contact</t>
  </si>
  <si>
    <t>Date</t>
  </si>
  <si>
    <t>Product</t>
  </si>
  <si>
    <t>Type</t>
  </si>
  <si>
    <t>Quantity</t>
  </si>
  <si>
    <t>Stock</t>
  </si>
  <si>
    <t>Price</t>
  </si>
  <si>
    <t xml:space="preserve">Discount </t>
  </si>
  <si>
    <t>Total price</t>
  </si>
  <si>
    <t>Supplier</t>
  </si>
  <si>
    <t>Customer</t>
  </si>
  <si>
    <t>Sku</t>
  </si>
  <si>
    <t>Chinese name</t>
  </si>
  <si>
    <t>B08</t>
  </si>
  <si>
    <t>C15</t>
  </si>
  <si>
    <t>C19</t>
  </si>
  <si>
    <t>C20</t>
  </si>
  <si>
    <t>C25</t>
    <phoneticPr fontId="0" type="noConversion"/>
  </si>
  <si>
    <t>D02</t>
  </si>
  <si>
    <t>E04</t>
  </si>
  <si>
    <t>F01</t>
    <phoneticPr fontId="0" type="noConversion"/>
  </si>
  <si>
    <t>F51</t>
  </si>
  <si>
    <t>K110</t>
  </si>
  <si>
    <t>K125</t>
  </si>
  <si>
    <t>K126</t>
  </si>
  <si>
    <t>T2000</t>
  </si>
  <si>
    <t>T2004</t>
  </si>
  <si>
    <t>V103</t>
  </si>
  <si>
    <t>Z311</t>
  </si>
  <si>
    <t>Z346</t>
  </si>
  <si>
    <t>Z349</t>
  </si>
  <si>
    <t>Z354</t>
  </si>
  <si>
    <t>Z356</t>
  </si>
  <si>
    <t>C29</t>
  </si>
  <si>
    <t>T2006</t>
  </si>
  <si>
    <t>P506</t>
  </si>
  <si>
    <t>P010</t>
  </si>
  <si>
    <t>P512</t>
  </si>
  <si>
    <t>P508</t>
  </si>
  <si>
    <t>T2011</t>
  </si>
  <si>
    <t>P1007</t>
  </si>
  <si>
    <t>P502</t>
  </si>
  <si>
    <t>P1002</t>
  </si>
  <si>
    <t>P505</t>
  </si>
  <si>
    <t>KJ0004</t>
  </si>
  <si>
    <t>KJ0005</t>
  </si>
  <si>
    <t>KJ0002</t>
  </si>
  <si>
    <t>KJ0003</t>
  </si>
  <si>
    <t>P1003</t>
  </si>
  <si>
    <t>P1008</t>
  </si>
  <si>
    <t>P011</t>
  </si>
  <si>
    <t>P503</t>
  </si>
  <si>
    <t>T2010</t>
  </si>
  <si>
    <t>P1004</t>
  </si>
  <si>
    <t>C31</t>
  </si>
  <si>
    <t>P1006</t>
  </si>
  <si>
    <t>Package</t>
  </si>
  <si>
    <t>Notes</t>
  </si>
  <si>
    <t>Fatpiao</t>
  </si>
  <si>
    <t>Print</t>
  </si>
  <si>
    <t>Partner</t>
  </si>
  <si>
    <t>Initial</t>
  </si>
  <si>
    <t>Enter</t>
  </si>
  <si>
    <t>out</t>
  </si>
  <si>
    <t>theorical stock</t>
  </si>
  <si>
    <t>Real stock</t>
  </si>
  <si>
    <t>Difference</t>
  </si>
  <si>
    <t>January</t>
  </si>
  <si>
    <t>February</t>
  </si>
  <si>
    <t>March</t>
  </si>
  <si>
    <t>May</t>
  </si>
  <si>
    <t>April</t>
  </si>
  <si>
    <t>June</t>
  </si>
  <si>
    <t>July</t>
  </si>
  <si>
    <t>August</t>
  </si>
  <si>
    <t>September</t>
  </si>
  <si>
    <t>October</t>
  </si>
  <si>
    <t>November</t>
  </si>
  <si>
    <t>December</t>
  </si>
  <si>
    <t>Month</t>
  </si>
  <si>
    <t>Intern sales</t>
  </si>
  <si>
    <t xml:space="preserve">Phone </t>
  </si>
  <si>
    <t>Chinese Name</t>
  </si>
  <si>
    <t>01/22/2017</t>
  </si>
  <si>
    <t>Tel</t>
  </si>
  <si>
    <t>Les chèques sont à mettre à l’ordre de :</t>
  </si>
  <si>
    <t>Description du projet ou service</t>
  </si>
  <si>
    <t>Pour :</t>
  </si>
  <si>
    <t>Facturer à :</t>
  </si>
  <si>
    <t>Total</t>
  </si>
  <si>
    <t>Discount</t>
  </si>
  <si>
    <t>VAT</t>
  </si>
  <si>
    <t xml:space="preserve">Total </t>
  </si>
  <si>
    <t>01/20/2017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</si>
  <si>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</si>
  <si>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</si>
  <si>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</si>
  <si>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</si>
  <si>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</si>
  <si>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</si>
  <si>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</si>
  <si>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</si>
  <si>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</si>
  <si>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</si>
  <si>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</si>
  <si>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</si>
  <si>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</si>
  <si>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</si>
  <si>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</si>
  <si>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</si>
  <si>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</si>
  <si>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</si>
  <si>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</si>
  <si>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</si>
  <si>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</si>
  <si>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</si>
  <si>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</si>
  <si>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</si>
  <si>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</si>
  <si>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</si>
  <si>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</si>
  <si>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</si>
  <si>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</si>
  <si>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</si>
  <si>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</si>
  <si>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</si>
  <si>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</si>
  <si>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</si>
  <si>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</si>
  <si>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</si>
  <si>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</si>
  <si>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</si>
  <si>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</si>
  <si>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</si>
  <si>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01/23/2017</t>
  </si>
  <si>
    <t>01/29/2017</t>
  </si>
  <si>
    <t>02/03/2017</t>
  </si>
  <si>
    <t>01/30/2017</t>
  </si>
  <si>
    <t>你</t>
  </si>
  <si>
    <t>好</t>
  </si>
  <si>
    <t>我</t>
  </si>
  <si>
    <t>是</t>
  </si>
  <si>
    <t>C25</t>
  </si>
  <si>
    <t>Dritch</t>
  </si>
  <si>
    <t>Montant déclenchant discount = 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</si>
</sst>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-[$¥-804]* #,##0.00_ ;_-[$¥-804]* \-#,##0.00\ ;_-[$¥-804]* &quot;-&quot;??_ ;_-@_ "/>
    <numFmt numFmtId="166" formatCode="@\ \ "/>
    <numFmt numFmtId="167" formatCode="#,##0.00_);;"/>
    <numFmt numFmtId="168" formatCode=";;;"/>
    <numFmt numFmtId="169" formatCode="0.0%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Helvetica"/>
    </font>
    <font>
      <sz val="11"/>
      <color theme="1"/>
      <name val="Helvetica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4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  <font>
      <b/>
      <sz val="22"/>
      <color theme="4"/>
      <name val="Arial"/>
      <family val="2"/>
    </font>
    <font>
      <b/>
      <sz val="11"/>
      <name val="Arial"/>
      <family val="2"/>
    </font>
    <font>
      <sz val="11"/>
      <color theme="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4"/>
      <name val="Arial"/>
      <family val="2"/>
    </font>
    <font>
      <b/>
      <sz val="20"/>
      <color theme="1"/>
      <name val="Arial"/>
      <family val="2"/>
    </font>
    <font>
      <sz val="8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0">
    <xf numFmtId="0" fontId="0" fillId="0" borderId="0"/>
    <xf numFmtId="9" fontId="6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0" fontId="9" fillId="0" borderId="0"/>
    <xf numFmtId="0" fontId="11" fillId="0" borderId="0" applyNumberFormat="0" applyFill="0" applyBorder="0" applyAlignment="0" applyProtection="0"/>
    <xf numFmtId="9" fontId="19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9" fontId="0" fillId="0" borderId="0" xfId="1" applyFont="1"/>
    <xf numFmtId="0" fontId="1" fillId="3" borderId="2" xfId="0" applyFont="1" applyFill="1" applyBorder="1" applyAlignment="1">
      <alignment horizontal="center" vertical="center"/>
    </xf>
    <xf numFmtId="0" fontId="0" fillId="0" borderId="1" xfId="0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0" fillId="5" borderId="0" xfId="0" applyFill="1" applyBorder="1"/>
    <xf numFmtId="0" fontId="9" fillId="0" borderId="0" xfId="7"/>
    <xf numFmtId="0" fontId="9" fillId="0" borderId="0" xfId="7" applyAlignment="1">
      <alignment vertical="center"/>
    </xf>
    <xf numFmtId="0" fontId="9" fillId="6" borderId="0" xfId="7" applyFill="1" applyAlignment="1">
      <alignment vertical="center"/>
    </xf>
    <xf numFmtId="0" fontId="9" fillId="6" borderId="0" xfId="7" applyFill="1"/>
    <xf numFmtId="0" fontId="11" fillId="0" borderId="0" xfId="7" applyFont="1"/>
    <xf numFmtId="0" fontId="11" fillId="0" borderId="0" xfId="7" applyFont="1" applyAlignment="1">
      <alignment vertical="center"/>
    </xf>
    <xf numFmtId="0" fontId="12" fillId="0" borderId="0" xfId="7" applyFont="1" applyAlignment="1">
      <alignment vertical="center"/>
    </xf>
    <xf numFmtId="0" fontId="9" fillId="0" borderId="7" xfId="7" applyBorder="1"/>
    <xf numFmtId="0" fontId="14" fillId="0" borderId="0" xfId="7" applyFont="1" applyAlignment="1">
      <alignment horizontal="right"/>
    </xf>
    <xf numFmtId="0" fontId="15" fillId="0" borderId="0" xfId="7" applyFont="1" applyAlignment="1">
      <alignment horizontal="right"/>
    </xf>
    <xf numFmtId="0" fontId="9" fillId="6" borderId="0" xfId="7" applyFill="1" applyBorder="1" applyAlignment="1">
      <alignment vertical="center"/>
    </xf>
    <xf numFmtId="164" fontId="9" fillId="0" borderId="8" xfId="7" applyNumberFormat="1" applyFill="1" applyBorder="1" applyAlignment="1">
      <alignment horizontal="right" vertical="center"/>
    </xf>
    <xf numFmtId="166" fontId="16" fillId="0" borderId="0" xfId="7" applyNumberFormat="1" applyFont="1" applyBorder="1" applyAlignment="1">
      <alignment horizontal="right" vertical="center"/>
    </xf>
    <xf numFmtId="0" fontId="17" fillId="0" borderId="0" xfId="7" applyFont="1" applyBorder="1" applyAlignment="1">
      <alignment horizontal="right" vertical="center"/>
    </xf>
    <xf numFmtId="167" fontId="9" fillId="0" borderId="10" xfId="7" applyNumberFormat="1" applyFill="1" applyBorder="1" applyAlignment="1">
      <alignment horizontal="right" vertical="center"/>
    </xf>
    <xf numFmtId="0" fontId="18" fillId="0" borderId="0" xfId="7" applyFont="1" applyAlignment="1">
      <alignment horizontal="right" vertical="center" indent="1"/>
    </xf>
    <xf numFmtId="168" fontId="9" fillId="0" borderId="0" xfId="7" applyNumberFormat="1"/>
    <xf numFmtId="169" fontId="17" fillId="0" borderId="0" xfId="9" applyNumberFormat="1" applyFont="1" applyBorder="1" applyAlignment="1">
      <alignment horizontal="left"/>
    </xf>
    <xf numFmtId="0" fontId="20" fillId="0" borderId="0" xfId="7" applyFont="1" applyAlignment="1">
      <alignment horizontal="right"/>
    </xf>
    <xf numFmtId="167" fontId="9" fillId="0" borderId="0" xfId="7" applyNumberFormat="1" applyAlignment="1">
      <alignment vertical="center"/>
    </xf>
    <xf numFmtId="37" fontId="9" fillId="0" borderId="0" xfId="7" applyNumberFormat="1" applyAlignment="1">
      <alignment horizontal="right" vertical="center" indent="1"/>
    </xf>
    <xf numFmtId="39" fontId="9" fillId="0" borderId="0" xfId="7" applyNumberFormat="1" applyAlignment="1">
      <alignment vertical="center"/>
    </xf>
    <xf numFmtId="0" fontId="9" fillId="0" borderId="0" xfId="7" applyNumberFormat="1" applyFont="1" applyFill="1" applyBorder="1" applyAlignment="1">
      <alignment horizontal="left" vertical="center" indent="1"/>
    </xf>
    <xf numFmtId="0" fontId="20" fillId="0" borderId="0" xfId="7" applyFont="1" applyAlignment="1">
      <alignment vertical="center"/>
    </xf>
    <xf numFmtId="0" fontId="10" fillId="0" borderId="12" xfId="7" applyFont="1" applyBorder="1" applyAlignment="1"/>
    <xf numFmtId="0" fontId="9" fillId="0" borderId="0" xfId="7" applyAlignment="1">
      <alignment vertical="top"/>
    </xf>
    <xf numFmtId="0" fontId="10" fillId="0" borderId="0" xfId="7" applyFont="1" applyAlignment="1">
      <alignment vertical="center"/>
    </xf>
    <xf numFmtId="2" fontId="9" fillId="0" borderId="0" xfId="7" applyNumberFormat="1" applyAlignment="1">
      <alignment vertical="center"/>
    </xf>
    <xf numFmtId="0" fontId="19" fillId="0" borderId="0" xfId="7" applyNumberFormat="1" applyFont="1" applyAlignment="1">
      <alignment horizontal="left" vertical="center" indent="1"/>
    </xf>
    <xf numFmtId="0" fontId="19" fillId="0" borderId="0" xfId="7" applyNumberFormat="1" applyFont="1" applyFill="1" applyBorder="1" applyAlignment="1">
      <alignment horizontal="left" vertical="center" indent="1"/>
    </xf>
    <xf numFmtId="164" fontId="9" fillId="0" borderId="0" xfId="7" applyNumberFormat="1" applyAlignment="1">
      <alignment vertical="center"/>
    </xf>
    <xf numFmtId="0" fontId="21" fillId="0" borderId="0" xfId="7" applyFont="1" applyFill="1" applyBorder="1" applyAlignment="1">
      <alignment horizontal="center" vertical="center"/>
    </xf>
    <xf numFmtId="0" fontId="22" fillId="0" borderId="0" xfId="7" applyFont="1" applyFill="1" applyBorder="1" applyAlignment="1">
      <alignment horizontal="center" vertical="center"/>
    </xf>
    <xf numFmtId="0" fontId="22" fillId="0" borderId="0" xfId="7" applyFont="1" applyFill="1" applyBorder="1" applyAlignment="1">
      <alignment horizontal="left" vertical="center" indent="1"/>
    </xf>
    <xf numFmtId="0" fontId="10" fillId="0" borderId="0" xfId="7" applyFont="1" applyAlignment="1">
      <alignment vertical="top"/>
    </xf>
    <xf numFmtId="0" fontId="18" fillId="0" borderId="0" xfId="7" applyFont="1" applyAlignment="1">
      <alignment vertical="center"/>
    </xf>
    <xf numFmtId="0" fontId="23" fillId="0" borderId="0" xfId="7" applyFont="1" applyAlignment="1">
      <alignment horizontal="left" vertical="center"/>
    </xf>
    <xf numFmtId="39" fontId="9" fillId="0" borderId="9" xfId="7" applyNumberFormat="1" applyFont="1" applyBorder="1" applyAlignment="1">
      <alignment vertical="center"/>
    </xf>
    <xf numFmtId="0" fontId="9" fillId="0" borderId="0" xfId="7" applyNumberFormat="1" applyFill="1" applyAlignment="1">
      <alignment horizontal="left" vertical="center" indent="1"/>
    </xf>
    <xf numFmtId="39" fontId="9" fillId="0" borderId="0" xfId="7" applyNumberFormat="1" applyFill="1" applyAlignment="1">
      <alignment vertical="center"/>
    </xf>
    <xf numFmtId="0" fontId="0" fillId="7" borderId="0" xfId="0" applyFill="1"/>
    <xf numFmtId="0" fontId="0" fillId="0" borderId="0" xfId="0" quotePrefix="1"/>
    <xf numFmtId="0" fontId="8" fillId="5" borderId="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0" fillId="0" borderId="0" xfId="7" applyFont="1" applyAlignment="1">
      <alignment vertical="center" wrapText="1"/>
    </xf>
    <xf numFmtId="0" fontId="11" fillId="0" borderId="6" xfId="8" applyBorder="1" applyAlignment="1">
      <alignment vertical="center" wrapText="1"/>
    </xf>
    <xf numFmtId="0" fontId="10" fillId="0" borderId="6" xfId="7" applyFont="1" applyBorder="1" applyAlignment="1">
      <alignment vertical="center" wrapText="1"/>
    </xf>
    <xf numFmtId="0" fontId="11" fillId="0" borderId="0" xfId="8" applyAlignment="1">
      <alignment vertical="center" wrapText="1"/>
    </xf>
    <xf numFmtId="0" fontId="9" fillId="0" borderId="0" xfId="7" applyAlignment="1">
      <alignment vertical="center"/>
    </xf>
    <xf numFmtId="0" fontId="13" fillId="0" borderId="7" xfId="7" applyFont="1" applyBorder="1" applyAlignment="1">
      <alignment vertical="center"/>
    </xf>
    <xf numFmtId="0" fontId="10" fillId="0" borderId="0" xfId="7" applyFont="1" applyAlignment="1">
      <alignment vertical="center"/>
    </xf>
    <xf numFmtId="0" fontId="16" fillId="0" borderId="0" xfId="7" applyFont="1"/>
    <xf numFmtId="14" fontId="24" fillId="0" borderId="0" xfId="7" applyNumberFormat="1" applyFont="1" applyAlignment="1">
      <alignment horizontal="left" vertical="center"/>
    </xf>
    <xf numFmtId="0" fontId="9" fillId="6" borderId="0" xfId="7" applyFill="1"/>
    <xf numFmtId="0" fontId="9" fillId="0" borderId="0" xfId="7"/>
    <xf numFmtId="0" fontId="16" fillId="0" borderId="0" xfId="7" applyFont="1" applyAlignment="1">
      <alignment vertical="center"/>
    </xf>
    <xf numFmtId="0" fontId="18" fillId="0" borderId="11" xfId="7" applyFont="1" applyBorder="1" applyAlignment="1">
      <alignment wrapText="1"/>
    </xf>
    <xf numFmtId="0" fontId="18" fillId="0" borderId="0" xfId="7" applyFont="1" applyAlignment="1">
      <alignment wrapText="1"/>
    </xf>
    <xf numFmtId="0" fontId="12" fillId="0" borderId="0" xfId="7" applyFont="1" applyAlignment="1">
      <alignment vertical="center"/>
    </xf>
    <xf numFmtId="49" fontId="0" fillId="0" borderId="0" xfId="0" quotePrefix="1" applyNumberFormat="1"/>
    <xf numFmtId="0" fontId="0" fillId="8" borderId="0" xfId="0" applyFill="1"/>
  </cellXfs>
  <cellStyles count="10">
    <cellStyle name="Lien hypertexte 2" xfId="8"/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7"/>
    <cellStyle name="Pourcentage" xfId="1" builtinId="5"/>
    <cellStyle name="Pourcentage 2" xfId="9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#,##0.00_);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70" formatCode="#,##0.00_);\(#,##0.00\)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border>
        <bottom style="thick">
          <color theme="1"/>
        </bottom>
      </border>
    </dxf>
    <dxf>
      <font>
        <b/>
        <i val="0"/>
      </font>
      <border>
        <bottom/>
      </border>
    </dxf>
    <dxf>
      <font>
        <b/>
        <i val="0"/>
      </font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Invoice" pivot="0" count="4">
      <tableStyleElement type="wholeTable" dxfId="30"/>
      <tableStyleElement type="headerRow" dxfId="29"/>
      <tableStyleElement type="totalRow" dxfId="28"/>
      <tableStyleElement type="lastTotalCell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ExemptImpôt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129540</xdr:colOff>
      <xdr:row>4</xdr:row>
      <xdr:rowOff>15240</xdr:rowOff>
    </xdr:from>
    <xdr:to>
      <xdr:col>3</xdr:col>
      <xdr:colOff>777240</xdr:colOff>
      <xdr:row>6</xdr:row>
      <xdr:rowOff>114300</xdr:rowOff>
    </xdr:to>
    <xdr:sp macro="[0]!contacts" textlink="">
      <xdr:nvSpPr>
        <xdr:cNvPr id="2" name="Rectangle 1"/>
        <xdr:cNvSpPr/>
      </xdr:nvSpPr>
      <xdr:spPr>
        <a:xfrm>
          <a:off x="922020" y="746760"/>
          <a:ext cx="2232660" cy="46482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Contacts</a:t>
          </a:r>
        </a:p>
      </xdr:txBody>
    </xdr:sp>
    <xdr:clientData/>
  </xdr:twoCellAnchor>
  <xdr:twoCellAnchor>
    <xdr:from>
      <xdr:col>8</xdr:col>
      <xdr:colOff>601980</xdr:colOff>
      <xdr:row>4</xdr:row>
      <xdr:rowOff>22860</xdr:rowOff>
    </xdr:from>
    <xdr:to>
      <xdr:col>11</xdr:col>
      <xdr:colOff>457200</xdr:colOff>
      <xdr:row>6</xdr:row>
      <xdr:rowOff>121920</xdr:rowOff>
    </xdr:to>
    <xdr:sp macro="[0]!Movements" textlink="">
      <xdr:nvSpPr>
        <xdr:cNvPr id="3" name="Rectangle 2"/>
        <xdr:cNvSpPr/>
      </xdr:nvSpPr>
      <xdr:spPr>
        <a:xfrm>
          <a:off x="6941820" y="754380"/>
          <a:ext cx="2232660" cy="46482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Movements</a:t>
          </a:r>
        </a:p>
      </xdr:txBody>
    </xdr:sp>
    <xdr:clientData/>
  </xdr:twoCellAnchor>
  <xdr:twoCellAnchor>
    <xdr:from>
      <xdr:col>1</xdr:col>
      <xdr:colOff>144780</xdr:colOff>
      <xdr:row>9</xdr:row>
      <xdr:rowOff>22860</xdr:rowOff>
    </xdr:from>
    <xdr:to>
      <xdr:col>4</xdr:col>
      <xdr:colOff>0</xdr:colOff>
      <xdr:row>11</xdr:row>
      <xdr:rowOff>121920</xdr:rowOff>
    </xdr:to>
    <xdr:sp macro="[0]!Products" textlink="">
      <xdr:nvSpPr>
        <xdr:cNvPr id="4" name="Rectangle 3"/>
        <xdr:cNvSpPr/>
      </xdr:nvSpPr>
      <xdr:spPr>
        <a:xfrm>
          <a:off x="937260" y="1668780"/>
          <a:ext cx="2232660" cy="46482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Products</a:t>
          </a:r>
        </a:p>
      </xdr:txBody>
    </xdr:sp>
    <xdr:clientData/>
  </xdr:twoCellAnchor>
  <xdr:twoCellAnchor>
    <xdr:from>
      <xdr:col>8</xdr:col>
      <xdr:colOff>594360</xdr:colOff>
      <xdr:row>9</xdr:row>
      <xdr:rowOff>38100</xdr:rowOff>
    </xdr:from>
    <xdr:to>
      <xdr:col>11</xdr:col>
      <xdr:colOff>449580</xdr:colOff>
      <xdr:row>11</xdr:row>
      <xdr:rowOff>137160</xdr:rowOff>
    </xdr:to>
    <xdr:sp macro="[0]!Stock" textlink="">
      <xdr:nvSpPr>
        <xdr:cNvPr id="6" name="Rectangle 5"/>
        <xdr:cNvSpPr/>
      </xdr:nvSpPr>
      <xdr:spPr>
        <a:xfrm>
          <a:off x="6934200" y="1684020"/>
          <a:ext cx="2232660" cy="46482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Stocks</a:t>
          </a:r>
        </a:p>
      </xdr:txBody>
    </xdr:sp>
    <xdr:clientData/>
  </xdr:twoCellAnchor>
  <xdr:twoCellAnchor>
    <xdr:from>
      <xdr:col>4</xdr:col>
      <xdr:colOff>609600</xdr:colOff>
      <xdr:row>22</xdr:row>
      <xdr:rowOff>7620</xdr:rowOff>
    </xdr:from>
    <xdr:to>
      <xdr:col>7</xdr:col>
      <xdr:colOff>464820</xdr:colOff>
      <xdr:row>24</xdr:row>
      <xdr:rowOff>106680</xdr:rowOff>
    </xdr:to>
    <xdr:sp macro="[0]!affichage" textlink="">
      <xdr:nvSpPr>
        <xdr:cNvPr id="8" name="Rectangle 7"/>
        <xdr:cNvSpPr/>
      </xdr:nvSpPr>
      <xdr:spPr>
        <a:xfrm>
          <a:off x="3779520" y="4030980"/>
          <a:ext cx="2232660" cy="46482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Show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365760</xdr:colOff>
          <xdr:row>32</xdr:row>
          <xdr:rowOff>45720</xdr:rowOff>
        </xdr:from>
        <xdr:to>
          <xdr:col>5</xdr:col>
          <xdr:colOff>1569720</xdr:colOff>
          <xdr:row>33</xdr:row>
          <xdr:rowOff>22860</xdr:rowOff>
        </xdr:to>
        <xdr:sp macro="" textlink="">
          <xdr:nvSpPr>
            <xdr:cNvPr id="7169" name="cbxExemptImpôt" descr="Case à cocher Exonération fiscale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Exonération fiscale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lFacture" displayName="tblFacture" ref="E6:J32" totalsRowShown="0" dataDxfId="26" totalsRowDxfId="25">
  <autoFilter ref="E6:J32"/>
  <tableColumns count="6">
    <tableColumn id="1" name="Sku" dataDxfId="24" totalsRowDxfId="23"/>
    <tableColumn id="2" name="Product" dataDxfId="22" totalsRowDxfId="21" dataCellStyle="Normal 7">
      <calculatedColumnFormula>IF(tblFacture[[#This Row],[Sku]]="","",INDEX(Products!$A$4:$D$46,MATCH(tblFacture[[#This Row],[Sku]],Products!$A$4:$A$46,0),2))</calculatedColumnFormula>
    </tableColumn>
    <tableColumn id="3" name="Price" totalsRowDxfId="20"/>
    <tableColumn id="6" name="Discount" dataDxfId="19" totalsRowDxfId="18" dataCellStyle="Normal 7"/>
    <tableColumn id="4" name="Quantity" totalsRowDxfId="17"/>
    <tableColumn id="5" name="Total" totalsRowDxfId="16">
      <calculatedColumnFormula>tblFacture[[#This Row],[Price]]*tblFacture[[#This Row],[Quantity]]</calculatedColumnFormula>
    </tableColumn>
  </tableColumns>
  <tableStyleInfo name="Invoice" showFirstColumn="0" showLastColumn="0" showRowStripes="1" showColumnStripes="0"/>
  <extLst>
    <ext xmlns:x14="http://schemas.microsoft.com/office/spreadsheetml/2009/9/main" uri="{504A1905-F514-4f6f-8877-14C23A59335A}">
      <x14:table altText="Détails de la facture" altTextSummary="Synthèse contenant les caractéristiques Numéro d’élément, Description, Prix, Quantité et Montant pour les éléments de la facture ainsi que le calcul des totaux.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8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B19:C20"/>
  <sheetViews>
    <sheetView showGridLines="0" showRowColHeaders="0" workbookViewId="0">
      <selection activeCell="F15" sqref="F15"/>
    </sheetView>
  </sheetViews>
  <sheetFormatPr baseColWidth="10" defaultRowHeight="14.4" x14ac:dyDescent="0.3"/>
  <cols>
    <col min="1" max="16384" width="11.5546875" style="13"/>
  </cols>
  <sheetData>
    <row r="19" spans="2:3" x14ac:dyDescent="0.3">
      <c r="B19" s="56" t="str">
        <f>IF(OR(Stock!B13="Alerte",Stock!C13="Alerte",Stock!D13="Alerte",Stock!E13="Alerte",Stock!F13="Alerte",Stock!G13="Alerte",Stock!H13="Alerte",Stock!I13="Alerte",Stock!J13="Alerte",Stock!K13="Alerte",Stock!L13="Alerte",Stock!M13="Alerte"),"Alerte rupture de stock","")</f>
        <v>Alerte rupture de stock</v>
      </c>
      <c r="C19" s="56"/>
    </row>
    <row r="20" spans="2:3" x14ac:dyDescent="0.3">
      <c r="B20" s="56"/>
      <c r="C20" s="56"/>
    </row>
  </sheetData>
  <mergeCells count="1">
    <mergeCell ref="B19:C20"/>
  </mergeCells>
  <conditionalFormatting sqref="B19:C20">
    <cfRule type="cellIs" dxfId="15" priority="1" operator="equal">
      <formula>"Alerte rupture de stock"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3"/>
  <sheetViews>
    <sheetView workbookViewId="0">
      <selection activeCell="A13" sqref="A13"/>
    </sheetView>
  </sheetViews>
  <sheetFormatPr baseColWidth="10" defaultRowHeight="14.4" x14ac:dyDescent="0.3"/>
  <cols>
    <col min="1" max="1" width="13" customWidth="1"/>
  </cols>
  <sheetData>
    <row r="1" spans="1:13" ht="18.600000000000001" customHeight="1" x14ac:dyDescent="0.3"/>
    <row r="4" spans="1:13" ht="15.6" x14ac:dyDescent="0.3">
      <c r="B4" s="57" t="s">
        <v>19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9"/>
    </row>
    <row r="5" spans="1:13" x14ac:dyDescent="0.3">
      <c r="B5" s="11" t="s">
        <v>73</v>
      </c>
      <c r="C5" s="11" t="s">
        <v>74</v>
      </c>
      <c r="D5" s="11" t="s">
        <v>75</v>
      </c>
      <c r="E5" s="11" t="s">
        <v>77</v>
      </c>
      <c r="F5" s="11" t="s">
        <v>76</v>
      </c>
      <c r="G5" s="11" t="s">
        <v>78</v>
      </c>
      <c r="H5" s="11" t="s">
        <v>79</v>
      </c>
      <c r="I5" s="11" t="s">
        <v>80</v>
      </c>
      <c r="J5" s="11" t="s">
        <v>81</v>
      </c>
      <c r="K5" s="11" t="s">
        <v>82</v>
      </c>
      <c r="L5" s="11" t="s">
        <v>83</v>
      </c>
      <c r="M5" s="11" t="s">
        <v>84</v>
      </c>
    </row>
    <row r="6" spans="1:13" x14ac:dyDescent="0.3">
      <c r="A6" s="12" t="s">
        <v>67</v>
      </c>
      <c r="B6" s="10">
        <v>100</v>
      </c>
      <c r="C6" s="10">
        <f>IF(B11="",B10,B11)</f>
        <v>18</v>
      </c>
      <c r="D6" s="10">
        <f t="shared" ref="D6:M6" si="0">IF(C11="",C10,C11)</f>
        <v>18</v>
      </c>
      <c r="E6" s="10">
        <f t="shared" si="0"/>
        <v>18</v>
      </c>
      <c r="F6" s="10">
        <f t="shared" si="0"/>
        <v>18</v>
      </c>
      <c r="G6" s="10">
        <f t="shared" si="0"/>
        <v>18</v>
      </c>
      <c r="H6" s="10">
        <f t="shared" si="0"/>
        <v>18</v>
      </c>
      <c r="I6" s="10">
        <f t="shared" si="0"/>
        <v>18</v>
      </c>
      <c r="J6" s="10">
        <f t="shared" si="0"/>
        <v>18</v>
      </c>
      <c r="K6" s="10">
        <f t="shared" si="0"/>
        <v>18</v>
      </c>
      <c r="L6" s="10">
        <f t="shared" si="0"/>
        <v>18</v>
      </c>
      <c r="M6" s="10">
        <f t="shared" si="0"/>
        <v>18</v>
      </c>
    </row>
    <row r="7" spans="1:13" x14ac:dyDescent="0.3">
      <c r="A7" s="12" t="s">
        <v>68</v>
      </c>
      <c r="B7" s="10">
        <f>SUMIFS(Movement!$H$3:$H$49,Movement!E3:E49,"B08",Movement!$B$3:$B$49,"01",Movement!$C$3:$C$49,"supplier")</f>
        <v>0</v>
      </c>
      <c r="C7" s="10">
        <f>SUMIFS(Movement!$H$3:$H$49,Movement!E3:E49,"B08",Movement!$B$3:$B$49,"02",Movement!$C$3:$C$49,"supplier")</f>
        <v>0</v>
      </c>
      <c r="D7" s="10">
        <f>SUMIFS(Movement!$H$3:$H$49,Movement!$B$3:$B$49,"03",Movement!$C$3:$C$49,"supplier")</f>
        <v>0</v>
      </c>
      <c r="E7" s="10">
        <f>SUMIFS(Movement!$H$3:$H$49,Movement!$B$3:$B$49,"0",Movement!$C$3:$C$49,"supplier")</f>
        <v>0</v>
      </c>
      <c r="F7" s="10">
        <f>SUMIFS(Movement!$H$3:$H$49,Movement!$B$3:$B$49,"05",Movement!$C$3:$C$49,"supplier")</f>
        <v>0</v>
      </c>
      <c r="G7" s="10">
        <f>SUMIFS(Movement!$H$3:$H$49,Movement!$B$3:$B$49,"06",Movement!$C$3:$C$49,"supplier")</f>
        <v>0</v>
      </c>
      <c r="H7" s="10">
        <f>SUMIFS(Movement!$H$3:$H$49,Movement!$B$3:$B$49,"07",Movement!$C$3:$C$49,"supplier")</f>
        <v>0</v>
      </c>
      <c r="I7" s="10">
        <f>SUMIFS(Movement!$H$3:$H$49,Movement!$B$3:$B$49,"08",Movement!$C$3:$C$49,"supplier")</f>
        <v>0</v>
      </c>
      <c r="J7" s="10">
        <f>SUMIFS(Movement!$H$3:$H$49,Movement!$B$3:$B$49,"09",Movement!$C$3:$C$49,"supplier")</f>
        <v>0</v>
      </c>
      <c r="K7" s="10">
        <f>SUMIFS(Movement!$H$3:$H$49,Movement!$B$3:$B$49,"10",Movement!$C$3:$C$49,"supplier")</f>
        <v>0</v>
      </c>
      <c r="L7" s="10">
        <f>SUMIFS(Movement!$H$3:$H$49,Movement!$B$3:$B$49,"11",Movement!$C$3:$C$49,"supplier")</f>
        <v>0</v>
      </c>
      <c r="M7" s="10">
        <f>SUMIFS(Movement!$H$3:$H$49,Movement!$B$3:$B$49,"12",Movement!$C$3:$C$49,"supplier")</f>
        <v>0</v>
      </c>
    </row>
    <row r="8" spans="1:13" x14ac:dyDescent="0.3">
      <c r="A8" s="12" t="s">
        <v>11</v>
      </c>
      <c r="B8" s="10">
        <f>B6+B7</f>
        <v>100</v>
      </c>
      <c r="C8" s="10">
        <f>C6+C7</f>
        <v>18</v>
      </c>
      <c r="D8" s="10">
        <f t="shared" ref="D8:M8" si="1">D6+D7</f>
        <v>18</v>
      </c>
      <c r="E8" s="10">
        <f t="shared" si="1"/>
        <v>18</v>
      </c>
      <c r="F8" s="10">
        <f t="shared" si="1"/>
        <v>18</v>
      </c>
      <c r="G8" s="10">
        <f t="shared" si="1"/>
        <v>18</v>
      </c>
      <c r="H8" s="10">
        <f t="shared" si="1"/>
        <v>18</v>
      </c>
      <c r="I8" s="10">
        <f t="shared" si="1"/>
        <v>18</v>
      </c>
      <c r="J8" s="10">
        <f t="shared" si="1"/>
        <v>18</v>
      </c>
      <c r="K8" s="10">
        <f t="shared" si="1"/>
        <v>18</v>
      </c>
      <c r="L8" s="10">
        <f t="shared" si="1"/>
        <v>18</v>
      </c>
      <c r="M8" s="10">
        <f t="shared" si="1"/>
        <v>18</v>
      </c>
    </row>
    <row r="9" spans="1:13" x14ac:dyDescent="0.3">
      <c r="A9" s="12" t="s">
        <v>69</v>
      </c>
      <c r="B9" s="10">
        <f>SUMIFS(Movement!$H$3:$H$49,Movement!$E$3:$E$49,"B08",Movement!$B$3:$B$49,"01",Movement!$C$3:$C$49,"customer")</f>
        <v>82</v>
      </c>
      <c r="C9" s="10">
        <f>SUMIFS(Movement!$H$3:$H$49,Movement!$E$3:$E$49,"B08",Movement!$B$3:$B$49,"02",Movement!$C$3:$C$49,"customer")</f>
        <v>0</v>
      </c>
      <c r="D9" s="10">
        <f>SUMIFS(Movement!$H$3:$H$49,Movement!$E$3:$E$49,"B08",Movement!$B$3:$B$49,"03",Movement!$C$3:$C$49,"customer")</f>
        <v>0</v>
      </c>
      <c r="E9" s="10">
        <f>SUMIFS(Movement!$H$3:$H$49,Movement!$E$3:$E$49,"B08",Movement!$B$3:$B$49,"04",Movement!$C$3:$C$49,"customer")</f>
        <v>0</v>
      </c>
      <c r="F9" s="10">
        <f>SUMIFS(Movement!$H$3:$H$49,Movement!$E$3:$E$49,"B08",Movement!$B$3:$B$49,"05",Movement!$C$3:$C$49,"customer")</f>
        <v>0</v>
      </c>
      <c r="G9" s="10">
        <f>SUMIFS(Movement!$H$3:$H$49,Movement!$E$3:$E$49,"B08",Movement!$B$3:$B$49,"06",Movement!$C$3:$C$49,"customer")</f>
        <v>0</v>
      </c>
      <c r="H9" s="10">
        <f>SUMIFS(Movement!$H$3:$H$49,Movement!$E$3:$E$49,"B08",Movement!$B$3:$B$49,"07",Movement!$C$3:$C$49,"customer")</f>
        <v>0</v>
      </c>
      <c r="I9" s="10">
        <f>SUMIFS(Movement!$H$3:$H$49,Movement!$E$3:$E$49,"B08",Movement!$B$3:$B$49,"08",Movement!$C$3:$C$49,"customer")</f>
        <v>0</v>
      </c>
      <c r="J9" s="10">
        <f>SUMIFS(Movement!$H$3:$H$49,Movement!$E$3:$E$49,"B08",Movement!$B$3:$B$49,"09",Movement!$C$3:$C$49,"customer")</f>
        <v>0</v>
      </c>
      <c r="K9" s="10">
        <f>SUMIFS(Movement!$H$3:$H$49,Movement!$E$3:$E$49,"B08",Movement!$B$3:$B$49,"10",Movement!$C$3:$C$49,"customer")</f>
        <v>0</v>
      </c>
      <c r="L9" s="10">
        <f>SUMIFS(Movement!$H$3:$H$49,Movement!$E$3:$E$49,"B08",Movement!$B$3:$B$49,"11",Movement!$C$3:$C$49,"customer")</f>
        <v>0</v>
      </c>
      <c r="M9" s="10">
        <f>SUMIFS(Movement!$H$3:$H$49,Movement!$E$3:$E$49,"B08",Movement!$B$3:$B$49,"12",Movement!$C$3:$C$49,"customer")</f>
        <v>0</v>
      </c>
    </row>
    <row r="10" spans="1:13" x14ac:dyDescent="0.3">
      <c r="A10" s="12" t="s">
        <v>70</v>
      </c>
      <c r="B10" s="10">
        <f>B8-B9</f>
        <v>18</v>
      </c>
      <c r="C10" s="10">
        <f>C8-C9</f>
        <v>18</v>
      </c>
      <c r="D10" s="10">
        <f t="shared" ref="D10:M10" si="2">D8-D9</f>
        <v>18</v>
      </c>
      <c r="E10" s="10">
        <f t="shared" si="2"/>
        <v>18</v>
      </c>
      <c r="F10" s="10">
        <f t="shared" si="2"/>
        <v>18</v>
      </c>
      <c r="G10" s="10">
        <f t="shared" si="2"/>
        <v>18</v>
      </c>
      <c r="H10" s="10">
        <f t="shared" si="2"/>
        <v>18</v>
      </c>
      <c r="I10" s="10">
        <f t="shared" si="2"/>
        <v>18</v>
      </c>
      <c r="J10" s="10">
        <f t="shared" si="2"/>
        <v>18</v>
      </c>
      <c r="K10" s="10">
        <f t="shared" si="2"/>
        <v>18</v>
      </c>
      <c r="L10" s="10">
        <f t="shared" si="2"/>
        <v>18</v>
      </c>
      <c r="M10" s="10">
        <f t="shared" si="2"/>
        <v>18</v>
      </c>
    </row>
    <row r="11" spans="1:13" x14ac:dyDescent="0.3">
      <c r="A11" s="12" t="s">
        <v>71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x14ac:dyDescent="0.3">
      <c r="A12" s="12" t="s">
        <v>72</v>
      </c>
      <c r="B12" s="10" t="str">
        <f>IF(B11="","",B11-B10)</f>
        <v/>
      </c>
      <c r="C12" s="10" t="str">
        <f t="shared" ref="C12:M12" si="3">IF(C11="","",C11-C10)</f>
        <v/>
      </c>
      <c r="D12" s="10" t="str">
        <f t="shared" si="3"/>
        <v/>
      </c>
      <c r="E12" s="10" t="str">
        <f t="shared" si="3"/>
        <v/>
      </c>
      <c r="F12" s="10" t="str">
        <f t="shared" si="3"/>
        <v/>
      </c>
      <c r="G12" s="10" t="str">
        <f t="shared" si="3"/>
        <v/>
      </c>
      <c r="H12" s="10" t="str">
        <f t="shared" si="3"/>
        <v/>
      </c>
      <c r="I12" s="10" t="str">
        <f t="shared" si="3"/>
        <v/>
      </c>
      <c r="J12" s="10" t="str">
        <f t="shared" si="3"/>
        <v/>
      </c>
      <c r="K12" s="10" t="str">
        <f t="shared" si="3"/>
        <v/>
      </c>
      <c r="L12" s="10" t="str">
        <f t="shared" si="3"/>
        <v/>
      </c>
      <c r="M12" s="10" t="str">
        <f t="shared" si="3"/>
        <v/>
      </c>
    </row>
    <row r="13" spans="1:13" x14ac:dyDescent="0.3">
      <c r="B13" s="1" t="str">
        <f>IF(B10&lt;20,"Alerte","")</f>
        <v>Alerte</v>
      </c>
      <c r="C13" s="1" t="str">
        <f t="shared" ref="C13:M13" si="4">IF(C10&lt;20,"Alerte","")</f>
        <v>Alerte</v>
      </c>
      <c r="D13" s="1" t="str">
        <f t="shared" si="4"/>
        <v>Alerte</v>
      </c>
      <c r="E13" s="1" t="str">
        <f t="shared" si="4"/>
        <v>Alerte</v>
      </c>
      <c r="F13" s="1" t="str">
        <f t="shared" si="4"/>
        <v>Alerte</v>
      </c>
      <c r="G13" s="1" t="str">
        <f t="shared" si="4"/>
        <v>Alerte</v>
      </c>
      <c r="H13" s="1" t="str">
        <f t="shared" si="4"/>
        <v>Alerte</v>
      </c>
      <c r="I13" s="1" t="str">
        <f t="shared" si="4"/>
        <v>Alerte</v>
      </c>
      <c r="J13" s="1" t="str">
        <f t="shared" si="4"/>
        <v>Alerte</v>
      </c>
      <c r="K13" s="1" t="str">
        <f t="shared" si="4"/>
        <v>Alerte</v>
      </c>
      <c r="L13" s="1" t="str">
        <f t="shared" si="4"/>
        <v>Alerte</v>
      </c>
      <c r="M13" s="1" t="str">
        <f t="shared" si="4"/>
        <v>Alerte</v>
      </c>
    </row>
  </sheetData>
  <mergeCells count="1">
    <mergeCell ref="B4:M4"/>
  </mergeCells>
  <conditionalFormatting sqref="B4">
    <cfRule type="duplicateValues" dxfId="14" priority="19"/>
  </conditionalFormatting>
  <conditionalFormatting sqref="B4">
    <cfRule type="duplicateValues" dxfId="13" priority="20"/>
  </conditionalFormatting>
  <conditionalFormatting sqref="B4">
    <cfRule type="duplicateValues" dxfId="12" priority="21"/>
  </conditionalFormatting>
  <conditionalFormatting sqref="B4">
    <cfRule type="duplicateValues" dxfId="11" priority="22"/>
  </conditionalFormatting>
  <conditionalFormatting sqref="B13:M13">
    <cfRule type="cellIs" dxfId="10" priority="1" operator="equal">
      <formula>"Alerte"</formula>
    </cfRule>
    <cfRule type="cellIs" dxfId="9" priority="2" operator="equal">
      <formula>"""Alerte"""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97"/>
  <sheetViews>
    <sheetView workbookViewId="0">
      <selection activeCell="J17" sqref="J17:J18"/>
    </sheetView>
  </sheetViews>
  <sheetFormatPr baseColWidth="10" defaultRowHeight="14.4" x14ac:dyDescent="0.3"/>
  <cols>
    <col min="1" max="1" width="30.21875" customWidth="1"/>
    <col min="2" max="2" width="23.6640625" customWidth="1"/>
    <col min="4" max="4" width="14.77734375" customWidth="1"/>
    <col min="5" max="5" width="13.21875" customWidth="1"/>
    <col min="8" max="8" width="35.44140625" customWidth="1"/>
    <col min="11" max="11" width="17.109375" customWidth="1"/>
    <col min="12" max="12" width="13.21875" customWidth="1"/>
    <col min="14" max="14" width="14" customWidth="1"/>
    <col min="15" max="15" width="12.77734375" bestFit="1" customWidth="1"/>
  </cols>
  <sheetData>
    <row r="1" spans="1:13" ht="33.6" x14ac:dyDescent="0.3">
      <c r="A1" s="60" t="s">
        <v>4</v>
      </c>
      <c r="B1" s="61"/>
      <c r="C1" s="61"/>
      <c r="D1" s="61"/>
      <c r="E1" s="61"/>
      <c r="F1" s="62"/>
      <c r="G1" s="3"/>
      <c r="H1" s="60" t="s">
        <v>0</v>
      </c>
      <c r="I1" s="61"/>
      <c r="J1" s="61"/>
      <c r="K1" s="61"/>
      <c r="L1" s="61"/>
      <c r="M1" s="62"/>
    </row>
    <row r="2" spans="1:13" ht="18" customHeight="1" x14ac:dyDescent="0.3">
      <c r="A2" s="4" t="s">
        <v>5</v>
      </c>
      <c r="B2" s="4" t="s">
        <v>88</v>
      </c>
      <c r="C2" s="4" t="s">
        <v>2</v>
      </c>
      <c r="D2" s="4" t="s">
        <v>3</v>
      </c>
      <c r="E2" s="4" t="s">
        <v>87</v>
      </c>
      <c r="F2" s="4" t="s">
        <v>63</v>
      </c>
      <c r="G2" s="2"/>
      <c r="H2" s="4" t="s">
        <v>5</v>
      </c>
      <c r="I2" s="4" t="s">
        <v>2</v>
      </c>
      <c r="J2" s="4" t="s">
        <v>3</v>
      </c>
      <c r="K2" s="4" t="s">
        <v>2</v>
      </c>
      <c r="L2" s="4" t="s">
        <v>6</v>
      </c>
      <c r="M2" s="4" t="s">
        <v>63</v>
      </c>
    </row>
    <row r="3" spans="1:13" ht="22.2" customHeight="1" x14ac:dyDescent="0.3">
      <c r="A3" s="10" t="s">
        <v>100</v>
      </c>
      <c r="B3" s="10"/>
      <c r="C3" s="10"/>
      <c r="D3" s="10"/>
      <c r="E3" s="10"/>
      <c r="F3" s="10"/>
      <c r="H3" s="10" t="s">
        <v>109</v>
      </c>
      <c r="I3" s="10"/>
      <c r="J3" s="10"/>
      <c r="K3" s="10"/>
      <c r="L3" s="10"/>
      <c r="M3" s="10" t="s">
        <v>86</v>
      </c>
    </row>
    <row r="4" spans="1:13" s="3" customFormat="1" x14ac:dyDescent="0.3">
      <c r="A4" s="10" t="s">
        <v>101</v>
      </c>
      <c r="B4" s="10"/>
      <c r="C4" s="10"/>
      <c r="D4" s="10"/>
      <c r="E4" s="10"/>
      <c r="F4" s="10"/>
      <c r="G4"/>
      <c r="H4" s="10" t="s">
        <v>110</v>
      </c>
      <c r="I4" s="10"/>
      <c r="J4" s="10"/>
      <c r="K4" s="10"/>
      <c r="L4" s="10"/>
      <c r="M4" s="10"/>
    </row>
    <row r="5" spans="1:13" s="2" customFormat="1" x14ac:dyDescent="0.3">
      <c r="A5" s="10" t="s">
        <v>102</v>
      </c>
      <c r="B5" s="10"/>
      <c r="C5" s="10"/>
      <c r="D5" s="10"/>
      <c r="E5" s="10"/>
      <c r="F5" s="10"/>
      <c r="G5"/>
      <c r="H5" s="10" t="s">
        <v>111</v>
      </c>
      <c r="I5" s="10"/>
      <c r="J5" s="10"/>
      <c r="K5" s="10"/>
      <c r="L5" s="10"/>
      <c r="M5" s="10"/>
    </row>
    <row r="6" spans="1:13" x14ac:dyDescent="0.3">
      <c r="A6" s="10" t="s">
        <v>103</v>
      </c>
      <c r="B6" s="10"/>
      <c r="C6" s="10"/>
      <c r="D6" s="10"/>
      <c r="E6" s="10"/>
      <c r="F6" s="10"/>
      <c r="H6" s="10" t="s">
        <v>112</v>
      </c>
      <c r="I6" s="10"/>
      <c r="J6" s="10"/>
      <c r="K6" s="10"/>
      <c r="L6" s="10"/>
      <c r="M6" s="10"/>
    </row>
    <row r="7" spans="1:13" x14ac:dyDescent="0.3">
      <c r="A7" s="10" t="s">
        <v>104</v>
      </c>
      <c r="B7" s="10"/>
      <c r="C7" s="10"/>
      <c r="D7" s="10"/>
      <c r="E7" s="10"/>
      <c r="F7" s="10"/>
      <c r="H7" s="10" t="s">
        <v>113</v>
      </c>
      <c r="I7" s="10"/>
      <c r="J7" s="10"/>
      <c r="K7" s="10"/>
      <c r="L7" s="10"/>
      <c r="M7" s="10"/>
    </row>
    <row r="8" spans="1:13" x14ac:dyDescent="0.3">
      <c r="A8" s="10" t="s">
        <v>105</v>
      </c>
      <c r="B8" s="10"/>
      <c r="C8" s="10"/>
      <c r="D8" s="10"/>
      <c r="E8" s="10"/>
      <c r="F8" s="10"/>
      <c r="H8" s="10" t="s">
        <v>114</v>
      </c>
      <c r="I8" s="10"/>
      <c r="J8" s="10"/>
      <c r="K8" s="10"/>
      <c r="L8" s="10"/>
      <c r="M8" s="10"/>
    </row>
    <row r="9" spans="1:13" x14ac:dyDescent="0.3">
      <c r="A9" s="10" t="s">
        <v>106</v>
      </c>
      <c r="B9" s="10"/>
      <c r="C9" s="10"/>
      <c r="D9" s="10"/>
      <c r="E9" s="10"/>
      <c r="F9" s="10"/>
      <c r="H9" s="10" t="s">
        <v>115</v>
      </c>
      <c r="I9" s="10"/>
      <c r="J9" s="10"/>
      <c r="K9" s="10"/>
      <c r="L9" s="10"/>
      <c r="M9" s="10"/>
    </row>
    <row r="10" spans="1:13" x14ac:dyDescent="0.3">
      <c r="A10" s="10" t="s">
        <v>107</v>
      </c>
      <c r="B10" s="10"/>
      <c r="C10" s="10"/>
      <c r="D10" s="10"/>
      <c r="E10" s="10"/>
      <c r="F10" s="10"/>
      <c r="H10" s="10" t="s">
        <v>116</v>
      </c>
      <c r="I10" s="10"/>
      <c r="J10" s="10"/>
      <c r="K10" s="10"/>
      <c r="L10" s="10"/>
      <c r="M10" s="10"/>
    </row>
    <row r="11" spans="1:13" x14ac:dyDescent="0.3">
      <c r="A11" s="10" t="s">
        <v>108</v>
      </c>
      <c r="B11" s="10"/>
      <c r="C11" s="10"/>
      <c r="D11" s="10"/>
      <c r="E11" s="10"/>
      <c r="F11" s="10"/>
      <c r="H11" s="10" t="s">
        <v>117</v>
      </c>
      <c r="I11" s="10"/>
      <c r="J11" s="10"/>
      <c r="K11" s="10"/>
      <c r="L11" s="10"/>
      <c r="M11" s="10"/>
    </row>
    <row r="12" spans="1:13" x14ac:dyDescent="0.3">
      <c r="A12" s="10"/>
      <c r="B12" s="10"/>
      <c r="C12" s="10"/>
      <c r="D12" s="10"/>
      <c r="E12" s="10"/>
      <c r="F12" s="10"/>
      <c r="H12" s="10" t="s">
        <v>118</v>
      </c>
      <c r="I12" s="10"/>
      <c r="J12" s="10"/>
      <c r="K12" s="10"/>
      <c r="L12" s="10"/>
      <c r="M12" s="10"/>
    </row>
    <row r="13" spans="1:13" x14ac:dyDescent="0.3">
      <c r="A13" s="10"/>
      <c r="B13" s="10"/>
      <c r="C13" s="10"/>
      <c r="D13" s="10"/>
      <c r="E13" s="10"/>
      <c r="F13" s="10"/>
      <c r="H13" s="10" t="s">
        <v>119</v>
      </c>
      <c r="I13" s="10"/>
      <c r="J13" s="10"/>
      <c r="K13" s="10"/>
      <c r="L13" s="10"/>
      <c r="M13" s="10"/>
    </row>
    <row r="14" spans="1:13" x14ac:dyDescent="0.3">
      <c r="A14" s="10"/>
      <c r="B14" s="10"/>
      <c r="C14" s="10"/>
      <c r="D14" s="10"/>
      <c r="E14" s="10"/>
      <c r="F14" s="10"/>
      <c r="H14" s="10"/>
      <c r="I14" s="10"/>
      <c r="J14" s="10"/>
      <c r="K14" s="10"/>
      <c r="L14" s="10"/>
      <c r="M14" s="10"/>
    </row>
    <row r="15" spans="1:13" x14ac:dyDescent="0.3">
      <c r="A15" s="10"/>
      <c r="B15" s="10"/>
      <c r="C15" s="10"/>
      <c r="D15" s="10"/>
      <c r="E15" s="10"/>
      <c r="F15" s="10"/>
      <c r="H15" s="10"/>
      <c r="I15" s="10"/>
      <c r="J15" s="10"/>
      <c r="K15" s="10"/>
      <c r="L15" s="10"/>
      <c r="M15" s="10"/>
    </row>
    <row r="16" spans="1:13" x14ac:dyDescent="0.3">
      <c r="A16" s="10"/>
      <c r="B16" s="10"/>
      <c r="C16" s="10"/>
      <c r="D16" s="10"/>
      <c r="E16" s="10"/>
      <c r="F16" s="10"/>
      <c r="H16" s="10"/>
      <c r="I16" s="10"/>
      <c r="J16" s="10"/>
      <c r="K16" s="10"/>
      <c r="L16" s="10"/>
      <c r="M16" s="10"/>
    </row>
    <row r="17" spans="1:13" x14ac:dyDescent="0.3">
      <c r="A17" s="10"/>
      <c r="B17" s="10"/>
      <c r="C17" s="10"/>
      <c r="D17" s="10"/>
      <c r="E17" s="10"/>
      <c r="F17" s="10"/>
      <c r="H17" s="10"/>
      <c r="I17" s="10"/>
      <c r="J17" s="10"/>
      <c r="K17" s="10"/>
      <c r="L17" s="10"/>
      <c r="M17" s="10"/>
    </row>
    <row r="18" spans="1:13" x14ac:dyDescent="0.3">
      <c r="A18" s="10"/>
      <c r="B18" s="10"/>
      <c r="C18" s="10"/>
      <c r="D18" s="10"/>
      <c r="E18" s="10"/>
      <c r="F18" s="10"/>
      <c r="H18" s="10"/>
      <c r="I18" s="10"/>
      <c r="J18" s="10"/>
      <c r="K18" s="10"/>
      <c r="L18" s="10"/>
      <c r="M18" s="10"/>
    </row>
    <row r="19" spans="1:13" x14ac:dyDescent="0.3">
      <c r="A19" s="10"/>
      <c r="B19" s="10"/>
      <c r="C19" s="10"/>
      <c r="D19" s="10"/>
      <c r="E19" s="10"/>
      <c r="F19" s="10"/>
      <c r="H19" s="10"/>
      <c r="I19" s="10"/>
      <c r="J19" s="10"/>
      <c r="K19" s="10"/>
      <c r="L19" s="10"/>
      <c r="M19" s="10"/>
    </row>
    <row r="20" spans="1:13" x14ac:dyDescent="0.3">
      <c r="A20" s="10"/>
      <c r="B20" s="10"/>
      <c r="C20" s="10"/>
      <c r="D20" s="10"/>
      <c r="E20" s="10"/>
      <c r="F20" s="10"/>
      <c r="H20" s="10"/>
      <c r="I20" s="10"/>
      <c r="J20" s="10"/>
      <c r="K20" s="10"/>
      <c r="L20" s="10"/>
      <c r="M20" s="10"/>
    </row>
    <row r="21" spans="1:13" x14ac:dyDescent="0.3">
      <c r="A21" s="10"/>
      <c r="B21" s="10"/>
      <c r="C21" s="10"/>
      <c r="D21" s="10"/>
      <c r="E21" s="10"/>
      <c r="F21" s="10"/>
      <c r="H21" s="10"/>
      <c r="I21" s="10"/>
      <c r="J21" s="10"/>
      <c r="K21" s="10"/>
      <c r="L21" s="10"/>
      <c r="M21" s="10"/>
    </row>
    <row r="22" spans="1:13" x14ac:dyDescent="0.3">
      <c r="A22" s="10"/>
      <c r="B22" s="10"/>
      <c r="C22" s="10"/>
      <c r="D22" s="10"/>
      <c r="E22" s="10"/>
      <c r="F22" s="10"/>
      <c r="H22" s="10"/>
      <c r="I22" s="10"/>
      <c r="J22" s="10"/>
      <c r="K22" s="10"/>
      <c r="L22" s="10"/>
      <c r="M22" s="10"/>
    </row>
    <row r="23" spans="1:13" x14ac:dyDescent="0.3">
      <c r="A23" s="10"/>
      <c r="B23" s="10"/>
      <c r="C23" s="10"/>
      <c r="D23" s="10"/>
      <c r="E23" s="10"/>
      <c r="F23" s="10"/>
      <c r="H23" s="10"/>
      <c r="I23" s="10"/>
      <c r="J23" s="10"/>
      <c r="K23" s="10"/>
      <c r="L23" s="10"/>
      <c r="M23" s="10"/>
    </row>
    <row r="24" spans="1:13" x14ac:dyDescent="0.3">
      <c r="A24" s="10"/>
      <c r="B24" s="10"/>
      <c r="C24" s="10"/>
      <c r="D24" s="10"/>
      <c r="E24" s="10"/>
      <c r="F24" s="10"/>
      <c r="H24" s="10"/>
      <c r="I24" s="10"/>
      <c r="J24" s="10"/>
      <c r="K24" s="10"/>
      <c r="L24" s="10"/>
      <c r="M24" s="10"/>
    </row>
    <row r="25" spans="1:13" x14ac:dyDescent="0.3">
      <c r="A25" s="10"/>
      <c r="B25" s="10"/>
      <c r="C25" s="10"/>
      <c r="D25" s="10"/>
      <c r="E25" s="10"/>
      <c r="F25" s="10"/>
      <c r="H25" s="10"/>
      <c r="I25" s="10"/>
      <c r="J25" s="10"/>
      <c r="K25" s="10"/>
      <c r="L25" s="10"/>
      <c r="M25" s="10"/>
    </row>
    <row r="26" spans="1:13" x14ac:dyDescent="0.3">
      <c r="A26" s="10"/>
      <c r="B26" s="10"/>
      <c r="C26" s="10"/>
      <c r="D26" s="10"/>
      <c r="E26" s="10"/>
      <c r="F26" s="10"/>
      <c r="H26" s="10"/>
      <c r="I26" s="10"/>
      <c r="J26" s="10"/>
      <c r="K26" s="10"/>
      <c r="L26" s="10"/>
      <c r="M26" s="10"/>
    </row>
    <row r="27" spans="1:13" x14ac:dyDescent="0.3">
      <c r="A27" s="10"/>
      <c r="B27" s="10"/>
      <c r="C27" s="10"/>
      <c r="D27" s="10"/>
      <c r="E27" s="10"/>
      <c r="F27" s="10"/>
      <c r="H27" s="10"/>
      <c r="I27" s="10"/>
      <c r="J27" s="10"/>
      <c r="K27" s="10"/>
      <c r="L27" s="10"/>
      <c r="M27" s="10"/>
    </row>
    <row r="28" spans="1:13" x14ac:dyDescent="0.3">
      <c r="A28" s="10"/>
      <c r="B28" s="10"/>
      <c r="C28" s="10"/>
      <c r="D28" s="10"/>
      <c r="E28" s="10"/>
      <c r="F28" s="10"/>
      <c r="H28" s="10"/>
      <c r="I28" s="10"/>
      <c r="J28" s="10"/>
      <c r="K28" s="10"/>
      <c r="L28" s="10"/>
      <c r="M28" s="10"/>
    </row>
    <row r="29" spans="1:13" x14ac:dyDescent="0.3">
      <c r="A29" s="10"/>
      <c r="B29" s="10"/>
      <c r="C29" s="10"/>
      <c r="D29" s="10"/>
      <c r="E29" s="10"/>
      <c r="F29" s="10"/>
      <c r="H29" s="10"/>
      <c r="I29" s="10"/>
      <c r="J29" s="10"/>
      <c r="K29" s="10"/>
      <c r="L29" s="10"/>
      <c r="M29" s="10"/>
    </row>
    <row r="30" spans="1:13" x14ac:dyDescent="0.3">
      <c r="A30" s="10"/>
      <c r="B30" s="10"/>
      <c r="C30" s="10"/>
      <c r="D30" s="10"/>
      <c r="E30" s="10"/>
      <c r="F30" s="10"/>
      <c r="H30" s="10"/>
      <c r="I30" s="10"/>
      <c r="J30" s="10"/>
      <c r="K30" s="10"/>
      <c r="L30" s="10"/>
      <c r="M30" s="10"/>
    </row>
    <row r="31" spans="1:13" x14ac:dyDescent="0.3">
      <c r="A31" s="10"/>
      <c r="B31" s="10"/>
      <c r="C31" s="10"/>
      <c r="D31" s="10"/>
      <c r="E31" s="10"/>
      <c r="F31" s="10"/>
      <c r="H31" s="10"/>
      <c r="I31" s="10"/>
      <c r="J31" s="10"/>
      <c r="K31" s="10"/>
      <c r="L31" s="10"/>
      <c r="M31" s="10"/>
    </row>
    <row r="32" spans="1:13" x14ac:dyDescent="0.3">
      <c r="A32" s="10"/>
      <c r="B32" s="10"/>
      <c r="C32" s="10"/>
      <c r="D32" s="10"/>
      <c r="E32" s="10"/>
      <c r="F32" s="10"/>
      <c r="H32" s="10"/>
      <c r="I32" s="10"/>
      <c r="J32" s="10"/>
      <c r="K32" s="10"/>
      <c r="L32" s="10"/>
      <c r="M32" s="10"/>
    </row>
    <row r="33" spans="1:13" x14ac:dyDescent="0.3">
      <c r="A33" s="10"/>
      <c r="B33" s="10"/>
      <c r="C33" s="10"/>
      <c r="D33" s="10"/>
      <c r="E33" s="10"/>
      <c r="F33" s="10"/>
      <c r="H33" s="10"/>
      <c r="I33" s="10"/>
      <c r="J33" s="10"/>
      <c r="K33" s="10"/>
      <c r="L33" s="10"/>
      <c r="M33" s="10"/>
    </row>
    <row r="34" spans="1:13" x14ac:dyDescent="0.3">
      <c r="A34" s="10"/>
      <c r="B34" s="10"/>
      <c r="C34" s="10"/>
      <c r="D34" s="10"/>
      <c r="E34" s="10"/>
      <c r="F34" s="10"/>
      <c r="H34" s="10"/>
      <c r="I34" s="10"/>
      <c r="J34" s="10"/>
      <c r="K34" s="10"/>
      <c r="L34" s="10"/>
      <c r="M34" s="10"/>
    </row>
    <row r="35" spans="1:13" x14ac:dyDescent="0.3">
      <c r="A35" s="10"/>
      <c r="B35" s="10"/>
      <c r="C35" s="10"/>
      <c r="D35" s="10"/>
      <c r="E35" s="10"/>
      <c r="F35" s="10"/>
      <c r="H35" s="10"/>
      <c r="I35" s="10"/>
      <c r="J35" s="10"/>
      <c r="K35" s="10"/>
      <c r="L35" s="10"/>
      <c r="M35" s="10"/>
    </row>
    <row r="36" spans="1:13" x14ac:dyDescent="0.3">
      <c r="A36" s="10"/>
      <c r="B36" s="10"/>
      <c r="C36" s="10"/>
      <c r="D36" s="10"/>
      <c r="E36" s="10"/>
      <c r="F36" s="10"/>
      <c r="H36" s="10"/>
      <c r="I36" s="10"/>
      <c r="J36" s="10"/>
      <c r="K36" s="10"/>
      <c r="L36" s="10"/>
      <c r="M36" s="10"/>
    </row>
    <row r="37" spans="1:13" x14ac:dyDescent="0.3">
      <c r="A37" s="10"/>
      <c r="B37" s="10"/>
      <c r="C37" s="10"/>
      <c r="D37" s="10"/>
      <c r="E37" s="10"/>
      <c r="F37" s="10"/>
      <c r="H37" s="10"/>
      <c r="I37" s="10"/>
      <c r="J37" s="10"/>
      <c r="K37" s="10"/>
      <c r="L37" s="10"/>
      <c r="M37" s="10"/>
    </row>
    <row r="38" spans="1:13" x14ac:dyDescent="0.3">
      <c r="A38" s="10"/>
      <c r="B38" s="10"/>
      <c r="C38" s="10"/>
      <c r="D38" s="10"/>
      <c r="E38" s="10"/>
      <c r="F38" s="10"/>
      <c r="H38" s="10"/>
      <c r="I38" s="10"/>
      <c r="J38" s="10"/>
      <c r="K38" s="10"/>
      <c r="L38" s="10"/>
      <c r="M38" s="10"/>
    </row>
    <row r="39" spans="1:13" x14ac:dyDescent="0.3">
      <c r="A39" s="10"/>
      <c r="B39" s="10"/>
      <c r="C39" s="10"/>
      <c r="D39" s="10"/>
      <c r="E39" s="10"/>
      <c r="F39" s="10"/>
      <c r="H39" s="10"/>
      <c r="I39" s="10"/>
      <c r="J39" s="10"/>
      <c r="K39" s="10"/>
      <c r="L39" s="10"/>
      <c r="M39" s="10"/>
    </row>
    <row r="40" spans="1:13" x14ac:dyDescent="0.3">
      <c r="A40" s="10"/>
      <c r="B40" s="10"/>
      <c r="C40" s="10"/>
      <c r="D40" s="10"/>
      <c r="E40" s="10"/>
      <c r="F40" s="10"/>
      <c r="H40" s="10"/>
      <c r="I40" s="10"/>
      <c r="J40" s="10"/>
      <c r="K40" s="10"/>
      <c r="L40" s="10"/>
      <c r="M40" s="10"/>
    </row>
    <row r="41" spans="1:13" x14ac:dyDescent="0.3">
      <c r="A41" s="10"/>
      <c r="B41" s="10"/>
      <c r="C41" s="10"/>
      <c r="D41" s="10"/>
      <c r="E41" s="10"/>
      <c r="F41" s="10"/>
      <c r="H41" s="10"/>
      <c r="I41" s="10"/>
      <c r="J41" s="10"/>
      <c r="K41" s="10"/>
      <c r="L41" s="10"/>
      <c r="M41" s="10"/>
    </row>
    <row r="42" spans="1:13" x14ac:dyDescent="0.3">
      <c r="A42" s="10"/>
      <c r="B42" s="10"/>
      <c r="C42" s="10"/>
      <c r="D42" s="10"/>
      <c r="E42" s="10"/>
      <c r="F42" s="10"/>
      <c r="H42" s="10"/>
      <c r="I42" s="10"/>
      <c r="J42" s="10"/>
      <c r="K42" s="10"/>
      <c r="L42" s="10"/>
      <c r="M42" s="10"/>
    </row>
    <row r="43" spans="1:13" x14ac:dyDescent="0.3">
      <c r="A43" s="10"/>
      <c r="B43" s="10"/>
      <c r="C43" s="10"/>
      <c r="D43" s="10"/>
      <c r="E43" s="10"/>
      <c r="F43" s="10"/>
      <c r="H43" s="10"/>
      <c r="I43" s="10"/>
      <c r="J43" s="10"/>
      <c r="K43" s="10"/>
      <c r="L43" s="10"/>
      <c r="M43" s="10"/>
    </row>
    <row r="44" spans="1:13" x14ac:dyDescent="0.3">
      <c r="A44" s="10"/>
      <c r="B44" s="10"/>
      <c r="C44" s="10"/>
      <c r="D44" s="10"/>
      <c r="E44" s="10"/>
      <c r="F44" s="10"/>
      <c r="H44" s="10"/>
      <c r="I44" s="10"/>
      <c r="J44" s="10"/>
      <c r="K44" s="10"/>
      <c r="L44" s="10"/>
      <c r="M44" s="10"/>
    </row>
    <row r="45" spans="1:13" x14ac:dyDescent="0.3">
      <c r="A45" s="10"/>
      <c r="B45" s="10"/>
      <c r="C45" s="10"/>
      <c r="D45" s="10"/>
      <c r="E45" s="10"/>
      <c r="F45" s="10"/>
      <c r="H45" s="10"/>
      <c r="I45" s="10"/>
      <c r="J45" s="10"/>
      <c r="K45" s="10"/>
      <c r="L45" s="10"/>
      <c r="M45" s="10"/>
    </row>
    <row r="46" spans="1:13" x14ac:dyDescent="0.3">
      <c r="A46" s="10"/>
      <c r="B46" s="10"/>
      <c r="C46" s="10"/>
      <c r="D46" s="10"/>
      <c r="E46" s="10"/>
      <c r="F46" s="10"/>
      <c r="H46" s="10"/>
      <c r="I46" s="10"/>
      <c r="J46" s="10"/>
      <c r="K46" s="10"/>
      <c r="L46" s="10"/>
      <c r="M46" s="10"/>
    </row>
    <row r="47" spans="1:13" x14ac:dyDescent="0.3">
      <c r="A47" s="10"/>
      <c r="B47" s="10"/>
      <c r="C47" s="10"/>
      <c r="D47" s="10"/>
      <c r="E47" s="10"/>
      <c r="F47" s="10"/>
      <c r="H47" s="10"/>
      <c r="I47" s="10"/>
      <c r="J47" s="10"/>
      <c r="K47" s="10"/>
      <c r="L47" s="10"/>
      <c r="M47" s="10"/>
    </row>
    <row r="48" spans="1:13" x14ac:dyDescent="0.3">
      <c r="A48" s="10"/>
      <c r="B48" s="10"/>
      <c r="C48" s="10"/>
      <c r="D48" s="10"/>
      <c r="E48" s="10"/>
      <c r="F48" s="10"/>
      <c r="H48" s="10"/>
      <c r="I48" s="10"/>
      <c r="J48" s="10"/>
      <c r="K48" s="10"/>
      <c r="L48" s="10"/>
      <c r="M48" s="10"/>
    </row>
    <row r="49" spans="1:13" x14ac:dyDescent="0.3">
      <c r="A49" s="10"/>
      <c r="B49" s="10"/>
      <c r="C49" s="10"/>
      <c r="D49" s="10"/>
      <c r="E49" s="10"/>
      <c r="F49" s="10"/>
      <c r="H49" s="10"/>
      <c r="I49" s="10"/>
      <c r="J49" s="10"/>
      <c r="K49" s="10"/>
      <c r="L49" s="10"/>
      <c r="M49" s="10"/>
    </row>
    <row r="50" spans="1:13" x14ac:dyDescent="0.3">
      <c r="A50" s="10"/>
      <c r="B50" s="10"/>
      <c r="C50" s="10"/>
      <c r="D50" s="10"/>
      <c r="E50" s="10"/>
      <c r="F50" s="10"/>
      <c r="H50" s="10"/>
      <c r="I50" s="10"/>
      <c r="J50" s="10"/>
      <c r="K50" s="10"/>
      <c r="L50" s="10"/>
      <c r="M50" s="10"/>
    </row>
    <row r="51" spans="1:13" x14ac:dyDescent="0.3">
      <c r="A51" s="10"/>
      <c r="B51" s="10"/>
      <c r="C51" s="10"/>
      <c r="D51" s="10"/>
      <c r="E51" s="10"/>
      <c r="F51" s="10"/>
      <c r="H51" s="10"/>
      <c r="I51" s="10"/>
      <c r="J51" s="10"/>
      <c r="K51" s="10"/>
      <c r="L51" s="10"/>
      <c r="M51" s="10"/>
    </row>
    <row r="52" spans="1:13" x14ac:dyDescent="0.3">
      <c r="A52" s="10"/>
      <c r="B52" s="10"/>
      <c r="C52" s="10"/>
      <c r="D52" s="10"/>
      <c r="E52" s="10"/>
      <c r="F52" s="10"/>
      <c r="H52" s="10"/>
      <c r="I52" s="10"/>
      <c r="J52" s="10"/>
      <c r="K52" s="10"/>
      <c r="L52" s="10"/>
      <c r="M52" s="10"/>
    </row>
    <row r="53" spans="1:13" x14ac:dyDescent="0.3">
      <c r="A53" s="10"/>
      <c r="B53" s="10"/>
      <c r="C53" s="10"/>
      <c r="D53" s="10"/>
      <c r="E53" s="10"/>
      <c r="F53" s="10"/>
      <c r="H53" s="10"/>
      <c r="I53" s="10"/>
      <c r="J53" s="10"/>
      <c r="K53" s="10"/>
      <c r="L53" s="10"/>
      <c r="M53" s="10"/>
    </row>
    <row r="54" spans="1:13" x14ac:dyDescent="0.3">
      <c r="A54" s="10"/>
      <c r="B54" s="10"/>
      <c r="C54" s="10"/>
      <c r="D54" s="10"/>
      <c r="E54" s="10"/>
      <c r="F54" s="10"/>
      <c r="H54" s="10"/>
      <c r="I54" s="10"/>
      <c r="J54" s="10"/>
      <c r="K54" s="10"/>
      <c r="L54" s="10"/>
      <c r="M54" s="10"/>
    </row>
    <row r="55" spans="1:13" x14ac:dyDescent="0.3">
      <c r="A55" s="10"/>
      <c r="B55" s="10"/>
      <c r="C55" s="10"/>
      <c r="D55" s="10"/>
      <c r="E55" s="10"/>
      <c r="F55" s="10"/>
      <c r="H55" s="10"/>
      <c r="I55" s="10"/>
      <c r="J55" s="10"/>
      <c r="K55" s="10"/>
      <c r="L55" s="10"/>
      <c r="M55" s="10"/>
    </row>
    <row r="56" spans="1:13" x14ac:dyDescent="0.3">
      <c r="A56" s="10"/>
      <c r="B56" s="10"/>
      <c r="C56" s="10"/>
      <c r="D56" s="10"/>
      <c r="E56" s="10"/>
      <c r="F56" s="10"/>
      <c r="H56" s="10"/>
      <c r="I56" s="10"/>
      <c r="J56" s="10"/>
      <c r="K56" s="10"/>
      <c r="L56" s="10"/>
      <c r="M56" s="10"/>
    </row>
    <row r="57" spans="1:13" x14ac:dyDescent="0.3">
      <c r="A57" s="10"/>
      <c r="B57" s="10"/>
      <c r="C57" s="10"/>
      <c r="D57" s="10"/>
      <c r="E57" s="10"/>
      <c r="F57" s="10"/>
      <c r="H57" s="10"/>
      <c r="I57" s="10"/>
      <c r="J57" s="10"/>
      <c r="K57" s="10"/>
      <c r="L57" s="10"/>
      <c r="M57" s="10"/>
    </row>
    <row r="58" spans="1:13" x14ac:dyDescent="0.3">
      <c r="A58" s="10"/>
      <c r="B58" s="10"/>
      <c r="C58" s="10"/>
      <c r="D58" s="10"/>
      <c r="E58" s="10"/>
      <c r="F58" s="10"/>
      <c r="H58" s="10"/>
      <c r="I58" s="10"/>
      <c r="J58" s="10"/>
      <c r="K58" s="10"/>
      <c r="L58" s="10"/>
      <c r="M58" s="10"/>
    </row>
    <row r="59" spans="1:13" x14ac:dyDescent="0.3">
      <c r="A59" s="10"/>
      <c r="B59" s="10"/>
      <c r="C59" s="10"/>
      <c r="D59" s="10"/>
      <c r="E59" s="10"/>
      <c r="F59" s="10"/>
      <c r="H59" s="10"/>
      <c r="I59" s="10"/>
      <c r="J59" s="10"/>
      <c r="K59" s="10"/>
      <c r="L59" s="10"/>
      <c r="M59" s="10"/>
    </row>
    <row r="60" spans="1:13" x14ac:dyDescent="0.3">
      <c r="A60" s="10"/>
      <c r="B60" s="10"/>
      <c r="C60" s="10"/>
      <c r="D60" s="10"/>
      <c r="E60" s="10"/>
      <c r="F60" s="10"/>
      <c r="H60" s="10"/>
      <c r="I60" s="10"/>
      <c r="J60" s="10"/>
      <c r="K60" s="10"/>
      <c r="L60" s="10"/>
      <c r="M60" s="10"/>
    </row>
    <row r="61" spans="1:13" x14ac:dyDescent="0.3">
      <c r="A61" s="10"/>
      <c r="B61" s="10"/>
      <c r="C61" s="10"/>
      <c r="D61" s="10"/>
      <c r="E61" s="10"/>
      <c r="F61" s="10"/>
      <c r="H61" s="10"/>
      <c r="I61" s="10"/>
      <c r="J61" s="10"/>
      <c r="K61" s="10"/>
      <c r="L61" s="10"/>
      <c r="M61" s="10"/>
    </row>
    <row r="62" spans="1:13" x14ac:dyDescent="0.3">
      <c r="A62" s="10"/>
      <c r="B62" s="10"/>
      <c r="C62" s="10"/>
      <c r="D62" s="10"/>
      <c r="E62" s="10"/>
      <c r="F62" s="10"/>
      <c r="H62" s="10"/>
      <c r="I62" s="10"/>
      <c r="J62" s="10"/>
      <c r="K62" s="10"/>
      <c r="L62" s="10"/>
      <c r="M62" s="10"/>
    </row>
    <row r="63" spans="1:13" x14ac:dyDescent="0.3">
      <c r="A63" s="10"/>
      <c r="B63" s="10"/>
      <c r="C63" s="10"/>
      <c r="D63" s="10"/>
      <c r="E63" s="10"/>
      <c r="F63" s="10"/>
      <c r="H63" s="10"/>
      <c r="I63" s="10"/>
      <c r="J63" s="10"/>
      <c r="K63" s="10"/>
      <c r="L63" s="10"/>
      <c r="M63" s="10"/>
    </row>
    <row r="64" spans="1:13" x14ac:dyDescent="0.3">
      <c r="A64" s="10"/>
      <c r="B64" s="10"/>
      <c r="C64" s="10"/>
      <c r="D64" s="10"/>
      <c r="E64" s="10"/>
      <c r="F64" s="10"/>
      <c r="H64" s="10"/>
      <c r="I64" s="10"/>
      <c r="J64" s="10"/>
      <c r="K64" s="10"/>
      <c r="L64" s="10"/>
      <c r="M64" s="10"/>
    </row>
    <row r="65" spans="1:13" x14ac:dyDescent="0.3">
      <c r="A65" s="10"/>
      <c r="B65" s="10"/>
      <c r="C65" s="10"/>
      <c r="D65" s="10"/>
      <c r="E65" s="10"/>
      <c r="F65" s="10"/>
      <c r="H65" s="10"/>
      <c r="I65" s="10"/>
      <c r="J65" s="10"/>
      <c r="K65" s="10"/>
      <c r="L65" s="10"/>
      <c r="M65" s="10"/>
    </row>
    <row r="66" spans="1:13" x14ac:dyDescent="0.3">
      <c r="A66" s="10"/>
      <c r="B66" s="10"/>
      <c r="C66" s="10"/>
      <c r="D66" s="10"/>
      <c r="E66" s="10"/>
      <c r="F66" s="10"/>
      <c r="H66" s="10"/>
      <c r="I66" s="10"/>
      <c r="J66" s="10"/>
      <c r="K66" s="10"/>
      <c r="L66" s="10"/>
      <c r="M66" s="10"/>
    </row>
    <row r="67" spans="1:13" x14ac:dyDescent="0.3">
      <c r="A67" s="10"/>
      <c r="B67" s="10"/>
      <c r="C67" s="10"/>
      <c r="D67" s="10"/>
      <c r="E67" s="10"/>
      <c r="F67" s="10"/>
      <c r="H67" s="10"/>
      <c r="I67" s="10"/>
      <c r="J67" s="10"/>
      <c r="K67" s="10"/>
      <c r="L67" s="10"/>
      <c r="M67" s="10"/>
    </row>
    <row r="68" spans="1:13" x14ac:dyDescent="0.3">
      <c r="A68" s="10"/>
      <c r="B68" s="10"/>
      <c r="C68" s="10"/>
      <c r="D68" s="10"/>
      <c r="E68" s="10"/>
      <c r="F68" s="10"/>
      <c r="H68" s="10"/>
      <c r="I68" s="10"/>
      <c r="J68" s="10"/>
      <c r="K68" s="10"/>
      <c r="L68" s="10"/>
      <c r="M68" s="10"/>
    </row>
    <row r="69" spans="1:13" x14ac:dyDescent="0.3">
      <c r="A69" s="10"/>
      <c r="B69" s="10"/>
      <c r="C69" s="10"/>
      <c r="D69" s="10"/>
      <c r="E69" s="10"/>
      <c r="F69" s="10"/>
      <c r="H69" s="10"/>
      <c r="I69" s="10"/>
      <c r="J69" s="10"/>
      <c r="K69" s="10"/>
      <c r="L69" s="10"/>
      <c r="M69" s="10"/>
    </row>
    <row r="70" spans="1:13" x14ac:dyDescent="0.3">
      <c r="A70" s="10"/>
      <c r="B70" s="10"/>
      <c r="C70" s="10"/>
      <c r="D70" s="10"/>
      <c r="E70" s="10"/>
      <c r="F70" s="10"/>
      <c r="H70" s="10"/>
      <c r="I70" s="10"/>
      <c r="J70" s="10"/>
      <c r="K70" s="10"/>
      <c r="L70" s="10"/>
      <c r="M70" s="10"/>
    </row>
    <row r="71" spans="1:13" x14ac:dyDescent="0.3">
      <c r="A71" s="10"/>
      <c r="B71" s="10"/>
      <c r="C71" s="10"/>
      <c r="D71" s="10"/>
      <c r="E71" s="10"/>
      <c r="F71" s="10"/>
      <c r="H71" s="10"/>
      <c r="I71" s="10"/>
      <c r="J71" s="10"/>
      <c r="K71" s="10"/>
      <c r="L71" s="10"/>
      <c r="M71" s="10"/>
    </row>
    <row r="72" spans="1:13" x14ac:dyDescent="0.3">
      <c r="A72" s="10"/>
      <c r="B72" s="10"/>
      <c r="C72" s="10"/>
      <c r="D72" s="10"/>
      <c r="E72" s="10"/>
      <c r="F72" s="10"/>
      <c r="H72" s="10"/>
      <c r="I72" s="10"/>
      <c r="J72" s="10"/>
      <c r="K72" s="10"/>
      <c r="L72" s="10"/>
      <c r="M72" s="10"/>
    </row>
    <row r="73" spans="1:13" x14ac:dyDescent="0.3">
      <c r="A73" s="10"/>
      <c r="B73" s="10"/>
      <c r="C73" s="10"/>
      <c r="D73" s="10"/>
      <c r="E73" s="10"/>
      <c r="F73" s="10"/>
      <c r="H73" s="10"/>
      <c r="I73" s="10"/>
      <c r="J73" s="10"/>
      <c r="K73" s="10"/>
      <c r="L73" s="10"/>
      <c r="M73" s="10"/>
    </row>
    <row r="74" spans="1:13" x14ac:dyDescent="0.3">
      <c r="A74" s="10"/>
      <c r="B74" s="10"/>
      <c r="C74" s="10"/>
      <c r="D74" s="10"/>
      <c r="E74" s="10"/>
      <c r="F74" s="10"/>
      <c r="H74" s="10"/>
      <c r="I74" s="10"/>
      <c r="J74" s="10"/>
      <c r="K74" s="10"/>
      <c r="L74" s="10"/>
      <c r="M74" s="10"/>
    </row>
    <row r="75" spans="1:13" x14ac:dyDescent="0.3">
      <c r="A75" s="10"/>
      <c r="B75" s="10"/>
      <c r="C75" s="10"/>
      <c r="D75" s="10"/>
      <c r="E75" s="10"/>
      <c r="F75" s="10"/>
      <c r="H75" s="10"/>
      <c r="I75" s="10"/>
      <c r="J75" s="10"/>
      <c r="K75" s="10"/>
      <c r="L75" s="10"/>
      <c r="M75" s="10"/>
    </row>
    <row r="76" spans="1:13" x14ac:dyDescent="0.3">
      <c r="A76" s="10"/>
      <c r="B76" s="10"/>
      <c r="C76" s="10"/>
      <c r="D76" s="10"/>
      <c r="E76" s="10"/>
      <c r="F76" s="10"/>
      <c r="H76" s="10"/>
      <c r="I76" s="10"/>
      <c r="J76" s="10"/>
      <c r="K76" s="10"/>
      <c r="L76" s="10"/>
      <c r="M76" s="10"/>
    </row>
    <row r="77" spans="1:13" x14ac:dyDescent="0.3">
      <c r="A77" s="10"/>
      <c r="B77" s="10"/>
      <c r="C77" s="10"/>
      <c r="D77" s="10"/>
      <c r="E77" s="10"/>
      <c r="F77" s="10"/>
      <c r="H77" s="10"/>
      <c r="I77" s="10"/>
      <c r="J77" s="10"/>
      <c r="K77" s="10"/>
      <c r="L77" s="10"/>
      <c r="M77" s="10"/>
    </row>
    <row r="78" spans="1:13" x14ac:dyDescent="0.3">
      <c r="A78" s="10"/>
      <c r="B78" s="10"/>
      <c r="C78" s="10"/>
      <c r="D78" s="10"/>
      <c r="E78" s="10"/>
      <c r="F78" s="10"/>
      <c r="H78" s="10"/>
      <c r="I78" s="10"/>
      <c r="J78" s="10"/>
      <c r="K78" s="10"/>
      <c r="L78" s="10"/>
      <c r="M78" s="10"/>
    </row>
    <row r="79" spans="1:13" x14ac:dyDescent="0.3">
      <c r="A79" s="10"/>
      <c r="B79" s="10"/>
      <c r="C79" s="10"/>
      <c r="D79" s="10"/>
      <c r="E79" s="10"/>
      <c r="F79" s="10"/>
      <c r="H79" s="10"/>
      <c r="I79" s="10"/>
      <c r="J79" s="10"/>
      <c r="K79" s="10"/>
      <c r="L79" s="10"/>
      <c r="M79" s="10"/>
    </row>
    <row r="80" spans="1:13" x14ac:dyDescent="0.3">
      <c r="A80" s="10"/>
      <c r="B80" s="10"/>
      <c r="C80" s="10"/>
      <c r="D80" s="10"/>
      <c r="E80" s="10"/>
      <c r="F80" s="10"/>
      <c r="H80" s="10"/>
      <c r="I80" s="10"/>
      <c r="J80" s="10"/>
      <c r="K80" s="10"/>
      <c r="L80" s="10"/>
      <c r="M80" s="10"/>
    </row>
    <row r="81" spans="1:13" x14ac:dyDescent="0.3">
      <c r="A81" s="10"/>
      <c r="B81" s="10"/>
      <c r="C81" s="10"/>
      <c r="D81" s="10"/>
      <c r="E81" s="10"/>
      <c r="F81" s="10"/>
      <c r="H81" s="10"/>
      <c r="I81" s="10"/>
      <c r="J81" s="10"/>
      <c r="K81" s="10"/>
      <c r="L81" s="10"/>
      <c r="M81" s="10"/>
    </row>
    <row r="82" spans="1:13" x14ac:dyDescent="0.3">
      <c r="A82" s="10"/>
      <c r="B82" s="10"/>
      <c r="C82" s="10"/>
      <c r="D82" s="10"/>
      <c r="E82" s="10"/>
      <c r="F82" s="10"/>
      <c r="H82" s="10"/>
      <c r="I82" s="10"/>
      <c r="J82" s="10"/>
      <c r="K82" s="10"/>
      <c r="L82" s="10"/>
      <c r="M82" s="10"/>
    </row>
    <row r="83" spans="1:13" x14ac:dyDescent="0.3">
      <c r="A83" s="10"/>
      <c r="B83" s="10"/>
      <c r="C83" s="10"/>
      <c r="D83" s="10"/>
      <c r="E83" s="10"/>
      <c r="F83" s="10"/>
      <c r="H83" s="10"/>
      <c r="I83" s="10"/>
      <c r="J83" s="10"/>
      <c r="K83" s="10"/>
      <c r="L83" s="10"/>
      <c r="M83" s="10"/>
    </row>
    <row r="84" spans="1:13" x14ac:dyDescent="0.3">
      <c r="A84" s="10"/>
      <c r="B84" s="10"/>
      <c r="C84" s="10"/>
      <c r="D84" s="10"/>
      <c r="E84" s="10"/>
      <c r="F84" s="10"/>
      <c r="H84" s="10"/>
      <c r="I84" s="10"/>
      <c r="J84" s="10"/>
      <c r="K84" s="10"/>
      <c r="L84" s="10"/>
      <c r="M84" s="10"/>
    </row>
    <row r="85" spans="1:13" x14ac:dyDescent="0.3">
      <c r="A85" s="10"/>
      <c r="B85" s="10"/>
      <c r="C85" s="10"/>
      <c r="D85" s="10"/>
      <c r="E85" s="10"/>
      <c r="F85" s="10"/>
      <c r="H85" s="10"/>
      <c r="I85" s="10"/>
      <c r="J85" s="10"/>
      <c r="K85" s="10"/>
      <c r="L85" s="10"/>
      <c r="M85" s="10"/>
    </row>
    <row r="86" spans="1:13" x14ac:dyDescent="0.3">
      <c r="A86" s="10"/>
      <c r="B86" s="10"/>
      <c r="C86" s="10"/>
      <c r="D86" s="10"/>
      <c r="E86" s="10"/>
      <c r="F86" s="10"/>
      <c r="H86" s="10"/>
      <c r="I86" s="10"/>
      <c r="J86" s="10"/>
      <c r="K86" s="10"/>
      <c r="L86" s="10"/>
      <c r="M86" s="10"/>
    </row>
    <row r="87" spans="1:13" x14ac:dyDescent="0.3">
      <c r="A87" s="10"/>
      <c r="B87" s="10"/>
      <c r="C87" s="10"/>
      <c r="D87" s="10"/>
      <c r="E87" s="10"/>
      <c r="F87" s="10"/>
      <c r="H87" s="10"/>
      <c r="I87" s="10"/>
      <c r="J87" s="10"/>
      <c r="K87" s="10"/>
      <c r="L87" s="10"/>
      <c r="M87" s="10"/>
    </row>
    <row r="88" spans="1:13" x14ac:dyDescent="0.3">
      <c r="A88" s="10"/>
      <c r="B88" s="10"/>
      <c r="C88" s="10"/>
      <c r="D88" s="10"/>
      <c r="E88" s="10"/>
      <c r="F88" s="10"/>
      <c r="H88" s="10"/>
      <c r="I88" s="10"/>
      <c r="J88" s="10"/>
      <c r="K88" s="10"/>
      <c r="L88" s="10"/>
      <c r="M88" s="10"/>
    </row>
    <row r="89" spans="1:13" x14ac:dyDescent="0.3">
      <c r="A89" s="10"/>
      <c r="B89" s="10"/>
      <c r="C89" s="10"/>
      <c r="D89" s="10"/>
      <c r="E89" s="10"/>
      <c r="F89" s="10"/>
      <c r="H89" s="10"/>
      <c r="I89" s="10"/>
      <c r="J89" s="10"/>
      <c r="K89" s="10"/>
      <c r="L89" s="10"/>
      <c r="M89" s="10"/>
    </row>
    <row r="90" spans="1:13" x14ac:dyDescent="0.3">
      <c r="A90" s="10"/>
      <c r="B90" s="10"/>
      <c r="C90" s="10"/>
      <c r="D90" s="10"/>
      <c r="E90" s="10"/>
      <c r="F90" s="10"/>
      <c r="H90" s="10"/>
      <c r="I90" s="10"/>
      <c r="J90" s="10"/>
      <c r="K90" s="10"/>
      <c r="L90" s="10"/>
      <c r="M90" s="10"/>
    </row>
    <row r="91" spans="1:13" x14ac:dyDescent="0.3">
      <c r="A91" s="10"/>
      <c r="B91" s="10"/>
      <c r="C91" s="10"/>
      <c r="D91" s="10"/>
      <c r="E91" s="10"/>
      <c r="F91" s="10"/>
      <c r="H91" s="10"/>
      <c r="I91" s="10"/>
      <c r="J91" s="10"/>
      <c r="K91" s="10"/>
      <c r="L91" s="10"/>
      <c r="M91" s="10"/>
    </row>
    <row r="92" spans="1:13" x14ac:dyDescent="0.3">
      <c r="A92" s="10"/>
      <c r="B92" s="10"/>
      <c r="C92" s="10"/>
      <c r="D92" s="10"/>
      <c r="E92" s="10"/>
      <c r="F92" s="10"/>
      <c r="H92" s="10"/>
      <c r="I92" s="10"/>
      <c r="J92" s="10"/>
      <c r="K92" s="10"/>
      <c r="L92" s="10"/>
      <c r="M92" s="10"/>
    </row>
    <row r="93" spans="1:13" x14ac:dyDescent="0.3">
      <c r="A93" s="10"/>
      <c r="B93" s="10"/>
      <c r="C93" s="10"/>
      <c r="D93" s="10"/>
      <c r="E93" s="10"/>
      <c r="F93" s="10"/>
      <c r="H93" s="10"/>
      <c r="I93" s="10"/>
      <c r="J93" s="10"/>
      <c r="K93" s="10"/>
      <c r="L93" s="10"/>
      <c r="M93" s="10"/>
    </row>
    <row r="94" spans="1:13" x14ac:dyDescent="0.3">
      <c r="A94" s="10"/>
      <c r="B94" s="10"/>
      <c r="C94" s="10"/>
      <c r="D94" s="10"/>
      <c r="E94" s="10"/>
      <c r="F94" s="10"/>
      <c r="H94" s="10"/>
      <c r="I94" s="10"/>
      <c r="J94" s="10"/>
      <c r="K94" s="10"/>
      <c r="L94" s="10"/>
      <c r="M94" s="10"/>
    </row>
    <row r="95" spans="1:13" x14ac:dyDescent="0.3">
      <c r="A95" s="10"/>
      <c r="B95" s="10"/>
      <c r="C95" s="10"/>
      <c r="D95" s="10"/>
      <c r="E95" s="10"/>
      <c r="F95" s="10"/>
      <c r="H95" s="10"/>
      <c r="I95" s="10"/>
      <c r="J95" s="10"/>
      <c r="K95" s="10"/>
      <c r="L95" s="10"/>
      <c r="M95" s="10"/>
    </row>
    <row r="96" spans="1:13" x14ac:dyDescent="0.3">
      <c r="A96" s="10"/>
      <c r="B96" s="10"/>
      <c r="C96" s="10"/>
      <c r="D96" s="10"/>
      <c r="E96" s="10"/>
      <c r="F96" s="10"/>
      <c r="H96" s="10"/>
      <c r="I96" s="10"/>
      <c r="J96" s="10"/>
      <c r="K96" s="10"/>
      <c r="L96" s="10"/>
      <c r="M96" s="10"/>
    </row>
    <row r="97" spans="1:13" x14ac:dyDescent="0.3">
      <c r="A97" s="10"/>
      <c r="B97" s="10"/>
      <c r="C97" s="10"/>
      <c r="D97" s="10"/>
      <c r="E97" s="10"/>
      <c r="F97" s="10"/>
      <c r="H97" s="10"/>
      <c r="I97" s="10"/>
      <c r="J97" s="10"/>
      <c r="K97" s="10"/>
      <c r="L97" s="10"/>
      <c r="M97" s="10"/>
    </row>
  </sheetData>
  <mergeCells count="2">
    <mergeCell ref="H1:M1"/>
    <mergeCell ref="A1:F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48"/>
  <sheetViews>
    <sheetView workbookViewId="0">
      <selection activeCell="E11" sqref="E11"/>
    </sheetView>
  </sheetViews>
  <sheetFormatPr baseColWidth="10" defaultRowHeight="14.4" x14ac:dyDescent="0.3"/>
  <cols>
    <col min="1" max="1" width="13" customWidth="1"/>
    <col min="2" max="2" width="48.44140625" customWidth="1"/>
    <col min="3" max="3" width="44.33203125" customWidth="1"/>
  </cols>
  <sheetData>
    <row r="3" spans="1:4" x14ac:dyDescent="0.3">
      <c r="A3" s="4" t="s">
        <v>17</v>
      </c>
      <c r="B3" s="4" t="s">
        <v>18</v>
      </c>
      <c r="C3" s="4" t="s">
        <v>1</v>
      </c>
      <c r="D3" s="4" t="s">
        <v>62</v>
      </c>
    </row>
    <row r="4" spans="1:4" ht="15.6" x14ac:dyDescent="0.3">
      <c r="A4" s="5" t="s">
        <v>19</v>
      </c>
      <c r="B4" s="5" t="s">
        <v>144</v>
      </c>
      <c r="C4" s="5" t="s">
        <v>120</v>
      </c>
      <c r="D4" s="5">
        <v>10</v>
      </c>
    </row>
    <row r="5" spans="1:4" ht="15.6" x14ac:dyDescent="0.3">
      <c r="A5" s="5" t="s">
        <v>20</v>
      </c>
      <c r="B5" s="5"/>
      <c r="C5" s="5" t="s">
        <v>121</v>
      </c>
      <c r="D5" s="5">
        <v>12</v>
      </c>
    </row>
    <row r="6" spans="1:4" ht="15.6" x14ac:dyDescent="0.3">
      <c r="A6" s="5" t="s">
        <v>21</v>
      </c>
      <c r="B6" s="5" t="s">
        <v>145</v>
      </c>
      <c r="C6" s="5" t="s">
        <v>122</v>
      </c>
      <c r="D6" s="5">
        <v>15</v>
      </c>
    </row>
    <row r="7" spans="1:4" ht="15.6" x14ac:dyDescent="0.3">
      <c r="A7" s="5" t="s">
        <v>22</v>
      </c>
      <c r="B7" s="5"/>
      <c r="C7" s="5" t="s">
        <v>123</v>
      </c>
      <c r="D7" s="5">
        <v>20</v>
      </c>
    </row>
    <row r="8" spans="1:4" ht="15.6" x14ac:dyDescent="0.3">
      <c r="A8" s="5" t="s">
        <v>23</v>
      </c>
      <c r="B8" s="5" t="s">
        <v>149</v>
      </c>
      <c r="C8" s="5" t="s">
        <v>124</v>
      </c>
      <c r="D8" s="5">
        <v>2</v>
      </c>
    </row>
    <row r="9" spans="1:4" ht="15.6" x14ac:dyDescent="0.3">
      <c r="A9" s="5" t="s">
        <v>24</v>
      </c>
      <c r="B9" s="5" t="s">
        <v>146</v>
      </c>
      <c r="C9" s="5" t="s">
        <v>125</v>
      </c>
      <c r="D9" s="5">
        <v>5</v>
      </c>
    </row>
    <row r="10" spans="1:4" ht="15.6" x14ac:dyDescent="0.3">
      <c r="A10" s="5" t="s">
        <v>25</v>
      </c>
      <c r="B10" s="5" t="s">
        <v>147</v>
      </c>
      <c r="C10" s="5" t="s">
        <v>126</v>
      </c>
      <c r="D10" s="5"/>
    </row>
    <row r="11" spans="1:4" ht="15.6" x14ac:dyDescent="0.3">
      <c r="A11" s="5" t="s">
        <v>26</v>
      </c>
      <c r="B11" s="5"/>
      <c r="C11" s="5" t="s">
        <v>127</v>
      </c>
      <c r="D11" s="5"/>
    </row>
    <row r="12" spans="1:4" ht="15.6" x14ac:dyDescent="0.3">
      <c r="A12" s="5" t="s">
        <v>27</v>
      </c>
      <c r="B12" s="5"/>
      <c r="C12" s="5" t="s">
        <v>128</v>
      </c>
      <c r="D12" s="5"/>
    </row>
    <row r="13" spans="1:4" ht="15.6" x14ac:dyDescent="0.3">
      <c r="A13" s="5" t="s">
        <v>28</v>
      </c>
      <c r="B13" s="5"/>
      <c r="C13" s="5" t="s">
        <v>129</v>
      </c>
      <c r="D13" s="5"/>
    </row>
    <row r="14" spans="1:4" ht="15.6" x14ac:dyDescent="0.3">
      <c r="A14" s="5" t="s">
        <v>29</v>
      </c>
      <c r="B14" s="5"/>
      <c r="C14" s="5" t="s">
        <v>130</v>
      </c>
      <c r="D14" s="5"/>
    </row>
    <row r="15" spans="1:4" ht="15.6" x14ac:dyDescent="0.3">
      <c r="A15" s="5" t="s">
        <v>30</v>
      </c>
      <c r="B15" s="5"/>
      <c r="C15" s="5" t="s">
        <v>131</v>
      </c>
      <c r="D15" s="5"/>
    </row>
    <row r="16" spans="1:4" ht="15.6" x14ac:dyDescent="0.3">
      <c r="A16" s="5" t="s">
        <v>31</v>
      </c>
      <c r="B16" s="5"/>
      <c r="C16" s="5" t="s">
        <v>132</v>
      </c>
      <c r="D16" s="5"/>
    </row>
    <row r="17" spans="1:4" ht="15.6" x14ac:dyDescent="0.3">
      <c r="A17" s="5" t="s">
        <v>32</v>
      </c>
      <c r="B17" s="5"/>
      <c r="C17" s="5" t="s">
        <v>133</v>
      </c>
      <c r="D17" s="5"/>
    </row>
    <row r="18" spans="1:4" ht="15.6" x14ac:dyDescent="0.3">
      <c r="A18" s="5" t="s">
        <v>33</v>
      </c>
      <c r="B18" s="5"/>
      <c r="C18" s="5" t="s">
        <v>134</v>
      </c>
      <c r="D18" s="5"/>
    </row>
    <row r="19" spans="1:4" ht="15.6" x14ac:dyDescent="0.3">
      <c r="A19" s="5" t="s">
        <v>34</v>
      </c>
      <c r="B19" s="5"/>
      <c r="C19" s="5" t="s">
        <v>135</v>
      </c>
      <c r="D19" s="5"/>
    </row>
    <row r="20" spans="1:4" ht="15.6" x14ac:dyDescent="0.3">
      <c r="A20" s="5" t="s">
        <v>35</v>
      </c>
      <c r="B20" s="5"/>
      <c r="C20" s="5" t="s">
        <v>136</v>
      </c>
      <c r="D20" s="5"/>
    </row>
    <row r="21" spans="1:4" ht="15.6" x14ac:dyDescent="0.3">
      <c r="A21" s="5" t="s">
        <v>36</v>
      </c>
      <c r="B21" s="5"/>
      <c r="C21" s="5" t="s">
        <v>137</v>
      </c>
      <c r="D21" s="5"/>
    </row>
    <row r="22" spans="1:4" ht="15.6" x14ac:dyDescent="0.3">
      <c r="A22" s="5" t="s">
        <v>37</v>
      </c>
      <c r="B22" s="5"/>
      <c r="C22" s="5" t="s">
        <v>138</v>
      </c>
      <c r="D22" s="5"/>
    </row>
    <row r="23" spans="1:4" ht="15.6" x14ac:dyDescent="0.3">
      <c r="A23" s="5" t="s">
        <v>38</v>
      </c>
      <c r="B23" s="5"/>
      <c r="C23" s="5" t="s">
        <v>139</v>
      </c>
      <c r="D23" s="5"/>
    </row>
    <row r="24" spans="1:4" ht="15.6" x14ac:dyDescent="0.3">
      <c r="A24" s="6" t="s">
        <v>39</v>
      </c>
      <c r="B24" s="5"/>
    </row>
    <row r="25" spans="1:4" ht="15.6" x14ac:dyDescent="0.3">
      <c r="A25" s="7" t="s">
        <v>40</v>
      </c>
      <c r="B25" s="5"/>
    </row>
    <row r="26" spans="1:4" ht="15.6" x14ac:dyDescent="0.3">
      <c r="A26" s="5" t="s">
        <v>41</v>
      </c>
      <c r="B26" s="5"/>
    </row>
    <row r="27" spans="1:4" ht="15.6" x14ac:dyDescent="0.3">
      <c r="A27" s="5" t="s">
        <v>42</v>
      </c>
      <c r="B27" s="5"/>
    </row>
    <row r="28" spans="1:4" ht="15.6" x14ac:dyDescent="0.3">
      <c r="A28" s="5" t="s">
        <v>43</v>
      </c>
      <c r="B28" s="5"/>
    </row>
    <row r="29" spans="1:4" ht="15.6" x14ac:dyDescent="0.3">
      <c r="A29" s="5" t="s">
        <v>44</v>
      </c>
      <c r="B29" s="5"/>
    </row>
    <row r="30" spans="1:4" ht="15.6" x14ac:dyDescent="0.3">
      <c r="A30" s="5" t="s">
        <v>45</v>
      </c>
      <c r="B30" s="5"/>
    </row>
    <row r="31" spans="1:4" ht="15.6" x14ac:dyDescent="0.3">
      <c r="A31" s="5" t="s">
        <v>46</v>
      </c>
      <c r="B31" s="5"/>
    </row>
    <row r="32" spans="1:4" ht="15.6" x14ac:dyDescent="0.3">
      <c r="A32" s="5" t="s">
        <v>47</v>
      </c>
      <c r="B32" s="5"/>
    </row>
    <row r="33" spans="1:2" ht="15.6" x14ac:dyDescent="0.3">
      <c r="A33" s="5" t="s">
        <v>48</v>
      </c>
      <c r="B33" s="5"/>
    </row>
    <row r="34" spans="1:2" ht="15.6" x14ac:dyDescent="0.3">
      <c r="A34" s="5" t="s">
        <v>49</v>
      </c>
      <c r="B34" s="5"/>
    </row>
    <row r="35" spans="1:2" ht="15.6" x14ac:dyDescent="0.3">
      <c r="A35" s="5" t="s">
        <v>50</v>
      </c>
      <c r="B35" s="5"/>
    </row>
    <row r="36" spans="1:2" ht="15.6" x14ac:dyDescent="0.3">
      <c r="A36" s="5" t="s">
        <v>51</v>
      </c>
      <c r="B36" s="5"/>
    </row>
    <row r="37" spans="1:2" ht="15.6" x14ac:dyDescent="0.3">
      <c r="A37" s="5" t="s">
        <v>52</v>
      </c>
      <c r="B37" s="5"/>
    </row>
    <row r="38" spans="1:2" ht="15.6" x14ac:dyDescent="0.3">
      <c r="A38" s="5" t="s">
        <v>53</v>
      </c>
      <c r="B38" s="5"/>
    </row>
    <row r="39" spans="1:2" ht="15.6" x14ac:dyDescent="0.3">
      <c r="A39" s="5" t="s">
        <v>54</v>
      </c>
      <c r="B39" s="5"/>
    </row>
    <row r="40" spans="1:2" ht="15.6" x14ac:dyDescent="0.3">
      <c r="A40" s="5" t="s">
        <v>55</v>
      </c>
      <c r="B40" s="5"/>
    </row>
    <row r="41" spans="1:2" ht="15.6" x14ac:dyDescent="0.3">
      <c r="A41" s="5" t="s">
        <v>56</v>
      </c>
      <c r="B41" s="5"/>
    </row>
    <row r="42" spans="1:2" ht="15.6" x14ac:dyDescent="0.3">
      <c r="A42" s="5" t="s">
        <v>57</v>
      </c>
      <c r="B42" s="5"/>
    </row>
    <row r="43" spans="1:2" ht="15.6" x14ac:dyDescent="0.3">
      <c r="A43" s="5" t="s">
        <v>58</v>
      </c>
      <c r="B43" s="5"/>
    </row>
    <row r="44" spans="1:2" ht="15.6" x14ac:dyDescent="0.3">
      <c r="A44" s="5" t="s">
        <v>59</v>
      </c>
      <c r="B44" s="5"/>
    </row>
    <row r="45" spans="1:2" ht="15.6" x14ac:dyDescent="0.3">
      <c r="A45" s="5" t="s">
        <v>60</v>
      </c>
      <c r="B45" s="5"/>
    </row>
    <row r="46" spans="1:2" ht="15.6" x14ac:dyDescent="0.3">
      <c r="A46" s="5" t="s">
        <v>61</v>
      </c>
      <c r="B46" s="5"/>
    </row>
    <row r="48" spans="1:2" ht="15.6" x14ac:dyDescent="0.3">
      <c r="B48" s="5"/>
    </row>
  </sheetData>
  <conditionalFormatting sqref="A4:A46">
    <cfRule type="duplicateValues" dxfId="8" priority="5"/>
  </conditionalFormatting>
  <conditionalFormatting sqref="A7:A46">
    <cfRule type="duplicateValues" dxfId="7" priority="6"/>
  </conditionalFormatting>
  <conditionalFormatting sqref="A4:A46">
    <cfRule type="duplicateValues" dxfId="6" priority="7"/>
  </conditionalFormatting>
  <conditionalFormatting sqref="A4:A46">
    <cfRule type="duplicateValues" dxfId="5" priority="8"/>
  </conditionalFormatting>
  <conditionalFormatting sqref="A4:A46">
    <cfRule type="duplicateValues" dxfId="4" priority="9"/>
  </conditionalFormatting>
  <conditionalFormatting sqref="B48">
    <cfRule type="duplicateValues" dxfId="3" priority="1"/>
  </conditionalFormatting>
  <conditionalFormatting sqref="B48">
    <cfRule type="duplicateValues" dxfId="2" priority="2"/>
  </conditionalFormatting>
  <conditionalFormatting sqref="B48">
    <cfRule type="duplicateValues" dxfId="1" priority="3"/>
  </conditionalFormatting>
  <conditionalFormatting sqref="B48">
    <cfRule type="duplicateValues" dxfId="0" priority="4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49"/>
  <sheetViews>
    <sheetView tabSelected="1" workbookViewId="0">
      <selection activeCell="F1" sqref="F1"/>
    </sheetView>
  </sheetViews>
  <sheetFormatPr baseColWidth="10" defaultRowHeight="14.4" x14ac:dyDescent="0.3"/>
  <cols>
    <col min="1" max="1" width="10.5546875" bestFit="1" customWidth="1"/>
    <col min="2" max="2" width="6.77734375" bestFit="1" customWidth="1"/>
    <col min="4" max="4" width="20.44140625" bestFit="1" customWidth="1"/>
    <col min="6" max="7" width="20.109375" customWidth="1"/>
    <col min="12" max="12" width="25.33203125" customWidth="1"/>
    <col min="13" max="13" width="10.6640625" customWidth="1"/>
    <col min="18" max="18" width="0" hidden="1" customWidth="1"/>
  </cols>
  <sheetData>
    <row r="1" spans="1:18" x14ac:dyDescent="0.3">
      <c r="F1" s="79" t="s">
        <v>150</v>
      </c>
      <c r="G1" s="79"/>
    </row>
    <row r="2" spans="1:18" ht="24.6" customHeight="1" x14ac:dyDescent="0.3">
      <c r="A2" s="4" t="s">
        <v>7</v>
      </c>
      <c r="B2" s="4" t="s">
        <v>85</v>
      </c>
      <c r="C2" s="4" t="s">
        <v>9</v>
      </c>
      <c r="D2" s="4" t="s">
        <v>66</v>
      </c>
      <c r="E2" s="4" t="s">
        <v>17</v>
      </c>
      <c r="F2" s="4" t="s">
        <v>8</v>
      </c>
      <c r="G2" s="4" t="s">
        <v>62</v>
      </c>
      <c r="H2" s="4" t="s">
        <v>10</v>
      </c>
      <c r="I2" s="4" t="s">
        <v>12</v>
      </c>
      <c r="J2" s="4" t="s">
        <v>13</v>
      </c>
      <c r="K2" s="4" t="s">
        <v>14</v>
      </c>
      <c r="L2" s="4" t="s">
        <v>63</v>
      </c>
      <c r="M2" s="9" t="s">
        <v>64</v>
      </c>
    </row>
    <row r="3" spans="1:18" s="1" customFormat="1" ht="15.6" x14ac:dyDescent="0.3">
      <c r="A3" t="s">
        <v>99</v>
      </c>
      <c r="B3" t="str">
        <f>LEFT(A3,2)</f>
        <v>01</v>
      </c>
      <c r="C3" t="s">
        <v>16</v>
      </c>
      <c r="D3" t="s">
        <v>100</v>
      </c>
      <c r="E3" s="5" t="s">
        <v>19</v>
      </c>
      <c r="F3" t="str">
        <f>IF(E3="","",INDEX(Products!$A$4:$B$46,MATCH(Movement!E3,Products!$A$4:$A$46,0),2))</f>
        <v>你</v>
      </c>
      <c r="G3">
        <f>IF(E3="","",INDEX(Products!$A$4:$D$46,MATCH(Movement!E3,Products!$A$4:$A$46,0),4))</f>
        <v>10</v>
      </c>
      <c r="H3">
        <v>82</v>
      </c>
      <c r="I3">
        <v>20</v>
      </c>
      <c r="J3" s="8"/>
      <c r="K3" s="54">
        <f>IF(J3="",H3*I3,H3*I3*(1-J3))</f>
        <v>1640</v>
      </c>
      <c r="L3"/>
      <c r="M3" s="1" t="s">
        <v>65</v>
      </c>
      <c r="R3" s="1" t="s">
        <v>15</v>
      </c>
    </row>
    <row r="4" spans="1:18" ht="15.6" x14ac:dyDescent="0.3">
      <c r="A4" t="s">
        <v>89</v>
      </c>
      <c r="B4" t="str">
        <f>LEFT(A4,2)</f>
        <v>01</v>
      </c>
      <c r="C4" t="s">
        <v>16</v>
      </c>
      <c r="D4" t="s">
        <v>100</v>
      </c>
      <c r="E4" s="5" t="s">
        <v>21</v>
      </c>
      <c r="F4" t="str">
        <f>IF(E4="","",INDEX(Products!$A$4:$B$46,MATCH(Movement!E4,Products!$A$4:$A$46,0),2))</f>
        <v>好</v>
      </c>
      <c r="G4">
        <f>IF(E4="","",INDEX(Products!$A$4:$D$46,MATCH(Movement!E4,Products!$A$4:$A$46,0),4))</f>
        <v>15</v>
      </c>
      <c r="H4">
        <v>10</v>
      </c>
      <c r="I4">
        <v>10</v>
      </c>
      <c r="J4" s="8"/>
      <c r="K4" s="54">
        <f t="shared" ref="K4:K15" si="0">IF(J4="",H4*I4,H4*I4*(1-J4))</f>
        <v>100</v>
      </c>
      <c r="M4" s="1" t="s">
        <v>65</v>
      </c>
      <c r="R4" t="s">
        <v>16</v>
      </c>
    </row>
    <row r="5" spans="1:18" ht="15.6" x14ac:dyDescent="0.3">
      <c r="A5" t="s">
        <v>140</v>
      </c>
      <c r="B5" t="str">
        <f t="shared" ref="B5:B8" si="1">LEFT(A5,2)</f>
        <v>01</v>
      </c>
      <c r="C5" t="s">
        <v>16</v>
      </c>
      <c r="D5" t="s">
        <v>102</v>
      </c>
      <c r="E5" s="5" t="s">
        <v>24</v>
      </c>
      <c r="F5" t="str">
        <f>IF(E5="","",INDEX(Products!$A$4:$B$46,MATCH(Movement!E5,Products!$A$4:$A$46,0),2))</f>
        <v>我</v>
      </c>
      <c r="G5">
        <f>IF(E5="","",INDEX(Products!$A$4:$D$46,MATCH(Movement!E5,Products!$A$4:$A$46,0),4))</f>
        <v>5</v>
      </c>
      <c r="H5">
        <v>10</v>
      </c>
      <c r="I5">
        <v>30</v>
      </c>
      <c r="J5" s="8"/>
      <c r="K5" s="54">
        <f t="shared" si="0"/>
        <v>300</v>
      </c>
      <c r="M5" s="1" t="s">
        <v>65</v>
      </c>
    </row>
    <row r="6" spans="1:18" ht="15.6" x14ac:dyDescent="0.3">
      <c r="A6" t="s">
        <v>140</v>
      </c>
      <c r="B6" t="str">
        <f t="shared" si="1"/>
        <v>01</v>
      </c>
      <c r="C6" t="s">
        <v>16</v>
      </c>
      <c r="D6" t="s">
        <v>104</v>
      </c>
      <c r="E6" s="5" t="s">
        <v>25</v>
      </c>
      <c r="F6" t="str">
        <f>IF(E6="","",INDEX(Products!$A$4:$B$46,MATCH(Movement!E6,Products!$A$4:$A$46,0),2))</f>
        <v>是</v>
      </c>
      <c r="G6">
        <f>IF(E6="","",INDEX(Products!$A$4:$D$46,MATCH(Movement!E6,Products!$A$4:$A$46,0),4))</f>
        <v>0</v>
      </c>
      <c r="H6">
        <v>12</v>
      </c>
      <c r="I6">
        <v>5</v>
      </c>
      <c r="J6" s="8"/>
      <c r="K6" s="54">
        <f t="shared" si="0"/>
        <v>60</v>
      </c>
      <c r="M6" s="1" t="s">
        <v>65</v>
      </c>
    </row>
    <row r="7" spans="1:18" ht="15.6" x14ac:dyDescent="0.3">
      <c r="A7" s="55" t="s">
        <v>141</v>
      </c>
      <c r="B7" t="str">
        <f t="shared" si="1"/>
        <v>01</v>
      </c>
      <c r="C7" t="s">
        <v>16</v>
      </c>
      <c r="D7" t="s">
        <v>100</v>
      </c>
      <c r="E7" s="5" t="s">
        <v>148</v>
      </c>
      <c r="F7" t="str">
        <f>IF(E7="","",INDEX(Products!$A$4:$B$46,MATCH(Movement!E7,Products!$A$4:$A$46,0),2))</f>
        <v>Dritch</v>
      </c>
      <c r="G7">
        <f>IF(E7="","",INDEX(Products!$A$4:$D$46,MATCH(Movement!E7,Products!$A$4:$A$46,0),4))</f>
        <v>2</v>
      </c>
      <c r="H7">
        <v>53</v>
      </c>
      <c r="I7">
        <v>20</v>
      </c>
      <c r="J7" s="8"/>
      <c r="K7" s="54">
        <f t="shared" si="0"/>
        <v>1060</v>
      </c>
      <c r="M7" s="1" t="s">
        <v>65</v>
      </c>
    </row>
    <row r="8" spans="1:18" ht="15.6" x14ac:dyDescent="0.3">
      <c r="A8" s="55" t="s">
        <v>143</v>
      </c>
      <c r="B8" t="str">
        <f t="shared" si="1"/>
        <v>01</v>
      </c>
      <c r="C8" t="s">
        <v>15</v>
      </c>
      <c r="D8" t="s">
        <v>110</v>
      </c>
      <c r="E8" s="5" t="s">
        <v>19</v>
      </c>
      <c r="F8" t="str">
        <f>IF(E8="","",INDEX(Products!$A$4:$B$46,MATCH(Movement!E8,Products!$A$4:$A$46,0),2))</f>
        <v>你</v>
      </c>
      <c r="J8" s="8"/>
      <c r="K8" s="54"/>
      <c r="M8" s="1"/>
    </row>
    <row r="9" spans="1:18" ht="15.6" x14ac:dyDescent="0.3">
      <c r="A9" s="78" t="s">
        <v>142</v>
      </c>
      <c r="B9" t="str">
        <f>LEFT(A9,2)</f>
        <v>02</v>
      </c>
      <c r="C9" t="s">
        <v>16</v>
      </c>
      <c r="D9" t="s">
        <v>100</v>
      </c>
      <c r="E9" s="5" t="s">
        <v>21</v>
      </c>
      <c r="F9" t="str">
        <f>IF(E9="","",INDEX(Products!$A$4:$B$46,MATCH(Movement!E9,Products!$A$4:$A$46,0),2))</f>
        <v>好</v>
      </c>
      <c r="G9">
        <f>IF(E9="","",INDEX(Products!$A$4:$D$46,MATCH(Movement!E9,Products!$A$4:$A$46,0),4))</f>
        <v>15</v>
      </c>
      <c r="H9">
        <v>18</v>
      </c>
      <c r="I9">
        <v>10</v>
      </c>
      <c r="J9" s="8"/>
      <c r="K9" s="54">
        <f t="shared" si="0"/>
        <v>180</v>
      </c>
      <c r="M9" s="1" t="s">
        <v>65</v>
      </c>
    </row>
    <row r="10" spans="1:18" x14ac:dyDescent="0.3">
      <c r="F10" t="str">
        <f>IF(E10="","",INDEX(Products!$A$4:$B$46,MATCH(Movement!E10,Products!$A$4:$A$46,0),2))</f>
        <v/>
      </c>
      <c r="G10" t="str">
        <f>IF(E10="","",INDEX(Products!$A$4:$D$46,MATCH(Movement!E10,Products!$A$4:$A$46,0),4))</f>
        <v/>
      </c>
      <c r="J10" s="8"/>
      <c r="K10" s="54">
        <f t="shared" si="0"/>
        <v>0</v>
      </c>
      <c r="M10" s="1" t="s">
        <v>65</v>
      </c>
    </row>
    <row r="11" spans="1:18" x14ac:dyDescent="0.3">
      <c r="F11" t="str">
        <f>IF(E11="","",INDEX(Products!$A$4:$B$46,MATCH(Movement!E11,Products!$A$4:$A$46,0),2))</f>
        <v/>
      </c>
      <c r="G11" t="str">
        <f>IF(E11="","",INDEX(Products!$A$4:$D$46,MATCH(Movement!E11,Products!$A$4:$A$46,0),4))</f>
        <v/>
      </c>
      <c r="J11" s="8"/>
      <c r="K11" s="54">
        <f t="shared" si="0"/>
        <v>0</v>
      </c>
      <c r="M11" s="1" t="s">
        <v>65</v>
      </c>
    </row>
    <row r="12" spans="1:18" x14ac:dyDescent="0.3">
      <c r="F12" t="str">
        <f>IF(E12="","",INDEX(Products!$A$4:$B$46,MATCH(Movement!E12,Products!$A$4:$A$46,0),2))</f>
        <v/>
      </c>
      <c r="G12" t="str">
        <f>IF(E12="","",INDEX(Products!$A$4:$D$46,MATCH(Movement!E12,Products!$A$4:$A$46,0),4))</f>
        <v/>
      </c>
      <c r="J12" s="8"/>
      <c r="K12" s="54">
        <f t="shared" si="0"/>
        <v>0</v>
      </c>
      <c r="M12" s="1" t="s">
        <v>65</v>
      </c>
    </row>
    <row r="13" spans="1:18" x14ac:dyDescent="0.3">
      <c r="F13" t="str">
        <f>IF(E13="","",INDEX(Products!$A$4:$B$46,MATCH(Movement!E13,Products!$A$4:$A$46,0),2))</f>
        <v/>
      </c>
      <c r="G13" t="str">
        <f>IF(E13="","",INDEX(Products!$A$4:$D$46,MATCH(Movement!E13,Products!$A$4:$A$46,0),4))</f>
        <v/>
      </c>
      <c r="J13" s="8"/>
      <c r="K13" s="54">
        <f t="shared" si="0"/>
        <v>0</v>
      </c>
      <c r="M13" s="1" t="s">
        <v>65</v>
      </c>
    </row>
    <row r="14" spans="1:18" x14ac:dyDescent="0.3">
      <c r="F14" t="str">
        <f>IF(E14="","",INDEX(Products!$A$4:$B$46,MATCH(Movement!E14,Products!$A$4:$A$46,0),2))</f>
        <v/>
      </c>
      <c r="G14" t="str">
        <f>IF(E14="","",INDEX(Products!$A$4:$D$46,MATCH(Movement!E14,Products!$A$4:$A$46,0),4))</f>
        <v/>
      </c>
      <c r="J14" s="8"/>
      <c r="K14" s="54">
        <f t="shared" si="0"/>
        <v>0</v>
      </c>
      <c r="M14" s="1" t="s">
        <v>65</v>
      </c>
    </row>
    <row r="15" spans="1:18" x14ac:dyDescent="0.3">
      <c r="F15" t="str">
        <f>IF(E15="","",INDEX(Products!$A$4:$B$46,MATCH(Movement!E15,Products!$A$4:$A$46,0),2))</f>
        <v/>
      </c>
      <c r="G15" t="str">
        <f>IF(E15="","",INDEX(Products!$A$4:$D$46,MATCH(Movement!E15,Products!$A$4:$A$46,0),4))</f>
        <v/>
      </c>
      <c r="J15" s="8"/>
      <c r="K15" s="54">
        <f t="shared" si="0"/>
        <v>0</v>
      </c>
      <c r="M15" s="1" t="s">
        <v>65</v>
      </c>
    </row>
    <row r="16" spans="1:18" x14ac:dyDescent="0.3">
      <c r="F16" t="str">
        <f>IF(E16="","",INDEX(Products!$A$4:$B$46,MATCH(Movement!E16,Products!$A$4:$A$46,0),2))</f>
        <v/>
      </c>
      <c r="G16" t="str">
        <f>IF(E16="","",INDEX(Products!$A$4:$D$46,MATCH(Movement!E16,Products!$A$4:$A$46,0),4))</f>
        <v/>
      </c>
      <c r="J16" s="8"/>
      <c r="K16">
        <f t="shared" ref="K16:K49" si="2">IF(J16="",I16,I16-(I16*J16))</f>
        <v>0</v>
      </c>
      <c r="M16" s="1" t="s">
        <v>65</v>
      </c>
    </row>
    <row r="17" spans="6:13" x14ac:dyDescent="0.3">
      <c r="F17" t="str">
        <f>IF(E17="","",INDEX(Products!$A$4:$B$46,MATCH(Movement!E17,Products!$A$4:$A$46,0),2))</f>
        <v/>
      </c>
      <c r="G17" t="str">
        <f>IF(E17="","",INDEX(Products!$A$4:$D$46,MATCH(Movement!E17,Products!$A$4:$A$46,0),4))</f>
        <v/>
      </c>
      <c r="J17" s="8"/>
      <c r="K17">
        <f t="shared" si="2"/>
        <v>0</v>
      </c>
      <c r="M17" s="1" t="s">
        <v>65</v>
      </c>
    </row>
    <row r="18" spans="6:13" x14ac:dyDescent="0.3">
      <c r="F18" t="str">
        <f>IF(E18="","",INDEX(Products!$A$4:$B$46,MATCH(Movement!E18,Products!$A$4:$A$46,0),2))</f>
        <v/>
      </c>
      <c r="G18" t="str">
        <f>IF(E18="","",INDEX(Products!$A$4:$D$46,MATCH(Movement!E18,Products!$A$4:$A$46,0),4))</f>
        <v/>
      </c>
      <c r="J18" s="8"/>
      <c r="K18">
        <f t="shared" si="2"/>
        <v>0</v>
      </c>
      <c r="M18" s="1" t="s">
        <v>65</v>
      </c>
    </row>
    <row r="19" spans="6:13" x14ac:dyDescent="0.3">
      <c r="F19" t="str">
        <f>IF(E19="","",INDEX(Products!$A$4:$B$46,MATCH(Movement!E19,Products!$A$4:$A$46,0),2))</f>
        <v/>
      </c>
      <c r="G19" t="str">
        <f>IF(E19="","",INDEX(Products!$A$4:$D$46,MATCH(Movement!E19,Products!$A$4:$A$46,0),4))</f>
        <v/>
      </c>
      <c r="J19" s="8"/>
      <c r="K19">
        <f t="shared" si="2"/>
        <v>0</v>
      </c>
      <c r="M19" s="1" t="s">
        <v>65</v>
      </c>
    </row>
    <row r="20" spans="6:13" x14ac:dyDescent="0.3">
      <c r="F20" t="str">
        <f>IF(E20="","",INDEX(Products!$A$4:$B$46,MATCH(Movement!E20,Products!$A$4:$A$46,0),2))</f>
        <v/>
      </c>
      <c r="G20" t="str">
        <f>IF(E20="","",INDEX(Products!$A$4:$D$46,MATCH(Movement!E20,Products!$A$4:$A$46,0),4))</f>
        <v/>
      </c>
      <c r="J20" s="8"/>
      <c r="K20">
        <f t="shared" si="2"/>
        <v>0</v>
      </c>
      <c r="M20" s="1" t="s">
        <v>65</v>
      </c>
    </row>
    <row r="21" spans="6:13" x14ac:dyDescent="0.3">
      <c r="F21" t="str">
        <f>IF(E21="","",INDEX(Products!$A$4:$B$46,MATCH(Movement!E21,Products!$A$4:$A$46,0),2))</f>
        <v/>
      </c>
      <c r="G21" t="str">
        <f>IF(E21="","",INDEX(Products!$A$4:$D$46,MATCH(Movement!E21,Products!$A$4:$A$46,0),4))</f>
        <v/>
      </c>
      <c r="J21" s="8"/>
      <c r="K21">
        <f t="shared" si="2"/>
        <v>0</v>
      </c>
      <c r="M21" s="1" t="s">
        <v>65</v>
      </c>
    </row>
    <row r="22" spans="6:13" x14ac:dyDescent="0.3">
      <c r="F22" t="str">
        <f>IF(E22="","",INDEX(Products!$A$4:$B$46,MATCH(Movement!E22,Products!$A$4:$A$46,0),2))</f>
        <v/>
      </c>
      <c r="G22" t="str">
        <f>IF(E22="","",INDEX(Products!$A$4:$D$46,MATCH(Movement!E22,Products!$A$4:$A$46,0),4))</f>
        <v/>
      </c>
      <c r="J22" s="8"/>
      <c r="K22">
        <f t="shared" si="2"/>
        <v>0</v>
      </c>
      <c r="M22" s="1" t="s">
        <v>65</v>
      </c>
    </row>
    <row r="23" spans="6:13" x14ac:dyDescent="0.3">
      <c r="F23" t="str">
        <f>IF(E23="","",INDEX(Products!$A$4:$B$46,MATCH(Movement!E23,Products!$A$4:$A$46,0),2))</f>
        <v/>
      </c>
      <c r="G23" t="str">
        <f>IF(E23="","",INDEX(Products!$A$4:$D$46,MATCH(Movement!E23,Products!$A$4:$A$46,0),4))</f>
        <v/>
      </c>
      <c r="J23" s="8"/>
      <c r="K23">
        <f t="shared" si="2"/>
        <v>0</v>
      </c>
      <c r="M23" s="1" t="s">
        <v>65</v>
      </c>
    </row>
    <row r="24" spans="6:13" x14ac:dyDescent="0.3">
      <c r="F24" t="str">
        <f>IF(E24="","",INDEX(Products!$A$4:$B$46,MATCH(Movement!E24,Products!$A$4:$A$46,0),2))</f>
        <v/>
      </c>
      <c r="G24" t="str">
        <f>IF(E24="","",INDEX(Products!$A$4:$D$46,MATCH(Movement!E24,Products!$A$4:$A$46,0),4))</f>
        <v/>
      </c>
      <c r="J24" s="8"/>
      <c r="K24">
        <f t="shared" si="2"/>
        <v>0</v>
      </c>
      <c r="M24" s="1" t="s">
        <v>65</v>
      </c>
    </row>
    <row r="25" spans="6:13" x14ac:dyDescent="0.3">
      <c r="F25" t="str">
        <f>IF(E25="","",INDEX(Products!$A$4:$B$46,MATCH(Movement!E25,Products!$A$4:$A$46,0),2))</f>
        <v/>
      </c>
      <c r="G25" t="str">
        <f>IF(E25="","",INDEX(Products!$A$4:$D$46,MATCH(Movement!E25,Products!$A$4:$A$46,0),4))</f>
        <v/>
      </c>
      <c r="J25" s="8"/>
      <c r="K25">
        <f t="shared" si="2"/>
        <v>0</v>
      </c>
      <c r="M25" s="1" t="s">
        <v>65</v>
      </c>
    </row>
    <row r="26" spans="6:13" x14ac:dyDescent="0.3">
      <c r="F26" t="str">
        <f>IF(E26="","",INDEX(Products!$A$4:$B$46,MATCH(Movement!E26,Products!$A$4:$A$46,0),2))</f>
        <v/>
      </c>
      <c r="G26" t="str">
        <f>IF(E26="","",INDEX(Products!$A$4:$D$46,MATCH(Movement!E26,Products!$A$4:$A$46,0),4))</f>
        <v/>
      </c>
      <c r="J26" s="8"/>
      <c r="K26">
        <f t="shared" si="2"/>
        <v>0</v>
      </c>
      <c r="M26" s="1" t="s">
        <v>65</v>
      </c>
    </row>
    <row r="27" spans="6:13" x14ac:dyDescent="0.3">
      <c r="F27" t="str">
        <f>IF(E27="","",INDEX(Products!$A$4:$B$46,MATCH(Movement!E27,Products!$A$4:$A$46,0),2))</f>
        <v/>
      </c>
      <c r="G27" t="str">
        <f>IF(E27="","",INDEX(Products!$A$4:$D$46,MATCH(Movement!E27,Products!$A$4:$A$46,0),4))</f>
        <v/>
      </c>
      <c r="J27" s="8"/>
      <c r="K27">
        <f t="shared" si="2"/>
        <v>0</v>
      </c>
      <c r="M27" s="1" t="s">
        <v>65</v>
      </c>
    </row>
    <row r="28" spans="6:13" x14ac:dyDescent="0.3">
      <c r="F28" t="str">
        <f>IF(E28="","",INDEX(Products!$A$4:$B$46,MATCH(Movement!E28,Products!$A$4:$A$46,0),2))</f>
        <v/>
      </c>
      <c r="G28" t="str">
        <f>IF(E28="","",INDEX(Products!$A$4:$D$46,MATCH(Movement!E28,Products!$A$4:$A$46,0),4))</f>
        <v/>
      </c>
      <c r="J28" s="8"/>
      <c r="K28">
        <f t="shared" si="2"/>
        <v>0</v>
      </c>
      <c r="M28" s="1" t="s">
        <v>65</v>
      </c>
    </row>
    <row r="29" spans="6:13" x14ac:dyDescent="0.3">
      <c r="F29" t="str">
        <f>IF(E29="","",INDEX(Products!$A$4:$B$46,MATCH(Movement!E29,Products!$A$4:$A$46,0),2))</f>
        <v/>
      </c>
      <c r="G29" t="str">
        <f>IF(E29="","",INDEX(Products!$A$4:$D$46,MATCH(Movement!E29,Products!$A$4:$A$46,0),4))</f>
        <v/>
      </c>
      <c r="J29" s="8"/>
      <c r="K29">
        <f t="shared" si="2"/>
        <v>0</v>
      </c>
      <c r="M29" s="1" t="s">
        <v>65</v>
      </c>
    </row>
    <row r="30" spans="6:13" x14ac:dyDescent="0.3">
      <c r="F30" t="str">
        <f>IF(E30="","",INDEX(Products!$A$4:$B$46,MATCH(Movement!E30,Products!$A$4:$A$46,0),2))</f>
        <v/>
      </c>
      <c r="G30" t="str">
        <f>IF(E30="","",INDEX(Products!$A$4:$D$46,MATCH(Movement!E30,Products!$A$4:$A$46,0),4))</f>
        <v/>
      </c>
      <c r="J30" s="8"/>
      <c r="K30">
        <f t="shared" si="2"/>
        <v>0</v>
      </c>
      <c r="M30" s="1" t="s">
        <v>65</v>
      </c>
    </row>
    <row r="31" spans="6:13" x14ac:dyDescent="0.3">
      <c r="F31" t="str">
        <f>IF(E31="","",INDEX(Products!$A$4:$B$46,MATCH(Movement!E31,Products!$A$4:$A$46,0),2))</f>
        <v/>
      </c>
      <c r="G31" t="str">
        <f>IF(E31="","",INDEX(Products!$A$4:$D$46,MATCH(Movement!E31,Products!$A$4:$A$46,0),4))</f>
        <v/>
      </c>
      <c r="J31" s="8"/>
      <c r="K31">
        <f t="shared" si="2"/>
        <v>0</v>
      </c>
      <c r="M31" s="1" t="s">
        <v>65</v>
      </c>
    </row>
    <row r="32" spans="6:13" x14ac:dyDescent="0.3">
      <c r="F32" t="str">
        <f>IF(E32="","",INDEX(Products!$A$4:$B$46,MATCH(Movement!E32,Products!$A$4:$A$46,0),2))</f>
        <v/>
      </c>
      <c r="G32" t="str">
        <f>IF(E32="","",INDEX(Products!$A$4:$D$46,MATCH(Movement!E32,Products!$A$4:$A$46,0),4))</f>
        <v/>
      </c>
      <c r="J32" s="8"/>
      <c r="K32">
        <f t="shared" si="2"/>
        <v>0</v>
      </c>
      <c r="M32" s="1" t="s">
        <v>65</v>
      </c>
    </row>
    <row r="33" spans="6:13" x14ac:dyDescent="0.3">
      <c r="F33" t="str">
        <f>IF(E33="","",INDEX(Products!$A$4:$B$46,MATCH(Movement!E33,Products!$A$4:$A$46,0),2))</f>
        <v/>
      </c>
      <c r="G33" t="str">
        <f>IF(E33="","",INDEX(Products!$A$4:$D$46,MATCH(Movement!E33,Products!$A$4:$A$46,0),4))</f>
        <v/>
      </c>
      <c r="J33" s="8"/>
      <c r="K33">
        <f t="shared" si="2"/>
        <v>0</v>
      </c>
      <c r="M33" s="1" t="s">
        <v>65</v>
      </c>
    </row>
    <row r="34" spans="6:13" x14ac:dyDescent="0.3">
      <c r="F34" t="str">
        <f>IF(E34="","",INDEX(Products!$A$4:$B$46,MATCH(Movement!E34,Products!$A$4:$A$46,0),2))</f>
        <v/>
      </c>
      <c r="G34" t="str">
        <f>IF(E34="","",INDEX(Products!$A$4:$D$46,MATCH(Movement!E34,Products!$A$4:$A$46,0),4))</f>
        <v/>
      </c>
      <c r="J34" s="8"/>
      <c r="K34">
        <f t="shared" si="2"/>
        <v>0</v>
      </c>
      <c r="M34" s="1" t="s">
        <v>65</v>
      </c>
    </row>
    <row r="35" spans="6:13" x14ac:dyDescent="0.3">
      <c r="F35" t="str">
        <f>IF(E35="","",INDEX(Products!$A$4:$B$46,MATCH(Movement!E35,Products!$A$4:$A$46,0),2))</f>
        <v/>
      </c>
      <c r="G35" t="str">
        <f>IF(E35="","",INDEX(Products!$A$4:$D$46,MATCH(Movement!E35,Products!$A$4:$A$46,0),4))</f>
        <v/>
      </c>
      <c r="J35" s="8"/>
      <c r="K35">
        <f t="shared" si="2"/>
        <v>0</v>
      </c>
      <c r="M35" s="1" t="s">
        <v>65</v>
      </c>
    </row>
    <row r="36" spans="6:13" x14ac:dyDescent="0.3">
      <c r="F36" t="str">
        <f>IF(E36="","",INDEX(Products!$A$4:$B$46,MATCH(Movement!E36,Products!$A$4:$A$46,0),2))</f>
        <v/>
      </c>
      <c r="G36" t="str">
        <f>IF(E36="","",INDEX(Products!$A$4:$D$46,MATCH(Movement!E36,Products!$A$4:$A$46,0),4))</f>
        <v/>
      </c>
      <c r="J36" s="8"/>
      <c r="K36">
        <f t="shared" si="2"/>
        <v>0</v>
      </c>
      <c r="M36" s="1" t="s">
        <v>65</v>
      </c>
    </row>
    <row r="37" spans="6:13" x14ac:dyDescent="0.3">
      <c r="F37" t="str">
        <f>IF(E37="","",INDEX(Products!$A$4:$B$46,MATCH(Movement!E37,Products!$A$4:$A$46,0),2))</f>
        <v/>
      </c>
      <c r="G37" t="str">
        <f>IF(E37="","",INDEX(Products!$A$4:$D$46,MATCH(Movement!E37,Products!$A$4:$A$46,0),4))</f>
        <v/>
      </c>
      <c r="J37" s="8"/>
      <c r="K37">
        <f t="shared" si="2"/>
        <v>0</v>
      </c>
      <c r="M37" s="1" t="s">
        <v>65</v>
      </c>
    </row>
    <row r="38" spans="6:13" x14ac:dyDescent="0.3">
      <c r="F38" t="str">
        <f>IF(E38="","",INDEX(Products!$A$4:$B$46,MATCH(Movement!E38,Products!$A$4:$A$46,0),2))</f>
        <v/>
      </c>
      <c r="G38" t="str">
        <f>IF(E38="","",INDEX(Products!$A$4:$D$46,MATCH(Movement!E38,Products!$A$4:$A$46,0),4))</f>
        <v/>
      </c>
      <c r="J38" s="8"/>
      <c r="K38">
        <f t="shared" si="2"/>
        <v>0</v>
      </c>
      <c r="M38" s="1" t="s">
        <v>65</v>
      </c>
    </row>
    <row r="39" spans="6:13" x14ac:dyDescent="0.3">
      <c r="F39" t="str">
        <f>IF(E39="","",INDEX(Products!$A$4:$B$46,MATCH(Movement!E39,Products!$A$4:$A$46,0),2))</f>
        <v/>
      </c>
      <c r="G39" t="str">
        <f>IF(E39="","",INDEX(Products!$A$4:$D$46,MATCH(Movement!E39,Products!$A$4:$A$46,0),4))</f>
        <v/>
      </c>
      <c r="J39" s="8"/>
      <c r="K39">
        <f t="shared" si="2"/>
        <v>0</v>
      </c>
      <c r="M39" s="1" t="s">
        <v>65</v>
      </c>
    </row>
    <row r="40" spans="6:13" x14ac:dyDescent="0.3">
      <c r="F40" t="str">
        <f>IF(E40="","",INDEX(Products!$A$4:$B$46,MATCH(Movement!E40,Products!$A$4:$A$46,0),2))</f>
        <v/>
      </c>
      <c r="G40" t="str">
        <f>IF(E40="","",INDEX(Products!$A$4:$D$46,MATCH(Movement!E40,Products!$A$4:$A$46,0),4))</f>
        <v/>
      </c>
      <c r="J40" s="8"/>
      <c r="K40">
        <f t="shared" si="2"/>
        <v>0</v>
      </c>
      <c r="M40" s="1" t="s">
        <v>65</v>
      </c>
    </row>
    <row r="41" spans="6:13" x14ac:dyDescent="0.3">
      <c r="F41" t="str">
        <f>IF(E41="","",INDEX(Products!$A$4:$B$46,MATCH(Movement!E41,Products!$A$4:$A$46,0),2))</f>
        <v/>
      </c>
      <c r="G41" t="str">
        <f>IF(E41="","",INDEX(Products!$A$4:$D$46,MATCH(Movement!E41,Products!$A$4:$A$46,0),4))</f>
        <v/>
      </c>
      <c r="J41" s="8"/>
      <c r="K41">
        <f t="shared" si="2"/>
        <v>0</v>
      </c>
      <c r="M41" s="1" t="s">
        <v>65</v>
      </c>
    </row>
    <row r="42" spans="6:13" x14ac:dyDescent="0.3">
      <c r="F42" t="str">
        <f>IF(E42="","",INDEX(Products!$A$4:$B$46,MATCH(Movement!E42,Products!$A$4:$A$46,0),2))</f>
        <v/>
      </c>
      <c r="G42" t="str">
        <f>IF(E42="","",INDEX(Products!$A$4:$D$46,MATCH(Movement!E42,Products!$A$4:$A$46,0),4))</f>
        <v/>
      </c>
      <c r="J42" s="8"/>
      <c r="K42">
        <f t="shared" si="2"/>
        <v>0</v>
      </c>
      <c r="M42" s="1" t="s">
        <v>65</v>
      </c>
    </row>
    <row r="43" spans="6:13" x14ac:dyDescent="0.3">
      <c r="F43" t="str">
        <f>IF(E43="","",INDEX(Products!$A$4:$B$46,MATCH(Movement!E43,Products!$A$4:$A$46,0),2))</f>
        <v/>
      </c>
      <c r="G43" t="str">
        <f>IF(E43="","",INDEX(Products!$A$4:$D$46,MATCH(Movement!E43,Products!$A$4:$A$46,0),4))</f>
        <v/>
      </c>
      <c r="J43" s="8"/>
      <c r="K43">
        <f t="shared" si="2"/>
        <v>0</v>
      </c>
      <c r="M43" s="1" t="s">
        <v>65</v>
      </c>
    </row>
    <row r="44" spans="6:13" x14ac:dyDescent="0.3">
      <c r="F44" t="str">
        <f>IF(E44="","",INDEX(Products!$A$4:$B$46,MATCH(Movement!E44,Products!$A$4:$A$46,0),2))</f>
        <v/>
      </c>
      <c r="G44" t="str">
        <f>IF(E44="","",INDEX(Products!$A$4:$D$46,MATCH(Movement!E44,Products!$A$4:$A$46,0),4))</f>
        <v/>
      </c>
      <c r="J44" s="8"/>
      <c r="K44">
        <f t="shared" si="2"/>
        <v>0</v>
      </c>
      <c r="M44" s="1" t="s">
        <v>65</v>
      </c>
    </row>
    <row r="45" spans="6:13" x14ac:dyDescent="0.3">
      <c r="F45" t="str">
        <f>IF(E45="","",INDEX(Products!$A$4:$B$46,MATCH(Movement!E45,Products!$A$4:$A$46,0),2))</f>
        <v/>
      </c>
      <c r="G45" t="str">
        <f>IF(E45="","",INDEX(Products!$A$4:$D$46,MATCH(Movement!E45,Products!$A$4:$A$46,0),4))</f>
        <v/>
      </c>
      <c r="J45" s="8"/>
      <c r="K45">
        <f t="shared" si="2"/>
        <v>0</v>
      </c>
      <c r="M45" s="1" t="s">
        <v>65</v>
      </c>
    </row>
    <row r="46" spans="6:13" x14ac:dyDescent="0.3">
      <c r="F46" t="str">
        <f>IF(E46="","",INDEX(Products!$A$4:$B$46,MATCH(Movement!E46,Products!$A$4:$A$46,0),2))</f>
        <v/>
      </c>
      <c r="G46" t="str">
        <f>IF(E46="","",INDEX(Products!$A$4:$D$46,MATCH(Movement!E46,Products!$A$4:$A$46,0),4))</f>
        <v/>
      </c>
      <c r="J46" s="8"/>
      <c r="K46">
        <f t="shared" si="2"/>
        <v>0</v>
      </c>
      <c r="M46" s="1" t="s">
        <v>65</v>
      </c>
    </row>
    <row r="47" spans="6:13" x14ac:dyDescent="0.3">
      <c r="F47" t="str">
        <f>IF(E47="","",INDEX(Products!$A$4:$B$46,MATCH(Movement!E47,Products!$A$4:$A$46,0),2))</f>
        <v/>
      </c>
      <c r="G47" t="str">
        <f>IF(E47="","",INDEX(Products!$A$4:$D$46,MATCH(Movement!E47,Products!$A$4:$A$46,0),4))</f>
        <v/>
      </c>
      <c r="J47" s="8"/>
      <c r="K47">
        <f t="shared" si="2"/>
        <v>0</v>
      </c>
      <c r="M47" s="1" t="s">
        <v>65</v>
      </c>
    </row>
    <row r="48" spans="6:13" x14ac:dyDescent="0.3">
      <c r="F48" t="str">
        <f>IF(E48="","",INDEX(Products!$A$4:$B$46,MATCH(Movement!E48,Products!$A$4:$A$46,0),2))</f>
        <v/>
      </c>
      <c r="G48" t="str">
        <f>IF(E48="","",INDEX(Products!$A$4:$D$46,MATCH(Movement!E48,Products!$A$4:$A$46,0),4))</f>
        <v/>
      </c>
      <c r="J48" s="8"/>
      <c r="K48">
        <f t="shared" si="2"/>
        <v>0</v>
      </c>
      <c r="M48" s="1" t="s">
        <v>65</v>
      </c>
    </row>
    <row r="49" spans="6:13" x14ac:dyDescent="0.3">
      <c r="F49" t="str">
        <f>IF(E49="","",INDEX(Products!$A$4:$B$46,MATCH(Movement!E49,Products!$A$4:$A$46,0),2))</f>
        <v/>
      </c>
      <c r="G49" t="str">
        <f>IF(E49="","",INDEX(Products!$A$4:$D$46,MATCH(Movement!E49,Products!$A$4:$A$46,0),4))</f>
        <v/>
      </c>
      <c r="J49" s="8"/>
      <c r="K49">
        <f t="shared" si="2"/>
        <v>0</v>
      </c>
      <c r="M49" s="1" t="s">
        <v>65</v>
      </c>
    </row>
  </sheetData>
  <dataValidations count="1">
    <dataValidation type="list" allowBlank="1" showInputMessage="1" showErrorMessage="1" sqref="C2:C22">
      <formula1>$R$3:$R$4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Products!$A$4:$A$46</xm:f>
          </x14:formula1>
          <xm:sqref>E3:E9</xm:sqref>
        </x14:dataValidation>
        <x14:dataValidation type="list" allowBlank="1" showInputMessage="1" showErrorMessage="1">
          <x14:formula1>
            <xm:f>IF($C$3="supplier",Contacts!$H$4:$H$13,Contacts!$A$3:$A$13)</xm:f>
          </x14:formula1>
          <xm:sqref>D3:D5</xm:sqref>
        </x14:dataValidation>
        <x14:dataValidation type="list" allowBlank="1" showInputMessage="1" showErrorMessage="1">
          <x14:formula1>
            <xm:f>IF($C7="supplier",Contacts!$H$4:$H$13,Contacts!$A$3:$A$13)</xm:f>
          </x14:formula1>
          <xm:sqref>D7:D49</xm:sqref>
        </x14:dataValidation>
        <x14:dataValidation type="list" allowBlank="1" showInputMessage="1" showErrorMessage="1">
          <x14:formula1>
            <xm:f>IF($C$3="supplier",Contacts!$H$4:$H$13,Contacts!$A$3:$A$13)</xm:f>
          </x14:formula1>
          <xm:sqref>D6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B1:J43"/>
  <sheetViews>
    <sheetView showGridLines="0" zoomScale="70" zoomScaleNormal="70" workbookViewId="0">
      <selection activeCell="B12" sqref="B12:C12"/>
    </sheetView>
  </sheetViews>
  <sheetFormatPr baseColWidth="10" defaultColWidth="9.109375" defaultRowHeight="19.5" customHeight="1" x14ac:dyDescent="0.25"/>
  <cols>
    <col min="1" max="1" width="1.6640625" style="14" customWidth="1"/>
    <col min="2" max="2" width="4.44140625" style="14" customWidth="1"/>
    <col min="3" max="3" width="21.33203125" style="14" customWidth="1"/>
    <col min="4" max="4" width="2.33203125" style="14" customWidth="1"/>
    <col min="5" max="5" width="26.109375" style="14" bestFit="1" customWidth="1"/>
    <col min="6" max="6" width="39.109375" style="14" customWidth="1"/>
    <col min="7" max="8" width="13.44140625" style="14" customWidth="1"/>
    <col min="9" max="9" width="16.109375" style="14" customWidth="1"/>
    <col min="10" max="10" width="22.33203125" style="14" customWidth="1"/>
    <col min="11" max="11" width="1.6640625" style="14" customWidth="1"/>
    <col min="12" max="16384" width="9.109375" style="14"/>
  </cols>
  <sheetData>
    <row r="1" spans="2:10" ht="45.75" customHeight="1" x14ac:dyDescent="0.25">
      <c r="B1" s="71" t="s">
        <v>89</v>
      </c>
      <c r="C1" s="71"/>
      <c r="E1" s="50"/>
      <c r="F1" s="50"/>
    </row>
    <row r="2" spans="2:10" ht="4.5" customHeight="1" x14ac:dyDescent="0.25">
      <c r="B2" s="72"/>
      <c r="C2" s="72"/>
      <c r="E2" s="17"/>
      <c r="F2" s="17"/>
      <c r="G2" s="17"/>
      <c r="H2" s="17"/>
      <c r="I2" s="17"/>
      <c r="J2" s="17"/>
    </row>
    <row r="3" spans="2:10" ht="9" customHeight="1" x14ac:dyDescent="0.25">
      <c r="B3" s="73"/>
      <c r="C3" s="73"/>
    </row>
    <row r="4" spans="2:10" ht="19.5" customHeight="1" x14ac:dyDescent="0.25">
      <c r="B4" s="74" t="s">
        <v>94</v>
      </c>
      <c r="C4" s="74"/>
      <c r="E4" s="49" t="s">
        <v>93</v>
      </c>
    </row>
    <row r="5" spans="2:10" ht="19.5" customHeight="1" x14ac:dyDescent="0.25">
      <c r="B5" s="69"/>
      <c r="C5" s="69"/>
      <c r="E5" s="48" t="s">
        <v>92</v>
      </c>
    </row>
    <row r="6" spans="2:10" ht="19.5" customHeight="1" x14ac:dyDescent="0.25">
      <c r="B6" s="69"/>
      <c r="C6" s="69"/>
      <c r="E6" s="47" t="s">
        <v>17</v>
      </c>
      <c r="F6" s="47" t="s">
        <v>8</v>
      </c>
      <c r="G6" s="46" t="s">
        <v>12</v>
      </c>
      <c r="H6" s="46" t="s">
        <v>96</v>
      </c>
      <c r="I6" s="46" t="s">
        <v>10</v>
      </c>
      <c r="J6" s="45" t="s">
        <v>95</v>
      </c>
    </row>
    <row r="7" spans="2:10" ht="19.5" customHeight="1" x14ac:dyDescent="0.3">
      <c r="B7" s="69"/>
      <c r="C7" s="69"/>
      <c r="E7" s="5"/>
      <c r="F7" s="42" t="str">
        <f>IF(tblFacture[[#This Row],[Sku]]="","",INDEX(Products!$A$4:$D$46,MATCH(tblFacture[[#This Row],[Sku]],Products!$A$4:$A$46,0),2))</f>
        <v/>
      </c>
      <c r="G7"/>
      <c r="H7" s="8"/>
      <c r="I7"/>
      <c r="J7" s="44">
        <f>tblFacture[[#This Row],[Price]]*tblFacture[[#This Row],[Quantity]]</f>
        <v>0</v>
      </c>
    </row>
    <row r="8" spans="2:10" ht="19.5" customHeight="1" x14ac:dyDescent="0.25">
      <c r="B8" s="69"/>
      <c r="C8" s="69"/>
      <c r="E8" s="43"/>
      <c r="F8" s="42" t="str">
        <f>IF(tblFacture[[#This Row],[Sku]]="","",INDEX(Products!$A$4:$D$46,MATCH(tblFacture[[#This Row],[Sku]],Products!$A$4:$A$46,0),2))</f>
        <v/>
      </c>
      <c r="G8" s="35"/>
      <c r="H8" s="35"/>
      <c r="I8" s="34"/>
      <c r="J8" s="41"/>
    </row>
    <row r="9" spans="2:10" ht="19.5" customHeight="1" x14ac:dyDescent="0.25">
      <c r="B9" s="69"/>
      <c r="C9" s="69"/>
      <c r="E9" s="36"/>
      <c r="F9" s="42" t="str">
        <f>IF(tblFacture[[#This Row],[Sku]]="","",INDEX(Products!$A$4:$D$46,MATCH(tblFacture[[#This Row],[Sku]],Products!$A$4:$A$46,0),2))</f>
        <v/>
      </c>
      <c r="G9" s="35"/>
      <c r="H9" s="35"/>
      <c r="I9" s="34"/>
      <c r="J9" s="33">
        <f>tblFacture[[#This Row],[Price]]*tblFacture[[#This Row],[Quantity]]</f>
        <v>0</v>
      </c>
    </row>
    <row r="10" spans="2:10" ht="19.5" customHeight="1" x14ac:dyDescent="0.25">
      <c r="B10" s="40"/>
      <c r="C10" s="40"/>
      <c r="E10" s="36"/>
      <c r="F10" s="42" t="str">
        <f>IF(tblFacture[[#This Row],[Sku]]="","",INDEX(Products!$A$4:$D$46,MATCH(tblFacture[[#This Row],[Sku]],Products!$A$4:$A$46,0),2))</f>
        <v/>
      </c>
      <c r="G10" s="35"/>
      <c r="H10" s="35"/>
      <c r="I10" s="34"/>
      <c r="J10" s="33">
        <f>tblFacture[[#This Row],[Price]]*tblFacture[[#This Row],[Quantity]]</f>
        <v>0</v>
      </c>
    </row>
    <row r="11" spans="2:10" s="39" customFormat="1" ht="19.5" customHeight="1" x14ac:dyDescent="0.25">
      <c r="B11" s="70"/>
      <c r="C11" s="70"/>
      <c r="D11" s="14"/>
      <c r="E11" s="36"/>
      <c r="F11" s="42" t="str">
        <f>IF(tblFacture[[#This Row],[Sku]]="","",INDEX(Products!$A$4:$D$46,MATCH(tblFacture[[#This Row],[Sku]],Products!$A$4:$A$46,0),2))</f>
        <v/>
      </c>
      <c r="G11" s="35"/>
      <c r="H11" s="35"/>
      <c r="I11" s="34"/>
      <c r="J11" s="33">
        <f>tblFacture[[#This Row],[Price]]*tblFacture[[#This Row],[Quantity]]</f>
        <v>0</v>
      </c>
    </row>
    <row r="12" spans="2:10" ht="19.5" customHeight="1" x14ac:dyDescent="0.25">
      <c r="B12" s="69"/>
      <c r="C12" s="69"/>
      <c r="E12" s="36"/>
      <c r="F12" s="42" t="str">
        <f>IF(tblFacture[[#This Row],[Sku]]="","",INDEX(Products!$A$4:$D$46,MATCH(tblFacture[[#This Row],[Sku]],Products!$A$4:$A$46,0),2))</f>
        <v/>
      </c>
      <c r="G12" s="35"/>
      <c r="H12" s="35"/>
      <c r="I12" s="34"/>
      <c r="J12" s="33">
        <f>tblFacture[[#This Row],[Price]]*tblFacture[[#This Row],[Quantity]]</f>
        <v>0</v>
      </c>
    </row>
    <row r="13" spans="2:10" ht="19.5" customHeight="1" x14ac:dyDescent="0.25">
      <c r="B13" s="69"/>
      <c r="C13" s="69"/>
      <c r="E13" s="36"/>
      <c r="F13" s="42" t="str">
        <f>IF(tblFacture[[#This Row],[Sku]]="","",INDEX(Products!$A$4:$D$46,MATCH(tblFacture[[#This Row],[Sku]],Products!$A$4:$A$46,0),2))</f>
        <v/>
      </c>
      <c r="G13" s="35"/>
      <c r="H13" s="35"/>
      <c r="I13" s="34"/>
      <c r="J13" s="33">
        <f>tblFacture[[#This Row],[Price]]*tblFacture[[#This Row],[Quantity]]</f>
        <v>0</v>
      </c>
    </row>
    <row r="14" spans="2:10" ht="19.5" customHeight="1" x14ac:dyDescent="0.25">
      <c r="B14" s="69"/>
      <c r="C14" s="69"/>
      <c r="E14" s="36"/>
      <c r="F14" s="42" t="str">
        <f>IF(tblFacture[[#This Row],[Sku]]="","",INDEX(Products!$A$4:$D$46,MATCH(tblFacture[[#This Row],[Sku]],Products!$A$4:$A$46,0),2))</f>
        <v/>
      </c>
      <c r="G14" s="35"/>
      <c r="H14" s="35"/>
      <c r="I14" s="34"/>
      <c r="J14" s="33">
        <f>tblFacture[[#This Row],[Price]]*tblFacture[[#This Row],[Quantity]]</f>
        <v>0</v>
      </c>
    </row>
    <row r="15" spans="2:10" ht="19.5" customHeight="1" x14ac:dyDescent="0.25">
      <c r="B15" s="69"/>
      <c r="C15" s="69"/>
      <c r="E15" s="36"/>
      <c r="F15" s="42" t="str">
        <f>IF(tblFacture[[#This Row],[Sku]]="","",INDEX(Products!$A$4:$D$46,MATCH(tblFacture[[#This Row],[Sku]],Products!$A$4:$A$46,0),2))</f>
        <v/>
      </c>
      <c r="G15" s="35"/>
      <c r="H15" s="35"/>
      <c r="I15" s="34"/>
      <c r="J15" s="33">
        <f>tblFacture[[#This Row],[Price]]*tblFacture[[#This Row],[Quantity]]</f>
        <v>0</v>
      </c>
    </row>
    <row r="16" spans="2:10" ht="19.5" customHeight="1" x14ac:dyDescent="0.25">
      <c r="B16" s="69"/>
      <c r="C16" s="69"/>
      <c r="E16" s="36"/>
      <c r="F16" s="42" t="str">
        <f>IF(tblFacture[[#This Row],[Sku]]="","",INDEX(Products!$A$4:$D$46,MATCH(tblFacture[[#This Row],[Sku]],Products!$A$4:$A$46,0),2))</f>
        <v/>
      </c>
      <c r="G16" s="35"/>
      <c r="H16" s="35"/>
      <c r="I16" s="34"/>
      <c r="J16" s="33">
        <f>tblFacture[[#This Row],[Price]]*tblFacture[[#This Row],[Quantity]]</f>
        <v>0</v>
      </c>
    </row>
    <row r="17" spans="2:10" ht="19.5" customHeight="1" x14ac:dyDescent="0.25">
      <c r="E17" s="36"/>
      <c r="F17" s="42" t="str">
        <f>IF(tblFacture[[#This Row],[Sku]]="","",INDEX(Products!$A$4:$D$46,MATCH(tblFacture[[#This Row],[Sku]],Products!$A$4:$A$46,0),2))</f>
        <v/>
      </c>
      <c r="G17" s="35"/>
      <c r="H17" s="35"/>
      <c r="I17" s="34"/>
      <c r="J17" s="33">
        <f>tblFacture[[#This Row],[Price]]*tblFacture[[#This Row],[Quantity]]</f>
        <v>0</v>
      </c>
    </row>
    <row r="18" spans="2:10" ht="19.5" customHeight="1" thickBot="1" x14ac:dyDescent="0.3">
      <c r="B18" s="38"/>
      <c r="C18" s="38"/>
      <c r="E18" s="36"/>
      <c r="F18" s="42" t="str">
        <f>IF(tblFacture[[#This Row],[Sku]]="","",INDEX(Products!$A$4:$D$46,MATCH(tblFacture[[#This Row],[Sku]],Products!$A$4:$A$46,0),2))</f>
        <v/>
      </c>
      <c r="G18" s="35"/>
      <c r="H18" s="35"/>
      <c r="I18" s="34"/>
      <c r="J18" s="33">
        <f>tblFacture[[#This Row],[Price]]*tblFacture[[#This Row],[Quantity]]</f>
        <v>0</v>
      </c>
    </row>
    <row r="19" spans="2:10" ht="19.5" customHeight="1" x14ac:dyDescent="0.25">
      <c r="B19" s="75" t="s">
        <v>91</v>
      </c>
      <c r="C19" s="75"/>
      <c r="E19" s="36"/>
      <c r="F19" s="42" t="str">
        <f>IF(tblFacture[[#This Row],[Sku]]="","",INDEX(Products!$A$4:$D$46,MATCH(tblFacture[[#This Row],[Sku]],Products!$A$4:$A$46,0),2))</f>
        <v/>
      </c>
      <c r="G19" s="35"/>
      <c r="H19" s="35"/>
      <c r="I19" s="34"/>
      <c r="J19" s="33">
        <f>tblFacture[[#This Row],[Price]]*tblFacture[[#This Row],[Quantity]]</f>
        <v>0</v>
      </c>
    </row>
    <row r="20" spans="2:10" ht="19.5" customHeight="1" x14ac:dyDescent="0.25">
      <c r="B20" s="76"/>
      <c r="C20" s="76"/>
      <c r="E20" s="36"/>
      <c r="F20" s="42" t="str">
        <f>IF(tblFacture[[#This Row],[Sku]]="","",INDEX(Products!$A$4:$D$46,MATCH(tblFacture[[#This Row],[Sku]],Products!$A$4:$A$46,0),2))</f>
        <v/>
      </c>
      <c r="G20" s="35"/>
      <c r="H20" s="35"/>
      <c r="I20" s="34"/>
      <c r="J20" s="33">
        <f>tblFacture[[#This Row],[Price]]*tblFacture[[#This Row],[Quantity]]</f>
        <v>0</v>
      </c>
    </row>
    <row r="21" spans="2:10" ht="19.5" customHeight="1" x14ac:dyDescent="0.25">
      <c r="B21" s="77"/>
      <c r="C21" s="77"/>
      <c r="E21" s="36"/>
      <c r="F21" s="42" t="str">
        <f>IF(tblFacture[[#This Row],[Sku]]="","",INDEX(Products!$A$4:$D$46,MATCH(tblFacture[[#This Row],[Sku]],Products!$A$4:$A$46,0),2))</f>
        <v/>
      </c>
      <c r="G21" s="35"/>
      <c r="H21" s="35"/>
      <c r="I21" s="34"/>
      <c r="J21" s="33">
        <f>tblFacture[[#This Row],[Price]]*tblFacture[[#This Row],[Quantity]]</f>
        <v>0</v>
      </c>
    </row>
    <row r="22" spans="2:10" ht="19.5" customHeight="1" x14ac:dyDescent="0.25">
      <c r="B22" s="15"/>
      <c r="C22" s="15"/>
      <c r="E22" s="36"/>
      <c r="F22" s="42" t="str">
        <f>IF(tblFacture[[#This Row],[Sku]]="","",INDEX(Products!$A$4:$D$46,MATCH(tblFacture[[#This Row],[Sku]],Products!$A$4:$A$46,0),2))</f>
        <v/>
      </c>
      <c r="G22" s="35"/>
      <c r="H22" s="35"/>
      <c r="I22" s="34"/>
      <c r="J22" s="33">
        <f>tblFacture[[#This Row],[Price]]*tblFacture[[#This Row],[Quantity]]</f>
        <v>0</v>
      </c>
    </row>
    <row r="23" spans="2:10" ht="19.5" customHeight="1" x14ac:dyDescent="0.25">
      <c r="B23" s="15"/>
      <c r="C23" s="15"/>
      <c r="E23" s="36"/>
      <c r="F23" s="42" t="str">
        <f>IF(tblFacture[[#This Row],[Sku]]="","",INDEX(Products!$A$4:$D$46,MATCH(tblFacture[[#This Row],[Sku]],Products!$A$4:$A$46,0),2))</f>
        <v/>
      </c>
      <c r="G23" s="35"/>
      <c r="H23" s="35"/>
      <c r="I23" s="34"/>
      <c r="J23" s="33">
        <f>tblFacture[[#This Row],[Price]]*tblFacture[[#This Row],[Quantity]]</f>
        <v>0</v>
      </c>
    </row>
    <row r="24" spans="2:10" ht="19.5" customHeight="1" x14ac:dyDescent="0.25">
      <c r="B24" s="15"/>
      <c r="C24" s="15"/>
      <c r="E24" s="36"/>
      <c r="F24" s="42" t="str">
        <f>IF(tblFacture[[#This Row],[Sku]]="","",INDEX(Products!$A$4:$D$46,MATCH(tblFacture[[#This Row],[Sku]],Products!$A$4:$A$46,0),2))</f>
        <v/>
      </c>
      <c r="G24" s="35"/>
      <c r="H24" s="35"/>
      <c r="I24" s="34"/>
      <c r="J24" s="33">
        <f>tblFacture[[#This Row],[Price]]*tblFacture[[#This Row],[Quantity]]</f>
        <v>0</v>
      </c>
    </row>
    <row r="25" spans="2:10" ht="19.5" customHeight="1" x14ac:dyDescent="0.25">
      <c r="B25" s="15"/>
      <c r="C25" s="15"/>
      <c r="E25" s="36"/>
      <c r="F25" s="42" t="str">
        <f>IF(tblFacture[[#This Row],[Sku]]="","",INDEX(Products!$A$4:$D$46,MATCH(tblFacture[[#This Row],[Sku]],Products!$A$4:$A$46,0),2))</f>
        <v/>
      </c>
      <c r="G25" s="35"/>
      <c r="H25" s="35"/>
      <c r="I25" s="34"/>
      <c r="J25" s="33">
        <f>tblFacture[[#This Row],[Price]]*tblFacture[[#This Row],[Quantity]]</f>
        <v>0</v>
      </c>
    </row>
    <row r="26" spans="2:10" ht="19.5" customHeight="1" x14ac:dyDescent="0.25">
      <c r="B26" s="15"/>
      <c r="C26" s="15"/>
      <c r="E26" s="36"/>
      <c r="F26" s="42" t="str">
        <f>IF(tblFacture[[#This Row],[Sku]]="","",INDEX(Products!$A$4:$D$46,MATCH(tblFacture[[#This Row],[Sku]],Products!$A$4:$A$46,0),2))</f>
        <v/>
      </c>
      <c r="G26" s="35"/>
      <c r="H26" s="35"/>
      <c r="I26" s="34"/>
      <c r="J26" s="33">
        <f>tblFacture[[#This Row],[Price]]*tblFacture[[#This Row],[Quantity]]</f>
        <v>0</v>
      </c>
    </row>
    <row r="27" spans="2:10" ht="19.5" customHeight="1" x14ac:dyDescent="0.25">
      <c r="B27" s="15"/>
      <c r="C27" s="15"/>
      <c r="E27" s="36"/>
      <c r="F27" s="42" t="str">
        <f>IF(tblFacture[[#This Row],[Sku]]="","",INDEX(Products!$A$4:$D$46,MATCH(tblFacture[[#This Row],[Sku]],Products!$A$4:$A$46,0),2))</f>
        <v/>
      </c>
      <c r="G27" s="35"/>
      <c r="H27" s="35"/>
      <c r="I27" s="34"/>
      <c r="J27" s="33">
        <f>tblFacture[[#This Row],[Price]]*tblFacture[[#This Row],[Quantity]]</f>
        <v>0</v>
      </c>
    </row>
    <row r="28" spans="2:10" ht="19.5" customHeight="1" x14ac:dyDescent="0.25">
      <c r="B28" s="15"/>
      <c r="C28" s="15"/>
      <c r="E28" s="36"/>
      <c r="F28" s="42" t="str">
        <f>IF(tblFacture[[#This Row],[Sku]]="","",INDEX(Products!$A$4:$D$46,MATCH(tblFacture[[#This Row],[Sku]],Products!$A$4:$A$46,0),2))</f>
        <v/>
      </c>
      <c r="G28" s="35"/>
      <c r="H28" s="35"/>
      <c r="I28" s="34"/>
      <c r="J28" s="33">
        <f>tblFacture[[#This Row],[Price]]*tblFacture[[#This Row],[Quantity]]</f>
        <v>0</v>
      </c>
    </row>
    <row r="29" spans="2:10" ht="19.5" customHeight="1" x14ac:dyDescent="0.25">
      <c r="E29" s="36"/>
      <c r="F29" s="42" t="str">
        <f>IF(tblFacture[[#This Row],[Sku]]="","",INDEX(Products!$A$4:$D$46,MATCH(tblFacture[[#This Row],[Sku]],Products!$A$4:$A$46,0),2))</f>
        <v/>
      </c>
      <c r="G29" s="35"/>
      <c r="H29" s="35"/>
      <c r="I29" s="34"/>
      <c r="J29" s="33">
        <f>tblFacture[[#This Row],[Price]]*tblFacture[[#This Row],[Quantity]]</f>
        <v>0</v>
      </c>
    </row>
    <row r="30" spans="2:10" s="15" customFormat="1" ht="19.5" customHeight="1" x14ac:dyDescent="0.25">
      <c r="D30" s="14"/>
      <c r="E30" s="36"/>
      <c r="F30" s="42" t="str">
        <f>IF(tblFacture[[#This Row],[Sku]]="","",INDEX(Products!$A$4:$D$46,MATCH(tblFacture[[#This Row],[Sku]],Products!$A$4:$A$46,0),2))</f>
        <v/>
      </c>
      <c r="G30" s="35"/>
      <c r="H30" s="35"/>
      <c r="I30" s="34"/>
      <c r="J30" s="33">
        <f>tblFacture[[#This Row],[Price]]*tblFacture[[#This Row],[Quantity]]</f>
        <v>0</v>
      </c>
    </row>
    <row r="31" spans="2:10" s="15" customFormat="1" ht="19.5" customHeight="1" x14ac:dyDescent="0.25">
      <c r="B31" s="37"/>
      <c r="C31" s="37"/>
      <c r="D31" s="14"/>
      <c r="E31" s="36"/>
      <c r="F31" s="42" t="str">
        <f>IF(tblFacture[[#This Row],[Sku]]="","",INDEX(Products!$A$4:$D$46,MATCH(tblFacture[[#This Row],[Sku]],Products!$A$4:$A$46,0),2))</f>
        <v/>
      </c>
      <c r="G31" s="35"/>
      <c r="H31" s="35"/>
      <c r="I31" s="34"/>
      <c r="J31" s="33">
        <f>tblFacture[[#This Row],[Price]]*tblFacture[[#This Row],[Quantity]]</f>
        <v>0</v>
      </c>
    </row>
    <row r="32" spans="2:10" s="15" customFormat="1" ht="19.5" customHeight="1" x14ac:dyDescent="0.25">
      <c r="D32" s="14"/>
      <c r="E32" s="52"/>
      <c r="F32" s="42" t="str">
        <f>IF(tblFacture[[#This Row],[Sku]]="","",INDEX(Products!$A$4:$D$46,MATCH(tblFacture[[#This Row],[Sku]],Products!$A$4:$A$46,0),2))</f>
        <v/>
      </c>
      <c r="H32" s="53"/>
      <c r="J32" s="15">
        <f>tblFacture[[#This Row],[Price]]*tblFacture[[#This Row],[Quantity]]</f>
        <v>0</v>
      </c>
    </row>
    <row r="33" spans="2:10" s="15" customFormat="1" ht="19.5" customHeight="1" x14ac:dyDescent="0.25">
      <c r="D33" s="14"/>
      <c r="E33" s="32"/>
      <c r="F33" s="31"/>
      <c r="G33" s="30" t="b">
        <v>0</v>
      </c>
      <c r="H33" s="30"/>
      <c r="J33" s="51">
        <f>SUM(tblFacture[Total])</f>
        <v>0</v>
      </c>
    </row>
    <row r="34" spans="2:10" s="15" customFormat="1" ht="19.5" customHeight="1" x14ac:dyDescent="0.25">
      <c r="B34" s="67"/>
      <c r="C34" s="67"/>
      <c r="D34" s="14"/>
      <c r="E34" s="27"/>
      <c r="G34" s="14"/>
      <c r="H34" s="14"/>
      <c r="I34" s="29" t="s">
        <v>97</v>
      </c>
      <c r="J34" s="28">
        <v>0.06</v>
      </c>
    </row>
    <row r="35" spans="2:10" s="15" customFormat="1" ht="19.5" customHeight="1" x14ac:dyDescent="0.25">
      <c r="B35" s="67"/>
      <c r="C35" s="67"/>
      <c r="D35" s="14"/>
      <c r="E35" s="14"/>
      <c r="G35" s="14"/>
      <c r="H35" s="14"/>
      <c r="I35" s="26" t="s">
        <v>98</v>
      </c>
      <c r="J35" s="25">
        <f>J33+(J33*J34)</f>
        <v>0</v>
      </c>
    </row>
    <row r="36" spans="2:10" s="15" customFormat="1" ht="4.5" customHeight="1" x14ac:dyDescent="0.25">
      <c r="B36" s="67"/>
      <c r="C36" s="67"/>
      <c r="D36" s="14"/>
      <c r="E36" s="14"/>
      <c r="F36" s="14"/>
      <c r="G36" s="14"/>
      <c r="H36" s="14"/>
      <c r="J36" s="24"/>
    </row>
    <row r="37" spans="2:10" s="15" customFormat="1" ht="19.5" customHeight="1" x14ac:dyDescent="0.25">
      <c r="B37" s="67"/>
      <c r="C37" s="67"/>
      <c r="D37" s="14"/>
      <c r="E37" s="14"/>
      <c r="F37" s="14"/>
      <c r="G37" s="14"/>
      <c r="H37" s="14"/>
      <c r="J37" s="23"/>
    </row>
    <row r="38" spans="2:10" s="15" customFormat="1" ht="19.5" customHeight="1" x14ac:dyDescent="0.25">
      <c r="D38" s="14"/>
      <c r="E38" s="14"/>
      <c r="F38" s="14"/>
      <c r="G38" s="14"/>
      <c r="H38" s="14"/>
      <c r="J38" s="22"/>
    </row>
    <row r="39" spans="2:10" s="15" customFormat="1" ht="19.5" customHeight="1" x14ac:dyDescent="0.25">
      <c r="D39" s="14"/>
      <c r="E39" s="14"/>
      <c r="F39" s="14"/>
      <c r="G39" s="14"/>
      <c r="H39" s="14"/>
      <c r="J39" s="22"/>
    </row>
    <row r="40" spans="2:10" s="15" customFormat="1" ht="34.5" customHeight="1" thickBot="1" x14ac:dyDescent="0.3">
      <c r="B40" s="68"/>
      <c r="C40" s="68"/>
      <c r="D40" s="68"/>
      <c r="E40" s="68"/>
      <c r="F40" s="68"/>
      <c r="G40" s="21"/>
      <c r="H40" s="21"/>
      <c r="I40" s="21"/>
      <c r="J40" s="14"/>
    </row>
    <row r="41" spans="2:10" s="15" customFormat="1" ht="27" customHeight="1" x14ac:dyDescent="0.25">
      <c r="B41" s="20" t="s">
        <v>90</v>
      </c>
      <c r="C41" s="19"/>
      <c r="D41" s="18"/>
      <c r="E41" s="65"/>
      <c r="F41" s="65"/>
      <c r="G41" s="64"/>
      <c r="H41" s="64"/>
      <c r="I41" s="65"/>
    </row>
    <row r="42" spans="2:10" s="15" customFormat="1" ht="27" customHeight="1" x14ac:dyDescent="0.25">
      <c r="B42" s="20"/>
      <c r="C42" s="19"/>
      <c r="D42" s="18"/>
      <c r="E42" s="63"/>
      <c r="F42" s="63"/>
      <c r="G42" s="66"/>
      <c r="H42" s="66"/>
      <c r="I42" s="63"/>
    </row>
    <row r="43" spans="2:10" s="15" customFormat="1" ht="4.5" customHeight="1" x14ac:dyDescent="0.25">
      <c r="B43" s="16"/>
      <c r="C43" s="16"/>
      <c r="D43" s="17"/>
      <c r="E43" s="16"/>
      <c r="F43" s="16"/>
      <c r="G43" s="16"/>
      <c r="H43" s="16"/>
      <c r="I43" s="16"/>
      <c r="J43" s="16"/>
    </row>
  </sheetData>
  <mergeCells count="26">
    <mergeCell ref="B12:C12"/>
    <mergeCell ref="B13:C13"/>
    <mergeCell ref="B14:C14"/>
    <mergeCell ref="B19:C20"/>
    <mergeCell ref="B21:C21"/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1:C11"/>
    <mergeCell ref="B34:C34"/>
    <mergeCell ref="B35:C35"/>
    <mergeCell ref="B40:F40"/>
    <mergeCell ref="B15:C15"/>
    <mergeCell ref="B16:C16"/>
    <mergeCell ref="E42:F42"/>
    <mergeCell ref="G41:I41"/>
    <mergeCell ref="G42:I42"/>
    <mergeCell ref="B36:C36"/>
    <mergeCell ref="B37:C37"/>
    <mergeCell ref="E41:F41"/>
  </mergeCells>
  <dataValidations count="2">
    <dataValidation allowBlank="1" showInputMessage="1" showErrorMessage="1" promptTitle="Date de la facture" prompt="Entrez une date au format mm/jj/aaaa." sqref="B1:C1"/>
    <dataValidation type="decimal" operator="greaterThanOrEqual" allowBlank="1" showInputMessage="1" showErrorMessage="1" sqref="G8:I31">
      <formula1>0</formula1>
    </dataValidation>
  </dataValidations>
  <printOptions horizontalCentered="1"/>
  <pageMargins left="0.5" right="0.5" top="1" bottom="1" header="0.5" footer="0.5"/>
  <pageSetup scale="75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bxExemptImpôt">
              <controlPr defaultSize="0" autoFill="0" autoLine="0" autoPict="0" altText="Case à cocher Exonération fiscale">
                <anchor moveWithCells="1">
                  <from>
                    <xdr:col>5</xdr:col>
                    <xdr:colOff>365760</xdr:colOff>
                    <xdr:row>32</xdr:row>
                    <xdr:rowOff>45720</xdr:rowOff>
                  </from>
                  <to>
                    <xdr:col>5</xdr:col>
                    <xdr:colOff>1569720</xdr:colOff>
                    <xdr:row>33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Products!$A$4:$A$46</xm:f>
          </x14:formula1>
          <xm:sqref>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Home</vt:lpstr>
      <vt:lpstr>Stock</vt:lpstr>
      <vt:lpstr>Contacts</vt:lpstr>
      <vt:lpstr>Products</vt:lpstr>
      <vt:lpstr>Movement</vt:lpstr>
      <vt:lpstr>Fatpiao</vt:lpstr>
      <vt:lpstr>ExemptImpôt</vt:lpstr>
      <vt:lpstr>NomSociété</vt:lpstr>
      <vt:lpstr>TauxImposition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LE GARNEC</dc:creator>
  <cp:lastModifiedBy>Corentin LE GARNEC</cp:lastModifiedBy>
  <dcterms:created xsi:type="dcterms:W3CDTF">2017-04-28T06:44:51Z</dcterms:created>
  <dcterms:modified xsi:type="dcterms:W3CDTF">2017-05-11T08:14:40Z</dcterms:modified>
</cp:coreProperties>
</file>