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25200" windowHeight="12570" tabRatio="598" activeTab="1"/>
  </bookViews>
  <sheets>
    <sheet name="Graphique de budget" sheetId="8" r:id="rId1"/>
    <sheet name="Facture et Revenu" sheetId="9" r:id="rId2"/>
    <sheet name="TABLEAU CONTABLE" sheetId="2" r:id="rId3"/>
    <sheet name="Voiture" sheetId="4" r:id="rId4"/>
    <sheet name="Fourniture de bureau" sheetId="5" r:id="rId5"/>
    <sheet name="confort clients" sheetId="6" r:id="rId6"/>
  </sheets>
  <definedNames>
    <definedName name="DateDébut">'TABLEAU CONTABLE'!#REF!</definedName>
    <definedName name="DateFin">'TABLEAU CONTABLE'!#REF!</definedName>
    <definedName name="_xlnm.Print_Titles" localSheetId="2">'TABLEAU CONTABLE'!$5:$5</definedName>
    <definedName name="IntervalleJour">'TABLEAU CONTABLE'!#REF!</definedName>
  </definedNames>
  <calcPr calcId="152511"/>
</workbook>
</file>

<file path=xl/calcChain.xml><?xml version="1.0" encoding="utf-8"?>
<calcChain xmlns="http://schemas.openxmlformats.org/spreadsheetml/2006/main">
  <c r="I17" i="9" l="1"/>
  <c r="I19" i="9"/>
  <c r="I21" i="9"/>
  <c r="I23" i="9"/>
  <c r="I25" i="9"/>
  <c r="M28" i="9" l="1"/>
  <c r="I5" i="9" l="1"/>
  <c r="P6" i="9" s="1"/>
  <c r="J5" i="9" s="1"/>
  <c r="I7" i="9"/>
  <c r="H7" i="9" s="1"/>
  <c r="I9" i="9"/>
  <c r="H9" i="9" s="1"/>
  <c r="I11" i="9"/>
  <c r="I13" i="9"/>
  <c r="H13" i="9" s="1"/>
  <c r="I15" i="9"/>
  <c r="H15" i="9" s="1"/>
  <c r="L15" i="9"/>
  <c r="M15" i="9" s="1"/>
  <c r="H17" i="9"/>
  <c r="H21" i="9"/>
  <c r="H23" i="9"/>
  <c r="L23" i="9"/>
  <c r="M23" i="9" s="1"/>
  <c r="H25" i="9"/>
  <c r="F27" i="9"/>
  <c r="L13" i="9" l="1"/>
  <c r="M13" i="9" s="1"/>
  <c r="L7" i="9"/>
  <c r="M7" i="9" s="1"/>
  <c r="N7" i="9"/>
  <c r="K7" i="9"/>
  <c r="H5" i="9"/>
  <c r="L21" i="9"/>
  <c r="M21" i="9" s="1"/>
  <c r="L25" i="9"/>
  <c r="K25" i="9" s="1"/>
  <c r="K23" i="9"/>
  <c r="N23" i="9"/>
  <c r="L17" i="9"/>
  <c r="M17" i="9" s="1"/>
  <c r="K15" i="9"/>
  <c r="N15" i="9"/>
  <c r="I27" i="9"/>
  <c r="H19" i="9"/>
  <c r="K13" i="9"/>
  <c r="H11" i="9"/>
  <c r="L9" i="9"/>
  <c r="M9" i="9" s="1"/>
  <c r="N21" i="9"/>
  <c r="L19" i="9"/>
  <c r="M19" i="9" s="1"/>
  <c r="N13" i="9"/>
  <c r="L11" i="9"/>
  <c r="M11" i="9" s="1"/>
  <c r="P21" i="2"/>
  <c r="K11" i="9" l="1"/>
  <c r="K9" i="9"/>
  <c r="L5" i="9"/>
  <c r="M5" i="9" s="1"/>
  <c r="P7" i="9"/>
  <c r="P8" i="9" s="1"/>
  <c r="P9" i="9" s="1"/>
  <c r="P10" i="9" s="1"/>
  <c r="P11" i="9" s="1"/>
  <c r="P12" i="9" s="1"/>
  <c r="P13" i="9" s="1"/>
  <c r="P14" i="9" s="1"/>
  <c r="P15" i="9" s="1"/>
  <c r="P16" i="9" s="1"/>
  <c r="P17" i="9" s="1"/>
  <c r="K21" i="9"/>
  <c r="H27" i="9"/>
  <c r="H29" i="9" s="1"/>
  <c r="M25" i="9"/>
  <c r="N25" i="9"/>
  <c r="K17" i="9"/>
  <c r="N17" i="9"/>
  <c r="N19" i="9"/>
  <c r="N11" i="9"/>
  <c r="N9" i="9"/>
  <c r="K19" i="9"/>
  <c r="H28" i="4"/>
  <c r="L27" i="9" l="1"/>
  <c r="L29" i="9" s="1"/>
  <c r="M27" i="9"/>
  <c r="K5" i="9"/>
  <c r="N5" i="9"/>
  <c r="N27" i="9" s="1"/>
  <c r="N30" i="9" s="1"/>
  <c r="K27" i="9"/>
  <c r="K29" i="9" s="1"/>
  <c r="D14" i="2"/>
  <c r="E34" i="9" l="1"/>
  <c r="E39" i="9" s="1"/>
  <c r="E41" i="9" s="1"/>
  <c r="L30" i="9"/>
  <c r="N32" i="9"/>
  <c r="K30" i="9"/>
  <c r="I30" i="9" s="1"/>
  <c r="F29" i="9"/>
  <c r="E14" i="2"/>
  <c r="F14" i="2"/>
  <c r="G14" i="2"/>
  <c r="H14" i="2"/>
  <c r="I14" i="2"/>
  <c r="J14" i="2"/>
  <c r="K14" i="2"/>
  <c r="L14" i="2"/>
  <c r="M14" i="2"/>
  <c r="N14" i="2"/>
  <c r="C14" i="2" l="1"/>
  <c r="Q14" i="2" s="1"/>
  <c r="P18" i="2"/>
  <c r="N20" i="2"/>
  <c r="F5" i="6"/>
  <c r="C22" i="2" s="1"/>
  <c r="F16" i="6"/>
  <c r="N22" i="2" s="1"/>
  <c r="F15" i="6"/>
  <c r="M22" i="2" s="1"/>
  <c r="F14" i="6"/>
  <c r="L22" i="2" s="1"/>
  <c r="F13" i="6"/>
  <c r="K22" i="2" s="1"/>
  <c r="F12" i="6"/>
  <c r="J22" i="2" s="1"/>
  <c r="F11" i="6"/>
  <c r="I22" i="2" s="1"/>
  <c r="F10" i="6"/>
  <c r="H22" i="2" s="1"/>
  <c r="F9" i="6"/>
  <c r="G22" i="2" s="1"/>
  <c r="F8" i="6"/>
  <c r="F22" i="2" s="1"/>
  <c r="F7" i="6"/>
  <c r="E22" i="2" s="1"/>
  <c r="F6" i="6"/>
  <c r="D22" i="2" s="1"/>
  <c r="G6" i="5"/>
  <c r="D23" i="2" s="1"/>
  <c r="G7" i="5"/>
  <c r="E23" i="2" s="1"/>
  <c r="G8" i="5"/>
  <c r="F23" i="2" s="1"/>
  <c r="G9" i="5"/>
  <c r="G23" i="2" s="1"/>
  <c r="G10" i="5"/>
  <c r="H23" i="2" s="1"/>
  <c r="G11" i="5"/>
  <c r="I23" i="2" s="1"/>
  <c r="G12" i="5"/>
  <c r="J23" i="2" s="1"/>
  <c r="G13" i="5"/>
  <c r="K23" i="2" s="1"/>
  <c r="G14" i="5"/>
  <c r="L23" i="2" s="1"/>
  <c r="G15" i="5"/>
  <c r="M23" i="2" s="1"/>
  <c r="G16" i="5"/>
  <c r="N23" i="2" s="1"/>
  <c r="G5" i="5"/>
  <c r="C23" i="2" s="1"/>
  <c r="H31" i="4"/>
  <c r="H35" i="4"/>
  <c r="H34" i="4"/>
  <c r="H33" i="4"/>
  <c r="H32" i="4"/>
  <c r="H30" i="4"/>
  <c r="H29" i="4"/>
  <c r="H27" i="4"/>
  <c r="H26" i="4"/>
  <c r="H25" i="4"/>
  <c r="H24" i="4"/>
  <c r="P23" i="2" l="1"/>
  <c r="P22" i="2"/>
  <c r="P24" i="2"/>
  <c r="P20" i="2"/>
  <c r="F17" i="6"/>
  <c r="G17" i="5"/>
  <c r="H36" i="4"/>
  <c r="H8" i="4"/>
  <c r="D42" i="4" s="1"/>
  <c r="H6" i="4"/>
  <c r="D40" i="4" s="1"/>
  <c r="D17" i="2" s="1"/>
  <c r="D25" i="2" s="1"/>
  <c r="D26" i="2" s="1"/>
  <c r="H7" i="4"/>
  <c r="D41" i="4" s="1"/>
  <c r="H9" i="4"/>
  <c r="D43" i="4" s="1"/>
  <c r="G17" i="2" s="1"/>
  <c r="G25" i="2" s="1"/>
  <c r="G26" i="2" s="1"/>
  <c r="H10" i="4"/>
  <c r="D44" i="4" s="1"/>
  <c r="H11" i="4"/>
  <c r="D45" i="4" s="1"/>
  <c r="H12" i="4"/>
  <c r="D46" i="4" s="1"/>
  <c r="H13" i="4"/>
  <c r="D47" i="4" s="1"/>
  <c r="K17" i="2" s="1"/>
  <c r="K25" i="2" s="1"/>
  <c r="K26" i="2" s="1"/>
  <c r="H14" i="4"/>
  <c r="D48" i="4" s="1"/>
  <c r="L17" i="2" s="1"/>
  <c r="H15" i="4"/>
  <c r="D49" i="4" s="1"/>
  <c r="H16" i="4"/>
  <c r="P19" i="2" s="1"/>
  <c r="H5" i="4"/>
  <c r="D39" i="4" s="1"/>
  <c r="C17" i="2" s="1"/>
  <c r="C25" i="2" s="1"/>
  <c r="C26" i="2" s="1"/>
  <c r="L25" i="2" l="1"/>
  <c r="L26" i="2" s="1"/>
  <c r="E17" i="2"/>
  <c r="D6" i="2"/>
  <c r="C6" i="2"/>
  <c r="M17" i="2"/>
  <c r="J17" i="2"/>
  <c r="I17" i="2"/>
  <c r="H17" i="2"/>
  <c r="G6" i="2"/>
  <c r="F17" i="2"/>
  <c r="F25" i="2" s="1"/>
  <c r="F26" i="2" s="1"/>
  <c r="D50" i="4"/>
  <c r="K6" i="2"/>
  <c r="H17" i="4"/>
  <c r="L6" i="2" l="1"/>
  <c r="C7" i="2"/>
  <c r="D7" i="2" s="1"/>
  <c r="H25" i="2"/>
  <c r="I25" i="2"/>
  <c r="J25" i="2"/>
  <c r="M25" i="2"/>
  <c r="E25" i="2"/>
  <c r="N17" i="2"/>
  <c r="E51" i="4"/>
  <c r="P17" i="2" l="1"/>
  <c r="P25" i="2" s="1"/>
  <c r="P27" i="2" s="1"/>
  <c r="Q28" i="2" s="1"/>
  <c r="N25" i="2"/>
  <c r="N26" i="2" s="1"/>
  <c r="E6" i="2"/>
  <c r="E26" i="2"/>
  <c r="M6" i="2"/>
  <c r="M26" i="2"/>
  <c r="J6" i="2"/>
  <c r="J26" i="2"/>
  <c r="H6" i="2"/>
  <c r="H26" i="2"/>
  <c r="I6" i="2"/>
  <c r="I26" i="2"/>
  <c r="F6" i="2"/>
  <c r="P29" i="2" l="1"/>
  <c r="Q30" i="2" s="1"/>
  <c r="E46" i="9" s="1"/>
  <c r="E48" i="9" s="1"/>
  <c r="E55" i="9" s="1"/>
  <c r="N6" i="2"/>
  <c r="P6" i="2" s="1"/>
  <c r="E7" i="2"/>
  <c r="F7" i="2" s="1"/>
  <c r="G7" i="2" s="1"/>
  <c r="H7" i="2" s="1"/>
  <c r="I7" i="2" s="1"/>
  <c r="J7" i="2" s="1"/>
  <c r="K7" i="2" s="1"/>
  <c r="L7" i="2" s="1"/>
  <c r="M7" i="2" s="1"/>
  <c r="P8" i="2" l="1"/>
  <c r="E57" i="9"/>
  <c r="E50" i="9"/>
  <c r="N7" i="2"/>
  <c r="L38" i="9"/>
  <c r="L40" i="9" l="1"/>
  <c r="L44" i="9" s="1"/>
  <c r="L42" i="9"/>
</calcChain>
</file>

<file path=xl/comments1.xml><?xml version="1.0" encoding="utf-8"?>
<comments xmlns="http://schemas.openxmlformats.org/spreadsheetml/2006/main">
  <authors>
    <author>Auteur</author>
  </authors>
  <commentList>
    <comment ref="M4" authorId="0" shapeId="0">
      <text>
        <r>
          <rPr>
            <b/>
            <sz val="9"/>
            <color indexed="81"/>
            <rFont val="Tahoma"/>
            <charset val="1"/>
          </rPr>
          <t>Entré le % de votre RSI, qui sera pris en compte dans le calcule</t>
        </r>
      </text>
    </comment>
    <comment ref="A5" authorId="0" shapeId="0">
      <text>
        <r>
          <rPr>
            <b/>
            <sz val="9"/>
            <color indexed="81"/>
            <rFont val="Tahoma"/>
            <family val="2"/>
          </rPr>
          <t xml:space="preserve">Numérotation propre à vous. </t>
        </r>
      </text>
    </comment>
    <comment ref="F5" authorId="0" shapeId="0">
      <text>
        <r>
          <rPr>
            <b/>
            <sz val="9"/>
            <color indexed="81"/>
            <rFont val="Tahoma"/>
            <family val="2"/>
          </rPr>
          <t>Entré juste la valeur de vos honoraires TTC.
Le tableau fais le reste.</t>
        </r>
      </text>
    </comment>
    <comment ref="J5" authorId="0" shapeId="0">
      <text>
        <r>
          <rPr>
            <sz val="9"/>
            <color indexed="81"/>
            <rFont val="Tahoma"/>
            <family val="2"/>
          </rPr>
          <t xml:space="preserve">
Indiquez le % de rétrocession. 
</t>
        </r>
        <r>
          <rPr>
            <b/>
            <u/>
            <sz val="9"/>
            <color indexed="81"/>
            <rFont val="Tahoma"/>
            <family val="2"/>
          </rPr>
          <t xml:space="preserve">PS </t>
        </r>
        <r>
          <rPr>
            <b/>
            <sz val="9"/>
            <color indexed="81"/>
            <rFont val="Tahoma"/>
            <family val="2"/>
          </rPr>
          <t xml:space="preserve">: il ne calcule pas les montant situer entre deux tranches de rétrocession. 
</t>
        </r>
        <r>
          <rPr>
            <b/>
            <u/>
            <sz val="9"/>
            <color indexed="81"/>
            <rFont val="Tahoma"/>
            <family val="2"/>
          </rPr>
          <t xml:space="preserve">Exp </t>
        </r>
        <r>
          <rPr>
            <b/>
            <sz val="9"/>
            <color indexed="81"/>
            <rFont val="Tahoma"/>
            <family val="2"/>
          </rPr>
          <t xml:space="preserve">: sur 10 000 € 
5000 à 70% 
et 5000 à 75%. 
Vous devrez le calculer et l'indiquez dans le tableau. </t>
        </r>
      </text>
    </comment>
    <comment ref="M5" authorId="0" shapeId="0">
      <text>
        <r>
          <rPr>
            <sz val="9"/>
            <color indexed="81"/>
            <rFont val="Tahoma"/>
            <family val="2"/>
          </rPr>
          <t xml:space="preserve">
CALCUL AUTO SELON % INDIQUÉ</t>
        </r>
      </text>
    </comment>
    <comment ref="M6" authorId="0" shapeId="0">
      <text>
        <r>
          <rPr>
            <sz val="9"/>
            <color indexed="81"/>
            <rFont val="Tahoma"/>
            <family val="2"/>
          </rPr>
          <t xml:space="preserve">
PAYER REEL</t>
        </r>
      </text>
    </comment>
    <comment ref="N36" authorId="0" shapeId="0">
      <text>
        <r>
          <rPr>
            <b/>
            <sz val="9"/>
            <color indexed="81"/>
            <rFont val="Tahoma"/>
            <family val="2"/>
          </rPr>
          <t xml:space="preserve">ESTIMATION DE DEPENSES AU MOIS </t>
        </r>
      </text>
    </comment>
    <comment ref="E37" authorId="0" shapeId="0">
      <text>
        <r>
          <rPr>
            <b/>
            <sz val="9"/>
            <color indexed="81"/>
            <rFont val="Tahoma"/>
            <charset val="1"/>
          </rPr>
          <t>Renseigner la moyenne des dépenses en €</t>
        </r>
      </text>
    </comment>
    <comment ref="F37" authorId="0" shapeId="0">
      <text>
        <r>
          <rPr>
            <sz val="9"/>
            <color indexed="81"/>
            <rFont val="Tahoma"/>
            <family val="2"/>
          </rPr>
          <t xml:space="preserve">
Renseigner l'année de référence. </t>
        </r>
      </text>
    </comment>
    <comment ref="N37" authorId="0" shapeId="0">
      <text>
        <r>
          <rPr>
            <b/>
            <sz val="9"/>
            <color indexed="81"/>
            <rFont val="Tahoma"/>
            <family val="2"/>
          </rPr>
          <t xml:space="preserve">Indiquer la moyenne haute en €/mois, 
des dépences que vous pensez avoir sur l'année.
( Prévoyer exemple l'entretient de la voiture )
</t>
        </r>
      </text>
    </comment>
  </commentList>
</comments>
</file>

<file path=xl/comments2.xml><?xml version="1.0" encoding="utf-8"?>
<comments xmlns="http://schemas.openxmlformats.org/spreadsheetml/2006/main">
  <authors>
    <author>Auteur</author>
  </authors>
  <commentList>
    <comment ref="D11" authorId="0" shapeId="0">
      <text>
        <r>
          <rPr>
            <b/>
            <sz val="9"/>
            <color indexed="81"/>
            <rFont val="Tahoma"/>
            <family val="2"/>
          </rPr>
          <t>Auteur:</t>
        </r>
        <r>
          <rPr>
            <sz val="9"/>
            <color indexed="81"/>
            <rFont val="Tahoma"/>
            <family val="2"/>
          </rPr>
          <t xml:space="preserve">
cafpi</t>
        </r>
      </text>
    </comment>
    <comment ref="E11" authorId="0" shapeId="0">
      <text>
        <r>
          <rPr>
            <b/>
            <sz val="9"/>
            <color indexed="81"/>
            <rFont val="Tahoma"/>
            <family val="2"/>
          </rPr>
          <t>Auteur:</t>
        </r>
        <r>
          <rPr>
            <sz val="9"/>
            <color indexed="81"/>
            <rFont val="Tahoma"/>
            <family val="2"/>
          </rPr>
          <t xml:space="preserve">
Maleck
</t>
        </r>
      </text>
    </comment>
    <comment ref="D12" authorId="0" shapeId="0">
      <text>
        <r>
          <rPr>
            <b/>
            <sz val="9"/>
            <color indexed="81"/>
            <rFont val="Tahoma"/>
            <family val="2"/>
          </rPr>
          <t>Auteur:</t>
        </r>
        <r>
          <rPr>
            <sz val="9"/>
            <color indexed="81"/>
            <rFont val="Tahoma"/>
            <family val="2"/>
          </rPr>
          <t xml:space="preserve">
estimation</t>
        </r>
      </text>
    </comment>
    <comment ref="D13" authorId="0" shapeId="0">
      <text>
        <r>
          <rPr>
            <b/>
            <sz val="9"/>
            <color indexed="81"/>
            <rFont val="Tahoma"/>
            <family val="2"/>
          </rPr>
          <t>Auteur:</t>
        </r>
        <r>
          <rPr>
            <sz val="9"/>
            <color indexed="81"/>
            <rFont val="Tahoma"/>
            <family val="2"/>
          </rPr>
          <t xml:space="preserve">
estimaton</t>
        </r>
      </text>
    </comment>
  </commentList>
</comments>
</file>

<file path=xl/comments3.xml><?xml version="1.0" encoding="utf-8"?>
<comments xmlns="http://schemas.openxmlformats.org/spreadsheetml/2006/main">
  <authors>
    <author>Auteur</author>
  </authors>
  <commentList>
    <comment ref="B5" authorId="0" shapeId="0">
      <text>
        <r>
          <rPr>
            <b/>
            <sz val="9"/>
            <color indexed="81"/>
            <rFont val="Tahoma"/>
            <family val="2"/>
          </rPr>
          <t>Auteur:</t>
        </r>
        <r>
          <rPr>
            <sz val="9"/>
            <color indexed="81"/>
            <rFont val="Tahoma"/>
            <family val="2"/>
          </rPr>
          <t xml:space="preserve">
1000 km</t>
        </r>
      </text>
    </comment>
    <comment ref="C5" authorId="0" shapeId="0">
      <text>
        <r>
          <rPr>
            <b/>
            <sz val="9"/>
            <color indexed="81"/>
            <rFont val="Tahoma"/>
            <family val="2"/>
          </rPr>
          <t>Auteur:</t>
        </r>
        <r>
          <rPr>
            <sz val="9"/>
            <color indexed="81"/>
            <rFont val="Tahoma"/>
            <family val="2"/>
          </rPr>
          <t xml:space="preserve">
1000 km le 22-01-17</t>
        </r>
      </text>
    </comment>
    <comment ref="B6" authorId="0" shapeId="0">
      <text>
        <r>
          <rPr>
            <b/>
            <sz val="9"/>
            <color indexed="81"/>
            <rFont val="Tahoma"/>
            <family val="2"/>
          </rPr>
          <t>Auteur:</t>
        </r>
        <r>
          <rPr>
            <sz val="9"/>
            <color indexed="81"/>
            <rFont val="Tahoma"/>
            <family val="2"/>
          </rPr>
          <t xml:space="preserve">
01-02-17
800</t>
        </r>
      </text>
    </comment>
    <comment ref="C6" authorId="0" shapeId="0">
      <text>
        <r>
          <rPr>
            <b/>
            <sz val="9"/>
            <color indexed="81"/>
            <rFont val="Tahoma"/>
            <family val="2"/>
          </rPr>
          <t>Auteur:</t>
        </r>
        <r>
          <rPr>
            <sz val="9"/>
            <color indexed="81"/>
            <rFont val="Tahoma"/>
            <family val="2"/>
          </rPr>
          <t xml:space="preserve">
07/02/2017
1057 km</t>
        </r>
      </text>
    </comment>
    <comment ref="D6" authorId="0" shapeId="0">
      <text>
        <r>
          <rPr>
            <b/>
            <sz val="9"/>
            <color indexed="81"/>
            <rFont val="Tahoma"/>
            <family val="2"/>
          </rPr>
          <t>Auteur:</t>
        </r>
        <r>
          <rPr>
            <sz val="9"/>
            <color indexed="81"/>
            <rFont val="Tahoma"/>
            <family val="2"/>
          </rPr>
          <t xml:space="preserve">
22-02-2017
1012 km</t>
        </r>
      </text>
    </comment>
    <comment ref="E6" authorId="0" shapeId="0">
      <text>
        <r>
          <rPr>
            <b/>
            <sz val="9"/>
            <color indexed="81"/>
            <rFont val="Tahoma"/>
            <family val="2"/>
          </rPr>
          <t>Auteur:</t>
        </r>
        <r>
          <rPr>
            <sz val="9"/>
            <color indexed="81"/>
            <rFont val="Tahoma"/>
            <family val="2"/>
          </rPr>
          <t xml:space="preserve">
25-02-2017
74 km </t>
        </r>
      </text>
    </comment>
    <comment ref="B7" authorId="0" shapeId="0">
      <text>
        <r>
          <rPr>
            <b/>
            <sz val="9"/>
            <color indexed="81"/>
            <rFont val="Tahoma"/>
            <family val="2"/>
          </rPr>
          <t>Auteur:</t>
        </r>
        <r>
          <rPr>
            <sz val="9"/>
            <color indexed="81"/>
            <rFont val="Tahoma"/>
            <family val="2"/>
          </rPr>
          <t xml:space="preserve">
429 km
03-03-2017</t>
        </r>
      </text>
    </comment>
    <comment ref="C7" authorId="0" shapeId="0">
      <text>
        <r>
          <rPr>
            <b/>
            <sz val="9"/>
            <color indexed="81"/>
            <rFont val="Tahoma"/>
            <family val="2"/>
          </rPr>
          <t>Auteur:</t>
        </r>
        <r>
          <rPr>
            <sz val="9"/>
            <color indexed="81"/>
            <rFont val="Tahoma"/>
            <family val="2"/>
          </rPr>
          <t xml:space="preserve">
10-03-17
900 km</t>
        </r>
      </text>
    </comment>
    <comment ref="D7" authorId="0" shapeId="0">
      <text>
        <r>
          <rPr>
            <b/>
            <sz val="9"/>
            <color indexed="81"/>
            <rFont val="Tahoma"/>
            <family val="2"/>
          </rPr>
          <t>Auteur:</t>
        </r>
        <r>
          <rPr>
            <sz val="9"/>
            <color indexed="81"/>
            <rFont val="Tahoma"/>
            <family val="2"/>
          </rPr>
          <t xml:space="preserve">
24-03-17
900 km</t>
        </r>
      </text>
    </comment>
    <comment ref="E7" authorId="0" shapeId="0">
      <text>
        <r>
          <rPr>
            <b/>
            <sz val="9"/>
            <color indexed="81"/>
            <rFont val="Tahoma"/>
            <family val="2"/>
          </rPr>
          <t>Auteur:</t>
        </r>
        <r>
          <rPr>
            <sz val="9"/>
            <color indexed="81"/>
            <rFont val="Tahoma"/>
            <family val="2"/>
          </rPr>
          <t xml:space="preserve">
périgeux  </t>
        </r>
      </text>
    </comment>
    <comment ref="B8" authorId="0" shapeId="0">
      <text>
        <r>
          <rPr>
            <b/>
            <sz val="9"/>
            <color indexed="81"/>
            <rFont val="Tahoma"/>
            <family val="2"/>
          </rPr>
          <t>Auteur:</t>
        </r>
        <r>
          <rPr>
            <sz val="9"/>
            <color indexed="81"/>
            <rFont val="Tahoma"/>
            <family val="2"/>
          </rPr>
          <t xml:space="preserve">
04-04-2017
</t>
        </r>
      </text>
    </comment>
    <comment ref="C8" authorId="0" shapeId="0">
      <text>
        <r>
          <rPr>
            <b/>
            <sz val="9"/>
            <color indexed="81"/>
            <rFont val="Tahoma"/>
            <family val="2"/>
          </rPr>
          <t>Auteur:</t>
        </r>
        <r>
          <rPr>
            <sz val="9"/>
            <color indexed="81"/>
            <rFont val="Tahoma"/>
            <family val="2"/>
          </rPr>
          <t xml:space="preserve">
1987 km
08-04-2017</t>
        </r>
      </text>
    </comment>
    <comment ref="D8" authorId="0" shapeId="0">
      <text>
        <r>
          <rPr>
            <b/>
            <sz val="9"/>
            <color indexed="81"/>
            <rFont val="Tahoma"/>
            <family val="2"/>
          </rPr>
          <t>Auteur:</t>
        </r>
        <r>
          <rPr>
            <sz val="9"/>
            <color indexed="81"/>
            <rFont val="Tahoma"/>
            <family val="2"/>
          </rPr>
          <t xml:space="preserve">
1482 km 
le 24 avril 2017</t>
        </r>
      </text>
    </comment>
    <comment ref="B25" authorId="0" shapeId="0">
      <text>
        <r>
          <rPr>
            <b/>
            <sz val="9"/>
            <color indexed="81"/>
            <rFont val="Tahoma"/>
            <family val="2"/>
          </rPr>
          <t>Auteur:</t>
        </r>
        <r>
          <rPr>
            <sz val="9"/>
            <color indexed="81"/>
            <rFont val="Tahoma"/>
            <family val="2"/>
          </rPr>
          <t xml:space="preserve">
01-02-2017</t>
        </r>
      </text>
    </comment>
    <comment ref="C25" authorId="0" shapeId="0">
      <text>
        <r>
          <rPr>
            <b/>
            <sz val="9"/>
            <color indexed="81"/>
            <rFont val="Tahoma"/>
            <family val="2"/>
          </rPr>
          <t>Auteur:</t>
        </r>
        <r>
          <rPr>
            <sz val="9"/>
            <color indexed="81"/>
            <rFont val="Tahoma"/>
            <family val="2"/>
          </rPr>
          <t xml:space="preserve">
07-02-2017</t>
        </r>
      </text>
    </comment>
  </commentList>
</comments>
</file>

<file path=xl/comments4.xml><?xml version="1.0" encoding="utf-8"?>
<comments xmlns="http://schemas.openxmlformats.org/spreadsheetml/2006/main">
  <authors>
    <author>Auteur</author>
  </authors>
  <commentList>
    <comment ref="B5" authorId="0" shapeId="0">
      <text>
        <r>
          <rPr>
            <b/>
            <sz val="9"/>
            <color indexed="81"/>
            <rFont val="Tahoma"/>
            <family val="2"/>
          </rPr>
          <t>Auteur:</t>
        </r>
        <r>
          <rPr>
            <sz val="9"/>
            <color indexed="81"/>
            <rFont val="Tahoma"/>
            <family val="2"/>
          </rPr>
          <t xml:space="preserve">
40€ d'encre 
32,50 d'encre 
119 nouvelle imprimante 
</t>
        </r>
      </text>
    </comment>
    <comment ref="B6" authorId="0" shapeId="0">
      <text>
        <r>
          <rPr>
            <b/>
            <sz val="9"/>
            <color indexed="81"/>
            <rFont val="Tahoma"/>
            <family val="2"/>
          </rPr>
          <t>Auteur:</t>
        </r>
        <r>
          <rPr>
            <sz val="9"/>
            <color indexed="81"/>
            <rFont val="Tahoma"/>
            <family val="2"/>
          </rPr>
          <t xml:space="preserve">
achat de 3 pack sur office toner 19-02-2017
</t>
        </r>
      </text>
    </comment>
  </commentList>
</comments>
</file>

<file path=xl/sharedStrings.xml><?xml version="1.0" encoding="utf-8"?>
<sst xmlns="http://schemas.openxmlformats.org/spreadsheetml/2006/main" count="198" uniqueCount="139">
  <si>
    <t>dépenses</t>
  </si>
  <si>
    <t>TÉLÉPHONE</t>
  </si>
  <si>
    <t>FOURNITURES DE BUREAU</t>
  </si>
  <si>
    <t>DÉPENSES TOTALES</t>
  </si>
  <si>
    <t>REVENUS TOTAUX</t>
  </si>
  <si>
    <t>REVENU NET</t>
  </si>
  <si>
    <t>TOTAL</t>
  </si>
  <si>
    <t>JANVIER</t>
  </si>
  <si>
    <t>FÉVRIER</t>
  </si>
  <si>
    <t>MARS</t>
  </si>
  <si>
    <t>AVRIL</t>
  </si>
  <si>
    <t>MAI</t>
  </si>
  <si>
    <t>JUIN</t>
  </si>
  <si>
    <t>JUILLET</t>
  </si>
  <si>
    <t>AOUT</t>
  </si>
  <si>
    <t>SEPTEMBRE</t>
  </si>
  <si>
    <t>OCTOBRE</t>
  </si>
  <si>
    <t>NOVEMBRE</t>
  </si>
  <si>
    <t>DECEMBRE</t>
  </si>
  <si>
    <t>LOCATION LOGICIEL</t>
  </si>
  <si>
    <t>TAXE RSI</t>
  </si>
  <si>
    <t>TVA</t>
  </si>
  <si>
    <t>CONFORT CLIENTS</t>
  </si>
  <si>
    <t>VENTE</t>
  </si>
  <si>
    <t>Carburant</t>
  </si>
  <si>
    <t>Mois</t>
  </si>
  <si>
    <t>janvier</t>
  </si>
  <si>
    <t>février</t>
  </si>
  <si>
    <t>mars</t>
  </si>
  <si>
    <t>avril</t>
  </si>
  <si>
    <t>mai</t>
  </si>
  <si>
    <t>juin</t>
  </si>
  <si>
    <t>juillet</t>
  </si>
  <si>
    <t>août</t>
  </si>
  <si>
    <t>septembre</t>
  </si>
  <si>
    <t>octobre</t>
  </si>
  <si>
    <t>novembre</t>
  </si>
  <si>
    <t>décembre</t>
  </si>
  <si>
    <t>plein 1</t>
  </si>
  <si>
    <t>plein 2</t>
  </si>
  <si>
    <t>plein 3</t>
  </si>
  <si>
    <t>plein 4</t>
  </si>
  <si>
    <t>plein 5</t>
  </si>
  <si>
    <t>plein 6</t>
  </si>
  <si>
    <t>TOTAL DES PLEINS</t>
  </si>
  <si>
    <t xml:space="preserve">LAVAGE </t>
  </si>
  <si>
    <t>TOTAL DES LAVAGES</t>
  </si>
  <si>
    <t>TOTAL AN</t>
  </si>
  <si>
    <t>VOITURE</t>
  </si>
  <si>
    <t>Fourniture de bureau</t>
  </si>
  <si>
    <t>Janvier</t>
  </si>
  <si>
    <t>Février</t>
  </si>
  <si>
    <t>Mars</t>
  </si>
  <si>
    <t>Avril</t>
  </si>
  <si>
    <t>Mai</t>
  </si>
  <si>
    <t>Juin</t>
  </si>
  <si>
    <t>Juillet</t>
  </si>
  <si>
    <t>Août</t>
  </si>
  <si>
    <t>Septembre</t>
  </si>
  <si>
    <t>Octobre</t>
  </si>
  <si>
    <t>Novembre</t>
  </si>
  <si>
    <t>Décembre</t>
  </si>
  <si>
    <t>Encre</t>
  </si>
  <si>
    <t>Papier</t>
  </si>
  <si>
    <t>Pochette</t>
  </si>
  <si>
    <t>Pochette megagence</t>
  </si>
  <si>
    <t>Panneau MegAgence</t>
  </si>
  <si>
    <t>TOTAL SUR L'ANNÉE</t>
  </si>
  <si>
    <t>RCP CNASIM</t>
  </si>
  <si>
    <t>Confort client "EAU"</t>
  </si>
  <si>
    <t>SEMAINE 1</t>
  </si>
  <si>
    <t>SEMAINE 2</t>
  </si>
  <si>
    <t>SEMAINE 3</t>
  </si>
  <si>
    <t>SEMAINE 4</t>
  </si>
  <si>
    <t>DÉPENSES</t>
  </si>
  <si>
    <t>REVENUS BRUT</t>
  </si>
  <si>
    <t>LAVAGE 1</t>
  </si>
  <si>
    <t>LAVAGE 2</t>
  </si>
  <si>
    <t>LAVAGE 3</t>
  </si>
  <si>
    <t>LAVAGE 4</t>
  </si>
  <si>
    <t>LAVAGE 5</t>
  </si>
  <si>
    <t>LAVAGE 6</t>
  </si>
  <si>
    <t>Report C.A année 2016</t>
  </si>
  <si>
    <t>moyenne mansuelle des dépences ( 12 mois )</t>
  </si>
  <si>
    <t>Moyenne par mois</t>
  </si>
  <si>
    <t>C.A AVEC REPORT</t>
  </si>
  <si>
    <t>Les cases de couleurs foncées correspondent aux valeurs d'entrée:</t>
  </si>
  <si>
    <t xml:space="preserve">Les revenus Annuel  : </t>
  </si>
  <si>
    <t>Les revenus aux mois:</t>
  </si>
  <si>
    <t>Le Delta d'erreur avec l'année 2016</t>
  </si>
  <si>
    <t>Revenu Annuel prévue:</t>
  </si>
  <si>
    <t>Revenu Brut -dépense en cour :</t>
  </si>
  <si>
    <t>Moyenne des dépenses en cour :</t>
  </si>
  <si>
    <t>Revenue aux mois selon dépense actuel</t>
  </si>
  <si>
    <t>delta entre réel et estimation €/An</t>
  </si>
  <si>
    <t>delta entre réel et estimation €/mois</t>
  </si>
  <si>
    <t>( Le net estimé X 12 )</t>
  </si>
  <si>
    <t>( Estimation )</t>
  </si>
  <si>
    <t>Revenus Annuel :</t>
  </si>
  <si>
    <t>PAR ANS :</t>
  </si>
  <si>
    <t>lissage au mois net hors impôt :</t>
  </si>
  <si>
    <t>PAR MOIS :</t>
  </si>
  <si>
    <t>( moyenne 2016 )</t>
  </si>
  <si>
    <t>Moyenne des dépenses  esti par mois:</t>
  </si>
  <si>
    <t>Revenue Estimé minimun en net</t>
  </si>
  <si>
    <t xml:space="preserve">Estimation de revenue (selon année précedente )   </t>
  </si>
  <si>
    <t>( base des calcules )</t>
  </si>
  <si>
    <r>
      <t xml:space="preserve">lissage au mois </t>
    </r>
    <r>
      <rPr>
        <b/>
        <sz val="11"/>
        <rFont val="Calibri"/>
        <family val="2"/>
        <scheme val="minor"/>
      </rPr>
      <t>brut</t>
    </r>
    <r>
      <rPr>
        <sz val="11"/>
        <rFont val="Calibri"/>
        <family val="2"/>
        <scheme val="minor"/>
      </rPr>
      <t xml:space="preserve"> =</t>
    </r>
  </si>
  <si>
    <t>limite C.A de 33 100 €/an :</t>
  </si>
  <si>
    <t>X</t>
  </si>
  <si>
    <t>% du H.T</t>
  </si>
  <si>
    <t>% du TTC</t>
  </si>
  <si>
    <t>TOTAL:</t>
  </si>
  <si>
    <t>URSAF / RSI  (Indicatif )    26%</t>
  </si>
  <si>
    <t>RSI Actuel 4,5%</t>
  </si>
  <si>
    <t>Honoraire perçu brut</t>
  </si>
  <si>
    <t>Montant rétro megagence</t>
  </si>
  <si>
    <t>% de rétro</t>
  </si>
  <si>
    <t>Honoraire H.T</t>
  </si>
  <si>
    <t>Montant TVA €</t>
  </si>
  <si>
    <t xml:space="preserve">T.V.A </t>
  </si>
  <si>
    <t>Honoraire TTC €</t>
  </si>
  <si>
    <t>DATE Signature</t>
  </si>
  <si>
    <t>Bien vendu: nom proprio et adresse :</t>
  </si>
  <si>
    <t>N° de facture:</t>
  </si>
  <si>
    <t xml:space="preserve">Calcule vos revenus en prenant en compte votre moyenne de dépenses en cours. 
</t>
  </si>
  <si>
    <r>
      <t xml:space="preserve">Le delta d'erreur vous indique l'écart entre votre estimation et le réel, il vous donnera le bon résultat en fin d'année.  </t>
    </r>
    <r>
      <rPr>
        <i/>
        <u/>
        <sz val="10"/>
        <color theme="1"/>
        <rFont val="Calibri"/>
        <family val="2"/>
        <scheme val="minor"/>
      </rPr>
      <t>Perte ou gain</t>
    </r>
  </si>
  <si>
    <t xml:space="preserve">Calcule vos revenue avec la base de dépence de l'année précedente. </t>
  </si>
  <si>
    <t>( Brut H.T - le RSI -  )</t>
  </si>
  <si>
    <t>budget de la société -</t>
  </si>
  <si>
    <r>
      <t xml:space="preserve">Ce tableau permet de prévoir les revenus sur l'année en cours selon les ventes effectuer dans l'année et en prenant en compte une moyenne de dépense MAX.  Il fera ensuite le delta entre lui et le tableau bleu. </t>
    </r>
    <r>
      <rPr>
        <b/>
        <sz val="10"/>
        <color theme="1"/>
        <rFont val="Calibri"/>
        <family val="2"/>
        <scheme val="minor"/>
      </rPr>
      <t xml:space="preserve">Mais pour être valable toutes les valeurs doivents être </t>
    </r>
    <r>
      <rPr>
        <b/>
        <u/>
        <sz val="10"/>
        <color theme="1"/>
        <rFont val="Calibri"/>
        <family val="2"/>
        <scheme val="minor"/>
      </rPr>
      <t>reportées dans l'onglé TABLEAU CONTABLE !!!! SURTOUT LE R.S.I</t>
    </r>
  </si>
  <si>
    <t>dépense €/ mois</t>
  </si>
  <si>
    <t>Suivi du chiffre d'affaire et des factures -</t>
  </si>
  <si>
    <t>teste 1</t>
  </si>
  <si>
    <t>teste 2</t>
  </si>
  <si>
    <t>teste 3</t>
  </si>
  <si>
    <t>teste 4</t>
  </si>
  <si>
    <t>teste 5</t>
  </si>
  <si>
    <t>teste 6</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</si>
</sst>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6" formatCode="#,##0\ &quot;€&quot;;[Red]\-#,##0\ &quot;€&quot;"/>
    <numFmt numFmtId="7" formatCode="#,##0.00\ &quot;€&quot;;\-#,##0.00\ &quot;€&quot;"/>
    <numFmt numFmtId="8" formatCode="#,##0.00\ &quot;€&quot;;[Red]\-#,##0.00\ &quot;€&quot;"/>
    <numFmt numFmtId="44" formatCode="_-* #,##0.00\ &quot;€&quot;_-;\-* #,##0.00\ &quot;€&quot;_-;_-* &quot;-&quot;??\ &quot;€&quot;_-;_-@_-"/>
    <numFmt numFmtId="164" formatCode="_(&quot;$&quot;* #,##0.00_);_(&quot;$&quot;* \(#,##0.00\);_(&quot;$&quot;* &quot;-&quot;??_);_(@_)"/>
    <numFmt numFmtId="165" formatCode="[$-409]d\-mmm;@"/>
    <numFmt numFmtId="166" formatCode="_-* #,##0.00\ [$€-40C]_-;\-* #,##0.00\ [$€-40C]_-;_-* &quot;-&quot;??\ [$€-40C]_-;_-@_-"/>
    <numFmt numFmtId="167" formatCode="#,##0.00\ &quot;€&quot;"/>
  </numFmts>
  <fonts count="53" x14ac:knownFonts="1">
    <font>
      <sz val="10"/>
      <color theme="4" tint="0.79998168889431442"/>
      <name val="Calibri"/>
      <family val="2"/>
      <scheme val="minor"/>
    </font>
    <font>
      <sz val="11"/>
      <color theme="1"/>
      <name val="Calibri"/>
      <family val="2"/>
      <scheme val="minor"/>
    </font>
    <font>
      <sz val="11"/>
      <color theme="1"/>
      <name val="Calibri"/>
      <family val="2"/>
      <scheme val="minor"/>
    </font>
    <font>
      <sz val="10"/>
      <name val="Calibri"/>
      <family val="2"/>
      <scheme val="minor"/>
    </font>
    <font>
      <sz val="10"/>
      <name val="Arial"/>
      <family val="2"/>
    </font>
    <font>
      <b/>
      <sz val="11"/>
      <color theme="3"/>
      <name val="Calibri"/>
      <family val="2"/>
      <scheme val="minor"/>
    </font>
    <font>
      <b/>
      <i/>
      <sz val="32"/>
      <color theme="4" tint="0.79995117038483843"/>
      <name val="Calibri Light"/>
      <family val="2"/>
      <scheme val="major"/>
    </font>
    <font>
      <sz val="11"/>
      <color theme="4" tint="-0.499984740745262"/>
      <name val="Calibri"/>
      <family val="2"/>
      <scheme val="minor"/>
    </font>
    <font>
      <b/>
      <sz val="11"/>
      <color theme="4" tint="0.79998168889431442"/>
      <name val="Calibri Light"/>
      <family val="1"/>
      <scheme val="major"/>
    </font>
    <font>
      <b/>
      <i/>
      <sz val="16"/>
      <color theme="4" tint="0.79998168889431442"/>
      <name val="Calibri Light"/>
      <family val="1"/>
      <scheme val="major"/>
    </font>
    <font>
      <b/>
      <sz val="14"/>
      <color theme="4" tint="-0.499984740745262"/>
      <name val="Calibri"/>
      <family val="2"/>
      <scheme val="minor"/>
    </font>
    <font>
      <sz val="20"/>
      <color theme="4" tint="0.79998168889431442"/>
      <name val="Calibri"/>
      <family val="2"/>
      <scheme val="minor"/>
    </font>
    <font>
      <sz val="16"/>
      <color theme="4" tint="0.79998168889431442"/>
      <name val="Calibri"/>
      <family val="2"/>
      <scheme val="minor"/>
    </font>
    <font>
      <sz val="11"/>
      <color theme="4" tint="0.79998168889431442"/>
      <name val="Calibri"/>
      <family val="2"/>
      <scheme val="minor"/>
    </font>
    <font>
      <b/>
      <i/>
      <u/>
      <sz val="16"/>
      <color theme="4" tint="0.79998168889431442"/>
      <name val="Calibri"/>
      <family val="2"/>
      <scheme val="minor"/>
    </font>
    <font>
      <b/>
      <i/>
      <u/>
      <sz val="10"/>
      <color theme="4" tint="0.79998168889431442"/>
      <name val="Calibri"/>
      <family val="2"/>
      <scheme val="minor"/>
    </font>
    <font>
      <b/>
      <i/>
      <u/>
      <sz val="14"/>
      <color theme="4" tint="0.79998168889431442"/>
      <name val="Calibri"/>
      <family val="2"/>
      <scheme val="minor"/>
    </font>
    <font>
      <sz val="11"/>
      <color rgb="FF00B050"/>
      <name val="Calibri"/>
      <family val="2"/>
      <scheme val="minor"/>
    </font>
    <font>
      <sz val="10"/>
      <color rgb="FF00B050"/>
      <name val="Calibri"/>
      <family val="2"/>
      <scheme val="minor"/>
    </font>
    <font>
      <sz val="10"/>
      <color theme="0"/>
      <name val="Calibri"/>
      <family val="2"/>
      <scheme val="minor"/>
    </font>
    <font>
      <b/>
      <i/>
      <u/>
      <sz val="16"/>
      <color theme="0"/>
      <name val="Calibri"/>
      <family val="2"/>
      <scheme val="minor"/>
    </font>
    <font>
      <i/>
      <sz val="10"/>
      <color theme="0"/>
      <name val="Calibri"/>
      <family val="2"/>
      <scheme val="minor"/>
    </font>
    <font>
      <sz val="11"/>
      <color theme="0"/>
      <name val="Calibri"/>
      <family val="2"/>
      <scheme val="minor"/>
    </font>
    <font>
      <sz val="9"/>
      <color indexed="81"/>
      <name val="Tahoma"/>
      <family val="2"/>
    </font>
    <font>
      <b/>
      <sz val="9"/>
      <color indexed="81"/>
      <name val="Tahoma"/>
      <family val="2"/>
    </font>
    <font>
      <outline/>
      <shadow/>
      <sz val="10"/>
      <color theme="4" tint="0.79995117038483843"/>
      <name val="Calibri"/>
      <family val="2"/>
      <scheme val="minor"/>
    </font>
    <font>
      <sz val="10"/>
      <color theme="4" tint="0.79998168889431442"/>
      <name val="Calibri"/>
      <family val="2"/>
      <scheme val="minor"/>
    </font>
    <font>
      <sz val="10"/>
      <color theme="0"/>
      <name val="Calibri"/>
      <family val="2"/>
      <scheme val="minor"/>
    </font>
    <font>
      <sz val="10"/>
      <color rgb="FFFF0000"/>
      <name val="Calibri"/>
      <family val="2"/>
      <scheme val="minor"/>
    </font>
    <font>
      <sz val="10"/>
      <color theme="4" tint="0.39997558519241921"/>
      <name val="Calibri"/>
      <family val="2"/>
      <scheme val="minor"/>
    </font>
    <font>
      <outline/>
      <shadow/>
      <sz val="10"/>
      <color rgb="FF00B050"/>
      <name val="Calibri"/>
      <family val="2"/>
      <scheme val="minor"/>
    </font>
    <font>
      <sz val="10"/>
      <color theme="4" tint="-0.499984740745262"/>
      <name val="Calibri"/>
      <family val="2"/>
      <scheme val="minor"/>
    </font>
    <font>
      <sz val="11"/>
      <color rgb="FF006100"/>
      <name val="Calibri"/>
      <family val="2"/>
      <scheme val="minor"/>
    </font>
    <font>
      <sz val="9"/>
      <color theme="1"/>
      <name val="Calibri"/>
      <family val="2"/>
      <scheme val="minor"/>
    </font>
    <font>
      <sz val="8"/>
      <color theme="1"/>
      <name val="Calibri"/>
      <family val="2"/>
      <scheme val="minor"/>
    </font>
    <font>
      <sz val="11"/>
      <name val="Calibri"/>
      <family val="2"/>
      <scheme val="minor"/>
    </font>
    <font>
      <b/>
      <sz val="11"/>
      <name val="Calibri"/>
      <family val="2"/>
      <scheme val="minor"/>
    </font>
    <font>
      <i/>
      <sz val="8"/>
      <color theme="1"/>
      <name val="Calibri"/>
      <family val="2"/>
      <scheme val="minor"/>
    </font>
    <font>
      <i/>
      <sz val="9"/>
      <color theme="1"/>
      <name val="Calibri"/>
      <family val="2"/>
      <scheme val="minor"/>
    </font>
    <font>
      <sz val="10"/>
      <color theme="1"/>
      <name val="Calibri"/>
      <family val="2"/>
      <scheme val="minor"/>
    </font>
    <font>
      <b/>
      <sz val="16"/>
      <color theme="1"/>
      <name val="Adobe Myungjo Std M"/>
      <family val="1"/>
      <charset val="128"/>
    </font>
    <font>
      <b/>
      <sz val="9"/>
      <color indexed="81"/>
      <name val="Tahoma"/>
      <charset val="1"/>
    </font>
    <font>
      <i/>
      <sz val="14"/>
      <color theme="1"/>
      <name val="Calibri"/>
      <family val="2"/>
      <scheme val="minor"/>
    </font>
    <font>
      <i/>
      <sz val="10"/>
      <color theme="1"/>
      <name val="Calibri"/>
      <family val="2"/>
      <scheme val="minor"/>
    </font>
    <font>
      <i/>
      <u/>
      <sz val="10"/>
      <color theme="1"/>
      <name val="Calibri"/>
      <family val="2"/>
      <scheme val="minor"/>
    </font>
    <font>
      <b/>
      <u/>
      <sz val="9"/>
      <color indexed="81"/>
      <name val="Tahoma"/>
      <family val="2"/>
    </font>
    <font>
      <sz val="10"/>
      <color theme="2" tint="-0.249977111117893"/>
      <name val="Calibri"/>
      <family val="2"/>
      <scheme val="minor"/>
    </font>
    <font>
      <sz val="11"/>
      <color theme="5" tint="0.39997558519241921"/>
      <name val="Calibri"/>
      <family val="2"/>
      <scheme val="minor"/>
    </font>
    <font>
      <sz val="11"/>
      <color theme="5" tint="0.79998168889431442"/>
      <name val="Calibri"/>
      <family val="2"/>
      <scheme val="minor"/>
    </font>
    <font>
      <b/>
      <u/>
      <sz val="10"/>
      <color theme="1"/>
      <name val="Calibri"/>
      <family val="2"/>
      <scheme val="minor"/>
    </font>
    <font>
      <b/>
      <sz val="10"/>
      <color theme="1"/>
      <name val="Calibri"/>
      <family val="2"/>
      <scheme val="minor"/>
    </font>
    <font>
      <sz val="10"/>
      <color theme="4" tint="0.79998168889431442"/>
      <name val="Calibri"/>
      <scheme val="minor"/>
    </font>
    <font>
      <sz val="10"/>
      <color rgb="FFFF0000"/>
      <name val="Calibri"/>
      <scheme val="minor"/>
    </font>
  </fonts>
  <fills count="25">
    <fill>
      <patternFill patternType="none"/>
    </fill>
    <fill>
      <patternFill patternType="gray125"/>
    </fill>
    <fill>
      <patternFill patternType="solid">
        <fgColor theme="4" tint="-0.499984740745262"/>
        <bgColor indexed="64"/>
      </patternFill>
    </fill>
    <fill>
      <patternFill patternType="solid">
        <fgColor theme="4" tint="0.79998168889431442"/>
        <bgColor indexed="64"/>
      </patternFill>
    </fill>
    <fill>
      <patternFill patternType="solid">
        <fgColor rgb="FFFF0000"/>
        <bgColor indexed="64"/>
      </patternFill>
    </fill>
    <fill>
      <patternFill patternType="solid">
        <fgColor theme="4" tint="-0.249977111117893"/>
        <bgColor indexed="64"/>
      </patternFill>
    </fill>
    <fill>
      <patternFill patternType="solid">
        <fgColor rgb="FFC6EFCE"/>
      </patternFill>
    </fill>
    <fill>
      <patternFill patternType="solid">
        <fgColor theme="2" tint="-0.249977111117893"/>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theme="8" tint="-0.499984740745262"/>
        <bgColor indexed="64"/>
      </patternFill>
    </fill>
    <fill>
      <patternFill patternType="solid">
        <fgColor theme="0"/>
        <bgColor indexed="64"/>
      </patternFill>
    </fill>
    <fill>
      <patternFill patternType="solid">
        <fgColor theme="7" tint="0.39997558519241921"/>
        <bgColor indexed="64"/>
      </patternFill>
    </fill>
    <fill>
      <patternFill patternType="solid">
        <fgColor rgb="FF00B050"/>
        <bgColor indexed="64"/>
      </patternFill>
    </fill>
    <fill>
      <patternFill patternType="solid">
        <fgColor rgb="FFDF6139"/>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C000"/>
        <bgColor indexed="64"/>
      </patternFill>
    </fill>
    <fill>
      <patternFill patternType="solid">
        <fgColor theme="6" tint="0.59999389629810485"/>
        <bgColor indexed="64"/>
      </patternFill>
    </fill>
    <fill>
      <patternFill patternType="solid">
        <fgColor theme="5"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5" tint="-0.249977111117893"/>
        <bgColor indexed="64"/>
      </patternFill>
    </fill>
  </fills>
  <borders count="5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right/>
      <top style="thin">
        <color indexed="64"/>
      </top>
      <bottom/>
      <diagonal/>
    </border>
    <border>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s>
  <cellStyleXfs count="5">
    <xf numFmtId="0" fontId="0" fillId="2" borderId="0"/>
    <xf numFmtId="164" fontId="4" fillId="0" borderId="0" applyFont="0" applyFill="0" applyBorder="0" applyAlignment="0" applyProtection="0"/>
    <xf numFmtId="0" fontId="6" fillId="2" borderId="0" applyNumberFormat="0" applyBorder="0" applyAlignment="0" applyProtection="0"/>
    <xf numFmtId="0" fontId="32" fillId="6" borderId="0" applyNumberFormat="0" applyBorder="0" applyAlignment="0" applyProtection="0"/>
    <xf numFmtId="0" fontId="2" fillId="0" borderId="0"/>
  </cellStyleXfs>
  <cellXfs count="388">
    <xf numFmtId="0" fontId="0" fillId="2" borderId="0" xfId="0"/>
    <xf numFmtId="0" fontId="3" fillId="2" borderId="0" xfId="0" applyFont="1" applyFill="1"/>
    <xf numFmtId="0" fontId="0" fillId="2" borderId="0" xfId="0" applyFill="1"/>
    <xf numFmtId="0" fontId="3" fillId="2" borderId="0" xfId="0" applyFont="1" applyFill="1" applyBorder="1"/>
    <xf numFmtId="0" fontId="5" fillId="2" borderId="0" xfId="0" applyFont="1" applyFill="1" applyAlignment="1">
      <alignment vertical="center"/>
    </xf>
    <xf numFmtId="165" fontId="8" fillId="2" borderId="0" xfId="0" applyNumberFormat="1" applyFont="1" applyFill="1" applyAlignment="1">
      <alignment horizontal="right" vertical="center"/>
    </xf>
    <xf numFmtId="165" fontId="8" fillId="2" borderId="0" xfId="0" applyNumberFormat="1" applyFont="1" applyFill="1" applyBorder="1" applyAlignment="1">
      <alignment horizontal="right" vertical="center"/>
    </xf>
    <xf numFmtId="40" fontId="0" fillId="2" borderId="0" xfId="1" applyNumberFormat="1" applyFont="1" applyFill="1" applyBorder="1"/>
    <xf numFmtId="40" fontId="0" fillId="2" borderId="0" xfId="0" applyNumberFormat="1" applyFont="1" applyFill="1" applyBorder="1"/>
    <xf numFmtId="0" fontId="3" fillId="2" borderId="0" xfId="0" applyFont="1" applyFill="1" applyAlignment="1">
      <alignment vertical="center"/>
    </xf>
    <xf numFmtId="0" fontId="9" fillId="2" borderId="0" xfId="0" applyFont="1" applyFill="1" applyAlignment="1">
      <alignment horizontal="left" indent="2"/>
    </xf>
    <xf numFmtId="0" fontId="10" fillId="3" borderId="0" xfId="0" applyFont="1" applyFill="1" applyAlignment="1">
      <alignment vertical="center"/>
    </xf>
    <xf numFmtId="44" fontId="0" fillId="2" borderId="0" xfId="0" applyNumberFormat="1" applyFont="1" applyFill="1" applyBorder="1"/>
    <xf numFmtId="44" fontId="7" fillId="3" borderId="0" xfId="0" applyNumberFormat="1" applyFont="1" applyFill="1" applyBorder="1" applyAlignment="1">
      <alignment vertical="center"/>
    </xf>
    <xf numFmtId="44" fontId="0" fillId="2" borderId="0" xfId="1" applyNumberFormat="1" applyFont="1" applyFill="1" applyBorder="1"/>
    <xf numFmtId="0" fontId="13" fillId="2" borderId="1" xfId="0" applyFont="1" applyBorder="1" applyAlignment="1">
      <alignment horizontal="center" vertical="center"/>
    </xf>
    <xf numFmtId="0" fontId="0" fillId="2" borderId="9" xfId="0" applyBorder="1" applyAlignment="1">
      <alignment vertical="center"/>
    </xf>
    <xf numFmtId="0" fontId="13" fillId="2" borderId="13" xfId="0" applyFont="1" applyBorder="1" applyAlignment="1">
      <alignment horizontal="center" vertical="center"/>
    </xf>
    <xf numFmtId="0" fontId="0" fillId="2" borderId="14" xfId="0" applyBorder="1" applyAlignment="1">
      <alignment vertical="center"/>
    </xf>
    <xf numFmtId="0" fontId="3" fillId="2" borderId="0" xfId="0" applyFont="1" applyFill="1" applyAlignment="1"/>
    <xf numFmtId="0" fontId="0" fillId="2" borderId="0" xfId="0" applyBorder="1" applyAlignment="1">
      <alignment vertical="center"/>
    </xf>
    <xf numFmtId="0" fontId="11" fillId="2" borderId="0" xfId="0" applyFont="1" applyBorder="1" applyAlignment="1">
      <alignment vertical="center"/>
    </xf>
    <xf numFmtId="0" fontId="13" fillId="2" borderId="0" xfId="0" applyFont="1" applyBorder="1" applyAlignment="1">
      <alignment horizontal="center" vertical="center"/>
    </xf>
    <xf numFmtId="166" fontId="0" fillId="2" borderId="0" xfId="0" applyNumberFormat="1" applyBorder="1"/>
    <xf numFmtId="0" fontId="0" fillId="2" borderId="13" xfId="0" applyBorder="1" applyAlignment="1">
      <alignment vertical="center"/>
    </xf>
    <xf numFmtId="166" fontId="0" fillId="2" borderId="0" xfId="1" applyNumberFormat="1" applyFont="1" applyFill="1" applyBorder="1" applyAlignment="1"/>
    <xf numFmtId="0" fontId="0" fillId="2" borderId="0" xfId="0" applyBorder="1"/>
    <xf numFmtId="0" fontId="0" fillId="2" borderId="1" xfId="0" applyBorder="1" applyAlignment="1">
      <alignment vertical="center"/>
    </xf>
    <xf numFmtId="166" fontId="0" fillId="2" borderId="0" xfId="1" applyNumberFormat="1" applyFont="1" applyFill="1" applyBorder="1"/>
    <xf numFmtId="0" fontId="0" fillId="2" borderId="19" xfId="0" applyBorder="1" applyAlignment="1">
      <alignment vertical="center"/>
    </xf>
    <xf numFmtId="0" fontId="0" fillId="2" borderId="5" xfId="0" applyBorder="1" applyAlignment="1">
      <alignment vertical="center"/>
    </xf>
    <xf numFmtId="166" fontId="0" fillId="2" borderId="20" xfId="0" applyNumberFormat="1" applyBorder="1"/>
    <xf numFmtId="166" fontId="0" fillId="2" borderId="21" xfId="0" applyNumberFormat="1" applyBorder="1"/>
    <xf numFmtId="0" fontId="15" fillId="2" borderId="22" xfId="0" applyFont="1" applyBorder="1" applyAlignment="1">
      <alignment horizontal="center" vertical="center"/>
    </xf>
    <xf numFmtId="0" fontId="15" fillId="2" borderId="23" xfId="0" applyFont="1" applyBorder="1" applyAlignment="1">
      <alignment horizontal="center" vertical="center"/>
    </xf>
    <xf numFmtId="0" fontId="15" fillId="2" borderId="23" xfId="0" applyFont="1" applyBorder="1" applyAlignment="1">
      <alignment horizontal="center" vertical="center" wrapText="1"/>
    </xf>
    <xf numFmtId="0" fontId="15" fillId="2" borderId="24" xfId="0" applyFont="1" applyBorder="1" applyAlignment="1">
      <alignment horizontal="center" vertical="center" wrapText="1"/>
    </xf>
    <xf numFmtId="0" fontId="16" fillId="2" borderId="1" xfId="0" applyFont="1" applyBorder="1" applyAlignment="1">
      <alignment horizontal="center" vertical="center"/>
    </xf>
    <xf numFmtId="0" fontId="0" fillId="2" borderId="9" xfId="0" applyBorder="1" applyAlignment="1">
      <alignment horizontal="center" vertical="center"/>
    </xf>
    <xf numFmtId="0" fontId="0" fillId="2" borderId="25" xfId="0" applyBorder="1" applyAlignment="1">
      <alignment horizontal="center" vertical="center"/>
    </xf>
    <xf numFmtId="167" fontId="0" fillId="2" borderId="10" xfId="0" applyNumberFormat="1" applyBorder="1"/>
    <xf numFmtId="167" fontId="0" fillId="2" borderId="29" xfId="0" applyNumberFormat="1" applyBorder="1"/>
    <xf numFmtId="167" fontId="0" fillId="2" borderId="1" xfId="0" applyNumberFormat="1" applyBorder="1"/>
    <xf numFmtId="8" fontId="17" fillId="3" borderId="0" xfId="0" applyNumberFormat="1" applyFont="1" applyFill="1" applyBorder="1" applyAlignment="1">
      <alignment vertical="center"/>
    </xf>
    <xf numFmtId="166" fontId="0" fillId="2" borderId="0" xfId="0" applyNumberFormat="1"/>
    <xf numFmtId="0" fontId="0" fillId="2" borderId="5" xfId="0" applyFont="1" applyFill="1" applyBorder="1"/>
    <xf numFmtId="0" fontId="0" fillId="2" borderId="6" xfId="0" applyFont="1" applyFill="1" applyBorder="1"/>
    <xf numFmtId="0" fontId="3" fillId="2" borderId="16" xfId="0" applyFont="1" applyFill="1" applyBorder="1" applyAlignment="1"/>
    <xf numFmtId="0" fontId="3" fillId="2" borderId="17" xfId="0" applyFont="1" applyFill="1" applyBorder="1" applyAlignment="1"/>
    <xf numFmtId="0" fontId="3" fillId="2" borderId="18" xfId="0" applyFont="1" applyFill="1" applyBorder="1" applyAlignment="1"/>
    <xf numFmtId="0" fontId="21" fillId="2" borderId="0" xfId="0" applyFont="1" applyFill="1" applyBorder="1" applyAlignment="1">
      <alignment horizontal="center" vertical="center"/>
    </xf>
    <xf numFmtId="44" fontId="25" fillId="2" borderId="0" xfId="0" applyNumberFormat="1" applyFont="1" applyFill="1" applyBorder="1"/>
    <xf numFmtId="0" fontId="26" fillId="2" borderId="0" xfId="0" applyFont="1" applyFill="1" applyBorder="1"/>
    <xf numFmtId="0" fontId="27" fillId="2" borderId="0" xfId="0" applyFont="1" applyFill="1" applyAlignment="1">
      <alignment horizontal="right"/>
    </xf>
    <xf numFmtId="8" fontId="3" fillId="2" borderId="0" xfId="0" applyNumberFormat="1" applyFont="1" applyFill="1"/>
    <xf numFmtId="166" fontId="0" fillId="4" borderId="1" xfId="0" applyNumberFormat="1" applyFill="1" applyBorder="1" applyAlignment="1">
      <alignment vertical="center"/>
    </xf>
    <xf numFmtId="0" fontId="0" fillId="2" borderId="0" xfId="0" applyProtection="1">
      <protection locked="0"/>
    </xf>
    <xf numFmtId="0" fontId="29" fillId="2" borderId="0" xfId="0" applyFont="1" applyFill="1"/>
    <xf numFmtId="44" fontId="18" fillId="2" borderId="0" xfId="0" applyNumberFormat="1" applyFont="1"/>
    <xf numFmtId="7" fontId="30" fillId="2" borderId="0" xfId="0" applyNumberFormat="1" applyFont="1" applyFill="1" applyBorder="1"/>
    <xf numFmtId="44" fontId="30" fillId="2" borderId="0" xfId="0" applyNumberFormat="1" applyFont="1" applyFill="1" applyBorder="1"/>
    <xf numFmtId="167" fontId="31" fillId="2" borderId="17" xfId="0" applyNumberFormat="1" applyFont="1" applyFill="1" applyBorder="1" applyAlignment="1"/>
    <xf numFmtId="44" fontId="31" fillId="2" borderId="0" xfId="0" applyNumberFormat="1" applyFont="1" applyFill="1"/>
    <xf numFmtId="8" fontId="31" fillId="2" borderId="0" xfId="0" applyNumberFormat="1" applyFont="1" applyFill="1"/>
    <xf numFmtId="0" fontId="19" fillId="2" borderId="0" xfId="0" applyFont="1" applyFill="1"/>
    <xf numFmtId="8" fontId="0" fillId="10" borderId="0" xfId="1" applyNumberFormat="1" applyFont="1" applyFill="1" applyBorder="1" applyProtection="1">
      <protection locked="0"/>
    </xf>
    <xf numFmtId="44" fontId="0" fillId="10" borderId="0" xfId="1" applyNumberFormat="1" applyFont="1" applyFill="1" applyBorder="1" applyProtection="1">
      <protection locked="0"/>
    </xf>
    <xf numFmtId="44" fontId="19" fillId="10" borderId="0" xfId="1" applyNumberFormat="1" applyFont="1" applyFill="1" applyBorder="1" applyProtection="1">
      <protection locked="0"/>
    </xf>
    <xf numFmtId="40" fontId="0" fillId="10" borderId="0" xfId="1" applyNumberFormat="1" applyFont="1" applyFill="1" applyBorder="1" applyProtection="1">
      <protection locked="0"/>
    </xf>
    <xf numFmtId="0" fontId="0" fillId="10" borderId="5" xfId="0" applyFont="1" applyFill="1" applyBorder="1"/>
    <xf numFmtId="0" fontId="0" fillId="10" borderId="0" xfId="0" applyFont="1" applyFill="1" applyBorder="1"/>
    <xf numFmtId="40" fontId="0" fillId="10" borderId="0" xfId="0" applyNumberFormat="1" applyFont="1" applyFill="1" applyBorder="1" applyProtection="1">
      <protection locked="0"/>
    </xf>
    <xf numFmtId="44" fontId="0" fillId="10" borderId="0" xfId="0" applyNumberFormat="1" applyFont="1" applyFill="1" applyBorder="1" applyProtection="1">
      <protection locked="0"/>
    </xf>
    <xf numFmtId="166" fontId="0" fillId="10" borderId="10" xfId="0" applyNumberFormat="1" applyFill="1" applyBorder="1" applyProtection="1">
      <protection locked="0"/>
    </xf>
    <xf numFmtId="166" fontId="0" fillId="10" borderId="10" xfId="1" applyNumberFormat="1" applyFont="1" applyFill="1" applyBorder="1" applyProtection="1">
      <protection locked="0"/>
    </xf>
    <xf numFmtId="166" fontId="0" fillId="10" borderId="8" xfId="0" applyNumberFormat="1" applyFill="1" applyBorder="1" applyProtection="1">
      <protection locked="0"/>
    </xf>
    <xf numFmtId="44" fontId="0" fillId="10" borderId="10" xfId="0" applyNumberFormat="1" applyFill="1" applyBorder="1" applyProtection="1">
      <protection locked="0"/>
    </xf>
    <xf numFmtId="0" fontId="22" fillId="10" borderId="0" xfId="0" applyFont="1" applyFill="1" applyProtection="1">
      <protection locked="0"/>
    </xf>
    <xf numFmtId="8" fontId="18" fillId="10" borderId="0" xfId="0" applyNumberFormat="1" applyFont="1" applyFill="1" applyProtection="1">
      <protection locked="0"/>
    </xf>
    <xf numFmtId="0" fontId="2" fillId="0" borderId="0" xfId="4"/>
    <xf numFmtId="0" fontId="2" fillId="11" borderId="0" xfId="4" applyFill="1"/>
    <xf numFmtId="0" fontId="2" fillId="11" borderId="18" xfId="4" applyFill="1" applyBorder="1"/>
    <xf numFmtId="0" fontId="2" fillId="11" borderId="17" xfId="4" applyFill="1" applyBorder="1"/>
    <xf numFmtId="0" fontId="2" fillId="11" borderId="16" xfId="4" applyFill="1" applyBorder="1"/>
    <xf numFmtId="0" fontId="2" fillId="11" borderId="6" xfId="4" applyFill="1" applyBorder="1"/>
    <xf numFmtId="0" fontId="2" fillId="11" borderId="0" xfId="4" applyFill="1" applyBorder="1"/>
    <xf numFmtId="0" fontId="2" fillId="11" borderId="5" xfId="4" applyFill="1" applyBorder="1"/>
    <xf numFmtId="0" fontId="2" fillId="11" borderId="6" xfId="4" applyFill="1" applyBorder="1" applyProtection="1"/>
    <xf numFmtId="0" fontId="2" fillId="11" borderId="0" xfId="4" applyFill="1" applyBorder="1" applyProtection="1"/>
    <xf numFmtId="0" fontId="2" fillId="12" borderId="17" xfId="4" applyFill="1" applyBorder="1" applyAlignment="1" applyProtection="1"/>
    <xf numFmtId="0" fontId="2" fillId="12" borderId="16" xfId="4" applyFill="1" applyBorder="1" applyAlignment="1" applyProtection="1"/>
    <xf numFmtId="0" fontId="2" fillId="11" borderId="5" xfId="4" applyFill="1" applyBorder="1" applyProtection="1"/>
    <xf numFmtId="0" fontId="2" fillId="12" borderId="0" xfId="4" applyFill="1" applyBorder="1" applyAlignment="1" applyProtection="1"/>
    <xf numFmtId="8" fontId="17" fillId="11" borderId="1" xfId="4" applyNumberFormat="1" applyFont="1" applyFill="1" applyBorder="1" applyAlignment="1" applyProtection="1">
      <alignment horizontal="center"/>
    </xf>
    <xf numFmtId="0" fontId="2" fillId="11" borderId="1" xfId="4" applyFill="1" applyBorder="1" applyAlignment="1" applyProtection="1">
      <alignment horizontal="center"/>
    </xf>
    <xf numFmtId="0" fontId="2" fillId="12" borderId="5" xfId="4" applyFill="1" applyBorder="1" applyAlignment="1" applyProtection="1"/>
    <xf numFmtId="8" fontId="17" fillId="11" borderId="1" xfId="3" applyNumberFormat="1" applyFont="1" applyFill="1" applyBorder="1" applyAlignment="1" applyProtection="1">
      <alignment horizontal="center" vertical="center"/>
    </xf>
    <xf numFmtId="0" fontId="2" fillId="11" borderId="13" xfId="4" applyFill="1" applyBorder="1" applyAlignment="1" applyProtection="1">
      <alignment horizontal="center"/>
    </xf>
    <xf numFmtId="0" fontId="2" fillId="12" borderId="3" xfId="4" applyFill="1" applyBorder="1" applyAlignment="1" applyProtection="1"/>
    <xf numFmtId="0" fontId="2" fillId="12" borderId="2" xfId="4" applyFill="1" applyBorder="1" applyAlignment="1" applyProtection="1"/>
    <xf numFmtId="0" fontId="2" fillId="11" borderId="0" xfId="4" applyFill="1" applyBorder="1" applyAlignment="1" applyProtection="1">
      <alignment vertical="center" wrapText="1"/>
    </xf>
    <xf numFmtId="0" fontId="2" fillId="11" borderId="0" xfId="4" applyFill="1" applyBorder="1" applyAlignment="1" applyProtection="1">
      <alignment horizontal="center" vertical="center" wrapText="1"/>
    </xf>
    <xf numFmtId="0" fontId="2" fillId="8" borderId="18" xfId="4" applyFill="1" applyBorder="1" applyProtection="1"/>
    <xf numFmtId="0" fontId="2" fillId="8" borderId="17" xfId="4" applyFill="1" applyBorder="1" applyProtection="1"/>
    <xf numFmtId="0" fontId="2" fillId="8" borderId="0" xfId="4" applyFill="1" applyBorder="1" applyProtection="1"/>
    <xf numFmtId="8" fontId="2" fillId="13" borderId="12" xfId="4" applyNumberFormat="1" applyFill="1" applyBorder="1" applyProtection="1"/>
    <xf numFmtId="0" fontId="2" fillId="13" borderId="1" xfId="4" applyFill="1" applyBorder="1" applyAlignment="1" applyProtection="1">
      <alignment horizontal="center" vertical="center"/>
    </xf>
    <xf numFmtId="8" fontId="2" fillId="13" borderId="1" xfId="4" applyNumberFormat="1" applyFill="1" applyBorder="1" applyProtection="1"/>
    <xf numFmtId="0" fontId="2" fillId="13" borderId="12" xfId="4" applyFill="1" applyBorder="1" applyAlignment="1" applyProtection="1">
      <alignment horizontal="center"/>
    </xf>
    <xf numFmtId="8" fontId="2" fillId="14" borderId="1" xfId="4" applyNumberFormat="1" applyFill="1" applyBorder="1" applyAlignment="1" applyProtection="1">
      <alignment horizontal="center" vertical="center"/>
    </xf>
    <xf numFmtId="0" fontId="2" fillId="14" borderId="12" xfId="4" applyFill="1" applyBorder="1" applyAlignment="1" applyProtection="1">
      <alignment horizontal="center"/>
    </xf>
    <xf numFmtId="0" fontId="2" fillId="8" borderId="4" xfId="4" applyFill="1" applyBorder="1" applyProtection="1"/>
    <xf numFmtId="0" fontId="2" fillId="8" borderId="3" xfId="4" applyFill="1" applyBorder="1" applyProtection="1"/>
    <xf numFmtId="0" fontId="2" fillId="15" borderId="6" xfId="4" applyFill="1" applyBorder="1" applyProtection="1"/>
    <xf numFmtId="0" fontId="2" fillId="15" borderId="0" xfId="4" applyFill="1" applyBorder="1" applyProtection="1"/>
    <xf numFmtId="0" fontId="2" fillId="15" borderId="4" xfId="4" applyFill="1" applyBorder="1" applyProtection="1"/>
    <xf numFmtId="8" fontId="2" fillId="15" borderId="3" xfId="4" applyNumberFormat="1" applyFill="1" applyBorder="1" applyProtection="1"/>
    <xf numFmtId="0" fontId="2" fillId="15" borderId="3" xfId="4" applyFill="1" applyBorder="1" applyAlignment="1" applyProtection="1"/>
    <xf numFmtId="0" fontId="2" fillId="0" borderId="5" xfId="4" applyBorder="1" applyProtection="1"/>
    <xf numFmtId="0" fontId="2" fillId="0" borderId="0" xfId="4" applyBorder="1"/>
    <xf numFmtId="8" fontId="2" fillId="11" borderId="0" xfId="4" applyNumberFormat="1" applyFill="1" applyBorder="1"/>
    <xf numFmtId="0" fontId="2" fillId="11" borderId="0" xfId="4" applyFill="1" applyBorder="1" applyAlignment="1" applyProtection="1">
      <alignment horizontal="center"/>
    </xf>
    <xf numFmtId="8" fontId="2" fillId="11" borderId="0" xfId="4" applyNumberFormat="1" applyFill="1" applyBorder="1" applyAlignment="1" applyProtection="1">
      <alignment horizontal="center" vertical="center"/>
    </xf>
    <xf numFmtId="0" fontId="35" fillId="11" borderId="0" xfId="4" applyFont="1" applyFill="1" applyBorder="1" applyAlignment="1" applyProtection="1">
      <alignment horizontal="center"/>
    </xf>
    <xf numFmtId="0" fontId="2" fillId="0" borderId="6" xfId="4" applyBorder="1" applyProtection="1"/>
    <xf numFmtId="8" fontId="17" fillId="11" borderId="0" xfId="4" applyNumberFormat="1" applyFont="1" applyFill="1" applyBorder="1" applyProtection="1"/>
    <xf numFmtId="8" fontId="17" fillId="18" borderId="1" xfId="4" applyNumberFormat="1" applyFont="1" applyFill="1" applyBorder="1" applyProtection="1"/>
    <xf numFmtId="0" fontId="2" fillId="11" borderId="38" xfId="4" applyFill="1" applyBorder="1" applyProtection="1"/>
    <xf numFmtId="0" fontId="2" fillId="0" borderId="0" xfId="4" applyBorder="1" applyProtection="1"/>
    <xf numFmtId="10" fontId="37" fillId="19" borderId="39" xfId="4" applyNumberFormat="1" applyFont="1" applyFill="1" applyBorder="1" applyAlignment="1" applyProtection="1">
      <alignment horizontal="center" vertical="center"/>
    </xf>
    <xf numFmtId="10" fontId="38" fillId="19" borderId="38" xfId="4" applyNumberFormat="1" applyFont="1" applyFill="1" applyBorder="1" applyAlignment="1" applyProtection="1">
      <alignment horizontal="center" vertical="center"/>
    </xf>
    <xf numFmtId="0" fontId="2" fillId="19" borderId="38" xfId="4" applyFill="1" applyBorder="1" applyProtection="1"/>
    <xf numFmtId="10" fontId="38" fillId="19" borderId="38" xfId="4" applyNumberFormat="1" applyFont="1" applyFill="1" applyBorder="1" applyProtection="1"/>
    <xf numFmtId="0" fontId="2" fillId="19" borderId="38" xfId="4" applyFill="1" applyBorder="1" applyAlignment="1" applyProtection="1">
      <alignment horizontal="center" vertical="center"/>
    </xf>
    <xf numFmtId="0" fontId="38" fillId="19" borderId="8" xfId="4" applyFont="1" applyFill="1" applyBorder="1" applyAlignment="1" applyProtection="1">
      <alignment horizontal="center" vertical="center"/>
    </xf>
    <xf numFmtId="0" fontId="2" fillId="7" borderId="31" xfId="4" applyFill="1" applyBorder="1" applyAlignment="1" applyProtection="1">
      <alignment horizontal="center" vertical="center"/>
    </xf>
    <xf numFmtId="10" fontId="38" fillId="7" borderId="0" xfId="4" applyNumberFormat="1" applyFont="1" applyFill="1" applyBorder="1" applyAlignment="1" applyProtection="1">
      <alignment horizontal="center" vertical="center"/>
    </xf>
    <xf numFmtId="10" fontId="33" fillId="7" borderId="0" xfId="4" applyNumberFormat="1" applyFont="1" applyFill="1" applyBorder="1" applyAlignment="1" applyProtection="1">
      <alignment horizontal="center" vertical="center"/>
    </xf>
    <xf numFmtId="10" fontId="38" fillId="7" borderId="40" xfId="4" applyNumberFormat="1" applyFont="1" applyFill="1" applyBorder="1" applyAlignment="1" applyProtection="1">
      <alignment horizontal="center" vertical="center"/>
    </xf>
    <xf numFmtId="0" fontId="38" fillId="7" borderId="41" xfId="4" applyFont="1" applyFill="1" applyBorder="1" applyAlignment="1" applyProtection="1">
      <alignment horizontal="center" vertical="center"/>
    </xf>
    <xf numFmtId="0" fontId="2" fillId="0" borderId="0" xfId="4" applyBorder="1" applyAlignment="1">
      <alignment horizontal="center"/>
    </xf>
    <xf numFmtId="0" fontId="2" fillId="11" borderId="3" xfId="4" applyFill="1" applyBorder="1" applyProtection="1"/>
    <xf numFmtId="0" fontId="2" fillId="11" borderId="2" xfId="4" applyFill="1" applyBorder="1" applyProtection="1"/>
    <xf numFmtId="44" fontId="2" fillId="0" borderId="0" xfId="4" applyNumberFormat="1"/>
    <xf numFmtId="0" fontId="2" fillId="7" borderId="0" xfId="4" applyFill="1" applyBorder="1" applyProtection="1"/>
    <xf numFmtId="8" fontId="2" fillId="16" borderId="8" xfId="4" applyNumberFormat="1" applyFill="1" applyBorder="1" applyAlignment="1" applyProtection="1">
      <alignment horizontal="center" vertical="center"/>
    </xf>
    <xf numFmtId="8" fontId="2" fillId="16" borderId="8" xfId="4" applyNumberFormat="1" applyFill="1" applyBorder="1" applyProtection="1"/>
    <xf numFmtId="6" fontId="2" fillId="14" borderId="1" xfId="4" applyNumberFormat="1" applyFill="1" applyBorder="1" applyAlignment="1" applyProtection="1">
      <alignment horizontal="center"/>
      <protection locked="0"/>
    </xf>
    <xf numFmtId="0" fontId="35" fillId="17" borderId="8" xfId="4" applyFont="1" applyFill="1" applyBorder="1" applyAlignment="1" applyProtection="1">
      <alignment horizontal="center"/>
    </xf>
    <xf numFmtId="8" fontId="2" fillId="17" borderId="8" xfId="4" applyNumberFormat="1" applyFill="1" applyBorder="1" applyAlignment="1" applyProtection="1">
      <alignment horizontal="center" vertical="center"/>
    </xf>
    <xf numFmtId="0" fontId="2" fillId="15" borderId="3" xfId="4" applyFill="1" applyBorder="1" applyProtection="1"/>
    <xf numFmtId="0" fontId="2" fillId="14" borderId="47" xfId="4" applyFill="1" applyBorder="1" applyAlignment="1" applyProtection="1">
      <alignment horizontal="center"/>
    </xf>
    <xf numFmtId="0" fontId="2" fillId="16" borderId="44" xfId="4" applyFill="1" applyBorder="1" applyAlignment="1" applyProtection="1">
      <alignment horizontal="center" vertical="center"/>
    </xf>
    <xf numFmtId="6" fontId="2" fillId="24" borderId="42" xfId="4" applyNumberFormat="1" applyFill="1" applyBorder="1" applyAlignment="1" applyProtection="1">
      <alignment horizontal="center"/>
      <protection locked="0"/>
    </xf>
    <xf numFmtId="0" fontId="34" fillId="11" borderId="43" xfId="4" applyFont="1" applyFill="1" applyBorder="1" applyAlignment="1" applyProtection="1">
      <alignment horizontal="center"/>
    </xf>
    <xf numFmtId="44" fontId="2" fillId="22" borderId="8" xfId="4" applyNumberFormat="1" applyFill="1" applyBorder="1" applyAlignment="1" applyProtection="1">
      <alignment horizontal="center" vertical="center"/>
    </xf>
    <xf numFmtId="44" fontId="2" fillId="11" borderId="10" xfId="4" applyNumberFormat="1" applyFill="1" applyBorder="1" applyAlignment="1" applyProtection="1">
      <alignment horizontal="center" vertical="center"/>
    </xf>
    <xf numFmtId="0" fontId="6" fillId="2" borderId="0" xfId="2" applyFill="1" applyAlignment="1" applyProtection="1">
      <alignment vertical="center"/>
    </xf>
    <xf numFmtId="0" fontId="2" fillId="14" borderId="43" xfId="4" applyFill="1" applyBorder="1" applyAlignment="1">
      <alignment horizontal="center" vertical="center" wrapText="1"/>
    </xf>
    <xf numFmtId="44" fontId="2" fillId="11" borderId="8" xfId="4" applyNumberFormat="1" applyFill="1" applyBorder="1" applyAlignment="1" applyProtection="1">
      <alignment vertical="center"/>
    </xf>
    <xf numFmtId="44" fontId="2" fillId="22" borderId="8" xfId="4" applyNumberFormat="1" applyFill="1" applyBorder="1" applyAlignment="1" applyProtection="1">
      <alignment vertical="center"/>
    </xf>
    <xf numFmtId="10" fontId="2" fillId="14" borderId="1" xfId="4" applyNumberFormat="1" applyFill="1" applyBorder="1" applyAlignment="1" applyProtection="1">
      <alignment horizontal="center" vertical="center" wrapText="1"/>
      <protection locked="0"/>
    </xf>
    <xf numFmtId="44" fontId="48" fillId="14" borderId="46" xfId="4" applyNumberFormat="1" applyFont="1" applyFill="1" applyBorder="1" applyAlignment="1" applyProtection="1">
      <alignment horizontal="center" vertical="center"/>
    </xf>
    <xf numFmtId="44" fontId="47" fillId="11" borderId="8" xfId="4" applyNumberFormat="1" applyFont="1" applyFill="1" applyBorder="1" applyAlignment="1" applyProtection="1">
      <alignment horizontal="center" vertical="center"/>
      <protection locked="0"/>
    </xf>
    <xf numFmtId="44" fontId="47" fillId="22" borderId="10" xfId="4" applyNumberFormat="1" applyFont="1" applyFill="1" applyBorder="1" applyAlignment="1" applyProtection="1">
      <alignment horizontal="center" vertical="center"/>
      <protection locked="0"/>
    </xf>
    <xf numFmtId="44" fontId="47" fillId="11" borderId="10" xfId="4" applyNumberFormat="1" applyFont="1" applyFill="1" applyBorder="1" applyAlignment="1" applyProtection="1">
      <alignment horizontal="center" vertical="center"/>
      <protection locked="0"/>
    </xf>
    <xf numFmtId="44" fontId="47" fillId="22" borderId="8" xfId="4" applyNumberFormat="1" applyFont="1" applyFill="1" applyBorder="1" applyAlignment="1" applyProtection="1">
      <alignment horizontal="center" vertical="center"/>
      <protection locked="0"/>
    </xf>
    <xf numFmtId="44" fontId="47" fillId="11" borderId="36" xfId="4" applyNumberFormat="1" applyFont="1" applyFill="1" applyBorder="1" applyAlignment="1" applyProtection="1">
      <alignment horizontal="center" vertical="center"/>
      <protection locked="0"/>
    </xf>
    <xf numFmtId="44" fontId="2" fillId="14" borderId="45" xfId="4" applyNumberFormat="1" applyFill="1" applyBorder="1" applyAlignment="1" applyProtection="1">
      <alignment vertical="center"/>
    </xf>
    <xf numFmtId="7" fontId="31" fillId="2" borderId="0" xfId="0" applyNumberFormat="1" applyFont="1" applyFill="1"/>
    <xf numFmtId="0" fontId="19" fillId="2" borderId="17" xfId="0" applyFont="1" applyFill="1" applyBorder="1" applyAlignment="1"/>
    <xf numFmtId="44" fontId="2" fillId="11" borderId="0" xfId="4" applyNumberFormat="1" applyFill="1" applyBorder="1" applyAlignment="1" applyProtection="1">
      <alignment horizontal="center"/>
    </xf>
    <xf numFmtId="6" fontId="2" fillId="11" borderId="0" xfId="4" applyNumberFormat="1" applyFill="1" applyBorder="1" applyAlignment="1" applyProtection="1">
      <alignment horizontal="center"/>
    </xf>
    <xf numFmtId="44" fontId="2" fillId="11" borderId="6" xfId="4" applyNumberFormat="1" applyFill="1" applyBorder="1" applyProtection="1"/>
    <xf numFmtId="0" fontId="38" fillId="15" borderId="16" xfId="4" applyFont="1" applyFill="1" applyBorder="1" applyAlignment="1" applyProtection="1">
      <alignment horizontal="center"/>
    </xf>
    <xf numFmtId="0" fontId="2" fillId="15" borderId="17" xfId="4" applyFill="1" applyBorder="1" applyAlignment="1" applyProtection="1">
      <alignment horizontal="center"/>
    </xf>
    <xf numFmtId="0" fontId="2" fillId="15" borderId="18" xfId="4" applyFill="1" applyBorder="1" applyAlignment="1" applyProtection="1">
      <alignment horizontal="center"/>
    </xf>
    <xf numFmtId="0" fontId="39" fillId="11" borderId="3" xfId="4" applyFont="1" applyFill="1" applyBorder="1" applyAlignment="1" applyProtection="1">
      <alignment horizontal="center" vertical="top" wrapText="1"/>
    </xf>
    <xf numFmtId="0" fontId="39" fillId="11" borderId="0" xfId="4" applyFont="1" applyFill="1" applyBorder="1" applyAlignment="1" applyProtection="1">
      <alignment horizontal="center" vertical="top" wrapText="1"/>
    </xf>
    <xf numFmtId="0" fontId="2" fillId="22" borderId="43" xfId="4" applyFill="1" applyBorder="1" applyAlignment="1" applyProtection="1">
      <alignment horizontal="center" vertical="center"/>
      <protection locked="0"/>
    </xf>
    <xf numFmtId="0" fontId="2" fillId="22" borderId="42" xfId="4" applyFill="1" applyBorder="1" applyAlignment="1" applyProtection="1">
      <alignment horizontal="center" vertical="center"/>
      <protection locked="0"/>
    </xf>
    <xf numFmtId="44" fontId="2" fillId="22" borderId="8" xfId="4" applyNumberFormat="1" applyFill="1" applyBorder="1" applyAlignment="1" applyProtection="1">
      <alignment horizontal="center" vertical="center"/>
    </xf>
    <xf numFmtId="0" fontId="2" fillId="22" borderId="8" xfId="4" applyFill="1" applyBorder="1" applyAlignment="1" applyProtection="1">
      <alignment horizontal="center" vertical="center"/>
    </xf>
    <xf numFmtId="0" fontId="2" fillId="0" borderId="43" xfId="4" applyBorder="1" applyAlignment="1" applyProtection="1">
      <alignment horizontal="center" vertical="center"/>
      <protection locked="0"/>
    </xf>
    <xf numFmtId="0" fontId="2" fillId="0" borderId="42" xfId="4" applyBorder="1" applyAlignment="1" applyProtection="1">
      <alignment horizontal="center" vertical="center"/>
      <protection locked="0"/>
    </xf>
    <xf numFmtId="0" fontId="2" fillId="0" borderId="2" xfId="4" applyBorder="1" applyAlignment="1" applyProtection="1">
      <alignment horizontal="center" vertical="center"/>
      <protection locked="0"/>
    </xf>
    <xf numFmtId="0" fontId="2" fillId="0" borderId="3" xfId="4" applyBorder="1" applyAlignment="1" applyProtection="1">
      <alignment horizontal="center" vertical="center"/>
      <protection locked="0"/>
    </xf>
    <xf numFmtId="0" fontId="2" fillId="0" borderId="4" xfId="4" applyBorder="1" applyAlignment="1" applyProtection="1">
      <alignment horizontal="center" vertical="center"/>
      <protection locked="0"/>
    </xf>
    <xf numFmtId="0" fontId="2" fillId="0" borderId="16" xfId="4" applyBorder="1" applyAlignment="1" applyProtection="1">
      <alignment horizontal="center" vertical="center"/>
      <protection locked="0"/>
    </xf>
    <xf numFmtId="0" fontId="2" fillId="0" borderId="17" xfId="4" applyBorder="1" applyAlignment="1" applyProtection="1">
      <alignment horizontal="center" vertical="center"/>
      <protection locked="0"/>
    </xf>
    <xf numFmtId="0" fontId="2" fillId="0" borderId="18" xfId="4" applyBorder="1" applyAlignment="1" applyProtection="1">
      <alignment horizontal="center" vertical="center"/>
      <protection locked="0"/>
    </xf>
    <xf numFmtId="44" fontId="2" fillId="0" borderId="8" xfId="4" applyNumberFormat="1" applyBorder="1" applyAlignment="1" applyProtection="1">
      <alignment horizontal="center" vertical="center"/>
    </xf>
    <xf numFmtId="0" fontId="2" fillId="0" borderId="8" xfId="4" applyBorder="1" applyAlignment="1" applyProtection="1">
      <alignment horizontal="center" vertical="center"/>
    </xf>
    <xf numFmtId="0" fontId="2" fillId="0" borderId="8" xfId="4" applyNumberFormat="1" applyBorder="1" applyAlignment="1" applyProtection="1">
      <alignment horizontal="center" vertical="center" wrapText="1"/>
    </xf>
    <xf numFmtId="0" fontId="2" fillId="22" borderId="2" xfId="4" applyFill="1" applyBorder="1" applyAlignment="1" applyProtection="1">
      <alignment horizontal="center" vertical="center"/>
      <protection locked="0"/>
    </xf>
    <xf numFmtId="0" fontId="2" fillId="22" borderId="3" xfId="4" applyFill="1" applyBorder="1" applyAlignment="1" applyProtection="1">
      <alignment horizontal="center" vertical="center"/>
      <protection locked="0"/>
    </xf>
    <xf numFmtId="0" fontId="2" fillId="22" borderId="4" xfId="4" applyFill="1" applyBorder="1" applyAlignment="1" applyProtection="1">
      <alignment horizontal="center" vertical="center"/>
      <protection locked="0"/>
    </xf>
    <xf numFmtId="0" fontId="2" fillId="22" borderId="16" xfId="4" applyFill="1" applyBorder="1" applyAlignment="1" applyProtection="1">
      <alignment horizontal="center" vertical="center"/>
      <protection locked="0"/>
    </xf>
    <xf numFmtId="0" fontId="2" fillId="22" borderId="17" xfId="4" applyFill="1" applyBorder="1" applyAlignment="1" applyProtection="1">
      <alignment horizontal="center" vertical="center"/>
      <protection locked="0"/>
    </xf>
    <xf numFmtId="0" fontId="2" fillId="22" borderId="18" xfId="4" applyFill="1" applyBorder="1" applyAlignment="1" applyProtection="1">
      <alignment horizontal="center" vertical="center"/>
      <protection locked="0"/>
    </xf>
    <xf numFmtId="0" fontId="2" fillId="0" borderId="36" xfId="4" applyBorder="1" applyAlignment="1" applyProtection="1">
      <alignment horizontal="center" vertical="center"/>
    </xf>
    <xf numFmtId="44" fontId="2" fillId="0" borderId="44" xfId="4" applyNumberFormat="1" applyBorder="1" applyAlignment="1" applyProtection="1">
      <alignment horizontal="center" vertical="center"/>
      <protection locked="0"/>
    </xf>
    <xf numFmtId="44" fontId="2" fillId="17" borderId="45" xfId="4" applyNumberFormat="1" applyFill="1" applyBorder="1" applyAlignment="1" applyProtection="1">
      <alignment horizontal="center" vertical="center"/>
    </xf>
    <xf numFmtId="6" fontId="2" fillId="17" borderId="46" xfId="4" applyNumberFormat="1" applyFill="1" applyBorder="1" applyAlignment="1" applyProtection="1">
      <alignment horizontal="center" vertical="center"/>
    </xf>
    <xf numFmtId="167" fontId="2" fillId="14" borderId="45" xfId="4" applyNumberFormat="1" applyFill="1" applyBorder="1" applyAlignment="1" applyProtection="1">
      <alignment horizontal="center" vertical="center" wrapText="1"/>
    </xf>
    <xf numFmtId="0" fontId="2" fillId="14" borderId="46" xfId="4" applyFill="1" applyBorder="1" applyAlignment="1" applyProtection="1">
      <alignment horizontal="center" vertical="center" wrapText="1"/>
    </xf>
    <xf numFmtId="44" fontId="2" fillId="0" borderId="8" xfId="4" applyNumberFormat="1" applyBorder="1" applyAlignment="1" applyProtection="1">
      <alignment horizontal="center" vertical="center" wrapText="1"/>
    </xf>
    <xf numFmtId="44" fontId="2" fillId="0" borderId="36" xfId="4" applyNumberFormat="1" applyBorder="1" applyAlignment="1" applyProtection="1">
      <alignment horizontal="center" vertical="center" wrapText="1"/>
    </xf>
    <xf numFmtId="44" fontId="2" fillId="21" borderId="45" xfId="4" applyNumberFormat="1" applyFill="1" applyBorder="1" applyAlignment="1" applyProtection="1">
      <alignment horizontal="center" vertical="center"/>
    </xf>
    <xf numFmtId="0" fontId="2" fillId="21" borderId="46" xfId="4" applyFill="1" applyBorder="1" applyAlignment="1" applyProtection="1">
      <alignment horizontal="center" vertical="center"/>
    </xf>
    <xf numFmtId="0" fontId="43" fillId="8" borderId="0" xfId="4" applyFont="1" applyFill="1" applyBorder="1" applyAlignment="1" applyProtection="1">
      <alignment horizontal="center" vertical="center" wrapText="1"/>
    </xf>
    <xf numFmtId="0" fontId="43" fillId="8" borderId="6" xfId="4" applyFont="1" applyFill="1" applyBorder="1" applyAlignment="1" applyProtection="1">
      <alignment horizontal="center" vertical="center" wrapText="1"/>
    </xf>
    <xf numFmtId="0" fontId="2" fillId="8" borderId="2" xfId="4" applyFill="1" applyBorder="1" applyAlignment="1" applyProtection="1">
      <alignment horizontal="center" vertical="center" wrapText="1"/>
    </xf>
    <xf numFmtId="0" fontId="2" fillId="8" borderId="4" xfId="4" applyFill="1" applyBorder="1" applyAlignment="1" applyProtection="1">
      <alignment horizontal="center" vertical="center" wrapText="1"/>
    </xf>
    <xf numFmtId="0" fontId="2" fillId="8" borderId="5" xfId="4" applyFill="1" applyBorder="1" applyAlignment="1" applyProtection="1">
      <alignment horizontal="center" vertical="center" wrapText="1"/>
    </xf>
    <xf numFmtId="0" fontId="2" fillId="8" borderId="6" xfId="4" applyFill="1" applyBorder="1" applyAlignment="1" applyProtection="1">
      <alignment horizontal="center" vertical="center" wrapText="1"/>
    </xf>
    <xf numFmtId="0" fontId="2" fillId="8" borderId="16" xfId="4" applyFill="1" applyBorder="1" applyAlignment="1" applyProtection="1">
      <alignment horizontal="center" vertical="center" wrapText="1"/>
    </xf>
    <xf numFmtId="0" fontId="2" fillId="8" borderId="18" xfId="4" applyFill="1" applyBorder="1" applyAlignment="1" applyProtection="1">
      <alignment horizontal="center" vertical="center" wrapText="1"/>
    </xf>
    <xf numFmtId="0" fontId="2" fillId="15" borderId="2" xfId="4" applyFont="1" applyFill="1" applyBorder="1" applyAlignment="1" applyProtection="1">
      <alignment horizontal="center" vertical="center" wrapText="1" readingOrder="1"/>
    </xf>
    <xf numFmtId="0" fontId="2" fillId="15" borderId="4" xfId="4" applyFont="1" applyFill="1" applyBorder="1" applyAlignment="1" applyProtection="1">
      <alignment horizontal="center" vertical="center" wrapText="1" readingOrder="1"/>
    </xf>
    <xf numFmtId="0" fontId="2" fillId="15" borderId="5" xfId="4" applyFont="1" applyFill="1" applyBorder="1" applyAlignment="1" applyProtection="1">
      <alignment horizontal="center" vertical="center" wrapText="1" readingOrder="1"/>
    </xf>
    <xf numFmtId="0" fontId="2" fillId="15" borderId="6" xfId="4" applyFont="1" applyFill="1" applyBorder="1" applyAlignment="1" applyProtection="1">
      <alignment horizontal="center" vertical="center" wrapText="1" readingOrder="1"/>
    </xf>
    <xf numFmtId="0" fontId="2" fillId="15" borderId="16" xfId="4" applyFont="1" applyFill="1" applyBorder="1" applyAlignment="1" applyProtection="1">
      <alignment horizontal="center" vertical="center" wrapText="1" readingOrder="1"/>
    </xf>
    <xf numFmtId="0" fontId="2" fillId="15" borderId="18" xfId="4" applyFont="1" applyFill="1" applyBorder="1" applyAlignment="1" applyProtection="1">
      <alignment horizontal="center" vertical="center" wrapText="1" readingOrder="1"/>
    </xf>
    <xf numFmtId="0" fontId="2" fillId="11" borderId="8" xfId="4" applyFill="1" applyBorder="1" applyAlignment="1" applyProtection="1">
      <alignment horizontal="center"/>
    </xf>
    <xf numFmtId="0" fontId="2" fillId="12" borderId="2" xfId="4" applyFill="1" applyBorder="1" applyAlignment="1" applyProtection="1">
      <alignment horizontal="center" vertical="center" wrapText="1"/>
    </xf>
    <xf numFmtId="0" fontId="2" fillId="12" borderId="4" xfId="4" applyFill="1" applyBorder="1" applyAlignment="1" applyProtection="1">
      <alignment horizontal="center" vertical="center" wrapText="1"/>
    </xf>
    <xf numFmtId="0" fontId="2" fillId="12" borderId="5" xfId="4" applyFill="1" applyBorder="1" applyAlignment="1" applyProtection="1">
      <alignment horizontal="center" vertical="center" wrapText="1"/>
    </xf>
    <xf numFmtId="0" fontId="2" fillId="12" borderId="6" xfId="4" applyFill="1" applyBorder="1" applyAlignment="1" applyProtection="1">
      <alignment horizontal="center" vertical="center" wrapText="1"/>
    </xf>
    <xf numFmtId="0" fontId="2" fillId="12" borderId="16" xfId="4" applyFill="1" applyBorder="1" applyAlignment="1" applyProtection="1">
      <alignment horizontal="center" vertical="center" wrapText="1"/>
    </xf>
    <xf numFmtId="0" fontId="2" fillId="12" borderId="18" xfId="4" applyFill="1" applyBorder="1" applyAlignment="1" applyProtection="1">
      <alignment horizontal="center" vertical="center" wrapText="1"/>
    </xf>
    <xf numFmtId="0" fontId="2" fillId="0" borderId="8" xfId="4" applyBorder="1" applyAlignment="1" applyProtection="1">
      <alignment horizontal="center"/>
    </xf>
    <xf numFmtId="0" fontId="2" fillId="11" borderId="43" xfId="4" applyFill="1" applyBorder="1" applyAlignment="1" applyProtection="1">
      <alignment horizontal="center" vertical="center"/>
    </xf>
    <xf numFmtId="0" fontId="2" fillId="11" borderId="42" xfId="4" applyFill="1" applyBorder="1" applyAlignment="1" applyProtection="1">
      <alignment horizontal="center" vertical="center"/>
    </xf>
    <xf numFmtId="0" fontId="2" fillId="0" borderId="44" xfId="4" applyBorder="1" applyAlignment="1" applyProtection="1">
      <alignment horizontal="center" vertical="center"/>
      <protection locked="0"/>
    </xf>
    <xf numFmtId="0" fontId="2" fillId="0" borderId="8" xfId="4" applyBorder="1" applyAlignment="1" applyProtection="1">
      <alignment horizontal="center" vertical="center"/>
      <protection locked="0"/>
    </xf>
    <xf numFmtId="0" fontId="43" fillId="12" borderId="3" xfId="4" applyFont="1" applyFill="1" applyBorder="1" applyAlignment="1" applyProtection="1">
      <alignment horizontal="center" vertical="center" wrapText="1"/>
    </xf>
    <xf numFmtId="0" fontId="2" fillId="12" borderId="3" xfId="4" applyFill="1" applyBorder="1" applyAlignment="1" applyProtection="1">
      <alignment horizontal="center" vertical="center" wrapText="1"/>
    </xf>
    <xf numFmtId="0" fontId="2" fillId="12" borderId="0" xfId="4" applyFill="1" applyBorder="1" applyAlignment="1" applyProtection="1">
      <alignment horizontal="center" vertical="center" wrapText="1"/>
    </xf>
    <xf numFmtId="0" fontId="2" fillId="12" borderId="17" xfId="4" applyFill="1" applyBorder="1" applyAlignment="1" applyProtection="1">
      <alignment horizontal="center" vertical="center" wrapText="1"/>
    </xf>
    <xf numFmtId="10" fontId="2" fillId="22" borderId="8" xfId="4" applyNumberFormat="1" applyFill="1" applyBorder="1" applyAlignment="1" applyProtection="1">
      <alignment horizontal="center" vertical="center"/>
      <protection locked="0"/>
    </xf>
    <xf numFmtId="10" fontId="2" fillId="0" borderId="8" xfId="4" applyNumberFormat="1" applyBorder="1" applyAlignment="1" applyProtection="1">
      <alignment horizontal="center" vertical="center"/>
      <protection locked="0"/>
    </xf>
    <xf numFmtId="0" fontId="2" fillId="22" borderId="8" xfId="4" applyNumberFormat="1" applyFill="1" applyBorder="1" applyAlignment="1" applyProtection="1">
      <alignment horizontal="center" vertical="center" wrapText="1"/>
    </xf>
    <xf numFmtId="44" fontId="2" fillId="22" borderId="44" xfId="4" applyNumberFormat="1" applyFill="1" applyBorder="1" applyAlignment="1" applyProtection="1">
      <alignment horizontal="center" vertical="center"/>
      <protection locked="0"/>
    </xf>
    <xf numFmtId="0" fontId="2" fillId="21" borderId="45" xfId="4" applyFill="1" applyBorder="1" applyAlignment="1" applyProtection="1">
      <alignment horizontal="center" vertical="center" wrapText="1"/>
    </xf>
    <xf numFmtId="0" fontId="2" fillId="21" borderId="46" xfId="4" applyFill="1" applyBorder="1" applyAlignment="1" applyProtection="1">
      <alignment horizontal="center" vertical="center" wrapText="1"/>
    </xf>
    <xf numFmtId="44" fontId="2" fillId="0" borderId="35" xfId="4" applyNumberFormat="1" applyFont="1" applyBorder="1" applyAlignment="1" applyProtection="1">
      <alignment horizontal="center" vertical="center"/>
      <protection locked="0"/>
    </xf>
    <xf numFmtId="44" fontId="2" fillId="0" borderId="44" xfId="4" applyNumberFormat="1" applyFont="1" applyBorder="1" applyAlignment="1" applyProtection="1">
      <alignment horizontal="center" vertical="center"/>
      <protection locked="0"/>
    </xf>
    <xf numFmtId="0" fontId="2" fillId="14" borderId="45" xfId="4" applyFill="1" applyBorder="1" applyAlignment="1">
      <alignment horizontal="center" vertical="center" wrapText="1"/>
    </xf>
    <xf numFmtId="0" fontId="2" fillId="14" borderId="46" xfId="4" applyFill="1" applyBorder="1" applyAlignment="1">
      <alignment horizontal="center" vertical="center" wrapText="1"/>
    </xf>
    <xf numFmtId="44" fontId="2" fillId="0" borderId="10" xfId="4" applyNumberFormat="1" applyBorder="1" applyAlignment="1" applyProtection="1">
      <alignment horizontal="center" vertical="center" wrapText="1"/>
    </xf>
    <xf numFmtId="6" fontId="2" fillId="20" borderId="45" xfId="4" applyNumberFormat="1" applyFill="1" applyBorder="1" applyAlignment="1">
      <alignment horizontal="center" vertical="center" wrapText="1"/>
    </xf>
    <xf numFmtId="6" fontId="2" fillId="20" borderId="46" xfId="4" applyNumberFormat="1" applyFill="1" applyBorder="1" applyAlignment="1">
      <alignment horizontal="center" vertical="center" wrapText="1"/>
    </xf>
    <xf numFmtId="44" fontId="2" fillId="0" borderId="10" xfId="4" applyNumberFormat="1" applyBorder="1" applyAlignment="1" applyProtection="1">
      <alignment horizontal="center" vertical="center"/>
    </xf>
    <xf numFmtId="10" fontId="2" fillId="0" borderId="8" xfId="4" applyNumberFormat="1" applyBorder="1" applyAlignment="1" applyProtection="1">
      <alignment horizontal="center" vertical="center"/>
    </xf>
    <xf numFmtId="44" fontId="2" fillId="9" borderId="8" xfId="4" applyNumberFormat="1" applyFill="1" applyBorder="1" applyAlignment="1" applyProtection="1">
      <alignment horizontal="center" vertical="center"/>
    </xf>
    <xf numFmtId="10" fontId="2" fillId="9" borderId="8" xfId="4" applyNumberFormat="1" applyFill="1" applyBorder="1" applyAlignment="1" applyProtection="1">
      <alignment horizontal="center" vertical="center"/>
    </xf>
    <xf numFmtId="0" fontId="39" fillId="14" borderId="45" xfId="4" applyFont="1" applyFill="1" applyBorder="1" applyAlignment="1">
      <alignment horizontal="center" vertical="center" wrapText="1"/>
    </xf>
    <xf numFmtId="0" fontId="39" fillId="14" borderId="46" xfId="4" applyFont="1" applyFill="1" applyBorder="1" applyAlignment="1">
      <alignment horizontal="center" vertical="center" wrapText="1"/>
    </xf>
    <xf numFmtId="0" fontId="40" fillId="23" borderId="2" xfId="4" applyFont="1" applyFill="1" applyBorder="1" applyAlignment="1">
      <alignment horizontal="right" vertical="center"/>
    </xf>
    <xf numFmtId="0" fontId="40" fillId="23" borderId="3" xfId="4" applyFont="1" applyFill="1" applyBorder="1" applyAlignment="1">
      <alignment horizontal="right" vertical="center"/>
    </xf>
    <xf numFmtId="0" fontId="40" fillId="23" borderId="16" xfId="4" applyFont="1" applyFill="1" applyBorder="1" applyAlignment="1">
      <alignment horizontal="right" vertical="center"/>
    </xf>
    <xf numFmtId="0" fontId="40" fillId="23" borderId="17" xfId="4" applyFont="1" applyFill="1" applyBorder="1" applyAlignment="1">
      <alignment horizontal="right" vertical="center"/>
    </xf>
    <xf numFmtId="0" fontId="40" fillId="23" borderId="41" xfId="4" applyFont="1" applyFill="1" applyBorder="1" applyAlignment="1" applyProtection="1">
      <alignment horizontal="center" vertical="center"/>
      <protection locked="0"/>
    </xf>
    <xf numFmtId="0" fontId="40" fillId="23" borderId="48" xfId="4" applyFont="1" applyFill="1" applyBorder="1" applyAlignment="1" applyProtection="1">
      <alignment horizontal="center" vertical="center"/>
      <protection locked="0"/>
    </xf>
    <xf numFmtId="0" fontId="40" fillId="23" borderId="49" xfId="4" applyFont="1" applyFill="1" applyBorder="1" applyAlignment="1">
      <alignment horizontal="center" vertical="center"/>
    </xf>
    <xf numFmtId="0" fontId="40" fillId="23" borderId="3" xfId="4" applyFont="1" applyFill="1" applyBorder="1" applyAlignment="1">
      <alignment horizontal="center" vertical="center"/>
    </xf>
    <xf numFmtId="0" fontId="40" fillId="23" borderId="4" xfId="4" applyFont="1" applyFill="1" applyBorder="1" applyAlignment="1">
      <alignment horizontal="center" vertical="center"/>
    </xf>
    <xf numFmtId="0" fontId="40" fillId="23" borderId="50" xfId="4" applyFont="1" applyFill="1" applyBorder="1" applyAlignment="1">
      <alignment horizontal="center" vertical="center"/>
    </xf>
    <xf numFmtId="0" fontId="40" fillId="23" borderId="17" xfId="4" applyFont="1" applyFill="1" applyBorder="1" applyAlignment="1">
      <alignment horizontal="center" vertical="center"/>
    </xf>
    <xf numFmtId="0" fontId="40" fillId="23" borderId="18" xfId="4" applyFont="1" applyFill="1" applyBorder="1" applyAlignment="1">
      <alignment horizontal="center" vertical="center"/>
    </xf>
    <xf numFmtId="6" fontId="2" fillId="20" borderId="45" xfId="4" applyNumberFormat="1" applyFill="1" applyBorder="1" applyAlignment="1">
      <alignment horizontal="center" vertical="center"/>
    </xf>
    <xf numFmtId="6" fontId="2" fillId="20" borderId="46" xfId="4" applyNumberFormat="1" applyFill="1" applyBorder="1" applyAlignment="1">
      <alignment horizontal="center" vertical="center"/>
    </xf>
    <xf numFmtId="0" fontId="2" fillId="16" borderId="45" xfId="4" applyFill="1" applyBorder="1" applyAlignment="1">
      <alignment horizontal="center" vertical="center" wrapText="1"/>
    </xf>
    <xf numFmtId="0" fontId="2" fillId="16" borderId="46" xfId="4" applyFill="1" applyBorder="1" applyAlignment="1">
      <alignment horizontal="center" vertical="center" wrapText="1"/>
    </xf>
    <xf numFmtId="0" fontId="2" fillId="0" borderId="37" xfId="4" applyBorder="1" applyAlignment="1" applyProtection="1">
      <alignment horizontal="center" vertical="center" wrapText="1"/>
    </xf>
    <xf numFmtId="0" fontId="2" fillId="0" borderId="42" xfId="4" applyBorder="1" applyAlignment="1" applyProtection="1">
      <alignment horizontal="center" vertical="center" wrapText="1"/>
    </xf>
    <xf numFmtId="0" fontId="2" fillId="0" borderId="5" xfId="4" applyBorder="1" applyAlignment="1" applyProtection="1">
      <alignment horizontal="center" vertical="center"/>
    </xf>
    <xf numFmtId="0" fontId="2" fillId="0" borderId="0" xfId="4" applyBorder="1" applyAlignment="1" applyProtection="1">
      <alignment horizontal="center" vertical="center"/>
    </xf>
    <xf numFmtId="0" fontId="2" fillId="0" borderId="6" xfId="4" applyBorder="1" applyAlignment="1" applyProtection="1">
      <alignment horizontal="center" vertical="center"/>
    </xf>
    <xf numFmtId="0" fontId="2" fillId="0" borderId="16" xfId="4" applyBorder="1" applyAlignment="1" applyProtection="1">
      <alignment horizontal="center" vertical="center"/>
    </xf>
    <xf numFmtId="0" fontId="2" fillId="0" borderId="17" xfId="4" applyBorder="1" applyAlignment="1" applyProtection="1">
      <alignment horizontal="center" vertical="center"/>
    </xf>
    <xf numFmtId="0" fontId="2" fillId="0" borderId="18" xfId="4" applyBorder="1" applyAlignment="1" applyProtection="1">
      <alignment horizontal="center" vertical="center"/>
    </xf>
    <xf numFmtId="0" fontId="2" fillId="0" borderId="2" xfId="4" applyBorder="1" applyAlignment="1" applyProtection="1">
      <alignment horizontal="center" vertical="center" wrapText="1"/>
    </xf>
    <xf numFmtId="0" fontId="2" fillId="0" borderId="16" xfId="4" applyBorder="1" applyAlignment="1" applyProtection="1">
      <alignment horizontal="center" vertical="center" wrapText="1"/>
    </xf>
    <xf numFmtId="0" fontId="2" fillId="17" borderId="45" xfId="4" applyFill="1" applyBorder="1" applyAlignment="1">
      <alignment horizontal="center" vertical="center"/>
    </xf>
    <xf numFmtId="0" fontId="2" fillId="17" borderId="46" xfId="4" applyFill="1" applyBorder="1" applyAlignment="1">
      <alignment horizontal="center" vertical="center"/>
    </xf>
    <xf numFmtId="10" fontId="2" fillId="0" borderId="10" xfId="4" applyNumberFormat="1" applyBorder="1" applyAlignment="1" applyProtection="1">
      <alignment horizontal="center" vertical="center"/>
      <protection locked="0"/>
    </xf>
    <xf numFmtId="44" fontId="2" fillId="22" borderId="8" xfId="4" applyNumberFormat="1" applyFill="1" applyBorder="1" applyAlignment="1" applyProtection="1">
      <alignment horizontal="center" vertical="center" wrapText="1"/>
    </xf>
    <xf numFmtId="0" fontId="2" fillId="0" borderId="10" xfId="4" applyNumberFormat="1" applyBorder="1" applyAlignment="1" applyProtection="1">
      <alignment horizontal="center" vertical="center" wrapText="1"/>
    </xf>
    <xf numFmtId="0" fontId="2" fillId="11" borderId="45" xfId="4" applyFill="1" applyBorder="1" applyAlignment="1" applyProtection="1">
      <alignment horizontal="center" vertical="center"/>
    </xf>
    <xf numFmtId="0" fontId="2" fillId="11" borderId="46" xfId="4" applyFill="1" applyBorder="1" applyAlignment="1" applyProtection="1">
      <alignment horizontal="center" vertical="center"/>
    </xf>
    <xf numFmtId="10" fontId="2" fillId="0" borderId="36" xfId="4" applyNumberFormat="1" applyBorder="1" applyAlignment="1" applyProtection="1">
      <alignment horizontal="center" vertical="center"/>
    </xf>
    <xf numFmtId="44" fontId="2" fillId="20" borderId="45" xfId="4" applyNumberFormat="1" applyFill="1" applyBorder="1" applyAlignment="1" applyProtection="1">
      <alignment horizontal="center" vertical="center"/>
    </xf>
    <xf numFmtId="10" fontId="2" fillId="20" borderId="46" xfId="4" applyNumberFormat="1" applyFill="1" applyBorder="1" applyAlignment="1" applyProtection="1">
      <alignment horizontal="center" vertical="center"/>
    </xf>
    <xf numFmtId="0" fontId="2" fillId="0" borderId="36" xfId="4" applyNumberFormat="1" applyBorder="1" applyAlignment="1" applyProtection="1">
      <alignment horizontal="center" vertical="center" wrapText="1"/>
    </xf>
    <xf numFmtId="0" fontId="2" fillId="18" borderId="13" xfId="4" applyFill="1" applyBorder="1" applyAlignment="1" applyProtection="1">
      <alignment horizontal="center"/>
    </xf>
    <xf numFmtId="0" fontId="2" fillId="18" borderId="12" xfId="4" applyFill="1" applyBorder="1" applyAlignment="1" applyProtection="1">
      <alignment horizontal="center"/>
    </xf>
    <xf numFmtId="44" fontId="2" fillId="0" borderId="36" xfId="4" applyNumberFormat="1" applyBorder="1" applyAlignment="1" applyProtection="1">
      <alignment horizontal="center" vertical="center"/>
    </xf>
    <xf numFmtId="10" fontId="2" fillId="0" borderId="36" xfId="4" applyNumberFormat="1" applyBorder="1" applyAlignment="1" applyProtection="1">
      <alignment horizontal="center" vertical="center"/>
      <protection locked="0"/>
    </xf>
    <xf numFmtId="8" fontId="2" fillId="14" borderId="45" xfId="4" applyNumberFormat="1" applyFill="1" applyBorder="1" applyAlignment="1" applyProtection="1">
      <alignment horizontal="center" vertical="center"/>
    </xf>
    <xf numFmtId="0" fontId="2" fillId="14" borderId="46" xfId="4" applyFill="1" applyBorder="1" applyAlignment="1" applyProtection="1">
      <alignment horizontal="center" vertical="center"/>
    </xf>
    <xf numFmtId="0" fontId="33" fillId="16" borderId="2" xfId="4" applyFont="1" applyFill="1" applyBorder="1" applyAlignment="1" applyProtection="1">
      <alignment horizontal="center" vertical="center" wrapText="1"/>
    </xf>
    <xf numFmtId="0" fontId="33" fillId="16" borderId="4" xfId="4" applyFont="1" applyFill="1" applyBorder="1" applyAlignment="1" applyProtection="1">
      <alignment horizontal="center" vertical="center" wrapText="1"/>
    </xf>
    <xf numFmtId="0" fontId="33" fillId="16" borderId="16" xfId="4" applyFont="1" applyFill="1" applyBorder="1" applyAlignment="1" applyProtection="1">
      <alignment horizontal="center" vertical="center" wrapText="1"/>
    </xf>
    <xf numFmtId="0" fontId="33" fillId="16" borderId="18" xfId="4" applyFont="1" applyFill="1" applyBorder="1" applyAlignment="1" applyProtection="1">
      <alignment horizontal="center" vertical="center" wrapText="1"/>
    </xf>
    <xf numFmtId="8" fontId="17" fillId="16" borderId="2" xfId="4" applyNumberFormat="1" applyFont="1" applyFill="1" applyBorder="1" applyAlignment="1" applyProtection="1">
      <alignment horizontal="center" vertical="center"/>
    </xf>
    <xf numFmtId="0" fontId="17" fillId="16" borderId="4" xfId="4" applyFont="1" applyFill="1" applyBorder="1" applyAlignment="1" applyProtection="1">
      <alignment horizontal="center" vertical="center"/>
    </xf>
    <xf numFmtId="0" fontId="17" fillId="16" borderId="16" xfId="4" applyFont="1" applyFill="1" applyBorder="1" applyAlignment="1" applyProtection="1">
      <alignment horizontal="center" vertical="center"/>
    </xf>
    <xf numFmtId="0" fontId="17" fillId="16" borderId="18" xfId="4" applyFont="1" applyFill="1" applyBorder="1" applyAlignment="1" applyProtection="1">
      <alignment horizontal="center" vertical="center"/>
    </xf>
    <xf numFmtId="44" fontId="2" fillId="16" borderId="45" xfId="4" applyNumberFormat="1" applyFill="1" applyBorder="1" applyAlignment="1" applyProtection="1">
      <alignment horizontal="center" vertical="center"/>
    </xf>
    <xf numFmtId="8" fontId="2" fillId="16" borderId="46" xfId="4" applyNumberFormat="1" applyFill="1" applyBorder="1" applyAlignment="1" applyProtection="1">
      <alignment horizontal="center" vertical="center"/>
    </xf>
    <xf numFmtId="0" fontId="42" fillId="16" borderId="2" xfId="4" applyFont="1" applyFill="1" applyBorder="1" applyAlignment="1" applyProtection="1">
      <alignment horizontal="center" vertical="center"/>
    </xf>
    <xf numFmtId="0" fontId="42" fillId="16" borderId="3" xfId="4" applyFont="1" applyFill="1" applyBorder="1" applyAlignment="1" applyProtection="1">
      <alignment horizontal="center" vertical="center"/>
    </xf>
    <xf numFmtId="0" fontId="42" fillId="16" borderId="16" xfId="4" applyFont="1" applyFill="1" applyBorder="1" applyAlignment="1" applyProtection="1">
      <alignment horizontal="center" vertical="center"/>
    </xf>
    <xf numFmtId="0" fontId="42" fillId="16" borderId="17" xfId="4" applyFont="1" applyFill="1" applyBorder="1" applyAlignment="1" applyProtection="1">
      <alignment horizontal="center" vertical="center"/>
    </xf>
    <xf numFmtId="167" fontId="2" fillId="16" borderId="2" xfId="4" applyNumberFormat="1" applyFill="1" applyBorder="1" applyAlignment="1" applyProtection="1">
      <alignment horizontal="center" vertical="center"/>
    </xf>
    <xf numFmtId="167" fontId="2" fillId="16" borderId="4" xfId="4" applyNumberFormat="1" applyFill="1" applyBorder="1" applyAlignment="1" applyProtection="1">
      <alignment horizontal="center" vertical="center"/>
    </xf>
    <xf numFmtId="167" fontId="2" fillId="16" borderId="16" xfId="4" applyNumberFormat="1" applyFill="1" applyBorder="1" applyAlignment="1" applyProtection="1">
      <alignment horizontal="center" vertical="center"/>
    </xf>
    <xf numFmtId="167" fontId="2" fillId="16" borderId="18" xfId="4" applyNumberFormat="1" applyFill="1" applyBorder="1" applyAlignment="1" applyProtection="1">
      <alignment horizontal="center" vertical="center"/>
    </xf>
    <xf numFmtId="0" fontId="2" fillId="16" borderId="4" xfId="4" applyFill="1" applyBorder="1" applyAlignment="1" applyProtection="1">
      <alignment horizontal="center" vertical="center"/>
    </xf>
    <xf numFmtId="0" fontId="2" fillId="16" borderId="16" xfId="4" applyFill="1" applyBorder="1" applyAlignment="1" applyProtection="1">
      <alignment horizontal="center" vertical="center"/>
    </xf>
    <xf numFmtId="0" fontId="2" fillId="16" borderId="18" xfId="4" applyFill="1" applyBorder="1" applyAlignment="1" applyProtection="1">
      <alignment horizontal="center" vertical="center"/>
    </xf>
    <xf numFmtId="0" fontId="2" fillId="16" borderId="2" xfId="4" applyFill="1" applyBorder="1" applyAlignment="1" applyProtection="1">
      <alignment horizontal="center" vertical="center"/>
    </xf>
    <xf numFmtId="0" fontId="34" fillId="16" borderId="16" xfId="4" applyFont="1" applyFill="1" applyBorder="1" applyAlignment="1" applyProtection="1">
      <alignment horizontal="center" vertical="center"/>
    </xf>
    <xf numFmtId="0" fontId="33" fillId="16" borderId="16" xfId="4" applyFont="1" applyFill="1" applyBorder="1" applyAlignment="1" applyProtection="1">
      <alignment horizontal="center" vertical="center"/>
    </xf>
    <xf numFmtId="0" fontId="33" fillId="16" borderId="18" xfId="4" applyFont="1" applyFill="1" applyBorder="1" applyAlignment="1" applyProtection="1">
      <alignment horizontal="center" vertical="center"/>
    </xf>
    <xf numFmtId="0" fontId="6" fillId="2" borderId="0" xfId="2" applyFill="1" applyAlignment="1" applyProtection="1">
      <alignment horizontal="right" vertical="center"/>
    </xf>
    <xf numFmtId="0" fontId="6" fillId="10" borderId="0" xfId="2" applyFill="1" applyAlignment="1" applyProtection="1">
      <alignment horizontal="center" vertical="center"/>
      <protection locked="0"/>
    </xf>
    <xf numFmtId="0" fontId="46" fillId="10" borderId="0" xfId="0" applyFont="1" applyFill="1" applyAlignment="1">
      <alignment horizontal="center"/>
    </xf>
    <xf numFmtId="0" fontId="19" fillId="2" borderId="33" xfId="0" applyFont="1" applyFill="1" applyBorder="1" applyAlignment="1">
      <alignment horizontal="center" vertical="center"/>
    </xf>
    <xf numFmtId="0" fontId="3" fillId="2" borderId="34"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35" xfId="0" applyFont="1" applyFill="1" applyBorder="1" applyAlignment="1">
      <alignment horizontal="center" vertical="center"/>
    </xf>
    <xf numFmtId="8" fontId="28" fillId="2" borderId="36" xfId="0" applyNumberFormat="1" applyFont="1" applyFill="1" applyBorder="1" applyAlignment="1">
      <alignment horizontal="center" vertical="center"/>
    </xf>
    <xf numFmtId="8" fontId="28" fillId="2" borderId="10" xfId="0" applyNumberFormat="1" applyFont="1" applyFill="1" applyBorder="1" applyAlignment="1">
      <alignment horizontal="center" vertical="center"/>
    </xf>
    <xf numFmtId="0" fontId="16" fillId="2" borderId="2" xfId="0" applyFont="1" applyFill="1" applyBorder="1" applyAlignment="1">
      <alignment horizontal="center"/>
    </xf>
    <xf numFmtId="0" fontId="16" fillId="2" borderId="3" xfId="0" applyFont="1" applyFill="1" applyBorder="1" applyAlignment="1">
      <alignment horizontal="center"/>
    </xf>
    <xf numFmtId="0" fontId="16" fillId="2" borderId="4" xfId="0" applyFont="1" applyFill="1" applyBorder="1" applyAlignment="1">
      <alignment horizontal="center"/>
    </xf>
    <xf numFmtId="0" fontId="20" fillId="2" borderId="0" xfId="0" applyFont="1" applyFill="1" applyBorder="1" applyAlignment="1">
      <alignment horizontal="center" vertical="center"/>
    </xf>
    <xf numFmtId="0" fontId="19" fillId="2" borderId="10" xfId="0" applyFont="1" applyFill="1" applyBorder="1" applyAlignment="1">
      <alignment horizontal="center" wrapText="1"/>
    </xf>
    <xf numFmtId="0" fontId="19" fillId="2" borderId="8" xfId="0" applyFont="1" applyFill="1" applyBorder="1" applyAlignment="1">
      <alignment horizontal="center" wrapText="1"/>
    </xf>
    <xf numFmtId="44" fontId="28" fillId="2" borderId="32" xfId="0" applyNumberFormat="1" applyFont="1" applyFill="1" applyBorder="1" applyAlignment="1">
      <alignment horizontal="center" vertical="center"/>
    </xf>
    <xf numFmtId="44" fontId="28" fillId="2" borderId="29" xfId="0" applyNumberFormat="1" applyFont="1" applyFill="1" applyBorder="1" applyAlignment="1">
      <alignment horizontal="center" vertical="center"/>
    </xf>
    <xf numFmtId="0" fontId="19" fillId="2" borderId="0" xfId="0" applyFont="1" applyBorder="1" applyAlignment="1">
      <alignment horizontal="center"/>
    </xf>
    <xf numFmtId="166" fontId="0" fillId="2" borderId="0" xfId="0" applyNumberFormat="1" applyBorder="1" applyAlignment="1">
      <alignment horizontal="center"/>
    </xf>
    <xf numFmtId="0" fontId="12" fillId="2" borderId="0" xfId="0" applyFont="1" applyBorder="1" applyAlignment="1">
      <alignment horizontal="center" vertical="center"/>
    </xf>
    <xf numFmtId="166" fontId="0" fillId="2" borderId="15" xfId="0" applyNumberFormat="1" applyBorder="1" applyAlignment="1">
      <alignment horizontal="center"/>
    </xf>
    <xf numFmtId="166" fontId="0" fillId="2" borderId="7" xfId="0" applyNumberFormat="1" applyBorder="1" applyAlignment="1">
      <alignment horizontal="center"/>
    </xf>
    <xf numFmtId="0" fontId="0" fillId="2" borderId="13" xfId="0" applyBorder="1" applyAlignment="1">
      <alignment horizontal="center" vertical="center"/>
    </xf>
    <xf numFmtId="0" fontId="0" fillId="2" borderId="11" xfId="0" applyBorder="1" applyAlignment="1">
      <alignment horizontal="center" vertical="center"/>
    </xf>
    <xf numFmtId="0" fontId="0" fillId="2" borderId="12" xfId="0" applyBorder="1" applyAlignment="1">
      <alignment horizontal="center" vertical="center"/>
    </xf>
    <xf numFmtId="166" fontId="0" fillId="2" borderId="13" xfId="1" applyNumberFormat="1" applyFont="1" applyFill="1" applyBorder="1" applyAlignment="1">
      <alignment horizontal="center"/>
    </xf>
    <xf numFmtId="166" fontId="0" fillId="2" borderId="12" xfId="1" applyNumberFormat="1" applyFont="1" applyFill="1" applyBorder="1" applyAlignment="1">
      <alignment horizontal="center"/>
    </xf>
    <xf numFmtId="0" fontId="11" fillId="5" borderId="2" xfId="0" applyFont="1" applyFill="1" applyBorder="1" applyAlignment="1">
      <alignment horizontal="center" vertical="center"/>
    </xf>
    <xf numFmtId="0" fontId="11" fillId="5" borderId="3" xfId="0" applyFont="1" applyFill="1" applyBorder="1" applyAlignment="1">
      <alignment horizontal="center" vertical="center"/>
    </xf>
    <xf numFmtId="0" fontId="11" fillId="5" borderId="4" xfId="0" applyFont="1" applyFill="1" applyBorder="1" applyAlignment="1">
      <alignment horizontal="center" vertical="center"/>
    </xf>
    <xf numFmtId="0" fontId="11" fillId="5" borderId="5" xfId="0" applyFont="1" applyFill="1" applyBorder="1" applyAlignment="1">
      <alignment horizontal="center" vertical="center"/>
    </xf>
    <xf numFmtId="0" fontId="11" fillId="5" borderId="0" xfId="0" applyFont="1" applyFill="1" applyBorder="1" applyAlignment="1">
      <alignment horizontal="center" vertical="center"/>
    </xf>
    <xf numFmtId="0" fontId="11" fillId="5" borderId="6" xfId="0" applyFont="1" applyFill="1" applyBorder="1" applyAlignment="1">
      <alignment horizontal="center" vertical="center"/>
    </xf>
    <xf numFmtId="0" fontId="12" fillId="2" borderId="13" xfId="0" applyFont="1" applyBorder="1" applyAlignment="1">
      <alignment horizontal="center" vertical="center"/>
    </xf>
    <xf numFmtId="0" fontId="12" fillId="2" borderId="12" xfId="0" applyFont="1" applyBorder="1" applyAlignment="1">
      <alignment horizontal="center" vertical="center"/>
    </xf>
    <xf numFmtId="0" fontId="14" fillId="2" borderId="2" xfId="0" applyFont="1" applyBorder="1" applyAlignment="1">
      <alignment horizontal="center" vertical="center"/>
    </xf>
    <xf numFmtId="0" fontId="0" fillId="2" borderId="3" xfId="0" applyBorder="1" applyAlignment="1">
      <alignment horizontal="center" vertical="center"/>
    </xf>
    <xf numFmtId="0" fontId="0" fillId="2" borderId="4" xfId="0" applyBorder="1" applyAlignment="1">
      <alignment horizontal="center" vertical="center"/>
    </xf>
    <xf numFmtId="0" fontId="0" fillId="2" borderId="5" xfId="0" applyBorder="1" applyAlignment="1">
      <alignment horizontal="center" vertical="center"/>
    </xf>
    <xf numFmtId="0" fontId="0" fillId="2" borderId="0" xfId="0" applyBorder="1" applyAlignment="1">
      <alignment horizontal="center" vertical="center"/>
    </xf>
    <xf numFmtId="0" fontId="0" fillId="2" borderId="6" xfId="0" applyBorder="1" applyAlignment="1">
      <alignment horizontal="center" vertical="center"/>
    </xf>
    <xf numFmtId="0" fontId="15" fillId="2" borderId="26" xfId="0" applyFont="1" applyBorder="1" applyAlignment="1">
      <alignment horizontal="center" vertical="center"/>
    </xf>
    <xf numFmtId="0" fontId="0" fillId="2" borderId="27" xfId="0" applyBorder="1" applyAlignment="1">
      <alignment horizontal="center" vertical="center"/>
    </xf>
    <xf numFmtId="0" fontId="0" fillId="2" borderId="28" xfId="0" applyBorder="1" applyAlignment="1">
      <alignment horizontal="center" vertical="center"/>
    </xf>
    <xf numFmtId="0" fontId="11" fillId="2" borderId="2" xfId="0" applyFont="1" applyBorder="1" applyAlignment="1">
      <alignment horizontal="center" vertical="center"/>
    </xf>
    <xf numFmtId="0" fontId="11" fillId="2" borderId="3" xfId="0" applyFont="1" applyBorder="1" applyAlignment="1">
      <alignment horizontal="center" vertical="center"/>
    </xf>
    <xf numFmtId="0" fontId="11" fillId="2" borderId="4" xfId="0" applyFont="1" applyBorder="1" applyAlignment="1">
      <alignment horizontal="center" vertical="center"/>
    </xf>
    <xf numFmtId="0" fontId="11" fillId="2" borderId="5" xfId="0" applyFont="1" applyBorder="1" applyAlignment="1">
      <alignment horizontal="center" vertical="center"/>
    </xf>
    <xf numFmtId="0" fontId="11" fillId="2" borderId="0" xfId="0" applyFont="1" applyBorder="1" applyAlignment="1">
      <alignment horizontal="center" vertical="center"/>
    </xf>
    <xf numFmtId="0" fontId="11" fillId="2" borderId="6" xfId="0" applyFont="1" applyBorder="1" applyAlignment="1">
      <alignment horizontal="center" vertical="center"/>
    </xf>
    <xf numFmtId="166" fontId="0" fillId="2" borderId="30" xfId="0" applyNumberFormat="1" applyBorder="1" applyAlignment="1">
      <alignment horizontal="left" indent="1"/>
    </xf>
    <xf numFmtId="166" fontId="0" fillId="2" borderId="31" xfId="0" applyNumberFormat="1" applyBorder="1" applyAlignment="1">
      <alignment horizontal="left" indent="1"/>
    </xf>
    <xf numFmtId="10" fontId="2" fillId="22" borderId="36" xfId="4" applyNumberFormat="1" applyFill="1" applyBorder="1" applyAlignment="1" applyProtection="1">
      <alignment horizontal="center" vertical="center"/>
      <protection locked="0"/>
    </xf>
    <xf numFmtId="10" fontId="2" fillId="22" borderId="10" xfId="4" applyNumberFormat="1" applyFill="1" applyBorder="1" applyAlignment="1" applyProtection="1">
      <alignment horizontal="center" vertical="center"/>
      <protection locked="0"/>
    </xf>
    <xf numFmtId="0" fontId="1" fillId="0" borderId="2" xfId="4" applyFont="1" applyBorder="1" applyAlignment="1" applyProtection="1">
      <alignment horizontal="center" vertical="center"/>
      <protection locked="0"/>
    </xf>
    <xf numFmtId="14" fontId="1" fillId="0" borderId="43" xfId="4" applyNumberFormat="1" applyFont="1" applyBorder="1" applyAlignment="1" applyProtection="1">
      <alignment horizontal="center" vertical="center"/>
      <protection locked="0"/>
    </xf>
    <xf numFmtId="0" fontId="51" fillId="2" borderId="5" xfId="0" applyFont="1" applyFill="1" applyBorder="1"/>
    <xf numFmtId="7" fontId="52" fillId="2" borderId="0" xfId="0" applyNumberFormat="1" applyFont="1" applyBorder="1"/>
    <xf numFmtId="44" fontId="52" fillId="2" borderId="0" xfId="0" applyNumberFormat="1" applyFont="1" applyBorder="1"/>
    <xf numFmtId="44" fontId="51" fillId="2" borderId="0" xfId="0" applyNumberFormat="1" applyFont="1" applyBorder="1"/>
    <xf numFmtId="0" fontId="51" fillId="2" borderId="6" xfId="0" applyFont="1" applyFill="1" applyBorder="1"/>
  </cellXfs>
  <cellStyles count="5">
    <cellStyle name="Monétaire" xfId="1" builtinId="4"/>
    <cellStyle name="Normal" xfId="0" builtinId="0" customBuiltin="1"/>
    <cellStyle name="Normal 2" xfId="4"/>
    <cellStyle name="Satisfaisant" xfId="3" builtinId="26"/>
    <cellStyle name="Titre" xfId="2" builtinId="15" customBuiltin="1"/>
  </cellStyles>
  <dxfs count="90">
    <dxf>
      <font>
        <b val="0"/>
        <i val="0"/>
        <strike val="0"/>
        <condense val="0"/>
        <extend val="0"/>
        <outline val="0"/>
        <shadow val="0"/>
        <u val="none"/>
        <vertAlign val="baseline"/>
        <sz val="10"/>
        <color rgb="FF00B050"/>
        <name val="Calibri"/>
        <scheme val="minor"/>
      </font>
      <numFmt numFmtId="34" formatCode="_-* #,##0.00\ &quot;€&quot;_-;\-* #,##0.00\ &quot;€&quot;_-;_-* &quot;-&quot;??\ &quot;€&quot;_-;_-@_-"/>
    </dxf>
    <dxf>
      <font>
        <b val="0"/>
        <i val="0"/>
        <strike val="0"/>
        <condense val="0"/>
        <extend val="0"/>
        <outline val="0"/>
        <shadow val="0"/>
        <u val="none"/>
        <vertAlign val="baseline"/>
        <sz val="10"/>
        <color theme="0"/>
        <name val="Calibri"/>
        <scheme val="minor"/>
      </font>
      <fill>
        <patternFill patternType="solid">
          <fgColor indexed="64"/>
          <bgColor theme="4" tint="-0.499984740745262"/>
        </patternFill>
      </fill>
      <alignment horizontal="right" vertical="bottom" textRotation="0" wrapText="0" indent="0" justifyLastLine="0" shrinkToFit="0" readingOrder="0"/>
    </dxf>
    <dxf>
      <font>
        <b val="0"/>
        <i val="0"/>
        <strike val="0"/>
        <condense val="0"/>
        <extend val="0"/>
        <outline/>
        <shadow/>
        <u val="none"/>
        <vertAlign val="baseline"/>
        <sz val="10"/>
        <color theme="4" tint="0.79995117038483843"/>
        <name val="Calibri"/>
        <scheme val="minor"/>
      </font>
      <numFmt numFmtId="34" formatCode="_-* #,##0.00\ &quot;€&quot;_-;\-* #,##0.00\ &quot;€&quot;_-;_-* &quot;-&quot;??\ &quot;€&quot;_-;_-@_-"/>
      <fill>
        <patternFill patternType="solid">
          <fgColor indexed="64"/>
          <bgColor theme="4" tint="-0.499984740745262"/>
        </patternFill>
      </fill>
      <border diagonalUp="0" diagonalDown="0" outline="0">
        <left/>
        <right/>
        <top/>
        <bottom/>
      </border>
    </dxf>
    <dxf>
      <font>
        <b val="0"/>
        <i val="0"/>
        <strike val="0"/>
        <condense val="0"/>
        <extend val="0"/>
        <outline/>
        <shadow/>
        <u val="none"/>
        <vertAlign val="baseline"/>
        <sz val="10"/>
        <color rgb="FF00B050"/>
        <name val="Calibri"/>
        <scheme val="minor"/>
      </font>
      <numFmt numFmtId="11" formatCode="#,##0.00\ &quot;€&quot;;\-#,##0.00\ &quot;€&quot;"/>
      <fill>
        <patternFill patternType="solid">
          <fgColor indexed="64"/>
          <bgColor theme="4" tint="-0.499984740745262"/>
        </patternFill>
      </fill>
      <border diagonalUp="0" diagonalDown="0" outline="0">
        <left/>
        <right/>
        <top/>
        <bottom/>
      </border>
    </dxf>
    <dxf>
      <font>
        <b val="0"/>
        <i val="0"/>
        <strike val="0"/>
        <condense val="0"/>
        <extend val="0"/>
        <outline/>
        <shadow/>
        <u val="none"/>
        <vertAlign val="baseline"/>
        <sz val="10"/>
        <color rgb="FF00B050"/>
        <name val="Calibri"/>
        <scheme val="minor"/>
      </font>
      <numFmt numFmtId="11" formatCode="#,##0.00\ &quot;€&quot;;\-#,##0.00\ &quot;€&quot;"/>
      <fill>
        <patternFill patternType="solid">
          <fgColor indexed="64"/>
          <bgColor theme="4" tint="-0.499984740745262"/>
        </patternFill>
      </fill>
      <border diagonalUp="0" diagonalDown="0" outline="0">
        <left/>
        <right/>
        <top/>
        <bottom/>
      </border>
    </dxf>
    <dxf>
      <font>
        <b val="0"/>
        <i val="0"/>
        <strike val="0"/>
        <condense val="0"/>
        <extend val="0"/>
        <outline/>
        <shadow/>
        <u val="none"/>
        <vertAlign val="baseline"/>
        <sz val="10"/>
        <color rgb="FF00B050"/>
        <name val="Calibri"/>
        <scheme val="minor"/>
      </font>
      <numFmt numFmtId="11" formatCode="#,##0.00\ &quot;€&quot;;\-#,##0.00\ &quot;€&quot;"/>
      <fill>
        <patternFill patternType="solid">
          <fgColor indexed="64"/>
          <bgColor theme="4" tint="-0.499984740745262"/>
        </patternFill>
      </fill>
      <border diagonalUp="0" diagonalDown="0" outline="0">
        <left/>
        <right/>
        <top/>
        <bottom/>
      </border>
    </dxf>
    <dxf>
      <font>
        <b val="0"/>
        <i val="0"/>
        <strike val="0"/>
        <condense val="0"/>
        <extend val="0"/>
        <outline/>
        <shadow/>
        <u val="none"/>
        <vertAlign val="baseline"/>
        <sz val="10"/>
        <color rgb="FF00B050"/>
        <name val="Calibri"/>
        <scheme val="minor"/>
      </font>
      <numFmt numFmtId="11" formatCode="#,##0.00\ &quot;€&quot;;\-#,##0.00\ &quot;€&quot;"/>
      <fill>
        <patternFill patternType="solid">
          <fgColor indexed="64"/>
          <bgColor theme="4" tint="-0.499984740745262"/>
        </patternFill>
      </fill>
      <border diagonalUp="0" diagonalDown="0" outline="0">
        <left/>
        <right/>
        <top/>
        <bottom/>
      </border>
    </dxf>
    <dxf>
      <font>
        <b val="0"/>
        <i val="0"/>
        <strike val="0"/>
        <condense val="0"/>
        <extend val="0"/>
        <outline/>
        <shadow/>
        <u val="none"/>
        <vertAlign val="baseline"/>
        <sz val="10"/>
        <color rgb="FF00B050"/>
        <name val="Calibri"/>
        <scheme val="minor"/>
      </font>
      <numFmt numFmtId="11" formatCode="#,##0.00\ &quot;€&quot;;\-#,##0.00\ &quot;€&quot;"/>
      <fill>
        <patternFill patternType="solid">
          <fgColor indexed="64"/>
          <bgColor theme="4" tint="-0.499984740745262"/>
        </patternFill>
      </fill>
      <border diagonalUp="0" diagonalDown="0" outline="0">
        <left/>
        <right/>
        <top/>
        <bottom/>
      </border>
    </dxf>
    <dxf>
      <font>
        <b val="0"/>
        <i val="0"/>
        <strike val="0"/>
        <condense val="0"/>
        <extend val="0"/>
        <outline/>
        <shadow/>
        <u val="none"/>
        <vertAlign val="baseline"/>
        <sz val="10"/>
        <color rgb="FF00B050"/>
        <name val="Calibri"/>
        <scheme val="minor"/>
      </font>
      <numFmt numFmtId="11" formatCode="#,##0.00\ &quot;€&quot;;\-#,##0.00\ &quot;€&quot;"/>
      <fill>
        <patternFill patternType="solid">
          <fgColor indexed="64"/>
          <bgColor theme="4" tint="-0.499984740745262"/>
        </patternFill>
      </fill>
      <border diagonalUp="0" diagonalDown="0" outline="0">
        <left/>
        <right/>
        <top/>
        <bottom/>
      </border>
    </dxf>
    <dxf>
      <font>
        <b val="0"/>
        <i val="0"/>
        <strike val="0"/>
        <condense val="0"/>
        <extend val="0"/>
        <outline/>
        <shadow/>
        <u val="none"/>
        <vertAlign val="baseline"/>
        <sz val="10"/>
        <color rgb="FF00B050"/>
        <name val="Calibri"/>
        <scheme val="minor"/>
      </font>
      <numFmt numFmtId="11" formatCode="#,##0.00\ &quot;€&quot;;\-#,##0.00\ &quot;€&quot;"/>
      <fill>
        <patternFill patternType="solid">
          <fgColor indexed="64"/>
          <bgColor theme="4" tint="-0.499984740745262"/>
        </patternFill>
      </fill>
      <border diagonalUp="0" diagonalDown="0" outline="0">
        <left/>
        <right/>
        <top/>
        <bottom/>
      </border>
    </dxf>
    <dxf>
      <font>
        <b val="0"/>
        <i val="0"/>
        <strike val="0"/>
        <condense val="0"/>
        <extend val="0"/>
        <outline/>
        <shadow/>
        <u val="none"/>
        <vertAlign val="baseline"/>
        <sz val="10"/>
        <color rgb="FF00B050"/>
        <name val="Calibri"/>
        <scheme val="minor"/>
      </font>
      <numFmt numFmtId="11" formatCode="#,##0.00\ &quot;€&quot;;\-#,##0.00\ &quot;€&quot;"/>
      <fill>
        <patternFill patternType="solid">
          <fgColor indexed="64"/>
          <bgColor theme="4" tint="-0.499984740745262"/>
        </patternFill>
      </fill>
      <border diagonalUp="0" diagonalDown="0" outline="0">
        <left/>
        <right/>
        <top/>
        <bottom/>
      </border>
    </dxf>
    <dxf>
      <font>
        <b val="0"/>
        <i val="0"/>
        <strike val="0"/>
        <condense val="0"/>
        <extend val="0"/>
        <outline/>
        <shadow/>
        <u val="none"/>
        <vertAlign val="baseline"/>
        <sz val="10"/>
        <color rgb="FF00B050"/>
        <name val="Calibri"/>
        <scheme val="minor"/>
      </font>
      <numFmt numFmtId="11" formatCode="#,##0.00\ &quot;€&quot;;\-#,##0.00\ &quot;€&quot;"/>
      <fill>
        <patternFill patternType="solid">
          <fgColor indexed="64"/>
          <bgColor theme="4" tint="-0.499984740745262"/>
        </patternFill>
      </fill>
      <border diagonalUp="0" diagonalDown="0" outline="0">
        <left/>
        <right/>
        <top/>
        <bottom/>
      </border>
    </dxf>
    <dxf>
      <font>
        <b val="0"/>
        <i val="0"/>
        <strike val="0"/>
        <condense val="0"/>
        <extend val="0"/>
        <outline/>
        <shadow/>
        <u val="none"/>
        <vertAlign val="baseline"/>
        <sz val="10"/>
        <color rgb="FF00B050"/>
        <name val="Calibri"/>
        <scheme val="minor"/>
      </font>
      <numFmt numFmtId="11" formatCode="#,##0.00\ &quot;€&quot;;\-#,##0.00\ &quot;€&quot;"/>
      <fill>
        <patternFill patternType="solid">
          <fgColor indexed="64"/>
          <bgColor theme="4" tint="-0.499984740745262"/>
        </patternFill>
      </fill>
      <border diagonalUp="0" diagonalDown="0" outline="0">
        <left/>
        <right/>
        <top/>
        <bottom/>
      </border>
    </dxf>
    <dxf>
      <font>
        <b val="0"/>
        <i val="0"/>
        <strike val="0"/>
        <condense val="0"/>
        <extend val="0"/>
        <outline/>
        <shadow/>
        <u val="none"/>
        <vertAlign val="baseline"/>
        <sz val="10"/>
        <color rgb="FF00B050"/>
        <name val="Calibri"/>
        <scheme val="minor"/>
      </font>
      <numFmt numFmtId="34" formatCode="_-* #,##0.00\ &quot;€&quot;_-;\-* #,##0.00\ &quot;€&quot;_-;_-* &quot;-&quot;??\ &quot;€&quot;_-;_-@_-"/>
      <fill>
        <patternFill patternType="solid">
          <fgColor indexed="64"/>
          <bgColor theme="4" tint="-0.499984740745262"/>
        </patternFill>
      </fill>
      <border diagonalUp="0" diagonalDown="0" outline="0">
        <left/>
        <right/>
        <top/>
        <bottom/>
      </border>
    </dxf>
    <dxf>
      <font>
        <b val="0"/>
        <i val="0"/>
        <strike val="0"/>
        <condense val="0"/>
        <extend val="0"/>
        <outline/>
        <shadow/>
        <u val="none"/>
        <vertAlign val="baseline"/>
        <sz val="10"/>
        <color rgb="FF00B050"/>
        <name val="Calibri"/>
        <scheme val="minor"/>
      </font>
      <numFmt numFmtId="11" formatCode="#,##0.00\ &quot;€&quot;;\-#,##0.00\ &quot;€&quot;"/>
      <fill>
        <patternFill patternType="solid">
          <fgColor indexed="64"/>
          <bgColor theme="4" tint="-0.499984740745262"/>
        </patternFill>
      </fill>
      <border diagonalUp="0" diagonalDown="0" outline="0">
        <left/>
        <right/>
        <top/>
        <bottom/>
      </border>
    </dxf>
    <dxf>
      <font>
        <b val="0"/>
        <i val="0"/>
        <strike val="0"/>
        <condense val="0"/>
        <extend val="0"/>
        <outline val="0"/>
        <shadow val="0"/>
        <u val="none"/>
        <vertAlign val="baseline"/>
        <sz val="10"/>
        <color theme="4" tint="0.79998168889431442"/>
        <name val="Calibri"/>
        <scheme val="minor"/>
      </font>
      <fill>
        <patternFill patternType="solid">
          <fgColor indexed="64"/>
          <bgColor theme="4" tint="-0.499984740745262"/>
        </patternFill>
      </fill>
      <border diagonalUp="0" diagonalDown="0" outline="0">
        <left/>
        <right/>
        <top/>
        <bottom/>
      </border>
    </dxf>
    <dxf>
      <font>
        <b val="0"/>
        <i val="0"/>
        <strike val="0"/>
        <condense val="0"/>
        <extend val="0"/>
        <outline val="0"/>
        <shadow val="0"/>
        <u val="none"/>
        <vertAlign val="baseline"/>
        <sz val="10"/>
        <color theme="4" tint="0.79998168889431442"/>
        <name val="Calibri"/>
        <scheme val="minor"/>
      </font>
      <fill>
        <patternFill patternType="solid">
          <fgColor indexed="64"/>
          <bgColor theme="4" tint="-0.499984740745262"/>
        </patternFill>
      </fill>
      <border diagonalUp="0" diagonalDown="0" outline="0">
        <left/>
        <right style="medium">
          <color indexed="64"/>
        </right>
        <top/>
        <bottom/>
      </border>
    </dxf>
    <dxf>
      <font>
        <b val="0"/>
        <i val="0"/>
        <strike val="0"/>
        <condense val="0"/>
        <extend val="0"/>
        <outline val="0"/>
        <shadow val="0"/>
        <u val="none"/>
        <vertAlign val="baseline"/>
        <sz val="10"/>
        <color rgb="FFFF0000"/>
        <name val="Calibri"/>
        <scheme val="minor"/>
      </font>
      <numFmt numFmtId="34" formatCode="_-* #,##0.00\ &quot;€&quot;_-;\-* #,##0.00\ &quot;€&quot;_-;_-* &quot;-&quot;??\ &quot;€&quot;_-;_-@_-"/>
      <border diagonalUp="0" diagonalDown="0" outline="0">
        <left/>
        <right/>
        <top/>
        <bottom/>
      </border>
    </dxf>
    <dxf>
      <font>
        <b val="0"/>
        <i val="0"/>
        <strike val="0"/>
        <condense val="0"/>
        <extend val="0"/>
        <outline val="0"/>
        <shadow val="0"/>
        <u val="none"/>
        <vertAlign val="baseline"/>
        <sz val="10"/>
        <color theme="4" tint="0.79998168889431442"/>
        <name val="Calibri"/>
        <scheme val="minor"/>
      </font>
      <numFmt numFmtId="34" formatCode="_-* #,##0.00\ &quot;€&quot;_-;\-* #,##0.00\ &quot;€&quot;_-;_-* &quot;-&quot;??\ &quot;€&quot;_-;_-@_-"/>
      <border diagonalUp="0" diagonalDown="0" outline="0">
        <left/>
        <right/>
        <top/>
        <bottom/>
      </border>
    </dxf>
    <dxf>
      <font>
        <b val="0"/>
        <i val="0"/>
        <strike val="0"/>
        <condense val="0"/>
        <extend val="0"/>
        <outline val="0"/>
        <shadow val="0"/>
        <u val="none"/>
        <vertAlign val="baseline"/>
        <sz val="10"/>
        <color rgb="FFFF0000"/>
        <name val="Calibri"/>
        <scheme val="minor"/>
      </font>
      <numFmt numFmtId="11" formatCode="#,##0.00\ &quot;€&quot;;\-#,##0.00\ &quot;€&quot;"/>
      <border diagonalUp="0" diagonalDown="0" outline="0">
        <left/>
        <right/>
        <top/>
        <bottom/>
      </border>
    </dxf>
    <dxf>
      <font>
        <b val="0"/>
        <i val="0"/>
        <strike val="0"/>
        <condense val="0"/>
        <extend val="0"/>
        <outline val="0"/>
        <shadow val="0"/>
        <u val="none"/>
        <vertAlign val="baseline"/>
        <sz val="10"/>
        <color rgb="FFFF0000"/>
        <name val="Calibri"/>
        <scheme val="minor"/>
      </font>
      <numFmt numFmtId="11" formatCode="#,##0.00\ &quot;€&quot;;\-#,##0.00\ &quot;€&quot;"/>
      <border diagonalUp="0" diagonalDown="0" outline="0">
        <left/>
        <right/>
        <top/>
        <bottom/>
      </border>
    </dxf>
    <dxf>
      <font>
        <b val="0"/>
        <i val="0"/>
        <strike val="0"/>
        <condense val="0"/>
        <extend val="0"/>
        <outline val="0"/>
        <shadow val="0"/>
        <u val="none"/>
        <vertAlign val="baseline"/>
        <sz val="10"/>
        <color rgb="FFFF0000"/>
        <name val="Calibri"/>
        <scheme val="minor"/>
      </font>
      <numFmt numFmtId="11" formatCode="#,##0.00\ &quot;€&quot;;\-#,##0.00\ &quot;€&quot;"/>
      <border diagonalUp="0" diagonalDown="0" outline="0">
        <left/>
        <right/>
        <top/>
        <bottom/>
      </border>
    </dxf>
    <dxf>
      <font>
        <b val="0"/>
        <i val="0"/>
        <strike val="0"/>
        <condense val="0"/>
        <extend val="0"/>
        <outline val="0"/>
        <shadow val="0"/>
        <u val="none"/>
        <vertAlign val="baseline"/>
        <sz val="10"/>
        <color rgb="FFFF0000"/>
        <name val="Calibri"/>
        <scheme val="minor"/>
      </font>
      <numFmt numFmtId="11" formatCode="#,##0.00\ &quot;€&quot;;\-#,##0.00\ &quot;€&quot;"/>
      <border diagonalUp="0" diagonalDown="0" outline="0">
        <left/>
        <right/>
        <top/>
        <bottom/>
      </border>
    </dxf>
    <dxf>
      <font>
        <b val="0"/>
        <i val="0"/>
        <strike val="0"/>
        <condense val="0"/>
        <extend val="0"/>
        <outline val="0"/>
        <shadow val="0"/>
        <u val="none"/>
        <vertAlign val="baseline"/>
        <sz val="10"/>
        <color rgb="FFFF0000"/>
        <name val="Calibri"/>
        <scheme val="minor"/>
      </font>
      <numFmt numFmtId="11" formatCode="#,##0.00\ &quot;€&quot;;\-#,##0.00\ &quot;€&quot;"/>
      <border diagonalUp="0" diagonalDown="0" outline="0">
        <left/>
        <right/>
        <top/>
        <bottom/>
      </border>
    </dxf>
    <dxf>
      <font>
        <b val="0"/>
        <i val="0"/>
        <strike val="0"/>
        <condense val="0"/>
        <extend val="0"/>
        <outline val="0"/>
        <shadow val="0"/>
        <u val="none"/>
        <vertAlign val="baseline"/>
        <sz val="10"/>
        <color rgb="FFFF0000"/>
        <name val="Calibri"/>
        <scheme val="minor"/>
      </font>
      <numFmt numFmtId="11" formatCode="#,##0.00\ &quot;€&quot;;\-#,##0.00\ &quot;€&quot;"/>
      <border diagonalUp="0" diagonalDown="0" outline="0">
        <left/>
        <right/>
        <top/>
        <bottom/>
      </border>
    </dxf>
    <dxf>
      <font>
        <b val="0"/>
        <i val="0"/>
        <strike val="0"/>
        <condense val="0"/>
        <extend val="0"/>
        <outline val="0"/>
        <shadow val="0"/>
        <u val="none"/>
        <vertAlign val="baseline"/>
        <sz val="10"/>
        <color rgb="FFFF0000"/>
        <name val="Calibri"/>
        <scheme val="minor"/>
      </font>
      <numFmt numFmtId="11" formatCode="#,##0.00\ &quot;€&quot;;\-#,##0.00\ &quot;€&quot;"/>
      <border diagonalUp="0" diagonalDown="0" outline="0">
        <left/>
        <right/>
        <top/>
        <bottom/>
      </border>
    </dxf>
    <dxf>
      <font>
        <b val="0"/>
        <i val="0"/>
        <strike val="0"/>
        <condense val="0"/>
        <extend val="0"/>
        <outline val="0"/>
        <shadow val="0"/>
        <u val="none"/>
        <vertAlign val="baseline"/>
        <sz val="10"/>
        <color rgb="FFFF0000"/>
        <name val="Calibri"/>
        <scheme val="minor"/>
      </font>
      <numFmt numFmtId="34" formatCode="_-* #,##0.00\ &quot;€&quot;_-;\-* #,##0.00\ &quot;€&quot;_-;_-* &quot;-&quot;??\ &quot;€&quot;_-;_-@_-"/>
      <border diagonalUp="0" diagonalDown="0" outline="0">
        <left/>
        <right/>
        <top/>
        <bottom/>
      </border>
    </dxf>
    <dxf>
      <font>
        <b val="0"/>
        <i val="0"/>
        <strike val="0"/>
        <condense val="0"/>
        <extend val="0"/>
        <outline val="0"/>
        <shadow val="0"/>
        <u val="none"/>
        <vertAlign val="baseline"/>
        <sz val="10"/>
        <color rgb="FFFF0000"/>
        <name val="Calibri"/>
        <scheme val="minor"/>
      </font>
      <numFmt numFmtId="11" formatCode="#,##0.00\ &quot;€&quot;;\-#,##0.00\ &quot;€&quot;"/>
      <border diagonalUp="0" diagonalDown="0" outline="0">
        <left/>
        <right/>
        <top/>
        <bottom/>
      </border>
    </dxf>
    <dxf>
      <font>
        <b val="0"/>
        <i val="0"/>
        <strike val="0"/>
        <condense val="0"/>
        <extend val="0"/>
        <outline val="0"/>
        <shadow val="0"/>
        <u val="none"/>
        <vertAlign val="baseline"/>
        <sz val="10"/>
        <color rgb="FFFF0000"/>
        <name val="Calibri"/>
        <scheme val="minor"/>
      </font>
      <numFmt numFmtId="11" formatCode="#,##0.00\ &quot;€&quot;;\-#,##0.00\ &quot;€&quot;"/>
      <border diagonalUp="0" diagonalDown="0" outline="0">
        <left/>
        <right/>
        <top/>
        <bottom/>
      </border>
    </dxf>
    <dxf>
      <font>
        <b val="0"/>
        <i val="0"/>
        <strike val="0"/>
        <condense val="0"/>
        <extend val="0"/>
        <outline val="0"/>
        <shadow val="0"/>
        <u val="none"/>
        <vertAlign val="baseline"/>
        <sz val="10"/>
        <color rgb="FFFF0000"/>
        <name val="Calibri"/>
        <scheme val="minor"/>
      </font>
      <numFmt numFmtId="11" formatCode="#,##0.00\ &quot;€&quot;;\-#,##0.00\ &quot;€&quot;"/>
      <border diagonalUp="0" diagonalDown="0" outline="0">
        <left/>
        <right/>
        <top/>
        <bottom/>
      </border>
    </dxf>
    <dxf>
      <font>
        <b val="0"/>
        <i val="0"/>
        <strike val="0"/>
        <condense val="0"/>
        <extend val="0"/>
        <outline val="0"/>
        <shadow val="0"/>
        <u val="none"/>
        <vertAlign val="baseline"/>
        <sz val="10"/>
        <color rgb="FFFF0000"/>
        <name val="Calibri"/>
        <scheme val="minor"/>
      </font>
      <numFmt numFmtId="11" formatCode="#,##0.00\ &quot;€&quot;;\-#,##0.00\ &quot;€&quot;"/>
      <border diagonalUp="0" diagonalDown="0" outline="0">
        <left/>
        <right/>
        <top/>
        <bottom/>
      </border>
    </dxf>
    <dxf>
      <font>
        <b val="0"/>
        <i val="0"/>
        <strike val="0"/>
        <condense val="0"/>
        <extend val="0"/>
        <outline val="0"/>
        <shadow val="0"/>
        <u val="none"/>
        <vertAlign val="baseline"/>
        <sz val="10"/>
        <color theme="4" tint="0.79998168889431442"/>
        <name val="Calibri"/>
        <scheme val="minor"/>
      </font>
      <fill>
        <patternFill patternType="solid">
          <fgColor indexed="64"/>
          <bgColor theme="4" tint="-0.499984740745262"/>
        </patternFill>
      </fill>
      <border diagonalUp="0" diagonalDown="0" outline="0">
        <left style="medium">
          <color indexed="64"/>
        </left>
        <right/>
        <top/>
        <bottom/>
      </border>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thick">
          <color theme="0"/>
        </top>
        <bottom/>
      </border>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thick">
          <color theme="0"/>
        </top>
        <bottom/>
      </border>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thick">
          <color theme="0"/>
        </top>
        <bottom/>
      </border>
    </dxf>
    <dxf>
      <fill>
        <patternFill patternType="solid">
          <fgColor indexed="64"/>
          <bgColor theme="8" tint="-0.499984740745262"/>
        </patternFill>
      </fill>
      <protection locked="0" hidden="0"/>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thick">
          <color theme="0"/>
        </top>
        <bottom/>
      </border>
    </dxf>
    <dxf>
      <fill>
        <patternFill patternType="solid">
          <fgColor indexed="64"/>
          <bgColor theme="8" tint="-0.499984740745262"/>
        </patternFill>
      </fill>
      <protection locked="0" hidden="0"/>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thick">
          <color theme="0"/>
        </top>
        <bottom/>
      </border>
    </dxf>
    <dxf>
      <fill>
        <patternFill patternType="solid">
          <fgColor indexed="64"/>
          <bgColor theme="8" tint="-0.499984740745262"/>
        </patternFill>
      </fill>
      <protection locked="0" hidden="0"/>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thick">
          <color theme="0"/>
        </top>
        <bottom/>
      </border>
    </dxf>
    <dxf>
      <fill>
        <patternFill patternType="solid">
          <fgColor indexed="64"/>
          <bgColor theme="8" tint="-0.499984740745262"/>
        </patternFill>
      </fill>
      <protection locked="0" hidden="0"/>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thick">
          <color theme="0"/>
        </top>
        <bottom/>
      </border>
    </dxf>
    <dxf>
      <fill>
        <patternFill patternType="solid">
          <fgColor indexed="64"/>
          <bgColor theme="8" tint="-0.499984740745262"/>
        </patternFill>
      </fill>
      <protection locked="0" hidden="0"/>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thick">
          <color theme="0"/>
        </top>
        <bottom/>
      </border>
    </dxf>
    <dxf>
      <fill>
        <patternFill patternType="solid">
          <fgColor indexed="64"/>
          <bgColor theme="8" tint="-0.499984740745262"/>
        </patternFill>
      </fill>
      <protection locked="0" hidden="0"/>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thick">
          <color theme="0"/>
        </top>
        <bottom/>
      </border>
    </dxf>
    <dxf>
      <fill>
        <patternFill patternType="solid">
          <fgColor indexed="64"/>
          <bgColor theme="8" tint="-0.499984740745262"/>
        </patternFill>
      </fill>
      <protection locked="0" hidden="0"/>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thick">
          <color theme="0"/>
        </top>
        <bottom/>
      </border>
    </dxf>
    <dxf>
      <fill>
        <patternFill patternType="solid">
          <fgColor indexed="64"/>
          <bgColor theme="8" tint="-0.499984740745262"/>
        </patternFill>
      </fill>
      <protection locked="0" hidden="0"/>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thick">
          <color theme="0"/>
        </top>
        <bottom/>
      </border>
    </dxf>
    <dxf>
      <fill>
        <patternFill patternType="solid">
          <fgColor indexed="64"/>
          <bgColor theme="8" tint="-0.499984740745262"/>
        </patternFill>
      </fill>
      <protection locked="0" hidden="0"/>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thick">
          <color theme="0"/>
        </top>
        <bottom/>
      </border>
    </dxf>
    <dxf>
      <fill>
        <patternFill patternType="solid">
          <fgColor indexed="64"/>
          <bgColor theme="8" tint="-0.499984740745262"/>
        </patternFill>
      </fill>
      <protection locked="0" hidden="0"/>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thick">
          <color theme="0"/>
        </top>
        <bottom/>
      </border>
    </dxf>
    <dxf>
      <fill>
        <patternFill patternType="solid">
          <fgColor indexed="64"/>
          <bgColor theme="8" tint="-0.499984740745262"/>
        </patternFill>
      </fill>
      <protection locked="0" hidden="0"/>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thick">
          <color theme="0"/>
        </top>
        <bottom/>
      </border>
    </dxf>
    <dxf>
      <fill>
        <patternFill patternType="solid">
          <fgColor indexed="64"/>
          <bgColor theme="8" tint="-0.499984740745262"/>
        </patternFill>
      </fill>
      <protection locked="0" hidden="0"/>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thick">
          <color theme="0"/>
        </top>
        <bottom/>
      </border>
    </dxf>
    <dxf>
      <font>
        <b val="0"/>
        <i val="0"/>
        <strike val="0"/>
        <condense val="0"/>
        <extend val="0"/>
        <outline val="0"/>
        <shadow val="0"/>
        <u val="none"/>
        <vertAlign val="baseline"/>
        <sz val="10"/>
        <color theme="4" tint="0.79998168889431442"/>
        <name val="Calibri"/>
        <scheme val="minor"/>
      </font>
      <fill>
        <patternFill patternType="solid">
          <fgColor indexed="64"/>
          <bgColor theme="4" tint="-0.499984740745262"/>
        </patternFill>
      </fill>
    </dxf>
    <dxf>
      <font>
        <b/>
        <i/>
        <strike/>
        <condense/>
        <extend/>
        <outline/>
        <shadow/>
        <u val="none"/>
        <vertAlign val="baseline"/>
        <sz val="10"/>
        <color theme="1"/>
        <name val="Calibri"/>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theme="4" tint="0.79998168889431442"/>
        <name val="Calibri"/>
        <scheme val="minor"/>
      </font>
      <fill>
        <patternFill patternType="solid">
          <fgColor indexed="64"/>
          <bgColor theme="4" tint="-0.499984740745262"/>
        </patternFill>
      </fill>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medium">
          <color indexed="64"/>
        </top>
        <bottom/>
      </border>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medium">
          <color indexed="64"/>
        </top>
        <bottom/>
      </border>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medium">
          <color indexed="64"/>
        </top>
        <bottom/>
      </border>
    </dxf>
    <dxf>
      <numFmt numFmtId="8" formatCode="#,##0.00\ _€;[Red]\-#,##0.00\ _€"/>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medium">
          <color indexed="64"/>
        </top>
        <bottom/>
      </border>
    </dxf>
    <dxf>
      <numFmt numFmtId="34" formatCode="_-* #,##0.00\ &quot;€&quot;_-;\-* #,##0.00\ &quot;€&quot;_-;_-* &quot;-&quot;??\ &quot;€&quot;_-;_-@_-"/>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medium">
          <color indexed="64"/>
        </top>
        <bottom/>
      </border>
    </dxf>
    <dxf>
      <numFmt numFmtId="34" formatCode="_-* #,##0.00\ &quot;€&quot;_-;\-* #,##0.00\ &quot;€&quot;_-;_-* &quot;-&quot;??\ &quot;€&quot;_-;_-@_-"/>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medium">
          <color indexed="64"/>
        </top>
        <bottom/>
      </border>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medium">
          <color indexed="64"/>
        </top>
        <bottom/>
      </border>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medium">
          <color indexed="64"/>
        </top>
        <bottom/>
      </border>
    </dxf>
    <dxf>
      <font>
        <b val="0"/>
        <i val="0"/>
        <strike val="0"/>
        <condense val="0"/>
        <extend val="0"/>
        <outline val="0"/>
        <shadow val="0"/>
        <u val="none"/>
        <vertAlign val="baseline"/>
        <sz val="10"/>
        <color theme="4" tint="0.79998168889431442"/>
        <name val="Calibri"/>
        <scheme val="minor"/>
      </font>
      <numFmt numFmtId="8" formatCode="#,##0.00\ _€;[Red]\-#,##0.00\ _€"/>
      <fill>
        <patternFill patternType="solid">
          <fgColor indexed="64"/>
          <bgColor theme="4" tint="-0.499984740745262"/>
        </patternFill>
      </fill>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medium">
          <color indexed="64"/>
        </top>
        <bottom/>
      </border>
    </dxf>
    <dxf>
      <font>
        <b val="0"/>
        <i val="0"/>
        <strike val="0"/>
        <condense val="0"/>
        <extend val="0"/>
        <outline val="0"/>
        <shadow val="0"/>
        <u val="none"/>
        <vertAlign val="baseline"/>
        <sz val="10"/>
        <color theme="4" tint="0.79998168889431442"/>
        <name val="Calibri"/>
        <scheme val="minor"/>
      </font>
      <numFmt numFmtId="8" formatCode="#,##0.00\ _€;[Red]\-#,##0.00\ _€"/>
      <fill>
        <patternFill patternType="solid">
          <fgColor indexed="64"/>
          <bgColor theme="4" tint="-0.499984740745262"/>
        </patternFill>
      </fill>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medium">
          <color indexed="64"/>
        </top>
        <bottom/>
      </border>
    </dxf>
    <dxf>
      <font>
        <b val="0"/>
        <i val="0"/>
        <strike val="0"/>
        <condense val="0"/>
        <extend val="0"/>
        <outline val="0"/>
        <shadow val="0"/>
        <u val="none"/>
        <vertAlign val="baseline"/>
        <sz val="10"/>
        <color theme="4" tint="0.79998168889431442"/>
        <name val="Calibri"/>
        <scheme val="minor"/>
      </font>
      <numFmt numFmtId="8" formatCode="#,##0.00\ _€;[Red]\-#,##0.00\ _€"/>
      <fill>
        <patternFill patternType="solid">
          <fgColor indexed="64"/>
          <bgColor theme="4" tint="-0.499984740745262"/>
        </patternFill>
      </fill>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medium">
          <color indexed="64"/>
        </top>
        <bottom/>
      </border>
    </dxf>
    <dxf>
      <font>
        <b val="0"/>
        <i val="0"/>
        <strike val="0"/>
        <condense val="0"/>
        <extend val="0"/>
        <outline val="0"/>
        <shadow val="0"/>
        <u val="none"/>
        <vertAlign val="baseline"/>
        <sz val="10"/>
        <color theme="4" tint="0.79998168889431442"/>
        <name val="Calibri"/>
        <scheme val="minor"/>
      </font>
      <numFmt numFmtId="8" formatCode="#,##0.00\ _€;[Red]\-#,##0.00\ _€"/>
      <fill>
        <patternFill patternType="solid">
          <fgColor indexed="64"/>
          <bgColor theme="4" tint="-0.499984740745262"/>
        </patternFill>
      </fill>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medium">
          <color indexed="64"/>
        </top>
        <bottom/>
      </border>
    </dxf>
    <dxf>
      <font>
        <b val="0"/>
        <i val="0"/>
        <strike val="0"/>
        <condense val="0"/>
        <extend val="0"/>
        <outline val="0"/>
        <shadow val="0"/>
        <u val="none"/>
        <vertAlign val="baseline"/>
        <sz val="10"/>
        <color theme="4" tint="0.79998168889431442"/>
        <name val="Calibri"/>
        <scheme val="minor"/>
      </font>
      <numFmt numFmtId="8" formatCode="#,##0.00\ _€;[Red]\-#,##0.00\ _€"/>
      <fill>
        <patternFill patternType="solid">
          <fgColor indexed="64"/>
          <bgColor theme="4" tint="-0.499984740745262"/>
        </patternFill>
      </fill>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medium">
          <color indexed="64"/>
        </top>
        <bottom/>
      </border>
    </dxf>
    <dxf>
      <font>
        <b val="0"/>
        <i val="0"/>
        <strike val="0"/>
        <condense val="0"/>
        <extend val="0"/>
        <outline val="0"/>
        <shadow val="0"/>
        <u val="none"/>
        <vertAlign val="baseline"/>
        <sz val="10"/>
        <color theme="4" tint="0.79998168889431442"/>
        <name val="Calibri"/>
        <scheme val="minor"/>
      </font>
      <numFmt numFmtId="8" formatCode="#,##0.00\ _€;[Red]\-#,##0.00\ _€"/>
      <fill>
        <patternFill patternType="solid">
          <fgColor indexed="64"/>
          <bgColor theme="4" tint="-0.499984740745262"/>
        </patternFill>
      </fill>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medium">
          <color indexed="64"/>
        </top>
        <bottom/>
      </border>
    </dxf>
    <dxf>
      <font>
        <b/>
        <i/>
        <strike/>
        <condense/>
        <extend/>
        <outline/>
        <shadow/>
        <u val="none"/>
        <vertAlign val="baseline"/>
        <sz val="10"/>
        <color theme="1"/>
        <name val="Calibri"/>
        <scheme val="minor"/>
      </font>
      <numFmt numFmtId="164" formatCode="_(&quot;$&quot;* #,##0.00_);_(&quot;$&quot;* \(#,##0.00\);_(&quot;$&quot;* &quot;-&quot;??_);_(@_)"/>
      <fill>
        <patternFill patternType="solid">
          <fgColor theme="4" tint="0.59999389629810485"/>
          <bgColor theme="4" tint="0.59999389629810485"/>
        </patternFill>
      </fill>
      <border diagonalUp="0" diagonalDown="0" outline="0">
        <left style="medium">
          <color indexed="64"/>
        </left>
        <right/>
        <top style="medium">
          <color indexed="64"/>
        </top>
        <bottom/>
      </border>
    </dxf>
    <dxf>
      <font>
        <b val="0"/>
        <i val="0"/>
        <strike val="0"/>
        <condense val="0"/>
        <extend val="0"/>
        <outline val="0"/>
        <shadow val="0"/>
        <u val="none"/>
        <vertAlign val="baseline"/>
        <sz val="10"/>
        <color theme="4" tint="0.79998168889431442"/>
        <name val="Calibri"/>
        <scheme val="minor"/>
      </font>
      <fill>
        <patternFill patternType="solid">
          <fgColor indexed="64"/>
          <bgColor theme="4" tint="-0.499984740745262"/>
        </patternFill>
      </fill>
    </dxf>
    <dxf>
      <font>
        <b/>
        <i/>
        <strike/>
        <condense/>
        <extend/>
        <outline/>
        <shadow/>
        <u val="none"/>
        <vertAlign val="baseline"/>
        <sz val="10"/>
        <color theme="1"/>
        <name val="Calibri"/>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val="0"/>
        <i val="0"/>
        <strike val="0"/>
      </font>
    </dxf>
    <dxf>
      <font>
        <b val="0"/>
        <i val="0"/>
        <strike val="0"/>
        <color theme="4" tint="0.79989013336588644"/>
      </font>
      <fill>
        <patternFill>
          <bgColor theme="4" tint="-0.499984740745262"/>
        </patternFill>
      </fill>
      <border>
        <horizontal style="thin">
          <color theme="4" tint="0.79998168889431442"/>
        </horizontal>
      </border>
    </dxf>
  </dxfs>
  <tableStyles count="1" defaultTableStyle="Company Budget" defaultPivotStyle="PivotStyleLight16">
    <tableStyle name="Company Budget" pivot="0" count="2">
      <tableStyleElement type="wholeTable" dxfId="89"/>
      <tableStyleElement type="totalRow" dxfId="88"/>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6F3511"/>
      <rgbColor rgb="00000080"/>
      <rgbColor rgb="00808000"/>
      <rgbColor rgb="00800080"/>
      <rgbColor rgb="00AE3B24"/>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8F7E4"/>
      <rgbColor rgb="0099CCFF"/>
      <rgbColor rgb="00EAEAEA"/>
      <rgbColor rgb="00CC99FF"/>
      <rgbColor rgb="00F1F1F1"/>
      <rgbColor rgb="003366FF"/>
      <rgbColor rgb="0033CCCC"/>
      <rgbColor rgb="00E0E6C4"/>
      <rgbColor rgb="00FFCC00"/>
      <rgbColor rgb="00FF9900"/>
      <rgbColor rgb="00FF6600"/>
      <rgbColor rgb="005E7190"/>
      <rgbColor rgb="00969696"/>
      <rgbColor rgb="00003366"/>
      <rgbColor rgb="004B8161"/>
      <rgbColor rgb="00003300"/>
      <rgbColor rgb="00333300"/>
      <rgbColor rgb="00993300"/>
      <rgbColor rgb="00993366"/>
      <rgbColor rgb="00333399"/>
      <rgbColor rgb="00545454"/>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fr-FR"/>
              <a:t>SUIVI DU</a:t>
            </a:r>
            <a:r>
              <a:rPr lang="fr-FR" baseline="0"/>
              <a:t> CHIFFRE 2017</a:t>
            </a:r>
            <a:endParaRPr lang="fr-FR"/>
          </a:p>
        </c:rich>
      </c:tx>
      <c:layout/>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fr-FR"/>
        </a:p>
      </c:txPr>
    </c:title>
    <c:autoTitleDeleted val="0"/>
    <c:plotArea>
      <c:layout>
        <c:manualLayout>
          <c:layoutTarget val="inner"/>
          <c:xMode val="edge"/>
          <c:yMode val="edge"/>
          <c:x val="8.722941987730394E-2"/>
          <c:y val="3.9428826416778223E-2"/>
          <c:w val="0.83240235609030322"/>
          <c:h val="0.78935936220823799"/>
        </c:manualLayout>
      </c:layout>
      <c:lineChart>
        <c:grouping val="standard"/>
        <c:varyColors val="0"/>
        <c:ser>
          <c:idx val="0"/>
          <c:order val="0"/>
          <c:tx>
            <c:v>ENTRÉE</c:v>
          </c:tx>
          <c:spPr>
            <a:ln w="50800" cap="rnd">
              <a:solidFill>
                <a:srgbClr val="00B050"/>
              </a:solidFill>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50000"/>
                        </a:schemeClr>
                      </a:solidFill>
                      <a:round/>
                    </a:ln>
                    <a:effectLst/>
                  </c:spPr>
                </c15:leaderLines>
              </c:ext>
            </c:extLst>
          </c:dLbls>
          <c:trendline>
            <c:spPr>
              <a:ln w="25400" cap="rnd">
                <a:solidFill>
                  <a:srgbClr val="00B050">
                    <a:alpha val="50000"/>
                  </a:srgbClr>
                </a:solidFill>
              </a:ln>
              <a:effectLst/>
            </c:spPr>
            <c:trendlineType val="log"/>
            <c:dispRSqr val="0"/>
            <c:dispEq val="0"/>
          </c:trendline>
          <c:cat>
            <c:strRef>
              <c:f>'TABLEAU CONTABLE'!$C$5:$N$5</c:f>
              <c:strCache>
                <c:ptCount val="12"/>
                <c:pt idx="0">
                  <c:v>JANVIER</c:v>
                </c:pt>
                <c:pt idx="1">
                  <c:v>FÉVRIER</c:v>
                </c:pt>
                <c:pt idx="2">
                  <c:v>MARS</c:v>
                </c:pt>
                <c:pt idx="3">
                  <c:v>AVRIL</c:v>
                </c:pt>
                <c:pt idx="4">
                  <c:v>MAI</c:v>
                </c:pt>
                <c:pt idx="5">
                  <c:v>JUIN</c:v>
                </c:pt>
                <c:pt idx="6">
                  <c:v>JUILLET</c:v>
                </c:pt>
                <c:pt idx="7">
                  <c:v>AOUT</c:v>
                </c:pt>
                <c:pt idx="8">
                  <c:v>SEPTEMBRE</c:v>
                </c:pt>
                <c:pt idx="9">
                  <c:v>OCTOBRE</c:v>
                </c:pt>
                <c:pt idx="10">
                  <c:v>NOVEMBRE</c:v>
                </c:pt>
                <c:pt idx="11">
                  <c:v>DECEMBRE</c:v>
                </c:pt>
              </c:strCache>
            </c:strRef>
          </c:cat>
          <c:val>
            <c:numRef>
              <c:f>'TABLEAU CONTABLE'!$C$14:$N$14</c:f>
              <c:numCache>
                <c:formatCode>_("€"* #,##0.00_);_("€"* \(#,##0.00\);_("€"* "-"??_);_(@_)</c:formatCode>
                <c:ptCount val="12"/>
                <c:pt idx="0" formatCode="&quot;€&quot;#,##0.00_);\(&quot;€&quot;#,##0.00\)">
                  <c:v>0</c:v>
                </c:pt>
                <c:pt idx="1">
                  <c:v>0</c:v>
                </c:pt>
                <c:pt idx="2" formatCode="&quot;€&quot;#,##0.00_);\(&quot;€&quot;#,##0.00\)">
                  <c:v>0</c:v>
                </c:pt>
                <c:pt idx="3" formatCode="&quot;€&quot;#,##0.00_);\(&quot;€&quot;#,##0.00\)">
                  <c:v>0</c:v>
                </c:pt>
                <c:pt idx="4" formatCode="&quot;€&quot;#,##0.00_);\(&quot;€&quot;#,##0.00\)">
                  <c:v>0</c:v>
                </c:pt>
                <c:pt idx="5" formatCode="&quot;€&quot;#,##0.00_);\(&quot;€&quot;#,##0.00\)">
                  <c:v>0</c:v>
                </c:pt>
                <c:pt idx="6" formatCode="&quot;€&quot;#,##0.00_);\(&quot;€&quot;#,##0.00\)">
                  <c:v>0</c:v>
                </c:pt>
                <c:pt idx="7" formatCode="&quot;€&quot;#,##0.00_);\(&quot;€&quot;#,##0.00\)">
                  <c:v>0</c:v>
                </c:pt>
                <c:pt idx="8" formatCode="&quot;€&quot;#,##0.00_);\(&quot;€&quot;#,##0.00\)">
                  <c:v>0</c:v>
                </c:pt>
                <c:pt idx="9" formatCode="&quot;€&quot;#,##0.00_);\(&quot;€&quot;#,##0.00\)">
                  <c:v>0</c:v>
                </c:pt>
                <c:pt idx="10" formatCode="&quot;€&quot;#,##0.00_);\(&quot;€&quot;#,##0.00\)">
                  <c:v>0</c:v>
                </c:pt>
                <c:pt idx="11" formatCode="&quot;€&quot;#,##0.00_);\(&quot;€&quot;#,##0.00\)">
                  <c:v>0</c:v>
                </c:pt>
              </c:numCache>
            </c:numRef>
          </c:val>
          <c:smooth val="0"/>
        </c:ser>
        <c:ser>
          <c:idx val="2"/>
          <c:order val="1"/>
          <c:tx>
            <c:v>SORTIE</c:v>
          </c:tx>
          <c:spPr>
            <a:ln w="50800" cap="rnd">
              <a:solidFill>
                <a:srgbClr val="FF0000"/>
              </a:solidFill>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50000"/>
                        </a:schemeClr>
                      </a:solidFill>
                      <a:round/>
                    </a:ln>
                    <a:effectLst/>
                  </c:spPr>
                </c15:leaderLines>
              </c:ext>
            </c:extLst>
          </c:dLbls>
          <c:trendline>
            <c:spPr>
              <a:ln w="25400" cap="rnd">
                <a:solidFill>
                  <a:srgbClr val="C00000">
                    <a:alpha val="50000"/>
                  </a:srgbClr>
                </a:solidFill>
              </a:ln>
              <a:effectLst/>
            </c:spPr>
            <c:trendlineType val="log"/>
            <c:dispRSqr val="0"/>
            <c:dispEq val="0"/>
          </c:trendline>
          <c:cat>
            <c:strRef>
              <c:f>'TABLEAU CONTABLE'!$C$5:$N$5</c:f>
              <c:strCache>
                <c:ptCount val="12"/>
                <c:pt idx="0">
                  <c:v>JANVIER</c:v>
                </c:pt>
                <c:pt idx="1">
                  <c:v>FÉVRIER</c:v>
                </c:pt>
                <c:pt idx="2">
                  <c:v>MARS</c:v>
                </c:pt>
                <c:pt idx="3">
                  <c:v>AVRIL</c:v>
                </c:pt>
                <c:pt idx="4">
                  <c:v>MAI</c:v>
                </c:pt>
                <c:pt idx="5">
                  <c:v>JUIN</c:v>
                </c:pt>
                <c:pt idx="6">
                  <c:v>JUILLET</c:v>
                </c:pt>
                <c:pt idx="7">
                  <c:v>AOUT</c:v>
                </c:pt>
                <c:pt idx="8">
                  <c:v>SEPTEMBRE</c:v>
                </c:pt>
                <c:pt idx="9">
                  <c:v>OCTOBRE</c:v>
                </c:pt>
                <c:pt idx="10">
                  <c:v>NOVEMBRE</c:v>
                </c:pt>
                <c:pt idx="11">
                  <c:v>DECEMBRE</c:v>
                </c:pt>
              </c:strCache>
            </c:strRef>
          </c:cat>
          <c:val>
            <c:numRef>
              <c:f>'TABLEAU CONTABLE'!$C$26:$N$26</c:f>
              <c:numCache>
                <c:formatCode>#\ ##0.00\ "€"</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ser>
        <c:ser>
          <c:idx val="1"/>
          <c:order val="2"/>
          <c:tx>
            <c:v>Chiffre d'affaire</c:v>
          </c:tx>
          <c:spPr>
            <a:ln w="50800" cap="rnd">
              <a:solidFill>
                <a:srgbClr val="00B0F0"/>
              </a:solidFill>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50000"/>
                        </a:schemeClr>
                      </a:solidFill>
                      <a:round/>
                    </a:ln>
                    <a:effectLst/>
                  </c:spPr>
                </c15:leaderLines>
              </c:ext>
            </c:extLst>
          </c:dLbls>
          <c:trendline>
            <c:spPr>
              <a:ln w="25400" cap="rnd">
                <a:solidFill>
                  <a:srgbClr val="00B0F0">
                    <a:alpha val="50000"/>
                  </a:srgbClr>
                </a:solidFill>
              </a:ln>
              <a:effectLst/>
            </c:spPr>
            <c:trendlineType val="log"/>
            <c:dispRSqr val="0"/>
            <c:dispEq val="0"/>
          </c:trendline>
          <c:cat>
            <c:strRef>
              <c:f>'TABLEAU CONTABLE'!$C$5:$N$5</c:f>
              <c:strCache>
                <c:ptCount val="12"/>
                <c:pt idx="0">
                  <c:v>JANVIER</c:v>
                </c:pt>
                <c:pt idx="1">
                  <c:v>FÉVRIER</c:v>
                </c:pt>
                <c:pt idx="2">
                  <c:v>MARS</c:v>
                </c:pt>
                <c:pt idx="3">
                  <c:v>AVRIL</c:v>
                </c:pt>
                <c:pt idx="4">
                  <c:v>MAI</c:v>
                </c:pt>
                <c:pt idx="5">
                  <c:v>JUIN</c:v>
                </c:pt>
                <c:pt idx="6">
                  <c:v>JUILLET</c:v>
                </c:pt>
                <c:pt idx="7">
                  <c:v>AOUT</c:v>
                </c:pt>
                <c:pt idx="8">
                  <c:v>SEPTEMBRE</c:v>
                </c:pt>
                <c:pt idx="9">
                  <c:v>OCTOBRE</c:v>
                </c:pt>
                <c:pt idx="10">
                  <c:v>NOVEMBRE</c:v>
                </c:pt>
                <c:pt idx="11">
                  <c:v>DECEMBRE</c:v>
                </c:pt>
              </c:strCache>
            </c:strRef>
          </c:cat>
          <c:val>
            <c:numRef>
              <c:f>'TABLEAU CONTABLE'!$C$7:$N$7</c:f>
              <c:numCache>
                <c:formatCode>_("€"* #,##0.00_);_("€"* \(#,##0.00\);_("€"* "-"??_);_(@_)</c:formatCode>
                <c:ptCount val="12"/>
                <c:pt idx="0">
                  <c:v>0</c:v>
                </c:pt>
                <c:pt idx="1">
                  <c:v>0</c:v>
                </c:pt>
                <c:pt idx="2" formatCode="&quot;€&quot;#,##0.00_);[Red]\(&quot;€&quot;#,##0.00\)">
                  <c:v>0</c:v>
                </c:pt>
                <c:pt idx="3" formatCode="&quot;€&quot;#,##0.00_);[Red]\(&quot;€&quot;#,##0.00\)">
                  <c:v>0</c:v>
                </c:pt>
                <c:pt idx="4" formatCode="&quot;€&quot;#,##0.00_);\(&quot;€&quot;#,##0.00\)">
                  <c:v>0</c:v>
                </c:pt>
                <c:pt idx="5" formatCode="&quot;€&quot;#,##0.00_);\(&quot;€&quot;#,##0.00\)">
                  <c:v>0</c:v>
                </c:pt>
                <c:pt idx="6" formatCode="&quot;€&quot;#,##0.00_);\(&quot;€&quot;#,##0.00\)">
                  <c:v>0</c:v>
                </c:pt>
                <c:pt idx="7" formatCode="&quot;€&quot;#,##0.00_);\(&quot;€&quot;#,##0.00\)">
                  <c:v>0</c:v>
                </c:pt>
                <c:pt idx="8" formatCode="&quot;€&quot;#,##0.00_);\(&quot;€&quot;#,##0.00\)">
                  <c:v>0</c:v>
                </c:pt>
                <c:pt idx="9" formatCode="&quot;€&quot;#,##0.00_);\(&quot;€&quot;#,##0.00\)">
                  <c:v>0</c:v>
                </c:pt>
                <c:pt idx="10" formatCode="&quot;€&quot;#,##0.00_);\(&quot;€&quot;#,##0.00\)">
                  <c:v>0</c:v>
                </c:pt>
                <c:pt idx="11" formatCode="&quot;€&quot;#,##0.00_);\(&quot;€&quot;#,##0.00\)">
                  <c:v>0</c:v>
                </c:pt>
              </c:numCache>
            </c:numRef>
          </c:val>
          <c:smooth val="0"/>
        </c:ser>
        <c:dLbls>
          <c:showLegendKey val="0"/>
          <c:showVal val="0"/>
          <c:showCatName val="0"/>
          <c:showSerName val="0"/>
          <c:showPercent val="0"/>
          <c:showBubbleSize val="0"/>
        </c:dLbls>
        <c:smooth val="0"/>
        <c:axId val="138037584"/>
        <c:axId val="138038144"/>
      </c:lineChart>
      <c:catAx>
        <c:axId val="138037584"/>
        <c:scaling>
          <c:orientation val="minMax"/>
        </c:scaling>
        <c:delete val="0"/>
        <c:axPos val="b"/>
        <c:numFmt formatCode="General" sourceLinked="1"/>
        <c:majorTickMark val="none"/>
        <c:minorTickMark val="none"/>
        <c:tickLblPos val="nextTo"/>
        <c:spPr>
          <a:solidFill>
            <a:srgbClr val="FFFF00"/>
          </a:solid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crossAx val="138038144"/>
        <c:crosses val="autoZero"/>
        <c:auto val="1"/>
        <c:lblAlgn val="ctr"/>
        <c:lblOffset val="100"/>
        <c:noMultiLvlLbl val="0"/>
      </c:catAx>
      <c:valAx>
        <c:axId val="138038144"/>
        <c:scaling>
          <c:orientation val="minMax"/>
        </c:scaling>
        <c:delete val="0"/>
        <c:axPos val="l"/>
        <c:majorGridlines>
          <c:spPr>
            <a:ln w="9525" cap="flat" cmpd="sng" algn="ctr">
              <a:gradFill>
                <a:gsLst>
                  <a:gs pos="100000">
                    <a:schemeClr val="dk1">
                      <a:lumMod val="75000"/>
                      <a:lumOff val="25000"/>
                    </a:schemeClr>
                  </a:gs>
                  <a:gs pos="0">
                    <a:schemeClr val="dk1">
                      <a:lumMod val="65000"/>
                      <a:lumOff val="35000"/>
                    </a:schemeClr>
                  </a:gs>
                </a:gsLst>
                <a:lin ang="5400000" scaled="0"/>
              </a:gradFill>
              <a:round/>
            </a:ln>
            <a:effectLst/>
          </c:spPr>
        </c:majorGridlines>
        <c:title>
          <c:layout/>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fr-FR"/>
            </a:p>
          </c:txPr>
        </c:title>
        <c:numFmt formatCode="&quot;€&quot;#,##0.00_);\(&quot;€&quot;#,##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crossAx val="138037584"/>
        <c:crosses val="autoZero"/>
        <c:crossBetween val="between"/>
      </c:valAx>
      <c:dTable>
        <c:showHorzBorder val="1"/>
        <c:showVertBorder val="1"/>
        <c:showOutline val="1"/>
        <c:showKeys val="1"/>
        <c:spPr>
          <a:noFill/>
          <a:ln w="9525">
            <a:solidFill>
              <a:schemeClr val="dk1">
                <a:lumMod val="50000"/>
                <a:lumOff val="50000"/>
              </a:schemeClr>
            </a:solidFill>
          </a:ln>
          <a:effectLst/>
        </c:spPr>
        <c:txPr>
          <a:bodyPr rot="0" spcFirstLastPara="1" vertOverflow="ellipsis" vert="horz" wrap="square" anchor="ctr" anchorCtr="1"/>
          <a:lstStyle/>
          <a:p>
            <a:pPr rtl="0">
              <a:defRPr sz="900" b="0" i="0" u="none" strike="noStrike" kern="1200" baseline="0">
                <a:solidFill>
                  <a:schemeClr val="lt1">
                    <a:lumMod val="75000"/>
                  </a:schemeClr>
                </a:solidFill>
                <a:latin typeface="+mn-lt"/>
                <a:ea typeface="+mn-ea"/>
                <a:cs typeface="+mn-cs"/>
              </a:defRPr>
            </a:pPr>
            <a:endParaRPr lang="fr-FR"/>
          </a:p>
        </c:txPr>
      </c:dTable>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legend>
    <c:plotVisOnly val="1"/>
    <c:dispBlanksAs val="zero"/>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6">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75000"/>
                <a:lumOff val="25000"/>
              </a:schemeClr>
            </a:gs>
            <a:gs pos="0">
              <a:schemeClr val="dk1">
                <a:lumMod val="65000"/>
                <a:lumOff val="3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dk1">
                <a:lumMod val="75000"/>
                <a:lumOff val="25000"/>
                <a:alpha val="25000"/>
              </a:schemeClr>
            </a:gs>
            <a:gs pos="0">
              <a:schemeClr val="dk1">
                <a:lumMod val="65000"/>
                <a:lumOff val="35000"/>
                <a:alpha val="25000"/>
              </a:schemeClr>
            </a:gs>
          </a:gsLst>
          <a:lin ang="5400000" scaled="0"/>
        </a:gra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514350</xdr:colOff>
      <xdr:row>49</xdr:row>
      <xdr:rowOff>1</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232833</xdr:rowOff>
    </xdr:from>
    <xdr:to>
      <xdr:col>17</xdr:col>
      <xdr:colOff>0</xdr:colOff>
      <xdr:row>3</xdr:row>
      <xdr:rowOff>16934</xdr:rowOff>
    </xdr:to>
    <xdr:grpSp>
      <xdr:nvGrpSpPr>
        <xdr:cNvPr id="2" name="Bordure de titre" descr="&quot;&quot;" title="Bordure"/>
        <xdr:cNvGrpSpPr/>
      </xdr:nvGrpSpPr>
      <xdr:grpSpPr>
        <a:xfrm>
          <a:off x="0" y="815539"/>
          <a:ext cx="15564971" cy="64248"/>
          <a:chOff x="0" y="825500"/>
          <a:chExt cx="22129750" cy="59267"/>
        </a:xfrm>
      </xdr:grpSpPr>
      <xdr:cxnSp macro="">
        <xdr:nvCxnSpPr>
          <xdr:cNvPr id="5" name="Ligne épaisse"/>
          <xdr:cNvCxnSpPr/>
        </xdr:nvCxnSpPr>
        <xdr:spPr>
          <a:xfrm>
            <a:off x="0" y="884767"/>
            <a:ext cx="22129750" cy="0"/>
          </a:xfrm>
          <a:prstGeom prst="line">
            <a:avLst/>
          </a:prstGeom>
          <a:ln>
            <a:solidFill>
              <a:schemeClr val="accent1">
                <a:lumMod val="20000"/>
                <a:lumOff val="80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6" name="Ligne épaisse"/>
          <xdr:cNvCxnSpPr/>
        </xdr:nvCxnSpPr>
        <xdr:spPr>
          <a:xfrm>
            <a:off x="0" y="825500"/>
            <a:ext cx="22129750" cy="0"/>
          </a:xfrm>
          <a:prstGeom prst="line">
            <a:avLst/>
          </a:prstGeom>
          <a:ln w="28575">
            <a:solidFill>
              <a:schemeClr val="accent1">
                <a:lumMod val="20000"/>
                <a:lumOff val="80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ables/table1.xml><?xml version="1.0" encoding="utf-8"?>
<table xmlns="http://schemas.openxmlformats.org/spreadsheetml/2006/main" id="3" name="TableauDépenses" displayName="TableauDépenses" ref="B17:Q25" headerRowCount="0" totalsRowCount="1">
  <tableColumns count="16">
    <tableColumn id="1" name="Dépense" totalsRowLabel="DÉPENSES TOTALES" headerRowDxfId="87" dataDxfId="86" totalsRowDxfId="31"/>
    <tableColumn id="4" name="Semaine 1" totalsRowFunction="sum" headerRowDxfId="85" totalsRowDxfId="30"/>
    <tableColumn id="5" name="Semaine 2" totalsRowFunction="sum" headerRowDxfId="84" dataDxfId="83" totalsRowDxfId="29" dataCellStyle="Monétaire"/>
    <tableColumn id="6" name="Semaine 3" totalsRowFunction="sum" headerRowDxfId="82" dataDxfId="81" totalsRowDxfId="28" dataCellStyle="Monétaire"/>
    <tableColumn id="7" name="Semaine 4" totalsRowFunction="sum" headerRowDxfId="80" dataDxfId="79" totalsRowDxfId="27" dataCellStyle="Monétaire"/>
    <tableColumn id="8" name="Semaine 5" totalsRowFunction="custom" headerRowDxfId="78" dataDxfId="77" totalsRowDxfId="26" dataCellStyle="Monétaire">
      <totalsRowFormula>SUM(G17:G24)</totalsRowFormula>
    </tableColumn>
    <tableColumn id="9" name="Semaine 6" totalsRowFunction="sum" headerRowDxfId="76" dataDxfId="75" totalsRowDxfId="25" dataCellStyle="Monétaire"/>
    <tableColumn id="10" name="Semaine 7" totalsRowFunction="sum" headerRowDxfId="74" dataDxfId="73" totalsRowDxfId="24" dataCellStyle="Monétaire"/>
    <tableColumn id="11" name="Semaine 8" totalsRowFunction="sum" headerRowDxfId="72" totalsRowDxfId="23"/>
    <tableColumn id="12" name="Semaine 9" totalsRowFunction="sum" headerRowDxfId="71" totalsRowDxfId="22"/>
    <tableColumn id="13" name="Semaine 10" totalsRowFunction="sum" headerRowDxfId="70" dataDxfId="69" totalsRowDxfId="21">
      <calculatedColumnFormula>Voiture!H14</calculatedColumnFormula>
    </tableColumn>
    <tableColumn id="14" name="Semaine 11" totalsRowFunction="sum" headerRowDxfId="68" dataDxfId="67" totalsRowDxfId="20">
      <calculatedColumnFormula>Voiture!H15</calculatedColumnFormula>
    </tableColumn>
    <tableColumn id="15" name="Semaine 12" totalsRowFunction="sum" headerRowDxfId="66" dataDxfId="65" totalsRowDxfId="19">
      <calculatedColumnFormula>Voiture!H15</calculatedColumnFormula>
    </tableColumn>
    <tableColumn id="21" name="Semaine 18" headerRowDxfId="64" totalsRowDxfId="18"/>
    <tableColumn id="22" name="Total" totalsRowFunction="sum" headerRowDxfId="63" totalsRowDxfId="17">
      <calculatedColumnFormula>SUM(TableauDépenses[[#This Row],[Semaine 1]:[Semaine 18]])</calculatedColumnFormula>
    </tableColumn>
    <tableColumn id="23" name="Colonne1" headerRowDxfId="62" dataDxfId="61" totalsRowDxfId="16"/>
  </tableColumns>
  <tableStyleInfo name="Company Budget" showFirstColumn="0" showLastColumn="0" showRowStripes="1" showColumnStripes="0"/>
  <extLst>
    <ext xmlns:x14="http://schemas.microsoft.com/office/spreadsheetml/2009/9/main" uri="{504A1905-F514-4f6f-8877-14C23A59335A}">
      <x14:table altText="Table des dépenses" altTextSummary="Synthèse des dépenses pour 18 périodes, par exemple tous les 14 jours."/>
    </ext>
  </extLst>
</table>
</file>

<file path=xl/tables/table2.xml><?xml version="1.0" encoding="utf-8"?>
<table xmlns="http://schemas.openxmlformats.org/spreadsheetml/2006/main" id="1" name="TableauRevenus" displayName="TableauRevenus" ref="B11:Q14" headerRowCount="0" totalsRowCount="1">
  <tableColumns count="16">
    <tableColumn id="1" name="Revenus" totalsRowLabel="REVENUS TOTAUX" headerRowDxfId="60" dataDxfId="59" totalsRowDxfId="15"/>
    <tableColumn id="6" name="Semaine 1" totalsRowFunction="sum" headerRowDxfId="58" dataDxfId="57" totalsRowDxfId="14"/>
    <tableColumn id="7" name="Semaine 2" totalsRowFunction="sum" headerRowDxfId="56" dataDxfId="55" totalsRowDxfId="13"/>
    <tableColumn id="8" name="Semaine 3" totalsRowFunction="sum" headerRowDxfId="54" dataDxfId="53" totalsRowDxfId="12"/>
    <tableColumn id="9" name="Semaine 4" totalsRowFunction="sum" headerRowDxfId="52" dataDxfId="51" totalsRowDxfId="11"/>
    <tableColumn id="10" name="Semaine 5" totalsRowFunction="sum" headerRowDxfId="50" dataDxfId="49" totalsRowDxfId="10"/>
    <tableColumn id="11" name="Semaine 6" totalsRowFunction="sum" headerRowDxfId="48" dataDxfId="47" totalsRowDxfId="9"/>
    <tableColumn id="12" name="Semaine 7" totalsRowFunction="sum" headerRowDxfId="46" dataDxfId="45" totalsRowDxfId="8"/>
    <tableColumn id="13" name="Semaine 8" totalsRowFunction="sum" headerRowDxfId="44" dataDxfId="43" totalsRowDxfId="7"/>
    <tableColumn id="14" name="Semaine 9" totalsRowFunction="sum" headerRowDxfId="42" dataDxfId="41" totalsRowDxfId="6"/>
    <tableColumn id="15" name="Semaine 10" totalsRowFunction="sum" headerRowDxfId="40" dataDxfId="39" totalsRowDxfId="5"/>
    <tableColumn id="16" name="Semaine 11" totalsRowFunction="sum" headerRowDxfId="38" dataDxfId="37" totalsRowDxfId="4"/>
    <tableColumn id="17" name="Semaine 12" totalsRowFunction="sum" headerRowDxfId="36" dataDxfId="35" totalsRowDxfId="3"/>
    <tableColumn id="18" name="Semaine 13" headerRowDxfId="34" totalsRowDxfId="2"/>
    <tableColumn id="19" name="Semaine 14" totalsRowLabel="TOTAL" headerRowDxfId="33" totalsRowDxfId="1"/>
    <tableColumn id="20" name="Semaine 15" totalsRowFunction="custom" headerRowDxfId="32" totalsRowDxfId="0">
      <totalsRowFormula>SUM(C14:N14)</totalsRowFormula>
    </tableColumn>
  </tableColumns>
  <tableStyleInfo name="Company Budget" showFirstColumn="0" showLastColumn="0" showRowStripes="1" showColumnStripes="0"/>
  <extLst>
    <ext xmlns:x14="http://schemas.microsoft.com/office/spreadsheetml/2009/9/main" uri="{504A1905-F514-4f6f-8877-14C23A59335A}">
      <x14:table altText="Tableau des revenus" altTextSummary="Synthèse des revenus pour 18 périodes, par exemple tous les 14 jours."/>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mments" Target="../comments2.xml"/><Relationship Id="rId5" Type="http://schemas.openxmlformats.org/officeDocument/2006/relationships/table" Target="../tables/table2.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election activeCell="Q5" sqref="Q5"/>
    </sheetView>
  </sheetViews>
  <sheetFormatPr baseColWidth="10" defaultRowHeight="12.75" x14ac:dyDescent="0.2"/>
  <sheetData/>
  <sheetProtection algorithmName="SHA-512" hashValue="fDjtv0xb4HL6S1bz7+bDhyo+WmvR54ntp9l1ABDOodnj1voCD3QvG41o9mR+QSu7aRivpoFdMl319o73igY5Sw==" saltValue="lCobSp6vbTc9YaJuw8Pqg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U65"/>
  <sheetViews>
    <sheetView tabSelected="1" workbookViewId="0">
      <selection activeCell="J19" sqref="J19:J20"/>
    </sheetView>
  </sheetViews>
  <sheetFormatPr baseColWidth="10" defaultRowHeight="15" x14ac:dyDescent="0.25"/>
  <cols>
    <col min="1" max="1" width="10.42578125" style="79" customWidth="1"/>
    <col min="2" max="3" width="11.42578125" style="79"/>
    <col min="4" max="4" width="36.140625" style="79" bestFit="1" customWidth="1"/>
    <col min="5" max="5" width="11.42578125" style="79"/>
    <col min="6" max="6" width="14.28515625" style="79" bestFit="1" customWidth="1"/>
    <col min="7" max="7" width="8.5703125" style="79" customWidth="1"/>
    <col min="8" max="8" width="11.42578125" style="79"/>
    <col min="9" max="9" width="13.140625" style="79" bestFit="1" customWidth="1"/>
    <col min="10" max="14" width="13.85546875" style="79" customWidth="1"/>
    <col min="15" max="15" width="11.42578125" style="79"/>
    <col min="16" max="16" width="11.85546875" style="79" bestFit="1" customWidth="1"/>
    <col min="17" max="16384" width="11.42578125" style="79"/>
  </cols>
  <sheetData>
    <row r="1" spans="1:17" ht="15" customHeight="1" x14ac:dyDescent="0.25">
      <c r="A1" s="259" t="s">
        <v>132</v>
      </c>
      <c r="B1" s="260"/>
      <c r="C1" s="260"/>
      <c r="D1" s="260"/>
      <c r="E1" s="260"/>
      <c r="F1" s="260"/>
      <c r="G1" s="260"/>
      <c r="H1" s="260"/>
      <c r="I1" s="260"/>
      <c r="J1" s="263">
        <v>2017</v>
      </c>
      <c r="K1" s="265"/>
      <c r="L1" s="266"/>
      <c r="M1" s="266"/>
      <c r="N1" s="267"/>
      <c r="O1" s="80"/>
    </row>
    <row r="2" spans="1:17" ht="15.75" customHeight="1" thickBot="1" x14ac:dyDescent="0.3">
      <c r="A2" s="261"/>
      <c r="B2" s="262"/>
      <c r="C2" s="262"/>
      <c r="D2" s="262"/>
      <c r="E2" s="262"/>
      <c r="F2" s="262"/>
      <c r="G2" s="262"/>
      <c r="H2" s="262"/>
      <c r="I2" s="262"/>
      <c r="J2" s="264"/>
      <c r="K2" s="268"/>
      <c r="L2" s="269"/>
      <c r="M2" s="269"/>
      <c r="N2" s="270"/>
      <c r="O2" s="80"/>
    </row>
    <row r="3" spans="1:17" ht="15" customHeight="1" thickBot="1" x14ac:dyDescent="0.3">
      <c r="A3" s="275" t="s">
        <v>124</v>
      </c>
      <c r="B3" s="277" t="s">
        <v>123</v>
      </c>
      <c r="C3" s="278"/>
      <c r="D3" s="279"/>
      <c r="E3" s="283" t="s">
        <v>122</v>
      </c>
      <c r="F3" s="244" t="s">
        <v>121</v>
      </c>
      <c r="G3" s="248" t="s">
        <v>120</v>
      </c>
      <c r="H3" s="248" t="s">
        <v>119</v>
      </c>
      <c r="I3" s="285" t="s">
        <v>118</v>
      </c>
      <c r="J3" s="271" t="s">
        <v>117</v>
      </c>
      <c r="K3" s="251" t="s">
        <v>116</v>
      </c>
      <c r="L3" s="273" t="s">
        <v>115</v>
      </c>
      <c r="M3" s="158" t="s">
        <v>114</v>
      </c>
      <c r="N3" s="257" t="s">
        <v>113</v>
      </c>
      <c r="O3" s="80"/>
    </row>
    <row r="4" spans="1:17" ht="25.5" customHeight="1" thickBot="1" x14ac:dyDescent="0.3">
      <c r="A4" s="276"/>
      <c r="B4" s="280"/>
      <c r="C4" s="281"/>
      <c r="D4" s="282"/>
      <c r="E4" s="284"/>
      <c r="F4" s="245"/>
      <c r="G4" s="249"/>
      <c r="H4" s="249"/>
      <c r="I4" s="286"/>
      <c r="J4" s="272"/>
      <c r="K4" s="252"/>
      <c r="L4" s="274"/>
      <c r="M4" s="161">
        <v>0.16</v>
      </c>
      <c r="N4" s="258"/>
      <c r="O4" s="80"/>
    </row>
    <row r="5" spans="1:17" x14ac:dyDescent="0.25">
      <c r="A5" s="183">
        <v>1</v>
      </c>
      <c r="B5" s="381" t="s">
        <v>133</v>
      </c>
      <c r="C5" s="186"/>
      <c r="D5" s="187"/>
      <c r="E5" s="382" t="s">
        <v>26</v>
      </c>
      <c r="F5" s="246">
        <v>5000</v>
      </c>
      <c r="G5" s="289">
        <v>1.2</v>
      </c>
      <c r="H5" s="250">
        <f>F5-I5</f>
        <v>833.33333333333303</v>
      </c>
      <c r="I5" s="253">
        <f>F5/G5</f>
        <v>4166.666666666667</v>
      </c>
      <c r="J5" s="287">
        <f>IF(P6&lt;29000,0.7,0.75)</f>
        <v>0.7</v>
      </c>
      <c r="K5" s="253">
        <f>I5-L5</f>
        <v>1250.0000000000005</v>
      </c>
      <c r="L5" s="253">
        <f>I5*J5</f>
        <v>2916.6666666666665</v>
      </c>
      <c r="M5" s="156">
        <f>M4*L5</f>
        <v>466.66666666666663</v>
      </c>
      <c r="N5" s="253">
        <f>L5*26/100</f>
        <v>758.33333333333326</v>
      </c>
      <c r="O5" s="80"/>
      <c r="P5" s="143"/>
    </row>
    <row r="6" spans="1:17" ht="15.75" thickBot="1" x14ac:dyDescent="0.3">
      <c r="A6" s="184"/>
      <c r="B6" s="188"/>
      <c r="C6" s="189"/>
      <c r="D6" s="190"/>
      <c r="E6" s="184"/>
      <c r="F6" s="247"/>
      <c r="G6" s="193"/>
      <c r="H6" s="206"/>
      <c r="I6" s="192"/>
      <c r="J6" s="241"/>
      <c r="K6" s="254"/>
      <c r="L6" s="191"/>
      <c r="M6" s="163">
        <v>0</v>
      </c>
      <c r="N6" s="191"/>
      <c r="O6" s="80"/>
      <c r="P6" s="143">
        <f>I5</f>
        <v>4166.666666666667</v>
      </c>
    </row>
    <row r="7" spans="1:17" x14ac:dyDescent="0.25">
      <c r="A7" s="179">
        <v>2</v>
      </c>
      <c r="B7" s="381" t="s">
        <v>134</v>
      </c>
      <c r="C7" s="186"/>
      <c r="D7" s="187"/>
      <c r="E7" s="382" t="s">
        <v>27</v>
      </c>
      <c r="F7" s="243">
        <v>10000</v>
      </c>
      <c r="G7" s="242">
        <v>1.2</v>
      </c>
      <c r="H7" s="288">
        <f>F7-I7</f>
        <v>1666.6666666666661</v>
      </c>
      <c r="I7" s="181">
        <f>F7/G7</f>
        <v>8333.3333333333339</v>
      </c>
      <c r="J7" s="379">
        <v>0.7</v>
      </c>
      <c r="K7" s="255">
        <f>I7-L7</f>
        <v>2500.0000000000009</v>
      </c>
      <c r="L7" s="181">
        <f>I7*J7</f>
        <v>5833.333333333333</v>
      </c>
      <c r="M7" s="155">
        <f>M4*L7</f>
        <v>933.33333333333326</v>
      </c>
      <c r="N7" s="255">
        <f>L7*26/100</f>
        <v>1516.6666666666665</v>
      </c>
      <c r="O7" s="80"/>
      <c r="P7" s="143">
        <f>P6+I7</f>
        <v>12500</v>
      </c>
      <c r="Q7" s="143"/>
    </row>
    <row r="8" spans="1:17" ht="15.75" thickBot="1" x14ac:dyDescent="0.3">
      <c r="A8" s="180"/>
      <c r="B8" s="188"/>
      <c r="C8" s="189"/>
      <c r="D8" s="190"/>
      <c r="E8" s="184"/>
      <c r="F8" s="243"/>
      <c r="G8" s="242"/>
      <c r="H8" s="288"/>
      <c r="I8" s="182"/>
      <c r="J8" s="380"/>
      <c r="K8" s="256"/>
      <c r="L8" s="181"/>
      <c r="M8" s="164">
        <v>0</v>
      </c>
      <c r="N8" s="255"/>
      <c r="O8" s="80"/>
      <c r="P8" s="143">
        <f>P7+I9</f>
        <v>19166.666666666668</v>
      </c>
    </row>
    <row r="9" spans="1:17" x14ac:dyDescent="0.25">
      <c r="A9" s="183">
        <v>3</v>
      </c>
      <c r="B9" s="381" t="s">
        <v>135</v>
      </c>
      <c r="C9" s="186"/>
      <c r="D9" s="187"/>
      <c r="E9" s="382" t="s">
        <v>28</v>
      </c>
      <c r="F9" s="201">
        <v>8000</v>
      </c>
      <c r="G9" s="193">
        <v>1.2</v>
      </c>
      <c r="H9" s="206">
        <f>F9-I9</f>
        <v>1333.333333333333</v>
      </c>
      <c r="I9" s="191">
        <f>F9/G9</f>
        <v>6666.666666666667</v>
      </c>
      <c r="J9" s="299">
        <v>0.7</v>
      </c>
      <c r="K9" s="191">
        <f>I9-L9</f>
        <v>2000</v>
      </c>
      <c r="L9" s="191">
        <f>I9*J9</f>
        <v>4666.666666666667</v>
      </c>
      <c r="M9" s="159">
        <f>M4*L9</f>
        <v>746.66666666666674</v>
      </c>
      <c r="N9" s="191">
        <f>L9*26/100</f>
        <v>1213.3333333333335</v>
      </c>
      <c r="O9" s="80"/>
      <c r="P9" s="143">
        <f>P8+I11</f>
        <v>20833.333333333336</v>
      </c>
    </row>
    <row r="10" spans="1:17" ht="15.75" thickBot="1" x14ac:dyDescent="0.3">
      <c r="A10" s="184"/>
      <c r="B10" s="188"/>
      <c r="C10" s="189"/>
      <c r="D10" s="190"/>
      <c r="E10" s="184"/>
      <c r="F10" s="201"/>
      <c r="G10" s="193"/>
      <c r="H10" s="206"/>
      <c r="I10" s="192"/>
      <c r="J10" s="287"/>
      <c r="K10" s="254"/>
      <c r="L10" s="191"/>
      <c r="M10" s="165">
        <v>0</v>
      </c>
      <c r="N10" s="191"/>
      <c r="O10" s="80"/>
      <c r="P10" s="143">
        <f>P9+I13</f>
        <v>20833.333333333336</v>
      </c>
    </row>
    <row r="11" spans="1:17" x14ac:dyDescent="0.25">
      <c r="A11" s="179">
        <v>4</v>
      </c>
      <c r="B11" s="381" t="s">
        <v>136</v>
      </c>
      <c r="C11" s="186"/>
      <c r="D11" s="187"/>
      <c r="E11" s="382" t="s">
        <v>29</v>
      </c>
      <c r="F11" s="243">
        <v>2000</v>
      </c>
      <c r="G11" s="242">
        <v>1.2</v>
      </c>
      <c r="H11" s="288">
        <f>F11-I11</f>
        <v>333.33333333333326</v>
      </c>
      <c r="I11" s="181">
        <f>F11/G11</f>
        <v>1666.6666666666667</v>
      </c>
      <c r="J11" s="379">
        <v>0.7</v>
      </c>
      <c r="K11" s="255">
        <f>I11-L11</f>
        <v>500</v>
      </c>
      <c r="L11" s="181">
        <f>I11*J11</f>
        <v>1166.6666666666667</v>
      </c>
      <c r="M11" s="160">
        <f>M4*L11</f>
        <v>186.66666666666669</v>
      </c>
      <c r="N11" s="255">
        <f>L11*26/100</f>
        <v>303.33333333333337</v>
      </c>
      <c r="O11" s="80"/>
      <c r="P11" s="143">
        <f>P10+I15</f>
        <v>20833.333333333336</v>
      </c>
    </row>
    <row r="12" spans="1:17" ht="15.75" thickBot="1" x14ac:dyDescent="0.3">
      <c r="A12" s="180"/>
      <c r="B12" s="188"/>
      <c r="C12" s="189"/>
      <c r="D12" s="190"/>
      <c r="E12" s="184"/>
      <c r="F12" s="243"/>
      <c r="G12" s="242"/>
      <c r="H12" s="288"/>
      <c r="I12" s="182"/>
      <c r="J12" s="380"/>
      <c r="K12" s="256"/>
      <c r="L12" s="181"/>
      <c r="M12" s="164">
        <v>0</v>
      </c>
      <c r="N12" s="255"/>
      <c r="O12" s="80"/>
      <c r="P12" s="143">
        <f>P11+I17</f>
        <v>20833.333333333336</v>
      </c>
    </row>
    <row r="13" spans="1:17" x14ac:dyDescent="0.25">
      <c r="A13" s="183">
        <v>5</v>
      </c>
      <c r="B13" s="381" t="s">
        <v>137</v>
      </c>
      <c r="C13" s="186"/>
      <c r="D13" s="187"/>
      <c r="E13" s="382" t="s">
        <v>30</v>
      </c>
      <c r="F13" s="201">
        <v>0</v>
      </c>
      <c r="G13" s="193">
        <v>1.2</v>
      </c>
      <c r="H13" s="206">
        <f>F13-I13</f>
        <v>0</v>
      </c>
      <c r="I13" s="191">
        <f>F13/G13</f>
        <v>0</v>
      </c>
      <c r="J13" s="299">
        <v>0.7</v>
      </c>
      <c r="K13" s="191">
        <f>I13-L13</f>
        <v>0</v>
      </c>
      <c r="L13" s="191">
        <f>I13*J13</f>
        <v>0</v>
      </c>
      <c r="M13" s="159">
        <f>M4*L13</f>
        <v>0</v>
      </c>
      <c r="N13" s="191">
        <f>L13*26/100</f>
        <v>0</v>
      </c>
      <c r="O13" s="80"/>
      <c r="P13" s="143">
        <f>P12+I19</f>
        <v>20833.333333333336</v>
      </c>
    </row>
    <row r="14" spans="1:17" ht="15.75" thickBot="1" x14ac:dyDescent="0.3">
      <c r="A14" s="184"/>
      <c r="B14" s="188"/>
      <c r="C14" s="189"/>
      <c r="D14" s="190"/>
      <c r="E14" s="184"/>
      <c r="F14" s="201"/>
      <c r="G14" s="193"/>
      <c r="H14" s="206"/>
      <c r="I14" s="192"/>
      <c r="J14" s="287"/>
      <c r="K14" s="254"/>
      <c r="L14" s="191"/>
      <c r="M14" s="165">
        <v>0</v>
      </c>
      <c r="N14" s="191"/>
      <c r="O14" s="80"/>
      <c r="P14" s="143">
        <f>+P13+I21</f>
        <v>20833.333333333336</v>
      </c>
    </row>
    <row r="15" spans="1:17" x14ac:dyDescent="0.25">
      <c r="A15" s="179">
        <v>6</v>
      </c>
      <c r="B15" s="381" t="s">
        <v>138</v>
      </c>
      <c r="C15" s="186"/>
      <c r="D15" s="187"/>
      <c r="E15" s="382" t="s">
        <v>31</v>
      </c>
      <c r="F15" s="243">
        <v>0</v>
      </c>
      <c r="G15" s="242">
        <v>1.2</v>
      </c>
      <c r="H15" s="288">
        <f>F15-I15</f>
        <v>0</v>
      </c>
      <c r="I15" s="181">
        <f>F15/G15</f>
        <v>0</v>
      </c>
      <c r="J15" s="379">
        <v>0.7</v>
      </c>
      <c r="K15" s="255">
        <f>I15-L15</f>
        <v>0</v>
      </c>
      <c r="L15" s="181">
        <f>I15*J15</f>
        <v>0</v>
      </c>
      <c r="M15" s="160">
        <f>M4*L15</f>
        <v>0</v>
      </c>
      <c r="N15" s="255">
        <f>L15*26/100</f>
        <v>0</v>
      </c>
      <c r="O15" s="80"/>
      <c r="P15" s="143">
        <f>P14+I22</f>
        <v>20833.333333333336</v>
      </c>
    </row>
    <row r="16" spans="1:17" ht="15.75" thickBot="1" x14ac:dyDescent="0.3">
      <c r="A16" s="180"/>
      <c r="B16" s="188"/>
      <c r="C16" s="189"/>
      <c r="D16" s="190"/>
      <c r="E16" s="184"/>
      <c r="F16" s="243"/>
      <c r="G16" s="242"/>
      <c r="H16" s="288"/>
      <c r="I16" s="182"/>
      <c r="J16" s="380"/>
      <c r="K16" s="256"/>
      <c r="L16" s="181"/>
      <c r="M16" s="164">
        <v>0</v>
      </c>
      <c r="N16" s="255"/>
      <c r="O16" s="80"/>
      <c r="P16" s="143">
        <f>P15+I23</f>
        <v>20833.333333333336</v>
      </c>
    </row>
    <row r="17" spans="1:21" x14ac:dyDescent="0.25">
      <c r="A17" s="183">
        <v>7</v>
      </c>
      <c r="B17" s="185"/>
      <c r="C17" s="186"/>
      <c r="D17" s="187"/>
      <c r="E17" s="183"/>
      <c r="F17" s="201">
        <v>0</v>
      </c>
      <c r="G17" s="193">
        <v>1.2</v>
      </c>
      <c r="H17" s="206">
        <f>F17-I17</f>
        <v>0</v>
      </c>
      <c r="I17" s="191">
        <f>F17/G17</f>
        <v>0</v>
      </c>
      <c r="J17" s="241">
        <v>0.7</v>
      </c>
      <c r="K17" s="191">
        <f>I17-L17</f>
        <v>0</v>
      </c>
      <c r="L17" s="191">
        <f>I17*J17</f>
        <v>0</v>
      </c>
      <c r="M17" s="159">
        <f>M4*L17</f>
        <v>0</v>
      </c>
      <c r="N17" s="191">
        <f>L17*26/100</f>
        <v>0</v>
      </c>
      <c r="O17" s="80"/>
      <c r="P17" s="143">
        <f>P16+I25</f>
        <v>20833.333333333336</v>
      </c>
    </row>
    <row r="18" spans="1:21" ht="15.75" thickBot="1" x14ac:dyDescent="0.3">
      <c r="A18" s="184"/>
      <c r="B18" s="188"/>
      <c r="C18" s="189"/>
      <c r="D18" s="190"/>
      <c r="E18" s="184"/>
      <c r="F18" s="201"/>
      <c r="G18" s="193"/>
      <c r="H18" s="206"/>
      <c r="I18" s="192"/>
      <c r="J18" s="241"/>
      <c r="K18" s="254"/>
      <c r="L18" s="191"/>
      <c r="M18" s="163">
        <v>0</v>
      </c>
      <c r="N18" s="191"/>
      <c r="O18" s="80"/>
    </row>
    <row r="19" spans="1:21" x14ac:dyDescent="0.25">
      <c r="A19" s="179">
        <v>8</v>
      </c>
      <c r="B19" s="194"/>
      <c r="C19" s="195"/>
      <c r="D19" s="196"/>
      <c r="E19" s="179"/>
      <c r="F19" s="201">
        <v>0</v>
      </c>
      <c r="G19" s="242">
        <v>1.2</v>
      </c>
      <c r="H19" s="288">
        <f>F19-I19</f>
        <v>0</v>
      </c>
      <c r="I19" s="181">
        <f>F19/G19</f>
        <v>0</v>
      </c>
      <c r="J19" s="240">
        <v>0.7</v>
      </c>
      <c r="K19" s="255">
        <f>I19-L19</f>
        <v>0</v>
      </c>
      <c r="L19" s="181">
        <f>I19*J19</f>
        <v>0</v>
      </c>
      <c r="M19" s="160">
        <f>M4*L19</f>
        <v>0</v>
      </c>
      <c r="N19" s="255">
        <f>L19*26/100</f>
        <v>0</v>
      </c>
      <c r="O19" s="80"/>
    </row>
    <row r="20" spans="1:21" ht="15.75" thickBot="1" x14ac:dyDescent="0.3">
      <c r="A20" s="180"/>
      <c r="B20" s="197"/>
      <c r="C20" s="198"/>
      <c r="D20" s="199"/>
      <c r="E20" s="180"/>
      <c r="F20" s="201"/>
      <c r="G20" s="242"/>
      <c r="H20" s="288"/>
      <c r="I20" s="182"/>
      <c r="J20" s="240"/>
      <c r="K20" s="256"/>
      <c r="L20" s="181"/>
      <c r="M20" s="166">
        <v>0</v>
      </c>
      <c r="N20" s="255"/>
      <c r="O20" s="80"/>
    </row>
    <row r="21" spans="1:21" x14ac:dyDescent="0.25">
      <c r="A21" s="183">
        <v>9</v>
      </c>
      <c r="B21" s="185"/>
      <c r="C21" s="186"/>
      <c r="D21" s="187"/>
      <c r="E21" s="183"/>
      <c r="F21" s="201">
        <v>0</v>
      </c>
      <c r="G21" s="193">
        <v>1.2</v>
      </c>
      <c r="H21" s="206">
        <f>F21-I21</f>
        <v>0</v>
      </c>
      <c r="I21" s="191">
        <f>F21/G21</f>
        <v>0</v>
      </c>
      <c r="J21" s="241">
        <v>0.7</v>
      </c>
      <c r="K21" s="191">
        <f>I21-L21</f>
        <v>0</v>
      </c>
      <c r="L21" s="191">
        <f>I21*J21</f>
        <v>0</v>
      </c>
      <c r="M21" s="159">
        <f>M4*L21</f>
        <v>0</v>
      </c>
      <c r="N21" s="191">
        <f>L21*26/100</f>
        <v>0</v>
      </c>
      <c r="O21" s="80"/>
    </row>
    <row r="22" spans="1:21" ht="15.75" thickBot="1" x14ac:dyDescent="0.3">
      <c r="A22" s="184"/>
      <c r="B22" s="188"/>
      <c r="C22" s="189"/>
      <c r="D22" s="190"/>
      <c r="E22" s="184"/>
      <c r="F22" s="201"/>
      <c r="G22" s="193"/>
      <c r="H22" s="206"/>
      <c r="I22" s="192"/>
      <c r="J22" s="241"/>
      <c r="K22" s="254"/>
      <c r="L22" s="191"/>
      <c r="M22" s="163">
        <v>0</v>
      </c>
      <c r="N22" s="191"/>
      <c r="O22" s="80"/>
    </row>
    <row r="23" spans="1:21" x14ac:dyDescent="0.25">
      <c r="A23" s="179">
        <v>10</v>
      </c>
      <c r="B23" s="194"/>
      <c r="C23" s="195"/>
      <c r="D23" s="196"/>
      <c r="E23" s="179"/>
      <c r="F23" s="201">
        <v>0</v>
      </c>
      <c r="G23" s="242">
        <v>1.2</v>
      </c>
      <c r="H23" s="288">
        <f>F23-I23</f>
        <v>0</v>
      </c>
      <c r="I23" s="181">
        <f>F23/G23</f>
        <v>0</v>
      </c>
      <c r="J23" s="240">
        <v>0.7</v>
      </c>
      <c r="K23" s="255">
        <f>I23-L23</f>
        <v>0</v>
      </c>
      <c r="L23" s="181">
        <f>I23*J23</f>
        <v>0</v>
      </c>
      <c r="M23" s="160">
        <f>M4*L23</f>
        <v>0</v>
      </c>
      <c r="N23" s="255">
        <f>L23*26/100</f>
        <v>0</v>
      </c>
      <c r="O23" s="80"/>
      <c r="U23" s="143"/>
    </row>
    <row r="24" spans="1:21" ht="15.75" thickBot="1" x14ac:dyDescent="0.3">
      <c r="A24" s="180"/>
      <c r="B24" s="197"/>
      <c r="C24" s="198"/>
      <c r="D24" s="199"/>
      <c r="E24" s="180"/>
      <c r="F24" s="201"/>
      <c r="G24" s="242"/>
      <c r="H24" s="288"/>
      <c r="I24" s="182"/>
      <c r="J24" s="240"/>
      <c r="K24" s="256"/>
      <c r="L24" s="181"/>
      <c r="M24" s="166">
        <v>0</v>
      </c>
      <c r="N24" s="255"/>
      <c r="O24" s="80"/>
    </row>
    <row r="25" spans="1:21" x14ac:dyDescent="0.25">
      <c r="A25" s="183">
        <v>11</v>
      </c>
      <c r="B25" s="185"/>
      <c r="C25" s="186"/>
      <c r="D25" s="187"/>
      <c r="E25" s="183"/>
      <c r="F25" s="201">
        <v>0</v>
      </c>
      <c r="G25" s="193">
        <v>1.2</v>
      </c>
      <c r="H25" s="206">
        <f>F25-I25</f>
        <v>0</v>
      </c>
      <c r="I25" s="191">
        <f>F25/G25</f>
        <v>0</v>
      </c>
      <c r="J25" s="241">
        <v>0.7</v>
      </c>
      <c r="K25" s="191">
        <f>I25-L25</f>
        <v>0</v>
      </c>
      <c r="L25" s="191">
        <f>I25*J25</f>
        <v>0</v>
      </c>
      <c r="M25" s="159">
        <f>M4*L25</f>
        <v>0</v>
      </c>
      <c r="N25" s="191">
        <f>L25*26/100</f>
        <v>0</v>
      </c>
      <c r="O25" s="80"/>
    </row>
    <row r="26" spans="1:21" ht="15.75" thickBot="1" x14ac:dyDescent="0.3">
      <c r="A26" s="184"/>
      <c r="B26" s="188"/>
      <c r="C26" s="189"/>
      <c r="D26" s="190"/>
      <c r="E26" s="184"/>
      <c r="F26" s="201"/>
      <c r="G26" s="295"/>
      <c r="H26" s="207"/>
      <c r="I26" s="200"/>
      <c r="J26" s="299"/>
      <c r="K26" s="292"/>
      <c r="L26" s="298"/>
      <c r="M26" s="167">
        <v>0</v>
      </c>
      <c r="N26" s="298"/>
      <c r="O26" s="80"/>
    </row>
    <row r="27" spans="1:21" x14ac:dyDescent="0.25">
      <c r="A27" s="142"/>
      <c r="B27" s="141"/>
      <c r="C27" s="141"/>
      <c r="D27" s="141"/>
      <c r="E27" s="232" t="s">
        <v>112</v>
      </c>
      <c r="F27" s="208">
        <f>SUM(F5:F26)</f>
        <v>25000</v>
      </c>
      <c r="G27" s="290"/>
      <c r="H27" s="204">
        <f>SUM(H5:H26)</f>
        <v>4166.6666666666652</v>
      </c>
      <c r="I27" s="202">
        <f>SUM(I5:I26)</f>
        <v>20833.333333333336</v>
      </c>
      <c r="J27" s="290"/>
      <c r="K27" s="293">
        <f>SUM(K5:K26)</f>
        <v>6250.0000000000018</v>
      </c>
      <c r="L27" s="310">
        <f>SUM(L5:L26)</f>
        <v>14583.333333333334</v>
      </c>
      <c r="M27" s="168">
        <f>SUM(M5+M7+M9+M11+M13+M15+M17+M19+M21+M23+M25)</f>
        <v>2333.3333333333335</v>
      </c>
      <c r="N27" s="300">
        <f>SUM(N5:N26)</f>
        <v>3791.666666666667</v>
      </c>
      <c r="O27" s="85"/>
      <c r="P27" s="140"/>
    </row>
    <row r="28" spans="1:21" ht="15.75" thickBot="1" x14ac:dyDescent="0.3">
      <c r="A28" s="91"/>
      <c r="B28" s="88"/>
      <c r="C28" s="88"/>
      <c r="D28" s="88"/>
      <c r="E28" s="233"/>
      <c r="F28" s="209"/>
      <c r="G28" s="291"/>
      <c r="H28" s="205"/>
      <c r="I28" s="203"/>
      <c r="J28" s="291"/>
      <c r="K28" s="294"/>
      <c r="L28" s="311"/>
      <c r="M28" s="162">
        <f>M6+M8+M10+M12+M14+M16+M18+M20+M22+M24+M26</f>
        <v>0</v>
      </c>
      <c r="N28" s="301"/>
      <c r="O28" s="85"/>
      <c r="P28" s="119"/>
    </row>
    <row r="29" spans="1:21" x14ac:dyDescent="0.25">
      <c r="A29" s="91"/>
      <c r="B29" s="88"/>
      <c r="C29" s="88"/>
      <c r="D29" s="88"/>
      <c r="E29" s="139" t="s">
        <v>111</v>
      </c>
      <c r="F29" s="138">
        <f>SUM(H29:L29)</f>
        <v>1</v>
      </c>
      <c r="G29" s="144"/>
      <c r="H29" s="136">
        <f>H27/F27</f>
        <v>0.1666666666666666</v>
      </c>
      <c r="I29" s="137" t="s">
        <v>109</v>
      </c>
      <c r="J29" s="144"/>
      <c r="K29" s="136">
        <f>K27/F27</f>
        <v>0.25000000000000006</v>
      </c>
      <c r="L29" s="136">
        <f>L27/F27</f>
        <v>0.58333333333333337</v>
      </c>
      <c r="M29" s="136"/>
      <c r="N29" s="135" t="s">
        <v>109</v>
      </c>
      <c r="O29" s="80"/>
    </row>
    <row r="30" spans="1:21" x14ac:dyDescent="0.25">
      <c r="A30" s="91"/>
      <c r="B30" s="88"/>
      <c r="C30" s="88"/>
      <c r="D30" s="88"/>
      <c r="E30" s="134" t="s">
        <v>110</v>
      </c>
      <c r="F30" s="133" t="s">
        <v>109</v>
      </c>
      <c r="G30" s="131"/>
      <c r="H30" s="133" t="s">
        <v>109</v>
      </c>
      <c r="I30" s="132">
        <f>SUM(K30+L30)</f>
        <v>1</v>
      </c>
      <c r="J30" s="131"/>
      <c r="K30" s="130">
        <f>K27/I27</f>
        <v>0.30000000000000004</v>
      </c>
      <c r="L30" s="130">
        <f>L27/I27</f>
        <v>0.7</v>
      </c>
      <c r="M30" s="130"/>
      <c r="N30" s="129">
        <f>N27/I27</f>
        <v>0.182</v>
      </c>
      <c r="O30" s="80"/>
    </row>
    <row r="31" spans="1:21" ht="15.75" thickBot="1" x14ac:dyDescent="0.3">
      <c r="A31" s="91"/>
      <c r="B31" s="88"/>
      <c r="C31" s="88"/>
      <c r="D31" s="128"/>
      <c r="E31" s="88"/>
      <c r="F31" s="127"/>
      <c r="G31" s="127"/>
      <c r="H31" s="127"/>
      <c r="I31" s="127"/>
      <c r="J31" s="127"/>
      <c r="K31" s="127"/>
      <c r="L31" s="127"/>
      <c r="M31" s="127"/>
      <c r="N31" s="87"/>
      <c r="O31" s="80"/>
    </row>
    <row r="32" spans="1:21" ht="15.75" thickBot="1" x14ac:dyDescent="0.3">
      <c r="A32" s="91"/>
      <c r="B32" s="88"/>
      <c r="C32" s="88"/>
      <c r="D32" s="88"/>
      <c r="E32" s="88"/>
      <c r="F32" s="88"/>
      <c r="G32" s="88"/>
      <c r="H32" s="88"/>
      <c r="I32" s="88"/>
      <c r="J32" s="88"/>
      <c r="K32" s="88"/>
      <c r="L32" s="296" t="s">
        <v>108</v>
      </c>
      <c r="M32" s="297"/>
      <c r="N32" s="126">
        <f>33100-L27</f>
        <v>18516.666666666664</v>
      </c>
      <c r="O32" s="80"/>
    </row>
    <row r="33" spans="1:16" x14ac:dyDescent="0.25">
      <c r="A33" s="91"/>
      <c r="B33" s="88"/>
      <c r="C33" s="88"/>
      <c r="D33" s="88"/>
      <c r="E33" s="88"/>
      <c r="F33" s="88"/>
      <c r="G33" s="88"/>
      <c r="H33" s="88"/>
      <c r="I33" s="88"/>
      <c r="J33" s="88"/>
      <c r="K33" s="88"/>
      <c r="L33" s="88"/>
      <c r="M33" s="88"/>
      <c r="N33" s="87"/>
      <c r="O33" s="80"/>
    </row>
    <row r="34" spans="1:16" x14ac:dyDescent="0.25">
      <c r="A34" s="91"/>
      <c r="B34" s="88"/>
      <c r="C34" s="88"/>
      <c r="D34" s="148" t="s">
        <v>107</v>
      </c>
      <c r="E34" s="149">
        <f>L27/12</f>
        <v>1215.2777777777778</v>
      </c>
      <c r="F34" s="88" t="s">
        <v>106</v>
      </c>
      <c r="G34" s="88"/>
      <c r="H34" s="88"/>
      <c r="I34" s="80"/>
      <c r="J34" s="80"/>
      <c r="K34" s="80"/>
      <c r="L34" s="125"/>
      <c r="M34" s="125"/>
      <c r="N34" s="124"/>
      <c r="O34" s="80"/>
    </row>
    <row r="35" spans="1:16" ht="15.75" thickBot="1" x14ac:dyDescent="0.3">
      <c r="A35" s="91"/>
      <c r="B35" s="88"/>
      <c r="C35" s="88"/>
      <c r="D35" s="123"/>
      <c r="E35" s="122"/>
      <c r="F35" s="88"/>
      <c r="G35" s="88"/>
      <c r="H35" s="88"/>
      <c r="I35" s="121"/>
      <c r="J35" s="121"/>
      <c r="K35" s="121"/>
      <c r="L35" s="171"/>
      <c r="M35" s="172"/>
      <c r="N35" s="173"/>
      <c r="O35" s="120"/>
      <c r="P35" s="119"/>
    </row>
    <row r="36" spans="1:16" ht="15.75" customHeight="1" thickBot="1" x14ac:dyDescent="0.3">
      <c r="A36" s="118"/>
      <c r="B36" s="218" t="s">
        <v>105</v>
      </c>
      <c r="C36" s="219"/>
      <c r="D36" s="150"/>
      <c r="E36" s="117"/>
      <c r="F36" s="117"/>
      <c r="G36" s="116"/>
      <c r="H36" s="115"/>
      <c r="I36" s="88"/>
      <c r="J36" s="312" t="s">
        <v>104</v>
      </c>
      <c r="K36" s="313"/>
      <c r="L36" s="313"/>
      <c r="M36" s="313"/>
      <c r="N36" s="154" t="s">
        <v>131</v>
      </c>
      <c r="O36" s="80"/>
    </row>
    <row r="37" spans="1:16" ht="15.75" thickBot="1" x14ac:dyDescent="0.3">
      <c r="A37" s="91"/>
      <c r="B37" s="220"/>
      <c r="C37" s="221"/>
      <c r="D37" s="151" t="s">
        <v>103</v>
      </c>
      <c r="E37" s="147">
        <v>441</v>
      </c>
      <c r="F37" s="234" t="s">
        <v>102</v>
      </c>
      <c r="G37" s="235"/>
      <c r="H37" s="113"/>
      <c r="I37" s="88"/>
      <c r="J37" s="314"/>
      <c r="K37" s="315"/>
      <c r="L37" s="315"/>
      <c r="M37" s="315"/>
      <c r="N37" s="153">
        <v>550</v>
      </c>
      <c r="O37" s="80"/>
    </row>
    <row r="38" spans="1:16" x14ac:dyDescent="0.25">
      <c r="A38" s="91"/>
      <c r="B38" s="220"/>
      <c r="C38" s="221"/>
      <c r="D38" s="114"/>
      <c r="E38" s="114"/>
      <c r="F38" s="114"/>
      <c r="G38" s="114"/>
      <c r="H38" s="113"/>
      <c r="I38" s="88"/>
      <c r="J38" s="323" t="s">
        <v>101</v>
      </c>
      <c r="K38" s="320"/>
      <c r="L38" s="316">
        <f>SUM(L27/12,-M27/12,-N37)</f>
        <v>470.83333333333337</v>
      </c>
      <c r="M38" s="317"/>
      <c r="N38" s="87"/>
      <c r="O38" s="80"/>
    </row>
    <row r="39" spans="1:16" ht="15.75" thickBot="1" x14ac:dyDescent="0.3">
      <c r="A39" s="91"/>
      <c r="B39" s="220"/>
      <c r="C39" s="221"/>
      <c r="D39" s="152" t="s">
        <v>100</v>
      </c>
      <c r="E39" s="145">
        <f>E34-E37</f>
        <v>774.27777777777783</v>
      </c>
      <c r="F39" s="231" t="s">
        <v>97</v>
      </c>
      <c r="G39" s="231"/>
      <c r="H39" s="113"/>
      <c r="I39" s="88"/>
      <c r="J39" s="324" t="s">
        <v>128</v>
      </c>
      <c r="K39" s="322"/>
      <c r="L39" s="318"/>
      <c r="M39" s="319"/>
      <c r="N39" s="87"/>
      <c r="O39" s="80"/>
    </row>
    <row r="40" spans="1:16" x14ac:dyDescent="0.25">
      <c r="A40" s="91"/>
      <c r="B40" s="220"/>
      <c r="C40" s="221"/>
      <c r="D40" s="114"/>
      <c r="E40" s="114"/>
      <c r="F40" s="114"/>
      <c r="G40" s="114"/>
      <c r="H40" s="113"/>
      <c r="I40" s="88"/>
      <c r="J40" s="323" t="s">
        <v>99</v>
      </c>
      <c r="K40" s="320"/>
      <c r="L40" s="316">
        <f>L38*12</f>
        <v>5650</v>
      </c>
      <c r="M40" s="320"/>
      <c r="N40" s="87"/>
      <c r="O40" s="80"/>
    </row>
    <row r="41" spans="1:16" ht="15.75" thickBot="1" x14ac:dyDescent="0.3">
      <c r="A41" s="91"/>
      <c r="B41" s="220"/>
      <c r="C41" s="221"/>
      <c r="D41" s="152" t="s">
        <v>98</v>
      </c>
      <c r="E41" s="146">
        <f>E39*12</f>
        <v>9291.3333333333339</v>
      </c>
      <c r="F41" s="224" t="s">
        <v>97</v>
      </c>
      <c r="G41" s="224"/>
      <c r="H41" s="113"/>
      <c r="I41" s="88"/>
      <c r="J41" s="325" t="s">
        <v>96</v>
      </c>
      <c r="K41" s="326"/>
      <c r="L41" s="321"/>
      <c r="M41" s="322"/>
      <c r="N41" s="87"/>
      <c r="O41" s="80"/>
    </row>
    <row r="42" spans="1:16" ht="15.75" thickBot="1" x14ac:dyDescent="0.3">
      <c r="A42" s="91"/>
      <c r="B42" s="222"/>
      <c r="C42" s="223"/>
      <c r="D42" s="174" t="s">
        <v>127</v>
      </c>
      <c r="E42" s="175"/>
      <c r="F42" s="175"/>
      <c r="G42" s="175"/>
      <c r="H42" s="176"/>
      <c r="I42" s="88"/>
      <c r="J42" s="302" t="s">
        <v>95</v>
      </c>
      <c r="K42" s="303"/>
      <c r="L42" s="306" t="e">
        <f>SUM(E48-L38)</f>
        <v>#DIV/0!</v>
      </c>
      <c r="M42" s="307"/>
      <c r="N42" s="87"/>
      <c r="O42" s="80"/>
    </row>
    <row r="43" spans="1:16" ht="15.75" thickBot="1" x14ac:dyDescent="0.3">
      <c r="A43" s="91"/>
      <c r="B43" s="88"/>
      <c r="C43" s="88"/>
      <c r="D43" s="88"/>
      <c r="E43" s="88"/>
      <c r="F43" s="88"/>
      <c r="G43" s="88"/>
      <c r="H43" s="88"/>
      <c r="I43" s="88"/>
      <c r="J43" s="304"/>
      <c r="K43" s="305"/>
      <c r="L43" s="308"/>
      <c r="M43" s="309"/>
      <c r="N43" s="87"/>
      <c r="O43" s="80"/>
    </row>
    <row r="44" spans="1:16" ht="15.75" thickBot="1" x14ac:dyDescent="0.3">
      <c r="A44" s="91"/>
      <c r="B44" s="88"/>
      <c r="C44" s="88"/>
      <c r="D44" s="88"/>
      <c r="E44" s="88"/>
      <c r="F44" s="88"/>
      <c r="G44" s="88"/>
      <c r="H44" s="88"/>
      <c r="I44" s="88"/>
      <c r="J44" s="302" t="s">
        <v>94</v>
      </c>
      <c r="K44" s="303"/>
      <c r="L44" s="306" t="e">
        <f>SUM(E50-L40)</f>
        <v>#DIV/0!</v>
      </c>
      <c r="M44" s="307"/>
      <c r="N44" s="87"/>
      <c r="O44" s="80"/>
    </row>
    <row r="45" spans="1:16" ht="15.75" customHeight="1" thickBot="1" x14ac:dyDescent="0.3">
      <c r="A45" s="91"/>
      <c r="B45" s="212" t="s">
        <v>93</v>
      </c>
      <c r="C45" s="213"/>
      <c r="D45" s="112"/>
      <c r="E45" s="112"/>
      <c r="F45" s="112"/>
      <c r="G45" s="112"/>
      <c r="H45" s="111"/>
      <c r="I45" s="88"/>
      <c r="J45" s="304"/>
      <c r="K45" s="305"/>
      <c r="L45" s="308"/>
      <c r="M45" s="309"/>
      <c r="N45" s="87"/>
      <c r="O45" s="80"/>
    </row>
    <row r="46" spans="1:16" ht="15.75" customHeight="1" thickBot="1" x14ac:dyDescent="0.3">
      <c r="A46" s="91"/>
      <c r="B46" s="214"/>
      <c r="C46" s="215"/>
      <c r="D46" s="110" t="s">
        <v>92</v>
      </c>
      <c r="E46" s="109" t="e">
        <f>'TABLEAU CONTABLE'!$Q$30</f>
        <v>#DIV/0!</v>
      </c>
      <c r="F46" s="210" t="s">
        <v>125</v>
      </c>
      <c r="G46" s="210"/>
      <c r="H46" s="211"/>
      <c r="I46" s="88"/>
      <c r="J46" s="177" t="s">
        <v>130</v>
      </c>
      <c r="K46" s="177"/>
      <c r="L46" s="177"/>
      <c r="M46" s="177"/>
      <c r="N46" s="87"/>
      <c r="O46" s="80"/>
    </row>
    <row r="47" spans="1:16" ht="15.75" thickBot="1" x14ac:dyDescent="0.3">
      <c r="A47" s="91"/>
      <c r="B47" s="214"/>
      <c r="C47" s="215"/>
      <c r="D47" s="104"/>
      <c r="E47" s="104"/>
      <c r="F47" s="210"/>
      <c r="G47" s="210"/>
      <c r="H47" s="211"/>
      <c r="I47" s="88"/>
      <c r="J47" s="178"/>
      <c r="K47" s="178"/>
      <c r="L47" s="178"/>
      <c r="M47" s="178"/>
      <c r="N47" s="87"/>
      <c r="O47" s="80"/>
    </row>
    <row r="48" spans="1:16" ht="15.75" thickBot="1" x14ac:dyDescent="0.3">
      <c r="A48" s="91"/>
      <c r="B48" s="214"/>
      <c r="C48" s="215"/>
      <c r="D48" s="108" t="s">
        <v>91</v>
      </c>
      <c r="E48" s="107" t="e">
        <f>E34-E46</f>
        <v>#DIV/0!</v>
      </c>
      <c r="F48" s="210"/>
      <c r="G48" s="210"/>
      <c r="H48" s="211"/>
      <c r="I48" s="88"/>
      <c r="J48" s="178"/>
      <c r="K48" s="178"/>
      <c r="L48" s="178"/>
      <c r="M48" s="178"/>
      <c r="N48" s="87"/>
      <c r="O48" s="80"/>
    </row>
    <row r="49" spans="1:15" ht="15.75" thickBot="1" x14ac:dyDescent="0.3">
      <c r="A49" s="91"/>
      <c r="B49" s="214"/>
      <c r="C49" s="215"/>
      <c r="D49" s="104"/>
      <c r="E49" s="104"/>
      <c r="F49" s="210"/>
      <c r="G49" s="210"/>
      <c r="H49" s="211"/>
      <c r="I49" s="88"/>
      <c r="J49" s="178"/>
      <c r="K49" s="178"/>
      <c r="L49" s="178"/>
      <c r="M49" s="178"/>
      <c r="N49" s="87"/>
      <c r="O49" s="80"/>
    </row>
    <row r="50" spans="1:15" ht="15.75" thickBot="1" x14ac:dyDescent="0.3">
      <c r="A50" s="91"/>
      <c r="B50" s="214"/>
      <c r="C50" s="215"/>
      <c r="D50" s="106" t="s">
        <v>90</v>
      </c>
      <c r="E50" s="105" t="e">
        <f>E48*12</f>
        <v>#DIV/0!</v>
      </c>
      <c r="F50" s="210"/>
      <c r="G50" s="210"/>
      <c r="H50" s="211"/>
      <c r="I50" s="88"/>
      <c r="J50" s="88"/>
      <c r="K50" s="88"/>
      <c r="L50" s="88"/>
      <c r="M50" s="88"/>
      <c r="N50" s="87"/>
      <c r="O50" s="80"/>
    </row>
    <row r="51" spans="1:15" ht="15.75" thickBot="1" x14ac:dyDescent="0.3">
      <c r="A51" s="91"/>
      <c r="B51" s="216"/>
      <c r="C51" s="217"/>
      <c r="D51" s="103"/>
      <c r="E51" s="103"/>
      <c r="F51" s="103"/>
      <c r="G51" s="103"/>
      <c r="H51" s="102"/>
      <c r="I51" s="88"/>
      <c r="J51" s="88"/>
      <c r="K51" s="88"/>
      <c r="L51" s="88"/>
      <c r="M51" s="88"/>
      <c r="N51" s="87"/>
      <c r="O51" s="80"/>
    </row>
    <row r="52" spans="1:15" x14ac:dyDescent="0.25">
      <c r="A52" s="91"/>
      <c r="B52" s="101"/>
      <c r="C52" s="101"/>
      <c r="D52" s="88"/>
      <c r="E52" s="88"/>
      <c r="F52" s="88"/>
      <c r="G52" s="88"/>
      <c r="H52" s="88"/>
      <c r="I52" s="88"/>
      <c r="J52" s="88"/>
      <c r="K52" s="88"/>
      <c r="L52" s="88"/>
      <c r="M52" s="88"/>
      <c r="N52" s="87"/>
      <c r="O52" s="80"/>
    </row>
    <row r="53" spans="1:15" ht="15.75" thickBot="1" x14ac:dyDescent="0.3">
      <c r="A53" s="91"/>
      <c r="B53" s="100"/>
      <c r="C53" s="100"/>
      <c r="D53" s="88"/>
      <c r="E53" s="88"/>
      <c r="F53" s="88"/>
      <c r="G53" s="88"/>
      <c r="H53" s="88"/>
      <c r="I53" s="88"/>
      <c r="J53" s="88"/>
      <c r="K53" s="88"/>
      <c r="L53" s="88"/>
      <c r="M53" s="88"/>
      <c r="N53" s="87"/>
      <c r="O53" s="80"/>
    </row>
    <row r="54" spans="1:15" ht="15" customHeight="1" thickBot="1" x14ac:dyDescent="0.3">
      <c r="A54" s="91"/>
      <c r="B54" s="225" t="s">
        <v>89</v>
      </c>
      <c r="C54" s="226"/>
      <c r="D54" s="99"/>
      <c r="E54" s="98"/>
      <c r="F54" s="236" t="s">
        <v>126</v>
      </c>
      <c r="G54" s="237"/>
      <c r="H54" s="226"/>
      <c r="I54" s="88"/>
      <c r="J54" s="88"/>
      <c r="K54" s="88"/>
      <c r="L54" s="88"/>
      <c r="M54" s="88"/>
      <c r="N54" s="87"/>
      <c r="O54" s="80"/>
    </row>
    <row r="55" spans="1:15" ht="15.75" thickBot="1" x14ac:dyDescent="0.3">
      <c r="A55" s="91"/>
      <c r="B55" s="227"/>
      <c r="C55" s="228"/>
      <c r="D55" s="97" t="s">
        <v>88</v>
      </c>
      <c r="E55" s="96" t="e">
        <f>E48-E39</f>
        <v>#DIV/0!</v>
      </c>
      <c r="F55" s="238"/>
      <c r="G55" s="238"/>
      <c r="H55" s="228"/>
      <c r="I55" s="88"/>
      <c r="J55" s="88"/>
      <c r="K55" s="88"/>
      <c r="L55" s="88"/>
      <c r="M55" s="88"/>
      <c r="N55" s="87"/>
      <c r="O55" s="80"/>
    </row>
    <row r="56" spans="1:15" ht="15.75" thickBot="1" x14ac:dyDescent="0.3">
      <c r="A56" s="91"/>
      <c r="B56" s="227"/>
      <c r="C56" s="228"/>
      <c r="D56" s="95"/>
      <c r="E56" s="92"/>
      <c r="F56" s="238"/>
      <c r="G56" s="238"/>
      <c r="H56" s="228"/>
      <c r="I56" s="88"/>
      <c r="J56" s="88"/>
      <c r="K56" s="88"/>
      <c r="L56" s="88"/>
      <c r="M56" s="88"/>
      <c r="N56" s="87"/>
      <c r="O56" s="80"/>
    </row>
    <row r="57" spans="1:15" ht="15.75" thickBot="1" x14ac:dyDescent="0.3">
      <c r="A57" s="91"/>
      <c r="B57" s="227"/>
      <c r="C57" s="228"/>
      <c r="D57" s="94" t="s">
        <v>87</v>
      </c>
      <c r="E57" s="93" t="e">
        <f>E55*12</f>
        <v>#DIV/0!</v>
      </c>
      <c r="F57" s="238"/>
      <c r="G57" s="238"/>
      <c r="H57" s="228"/>
      <c r="I57" s="88"/>
      <c r="J57" s="88"/>
      <c r="K57" s="88"/>
      <c r="L57" s="88"/>
      <c r="M57" s="88"/>
      <c r="N57" s="87"/>
      <c r="O57" s="80"/>
    </row>
    <row r="58" spans="1:15" ht="15.75" thickBot="1" x14ac:dyDescent="0.3">
      <c r="A58" s="91"/>
      <c r="B58" s="229"/>
      <c r="C58" s="230"/>
      <c r="D58" s="90"/>
      <c r="E58" s="89"/>
      <c r="F58" s="239"/>
      <c r="G58" s="239"/>
      <c r="H58" s="230"/>
      <c r="I58" s="88"/>
      <c r="J58" s="88"/>
      <c r="K58" s="88"/>
      <c r="L58" s="88"/>
      <c r="M58" s="88"/>
      <c r="N58" s="87"/>
      <c r="O58" s="80"/>
    </row>
    <row r="59" spans="1:15" x14ac:dyDescent="0.25">
      <c r="A59" s="86"/>
      <c r="B59" s="85"/>
      <c r="C59" s="85"/>
      <c r="D59" s="85"/>
      <c r="E59" s="85"/>
      <c r="F59" s="85"/>
      <c r="G59" s="85"/>
      <c r="H59" s="85"/>
      <c r="I59" s="85"/>
      <c r="J59" s="85"/>
      <c r="K59" s="85"/>
      <c r="L59" s="85"/>
      <c r="M59" s="85"/>
      <c r="N59" s="84"/>
      <c r="O59" s="80"/>
    </row>
    <row r="60" spans="1:15" x14ac:dyDescent="0.25">
      <c r="A60" s="86"/>
      <c r="B60" s="85"/>
      <c r="C60" s="85"/>
      <c r="D60" s="85"/>
      <c r="E60" s="85"/>
      <c r="F60" s="85"/>
      <c r="G60" s="85"/>
      <c r="H60" s="85"/>
      <c r="I60" s="85"/>
      <c r="J60" s="85"/>
      <c r="K60" s="85"/>
      <c r="L60" s="85"/>
      <c r="M60" s="85"/>
      <c r="N60" s="84"/>
      <c r="O60" s="80"/>
    </row>
    <row r="61" spans="1:15" x14ac:dyDescent="0.25">
      <c r="A61" s="86"/>
      <c r="B61" s="85"/>
      <c r="C61" s="85"/>
      <c r="D61" s="85"/>
      <c r="E61" s="85"/>
      <c r="F61" s="85"/>
      <c r="G61" s="85"/>
      <c r="H61" s="85"/>
      <c r="I61" s="85"/>
      <c r="J61" s="85"/>
      <c r="K61" s="85"/>
      <c r="L61" s="85"/>
      <c r="M61" s="85"/>
      <c r="N61" s="84"/>
      <c r="O61" s="80"/>
    </row>
    <row r="62" spans="1:15" ht="15.75" thickBot="1" x14ac:dyDescent="0.3">
      <c r="A62" s="83"/>
      <c r="B62" s="82"/>
      <c r="C62" s="82"/>
      <c r="D62" s="82"/>
      <c r="E62" s="82"/>
      <c r="F62" s="82"/>
      <c r="G62" s="82"/>
      <c r="H62" s="82"/>
      <c r="I62" s="82"/>
      <c r="J62" s="82"/>
      <c r="K62" s="82"/>
      <c r="L62" s="82"/>
      <c r="M62" s="82"/>
      <c r="N62" s="81"/>
      <c r="O62" s="80"/>
    </row>
    <row r="63" spans="1:15" x14ac:dyDescent="0.25">
      <c r="A63" s="80"/>
      <c r="B63" s="80"/>
      <c r="C63" s="80"/>
      <c r="D63" s="80"/>
      <c r="E63" s="80"/>
      <c r="F63" s="80"/>
      <c r="G63" s="80"/>
      <c r="H63" s="80"/>
      <c r="I63" s="80"/>
      <c r="J63" s="80"/>
      <c r="K63" s="80"/>
      <c r="L63" s="80"/>
      <c r="M63" s="80"/>
      <c r="N63" s="80"/>
      <c r="O63" s="80"/>
    </row>
    <row r="64" spans="1:15" x14ac:dyDescent="0.25">
      <c r="A64" s="80"/>
      <c r="B64" s="80"/>
      <c r="C64" s="80"/>
      <c r="D64" s="80"/>
      <c r="E64" s="80"/>
      <c r="F64" s="80"/>
      <c r="G64" s="80"/>
      <c r="H64" s="80"/>
      <c r="I64" s="80"/>
      <c r="J64" s="80"/>
      <c r="K64" s="80"/>
      <c r="L64" s="80"/>
      <c r="M64" s="80"/>
      <c r="N64" s="80"/>
      <c r="O64" s="80"/>
    </row>
    <row r="65" spans="1:15" x14ac:dyDescent="0.25">
      <c r="A65" s="80"/>
      <c r="B65" s="80"/>
      <c r="C65" s="80"/>
      <c r="D65" s="80"/>
      <c r="E65" s="80"/>
      <c r="F65" s="80"/>
      <c r="G65" s="80"/>
      <c r="H65" s="80"/>
      <c r="I65" s="80"/>
      <c r="J65" s="80"/>
      <c r="K65" s="80"/>
      <c r="L65" s="80"/>
      <c r="M65" s="80"/>
      <c r="N65" s="80"/>
      <c r="O65" s="80"/>
    </row>
  </sheetData>
  <mergeCells count="166">
    <mergeCell ref="J44:K45"/>
    <mergeCell ref="L44:M45"/>
    <mergeCell ref="J36:M37"/>
    <mergeCell ref="L38:M39"/>
    <mergeCell ref="L40:M41"/>
    <mergeCell ref="J38:K38"/>
    <mergeCell ref="J39:K39"/>
    <mergeCell ref="J40:K40"/>
    <mergeCell ref="J41:K41"/>
    <mergeCell ref="N13:N14"/>
    <mergeCell ref="N15:N16"/>
    <mergeCell ref="N17:N18"/>
    <mergeCell ref="N19:N20"/>
    <mergeCell ref="N21:N22"/>
    <mergeCell ref="N23:N24"/>
    <mergeCell ref="N25:N26"/>
    <mergeCell ref="N27:N28"/>
    <mergeCell ref="J42:K43"/>
    <mergeCell ref="L42:M43"/>
    <mergeCell ref="L13:L14"/>
    <mergeCell ref="L27:L28"/>
    <mergeCell ref="J13:J14"/>
    <mergeCell ref="L32:M32"/>
    <mergeCell ref="L21:L22"/>
    <mergeCell ref="L23:L24"/>
    <mergeCell ref="L25:L26"/>
    <mergeCell ref="J15:J16"/>
    <mergeCell ref="J17:J18"/>
    <mergeCell ref="J19:J20"/>
    <mergeCell ref="I21:I22"/>
    <mergeCell ref="H7:H8"/>
    <mergeCell ref="H9:H10"/>
    <mergeCell ref="H11:H12"/>
    <mergeCell ref="H13:H14"/>
    <mergeCell ref="K13:K14"/>
    <mergeCell ref="I13:I14"/>
    <mergeCell ref="H15:H16"/>
    <mergeCell ref="J25:J26"/>
    <mergeCell ref="J21:J22"/>
    <mergeCell ref="J23:J24"/>
    <mergeCell ref="G15:G16"/>
    <mergeCell ref="L15:L16"/>
    <mergeCell ref="G5:G6"/>
    <mergeCell ref="G27:G28"/>
    <mergeCell ref="I19:I20"/>
    <mergeCell ref="F15:F16"/>
    <mergeCell ref="F17:F18"/>
    <mergeCell ref="G19:G20"/>
    <mergeCell ref="H19:H20"/>
    <mergeCell ref="H21:H22"/>
    <mergeCell ref="H17:H18"/>
    <mergeCell ref="K15:K16"/>
    <mergeCell ref="K17:K18"/>
    <mergeCell ref="K19:K20"/>
    <mergeCell ref="K21:K22"/>
    <mergeCell ref="K23:K24"/>
    <mergeCell ref="K25:K26"/>
    <mergeCell ref="K27:K28"/>
    <mergeCell ref="J27:J28"/>
    <mergeCell ref="G21:G22"/>
    <mergeCell ref="G23:G24"/>
    <mergeCell ref="G25:G26"/>
    <mergeCell ref="A23:A24"/>
    <mergeCell ref="B23:D24"/>
    <mergeCell ref="E23:E24"/>
    <mergeCell ref="I23:I24"/>
    <mergeCell ref="F23:F24"/>
    <mergeCell ref="H23:H24"/>
    <mergeCell ref="F19:F20"/>
    <mergeCell ref="L17:L18"/>
    <mergeCell ref="L19:L20"/>
    <mergeCell ref="F21:F22"/>
    <mergeCell ref="N3:N4"/>
    <mergeCell ref="N5:N6"/>
    <mergeCell ref="A1:I2"/>
    <mergeCell ref="J1:J2"/>
    <mergeCell ref="K1:N2"/>
    <mergeCell ref="N7:N8"/>
    <mergeCell ref="N9:N10"/>
    <mergeCell ref="N11:N12"/>
    <mergeCell ref="J3:J4"/>
    <mergeCell ref="G3:G4"/>
    <mergeCell ref="L3:L4"/>
    <mergeCell ref="L5:L6"/>
    <mergeCell ref="L7:L8"/>
    <mergeCell ref="L9:L10"/>
    <mergeCell ref="L11:L12"/>
    <mergeCell ref="A3:A4"/>
    <mergeCell ref="B3:D4"/>
    <mergeCell ref="E3:E4"/>
    <mergeCell ref="I3:I4"/>
    <mergeCell ref="A5:A6"/>
    <mergeCell ref="B5:D6"/>
    <mergeCell ref="E5:E6"/>
    <mergeCell ref="I5:I6"/>
    <mergeCell ref="J5:J6"/>
    <mergeCell ref="F3:F4"/>
    <mergeCell ref="F5:F6"/>
    <mergeCell ref="H3:H4"/>
    <mergeCell ref="H5:H6"/>
    <mergeCell ref="I11:I12"/>
    <mergeCell ref="K3:K4"/>
    <mergeCell ref="K5:K6"/>
    <mergeCell ref="K7:K8"/>
    <mergeCell ref="K9:K10"/>
    <mergeCell ref="K11:K12"/>
    <mergeCell ref="I7:I8"/>
    <mergeCell ref="E9:E10"/>
    <mergeCell ref="J7:J8"/>
    <mergeCell ref="J9:J10"/>
    <mergeCell ref="J11:J12"/>
    <mergeCell ref="G9:G10"/>
    <mergeCell ref="G11:G12"/>
    <mergeCell ref="F7:F8"/>
    <mergeCell ref="F9:F10"/>
    <mergeCell ref="F11:F12"/>
    <mergeCell ref="I9:I10"/>
    <mergeCell ref="G7:G8"/>
    <mergeCell ref="B45:C51"/>
    <mergeCell ref="B36:C42"/>
    <mergeCell ref="F41:G41"/>
    <mergeCell ref="B54:C58"/>
    <mergeCell ref="A7:A8"/>
    <mergeCell ref="B7:D8"/>
    <mergeCell ref="E7:E8"/>
    <mergeCell ref="A9:A10"/>
    <mergeCell ref="F39:G39"/>
    <mergeCell ref="B9:D10"/>
    <mergeCell ref="B11:D12"/>
    <mergeCell ref="A13:A14"/>
    <mergeCell ref="B13:D14"/>
    <mergeCell ref="E13:E14"/>
    <mergeCell ref="A19:A20"/>
    <mergeCell ref="B19:D20"/>
    <mergeCell ref="E19:E20"/>
    <mergeCell ref="E27:E28"/>
    <mergeCell ref="G13:G14"/>
    <mergeCell ref="F13:F14"/>
    <mergeCell ref="F37:G37"/>
    <mergeCell ref="A11:A12"/>
    <mergeCell ref="F54:H58"/>
    <mergeCell ref="E11:E12"/>
    <mergeCell ref="D42:H42"/>
    <mergeCell ref="J46:M49"/>
    <mergeCell ref="E15:E16"/>
    <mergeCell ref="I15:I16"/>
    <mergeCell ref="A17:A18"/>
    <mergeCell ref="B17:D18"/>
    <mergeCell ref="E17:E18"/>
    <mergeCell ref="I17:I18"/>
    <mergeCell ref="G17:G18"/>
    <mergeCell ref="A15:A16"/>
    <mergeCell ref="B15:D16"/>
    <mergeCell ref="A21:A22"/>
    <mergeCell ref="B21:D22"/>
    <mergeCell ref="E21:E22"/>
    <mergeCell ref="A25:A26"/>
    <mergeCell ref="B25:D26"/>
    <mergeCell ref="E25:E26"/>
    <mergeCell ref="I25:I26"/>
    <mergeCell ref="F25:F26"/>
    <mergeCell ref="I27:I28"/>
    <mergeCell ref="H27:H28"/>
    <mergeCell ref="H25:H26"/>
    <mergeCell ref="F27:F28"/>
    <mergeCell ref="F46:H50"/>
  </mergeCells>
  <pageMargins left="0.7" right="0.7" top="0.75" bottom="0.75" header="0.3" footer="0.3"/>
  <pageSetup paperSize="9" orientation="portrait" horizontalDpi="0" verticalDpi="0" r:id="rId1"/>
  <ignoredErrors>
    <ignoredError sqref="M27" formula="1"/>
  </ignoredError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F0"/>
    <pageSetUpPr autoPageBreaks="0" fitToPage="1"/>
  </sheetPr>
  <dimension ref="A1:Q31"/>
  <sheetViews>
    <sheetView showGridLines="0" zoomScale="85" zoomScaleNormal="85" zoomScaleSheetLayoutView="50" workbookViewId="0">
      <pane xSplit="2" ySplit="5" topLeftCell="C6" activePane="bottomRight" state="frozen"/>
      <selection activeCell="B8" sqref="B8:Q8"/>
      <selection pane="topRight" activeCell="B8" sqref="B8:Q8"/>
      <selection pane="bottomLeft" activeCell="B8" sqref="B8:Q8"/>
      <selection pane="bottomRight" activeCell="E13" sqref="E13"/>
    </sheetView>
  </sheetViews>
  <sheetFormatPr baseColWidth="10" defaultColWidth="9.140625" defaultRowHeight="15.75" customHeight="1" x14ac:dyDescent="0.2"/>
  <cols>
    <col min="1" max="1" width="3.28515625" style="1" customWidth="1"/>
    <col min="2" max="2" width="23.5703125" style="1" customWidth="1"/>
    <col min="3" max="3" width="13.28515625" style="1" customWidth="1"/>
    <col min="4" max="4" width="13.28515625" style="3" customWidth="1"/>
    <col min="5" max="5" width="11.5703125" style="3" customWidth="1"/>
    <col min="6" max="6" width="13.28515625" style="1" customWidth="1"/>
    <col min="7" max="7" width="15" style="1" customWidth="1"/>
    <col min="8" max="10" width="13.28515625" style="1" customWidth="1"/>
    <col min="11" max="11" width="17.5703125" style="1" customWidth="1"/>
    <col min="12" max="12" width="13.28515625" style="1" customWidth="1"/>
    <col min="13" max="13" width="17.42578125" style="1" customWidth="1"/>
    <col min="14" max="14" width="15.85546875" style="1" customWidth="1"/>
    <col min="15" max="16" width="10.7109375" style="1" customWidth="1"/>
    <col min="17" max="17" width="14.5703125" style="1" customWidth="1"/>
    <col min="18" max="16384" width="9.140625" style="1"/>
  </cols>
  <sheetData>
    <row r="1" spans="1:17" ht="28.5" customHeight="1" x14ac:dyDescent="0.2">
      <c r="A1" s="327" t="s">
        <v>129</v>
      </c>
      <c r="B1" s="327"/>
      <c r="C1" s="327"/>
      <c r="D1" s="327"/>
      <c r="E1" s="327"/>
      <c r="F1" s="327"/>
      <c r="G1" s="327"/>
      <c r="H1" s="327"/>
      <c r="I1" s="327"/>
      <c r="J1" s="327"/>
      <c r="K1" s="328">
        <v>2017</v>
      </c>
      <c r="L1" s="157"/>
      <c r="M1" s="157"/>
      <c r="N1" s="157"/>
      <c r="O1" s="157"/>
      <c r="P1" s="157"/>
      <c r="Q1" s="157"/>
    </row>
    <row r="2" spans="1:17" s="2" customFormat="1" ht="18" customHeight="1" x14ac:dyDescent="0.2">
      <c r="A2" s="327"/>
      <c r="B2" s="327"/>
      <c r="C2" s="327"/>
      <c r="D2" s="327"/>
      <c r="E2" s="327"/>
      <c r="F2" s="327"/>
      <c r="G2" s="327"/>
      <c r="H2" s="327"/>
      <c r="I2" s="327"/>
      <c r="J2" s="327"/>
      <c r="K2" s="328"/>
      <c r="L2" s="157"/>
      <c r="M2" s="157"/>
      <c r="N2" s="157"/>
      <c r="O2" s="157"/>
      <c r="P2" s="157"/>
      <c r="Q2" s="157"/>
    </row>
    <row r="3" spans="1:17" s="9" customFormat="1" ht="21.75" customHeight="1" x14ac:dyDescent="0.2">
      <c r="A3" s="327"/>
      <c r="B3" s="327"/>
      <c r="C3" s="327"/>
      <c r="D3" s="327"/>
      <c r="E3" s="327"/>
      <c r="F3" s="327"/>
      <c r="G3" s="327"/>
      <c r="H3" s="327"/>
      <c r="I3" s="327"/>
      <c r="J3" s="327"/>
      <c r="K3" s="328"/>
      <c r="L3" s="157"/>
      <c r="M3" s="157"/>
      <c r="N3" s="157"/>
      <c r="O3" s="157"/>
      <c r="P3" s="157"/>
      <c r="Q3" s="157"/>
    </row>
    <row r="5" spans="1:17" s="4" customFormat="1" ht="20.25" customHeight="1" x14ac:dyDescent="0.2">
      <c r="C5" s="5" t="s">
        <v>7</v>
      </c>
      <c r="D5" s="6" t="s">
        <v>8</v>
      </c>
      <c r="E5" s="6" t="s">
        <v>9</v>
      </c>
      <c r="F5" s="5" t="s">
        <v>10</v>
      </c>
      <c r="G5" s="5" t="s">
        <v>11</v>
      </c>
      <c r="H5" s="5" t="s">
        <v>12</v>
      </c>
      <c r="I5" s="5" t="s">
        <v>13</v>
      </c>
      <c r="J5" s="5" t="s">
        <v>14</v>
      </c>
      <c r="K5" s="5" t="s">
        <v>15</v>
      </c>
      <c r="L5" s="5" t="s">
        <v>16</v>
      </c>
      <c r="M5" s="5" t="s">
        <v>17</v>
      </c>
      <c r="N5" s="5" t="s">
        <v>18</v>
      </c>
      <c r="O5" s="5"/>
      <c r="P5" s="5" t="s">
        <v>6</v>
      </c>
      <c r="Q5" s="5"/>
    </row>
    <row r="6" spans="1:17" s="3" customFormat="1" ht="21.75" customHeight="1" x14ac:dyDescent="0.2">
      <c r="B6" s="11" t="s">
        <v>5</v>
      </c>
      <c r="C6" s="43">
        <f>TableauRevenus[[#Totals],[Semaine 1]]-TableauDépenses[[#Totals],[Semaine 1]]</f>
        <v>0</v>
      </c>
      <c r="D6" s="43">
        <f>TableauRevenus[[#Totals],[Semaine 2]]-TableauDépenses[[#Totals],[Semaine 2]]</f>
        <v>0</v>
      </c>
      <c r="E6" s="43">
        <f>TableauRevenus[[#Totals],[Semaine 3]]-TableauDépenses[[#Totals],[Semaine 3]]</f>
        <v>0</v>
      </c>
      <c r="F6" s="43">
        <f>TableauRevenus[[#Totals],[Semaine 4]]-TableauDépenses[[#Totals],[Semaine 4]]</f>
        <v>0</v>
      </c>
      <c r="G6" s="43">
        <f>TableauRevenus[[#Totals],[Semaine 5]]-TableauDépenses[[#Totals],[Semaine 5]]</f>
        <v>0</v>
      </c>
      <c r="H6" s="43">
        <f>TableauRevenus[[#Totals],[Semaine 6]]-TableauDépenses[[#Totals],[Semaine 6]]</f>
        <v>0</v>
      </c>
      <c r="I6" s="43">
        <f>TableauRevenus[[#Totals],[Semaine 7]]-TableauDépenses[[#Totals],[Semaine 7]]</f>
        <v>0</v>
      </c>
      <c r="J6" s="43">
        <f>TableauRevenus[[#Totals],[Semaine 8]]-TableauDépenses[[#Totals],[Semaine 8]]</f>
        <v>0</v>
      </c>
      <c r="K6" s="43">
        <f>TableauRevenus[[#Totals],[Semaine 9]]-TableauDépenses[[#Totals],[Semaine 9]]</f>
        <v>0</v>
      </c>
      <c r="L6" s="43">
        <f>TableauRevenus[[#Totals],[Semaine 10]]-TableauDépenses[[#Totals],[Semaine 10]]</f>
        <v>0</v>
      </c>
      <c r="M6" s="43">
        <f>TableauRevenus[[#Totals],[Semaine 11]]-TableauDépenses[[#Totals],[Semaine 11]]</f>
        <v>0</v>
      </c>
      <c r="N6" s="43">
        <f>TableauRevenus[[#Totals],[Semaine 12]]-TableauDépenses[[#Totals],[Semaine 12]]</f>
        <v>0</v>
      </c>
      <c r="O6" s="13"/>
      <c r="P6" s="43">
        <f xml:space="preserve"> SUM(C6:N6)</f>
        <v>0</v>
      </c>
      <c r="Q6" s="13"/>
    </row>
    <row r="7" spans="1:17" ht="18" customHeight="1" x14ac:dyDescent="0.2">
      <c r="C7" s="62">
        <f>C6</f>
        <v>0</v>
      </c>
      <c r="D7" s="62">
        <f>IF(D6&gt;-3000,C7+D6,0)</f>
        <v>0</v>
      </c>
      <c r="E7" s="63">
        <f t="shared" ref="E7:F7" si="0">IF(E6&gt;-3000,D7+E6,0)</f>
        <v>0</v>
      </c>
      <c r="F7" s="63">
        <f t="shared" si="0"/>
        <v>0</v>
      </c>
      <c r="G7" s="169">
        <f>IF(G6&gt;-3000,F7+G6,0)</f>
        <v>0</v>
      </c>
      <c r="H7" s="169">
        <f>IF(H6&gt;-3000,G7+H6,0)</f>
        <v>0</v>
      </c>
      <c r="I7" s="169">
        <f>IF(I6&gt;-3000,H7+I6,0)</f>
        <v>0</v>
      </c>
      <c r="J7" s="169">
        <f t="shared" ref="J7:N7" si="1">IF(J6&gt;-3000,I7+J6,0)</f>
        <v>0</v>
      </c>
      <c r="K7" s="169">
        <f t="shared" si="1"/>
        <v>0</v>
      </c>
      <c r="L7" s="169">
        <f t="shared" si="1"/>
        <v>0</v>
      </c>
      <c r="M7" s="169">
        <f t="shared" si="1"/>
        <v>0</v>
      </c>
      <c r="N7" s="169">
        <f t="shared" si="1"/>
        <v>0</v>
      </c>
      <c r="O7" s="64"/>
      <c r="P7" s="1" t="s">
        <v>85</v>
      </c>
      <c r="Q7" s="50"/>
    </row>
    <row r="8" spans="1:17" ht="19.5" customHeight="1" x14ac:dyDescent="0.25">
      <c r="B8" s="77" t="s">
        <v>82</v>
      </c>
      <c r="C8" s="78">
        <v>3238.69</v>
      </c>
      <c r="P8" s="54">
        <f xml:space="preserve"> SUM(C6:N6,C8)</f>
        <v>3238.69</v>
      </c>
      <c r="Q8" s="50"/>
    </row>
    <row r="9" spans="1:17" ht="33" customHeight="1" x14ac:dyDescent="0.2">
      <c r="Q9" s="50"/>
    </row>
    <row r="10" spans="1:17" ht="33.75" customHeight="1" x14ac:dyDescent="0.35">
      <c r="A10" s="10"/>
      <c r="B10" s="339" t="s">
        <v>75</v>
      </c>
      <c r="C10" s="339"/>
      <c r="D10" s="339"/>
      <c r="E10" s="339"/>
      <c r="F10" s="339"/>
      <c r="G10" s="339"/>
      <c r="H10" s="339"/>
      <c r="I10" s="339"/>
      <c r="J10" s="339"/>
      <c r="K10" s="339"/>
      <c r="L10" s="339"/>
      <c r="M10" s="339"/>
      <c r="N10" s="339"/>
      <c r="O10" s="339"/>
      <c r="P10" s="339"/>
      <c r="Q10" s="339"/>
    </row>
    <row r="11" spans="1:17" ht="18" customHeight="1" x14ac:dyDescent="0.2">
      <c r="B11" s="70" t="s">
        <v>23</v>
      </c>
      <c r="C11" s="65">
        <v>0</v>
      </c>
      <c r="D11" s="66">
        <v>0</v>
      </c>
      <c r="E11" s="66">
        <v>0</v>
      </c>
      <c r="F11" s="66">
        <v>0</v>
      </c>
      <c r="G11" s="66">
        <v>0</v>
      </c>
      <c r="H11" s="66">
        <v>0</v>
      </c>
      <c r="I11" s="66">
        <v>0</v>
      </c>
      <c r="J11" s="67">
        <v>0</v>
      </c>
      <c r="K11" s="66">
        <v>0</v>
      </c>
      <c r="L11" s="66">
        <v>0</v>
      </c>
      <c r="M11" s="66">
        <v>0</v>
      </c>
      <c r="N11" s="66">
        <v>0</v>
      </c>
      <c r="O11" s="14"/>
      <c r="P11" s="14"/>
    </row>
    <row r="12" spans="1:17" ht="18" customHeight="1" x14ac:dyDescent="0.2">
      <c r="B12" s="70" t="s">
        <v>23</v>
      </c>
      <c r="C12" s="65">
        <v>0</v>
      </c>
      <c r="D12" s="66">
        <v>0</v>
      </c>
      <c r="E12" s="66">
        <v>0</v>
      </c>
      <c r="F12" s="66">
        <v>0</v>
      </c>
      <c r="G12" s="66">
        <v>0</v>
      </c>
      <c r="H12" s="66">
        <v>0</v>
      </c>
      <c r="I12" s="66">
        <v>0</v>
      </c>
      <c r="J12" s="67">
        <v>0</v>
      </c>
      <c r="K12" s="66">
        <v>0</v>
      </c>
      <c r="L12" s="66">
        <v>0</v>
      </c>
      <c r="M12" s="66">
        <v>0</v>
      </c>
      <c r="N12" s="66">
        <v>0</v>
      </c>
      <c r="O12" s="7"/>
      <c r="P12" s="7"/>
      <c r="Q12" s="7"/>
    </row>
    <row r="13" spans="1:17" ht="18" customHeight="1" x14ac:dyDescent="0.2">
      <c r="B13" s="70" t="s">
        <v>23</v>
      </c>
      <c r="C13" s="65">
        <v>0</v>
      </c>
      <c r="D13" s="66">
        <v>0</v>
      </c>
      <c r="E13" s="66">
        <v>0</v>
      </c>
      <c r="F13" s="66">
        <v>0</v>
      </c>
      <c r="G13" s="66">
        <v>0</v>
      </c>
      <c r="H13" s="66">
        <v>0</v>
      </c>
      <c r="I13" s="66">
        <v>0</v>
      </c>
      <c r="J13" s="66">
        <v>0</v>
      </c>
      <c r="K13" s="66">
        <v>0</v>
      </c>
      <c r="L13" s="66">
        <v>0</v>
      </c>
      <c r="M13" s="66">
        <v>0</v>
      </c>
      <c r="N13" s="66">
        <v>0</v>
      </c>
      <c r="O13" s="7"/>
      <c r="P13" s="7"/>
      <c r="Q13" s="7"/>
    </row>
    <row r="14" spans="1:17" ht="24" customHeight="1" x14ac:dyDescent="0.2">
      <c r="B14" s="52" t="s">
        <v>4</v>
      </c>
      <c r="C14" s="59">
        <f>SUBTOTAL(109,TableauRevenus[Semaine 1])</f>
        <v>0</v>
      </c>
      <c r="D14" s="60">
        <f>SUBTOTAL(109,TableauRevenus[Semaine 2])</f>
        <v>0</v>
      </c>
      <c r="E14" s="59">
        <f>SUBTOTAL(109,TableauRevenus[Semaine 3])</f>
        <v>0</v>
      </c>
      <c r="F14" s="59">
        <f>SUBTOTAL(109,TableauRevenus[Semaine 4])</f>
        <v>0</v>
      </c>
      <c r="G14" s="59">
        <f>SUBTOTAL(109,TableauRevenus[Semaine 5])</f>
        <v>0</v>
      </c>
      <c r="H14" s="59">
        <f>SUBTOTAL(109,TableauRevenus[Semaine 6])</f>
        <v>0</v>
      </c>
      <c r="I14" s="59">
        <f>SUBTOTAL(109,TableauRevenus[Semaine 7])</f>
        <v>0</v>
      </c>
      <c r="J14" s="59">
        <f>SUBTOTAL(109,TableauRevenus[Semaine 8])</f>
        <v>0</v>
      </c>
      <c r="K14" s="59">
        <f>SUBTOTAL(109,TableauRevenus[Semaine 9])</f>
        <v>0</v>
      </c>
      <c r="L14" s="59">
        <f>SUBTOTAL(109,TableauRevenus[Semaine 10])</f>
        <v>0</v>
      </c>
      <c r="M14" s="59">
        <f>SUBTOTAL(109,TableauRevenus[Semaine 11])</f>
        <v>0</v>
      </c>
      <c r="N14" s="59">
        <f>SUBTOTAL(109,TableauRevenus[Semaine 12])</f>
        <v>0</v>
      </c>
      <c r="O14" s="51"/>
      <c r="P14" s="53" t="s">
        <v>6</v>
      </c>
      <c r="Q14" s="58">
        <f>SUM(C14:N14)</f>
        <v>0</v>
      </c>
    </row>
    <row r="15" spans="1:17" s="2" customFormat="1" ht="60" customHeight="1" thickBot="1" x14ac:dyDescent="0.4">
      <c r="A15" s="10"/>
      <c r="B15" s="19"/>
      <c r="C15" s="19"/>
      <c r="D15" s="19"/>
      <c r="E15" s="19"/>
      <c r="F15" s="19"/>
      <c r="G15" s="19"/>
      <c r="H15" s="19"/>
      <c r="I15" s="19"/>
      <c r="J15" s="19"/>
      <c r="K15" s="19"/>
      <c r="L15" s="19"/>
      <c r="M15" s="19"/>
      <c r="N15" s="19"/>
      <c r="O15" s="19"/>
      <c r="P15" s="19"/>
      <c r="Q15" s="19"/>
    </row>
    <row r="16" spans="1:17" ht="18" customHeight="1" x14ac:dyDescent="0.35">
      <c r="A16" s="10" t="s">
        <v>0</v>
      </c>
      <c r="B16" s="336" t="s">
        <v>74</v>
      </c>
      <c r="C16" s="337"/>
      <c r="D16" s="337"/>
      <c r="E16" s="337"/>
      <c r="F16" s="337"/>
      <c r="G16" s="337"/>
      <c r="H16" s="337"/>
      <c r="I16" s="337"/>
      <c r="J16" s="337"/>
      <c r="K16" s="337"/>
      <c r="L16" s="337"/>
      <c r="M16" s="337"/>
      <c r="N16" s="337"/>
      <c r="O16" s="337"/>
      <c r="P16" s="337"/>
      <c r="Q16" s="338"/>
    </row>
    <row r="17" spans="2:17" ht="18" customHeight="1" x14ac:dyDescent="0.2">
      <c r="B17" s="45" t="s">
        <v>48</v>
      </c>
      <c r="C17" s="14">
        <f>Voiture!D39</f>
        <v>0</v>
      </c>
      <c r="D17" s="14">
        <f>Voiture!D40</f>
        <v>0</v>
      </c>
      <c r="E17" s="14">
        <f>Voiture!D41</f>
        <v>0</v>
      </c>
      <c r="F17" s="14">
        <f>Voiture!D42</f>
        <v>0</v>
      </c>
      <c r="G17" s="14">
        <f>Voiture!D43</f>
        <v>0</v>
      </c>
      <c r="H17" s="14">
        <f>Voiture!D44</f>
        <v>0</v>
      </c>
      <c r="I17" s="14">
        <f>Voiture!D45</f>
        <v>0</v>
      </c>
      <c r="J17" s="14">
        <f>Voiture!D46</f>
        <v>0</v>
      </c>
      <c r="K17" s="14">
        <f>Voiture!D47</f>
        <v>0</v>
      </c>
      <c r="L17" s="14">
        <f>Voiture!D48</f>
        <v>0</v>
      </c>
      <c r="M17" s="14">
        <f>Voiture!D49</f>
        <v>0</v>
      </c>
      <c r="N17" s="14">
        <f>Voiture!D50</f>
        <v>0</v>
      </c>
      <c r="O17" s="14"/>
      <c r="P17" s="12">
        <f>SUM(TableauDépenses[[#This Row],[Semaine 1]:[Semaine 18]])</f>
        <v>0</v>
      </c>
      <c r="Q17" s="46"/>
    </row>
    <row r="18" spans="2:17" ht="18" customHeight="1" x14ac:dyDescent="0.2">
      <c r="B18" s="69" t="s">
        <v>19</v>
      </c>
      <c r="C18" s="68">
        <v>0</v>
      </c>
      <c r="D18" s="68">
        <v>0</v>
      </c>
      <c r="E18" s="68">
        <v>0</v>
      </c>
      <c r="F18" s="68">
        <v>0</v>
      </c>
      <c r="G18" s="68">
        <v>0</v>
      </c>
      <c r="H18" s="66">
        <v>0</v>
      </c>
      <c r="I18" s="66">
        <v>0</v>
      </c>
      <c r="J18" s="66">
        <v>0</v>
      </c>
      <c r="K18" s="66">
        <v>0</v>
      </c>
      <c r="L18" s="66">
        <v>0</v>
      </c>
      <c r="M18" s="66">
        <v>0</v>
      </c>
      <c r="N18" s="66">
        <v>0</v>
      </c>
      <c r="O18" s="7"/>
      <c r="P18" s="12">
        <f>SUM(TableauDépenses[[#This Row],[Semaine 1]:[Semaine 18]])</f>
        <v>0</v>
      </c>
      <c r="Q18" s="46"/>
    </row>
    <row r="19" spans="2:17" ht="18" customHeight="1" x14ac:dyDescent="0.2">
      <c r="B19" s="69" t="s">
        <v>20</v>
      </c>
      <c r="C19" s="68">
        <v>0</v>
      </c>
      <c r="D19" s="66">
        <v>0</v>
      </c>
      <c r="E19" s="66">
        <v>0</v>
      </c>
      <c r="F19" s="66">
        <v>0</v>
      </c>
      <c r="G19" s="66">
        <v>0</v>
      </c>
      <c r="H19" s="66">
        <v>0</v>
      </c>
      <c r="I19" s="66">
        <v>0</v>
      </c>
      <c r="J19" s="66">
        <v>0</v>
      </c>
      <c r="K19" s="66">
        <v>0</v>
      </c>
      <c r="L19" s="66">
        <v>0</v>
      </c>
      <c r="M19" s="66">
        <v>0</v>
      </c>
      <c r="N19" s="66">
        <v>0</v>
      </c>
      <c r="O19" s="7"/>
      <c r="P19" s="12">
        <f>SUM(TableauDépenses[[#This Row],[Semaine 1]:[Semaine 18]])</f>
        <v>0</v>
      </c>
      <c r="Q19" s="46"/>
    </row>
    <row r="20" spans="2:17" ht="18" customHeight="1" x14ac:dyDescent="0.2">
      <c r="B20" s="45" t="s">
        <v>21</v>
      </c>
      <c r="C20" s="7">
        <v>0</v>
      </c>
      <c r="D20" s="14">
        <v>0</v>
      </c>
      <c r="E20" s="14">
        <v>0</v>
      </c>
      <c r="F20" s="14">
        <v>0</v>
      </c>
      <c r="G20" s="14">
        <v>0</v>
      </c>
      <c r="H20" s="14">
        <v>0</v>
      </c>
      <c r="I20" s="14">
        <v>0</v>
      </c>
      <c r="J20" s="14">
        <v>0</v>
      </c>
      <c r="K20" s="14">
        <v>0</v>
      </c>
      <c r="L20" s="14">
        <v>0</v>
      </c>
      <c r="M20" s="14">
        <v>0</v>
      </c>
      <c r="N20" s="14">
        <f>Voiture!H18</f>
        <v>0</v>
      </c>
      <c r="O20" s="7"/>
      <c r="P20" s="12">
        <f>SUM(TableauDépenses[[#This Row],[Semaine 1]:[Semaine 18]])</f>
        <v>0</v>
      </c>
      <c r="Q20" s="46"/>
    </row>
    <row r="21" spans="2:17" ht="18" customHeight="1" x14ac:dyDescent="0.2">
      <c r="B21" s="69" t="s">
        <v>1</v>
      </c>
      <c r="C21" s="71">
        <v>0</v>
      </c>
      <c r="D21" s="71">
        <v>0</v>
      </c>
      <c r="E21" s="71">
        <v>0</v>
      </c>
      <c r="F21" s="71">
        <v>0</v>
      </c>
      <c r="G21" s="71">
        <v>0</v>
      </c>
      <c r="H21" s="72">
        <v>0</v>
      </c>
      <c r="I21" s="72">
        <v>0</v>
      </c>
      <c r="J21" s="72">
        <v>0</v>
      </c>
      <c r="K21" s="72">
        <v>0</v>
      </c>
      <c r="L21" s="72">
        <v>0</v>
      </c>
      <c r="M21" s="72">
        <v>0</v>
      </c>
      <c r="N21" s="72">
        <v>0</v>
      </c>
      <c r="O21" s="8"/>
      <c r="P21" s="12">
        <f>SUM(TableauDépenses[[#This Row],[Semaine 1]:[Semaine 18]])</f>
        <v>0</v>
      </c>
      <c r="Q21" s="46"/>
    </row>
    <row r="22" spans="2:17" ht="18" customHeight="1" x14ac:dyDescent="0.2">
      <c r="B22" s="45" t="s">
        <v>22</v>
      </c>
      <c r="C22" s="8">
        <f>'confort clients'!F5</f>
        <v>0</v>
      </c>
      <c r="D22" s="14">
        <f>'confort clients'!F6</f>
        <v>0</v>
      </c>
      <c r="E22" s="14">
        <f>'confort clients'!F7</f>
        <v>0</v>
      </c>
      <c r="F22" s="14">
        <f>'confort clients'!F8</f>
        <v>0</v>
      </c>
      <c r="G22" s="14">
        <f>'confort clients'!F9</f>
        <v>0</v>
      </c>
      <c r="H22" s="14">
        <f>'confort clients'!F10</f>
        <v>0</v>
      </c>
      <c r="I22" s="14">
        <f>'confort clients'!F11</f>
        <v>0</v>
      </c>
      <c r="J22" s="12">
        <f>'confort clients'!F12</f>
        <v>0</v>
      </c>
      <c r="K22" s="12">
        <f>'confort clients'!F13</f>
        <v>0</v>
      </c>
      <c r="L22" s="12">
        <f>'confort clients'!F14</f>
        <v>0</v>
      </c>
      <c r="M22" s="12">
        <f>'confort clients'!F15</f>
        <v>0</v>
      </c>
      <c r="N22" s="12">
        <f>'confort clients'!F16</f>
        <v>0</v>
      </c>
      <c r="O22" s="8"/>
      <c r="P22" s="12">
        <f>SUM(TableauDépenses[[#This Row],[Semaine 1]:[Semaine 18]])</f>
        <v>0</v>
      </c>
      <c r="Q22" s="46"/>
    </row>
    <row r="23" spans="2:17" ht="18" customHeight="1" x14ac:dyDescent="0.2">
      <c r="B23" s="45" t="s">
        <v>2</v>
      </c>
      <c r="C23" s="7">
        <f>'Fourniture de bureau'!G5</f>
        <v>0</v>
      </c>
      <c r="D23" s="14">
        <f>'Fourniture de bureau'!G6</f>
        <v>0</v>
      </c>
      <c r="E23" s="14">
        <f>'Fourniture de bureau'!G7</f>
        <v>0</v>
      </c>
      <c r="F23" s="14">
        <f>'Fourniture de bureau'!G8</f>
        <v>0</v>
      </c>
      <c r="G23" s="14">
        <f>'Fourniture de bureau'!G9</f>
        <v>0</v>
      </c>
      <c r="H23" s="14">
        <f>'Fourniture de bureau'!G10</f>
        <v>0</v>
      </c>
      <c r="I23" s="14">
        <f>'Fourniture de bureau'!G11</f>
        <v>0</v>
      </c>
      <c r="J23" s="14">
        <f>'Fourniture de bureau'!G12</f>
        <v>0</v>
      </c>
      <c r="K23" s="14">
        <f>'Fourniture de bureau'!G13</f>
        <v>0</v>
      </c>
      <c r="L23" s="14">
        <f>'Fourniture de bureau'!G14</f>
        <v>0</v>
      </c>
      <c r="M23" s="14">
        <f>'Fourniture de bureau'!G15</f>
        <v>0</v>
      </c>
      <c r="N23" s="14">
        <f>'Fourniture de bureau'!G16</f>
        <v>0</v>
      </c>
      <c r="O23" s="7"/>
      <c r="P23" s="12">
        <f>SUM(TableauDépenses[[#This Row],[Semaine 1]:[Semaine 18]])</f>
        <v>0</v>
      </c>
      <c r="Q23" s="46"/>
    </row>
    <row r="24" spans="2:17" ht="18" customHeight="1" x14ac:dyDescent="0.2">
      <c r="B24" s="69" t="s">
        <v>68</v>
      </c>
      <c r="C24" s="68">
        <v>0</v>
      </c>
      <c r="D24" s="66">
        <v>0</v>
      </c>
      <c r="E24" s="66">
        <v>0</v>
      </c>
      <c r="F24" s="66">
        <v>0</v>
      </c>
      <c r="G24" s="66">
        <v>0</v>
      </c>
      <c r="H24" s="66">
        <v>0</v>
      </c>
      <c r="I24" s="66">
        <v>0</v>
      </c>
      <c r="J24" s="66">
        <v>0</v>
      </c>
      <c r="K24" s="66">
        <v>0</v>
      </c>
      <c r="L24" s="66">
        <v>0</v>
      </c>
      <c r="M24" s="66">
        <v>0</v>
      </c>
      <c r="N24" s="66">
        <v>0</v>
      </c>
      <c r="O24" s="7"/>
      <c r="P24" s="12">
        <f>SUM(TableauDépenses[[#This Row],[Semaine 1]:[Semaine 18]])</f>
        <v>0</v>
      </c>
      <c r="Q24" s="46"/>
    </row>
    <row r="25" spans="2:17" ht="15.75" customHeight="1" x14ac:dyDescent="0.2">
      <c r="B25" s="383" t="s">
        <v>3</v>
      </c>
      <c r="C25" s="384">
        <f>SUBTOTAL(109,TableauDépenses[Semaine 1])</f>
        <v>0</v>
      </c>
      <c r="D25" s="384">
        <f>SUBTOTAL(109,TableauDépenses[Semaine 2])</f>
        <v>0</v>
      </c>
      <c r="E25" s="384">
        <f>SUBTOTAL(109,TableauDépenses[Semaine 3])</f>
        <v>0</v>
      </c>
      <c r="F25" s="384">
        <f>SUBTOTAL(109,TableauDépenses[Semaine 4])</f>
        <v>0</v>
      </c>
      <c r="G25" s="385">
        <f>SUM(G17:G24)</f>
        <v>0</v>
      </c>
      <c r="H25" s="384">
        <f>SUBTOTAL(109,TableauDépenses[Semaine 6])</f>
        <v>0</v>
      </c>
      <c r="I25" s="384">
        <f>SUBTOTAL(109,TableauDépenses[Semaine 7])</f>
        <v>0</v>
      </c>
      <c r="J25" s="384">
        <f>SUBTOTAL(109,TableauDépenses[Semaine 8])</f>
        <v>0</v>
      </c>
      <c r="K25" s="384">
        <f>SUBTOTAL(109,TableauDépenses[Semaine 9])</f>
        <v>0</v>
      </c>
      <c r="L25" s="384">
        <f>SUBTOTAL(109,TableauDépenses[Semaine 10])</f>
        <v>0</v>
      </c>
      <c r="M25" s="384">
        <f>SUBTOTAL(109,TableauDépenses[Semaine 11])</f>
        <v>0</v>
      </c>
      <c r="N25" s="384">
        <f>SUBTOTAL(109,TableauDépenses[Semaine 12])</f>
        <v>0</v>
      </c>
      <c r="O25" s="386"/>
      <c r="P25" s="385">
        <f>SUBTOTAL(109,TableauDépenses[Total])</f>
        <v>0</v>
      </c>
      <c r="Q25" s="387"/>
    </row>
    <row r="26" spans="2:17" ht="15.75" customHeight="1" thickBot="1" x14ac:dyDescent="0.25">
      <c r="B26" s="47"/>
      <c r="C26" s="61">
        <f>-TableauDépenses[[#Totals],[Semaine 1]]</f>
        <v>0</v>
      </c>
      <c r="D26" s="61">
        <f>-TableauDépenses[[#Totals],[Semaine 2]]</f>
        <v>0</v>
      </c>
      <c r="E26" s="61">
        <f>-TableauDépenses[[#Totals],[Semaine 3]]</f>
        <v>0</v>
      </c>
      <c r="F26" s="61">
        <f>-TableauDépenses[[#Totals],[Semaine 4]]</f>
        <v>0</v>
      </c>
      <c r="G26" s="61">
        <f>TableauDépenses[[#Totals],[Semaine 5]]</f>
        <v>0</v>
      </c>
      <c r="H26" s="61">
        <f>-TableauDépenses[[#Totals],[Semaine 6]]</f>
        <v>0</v>
      </c>
      <c r="I26" s="61">
        <f>-TableauDépenses[[#Totals],[Semaine 7]]</f>
        <v>0</v>
      </c>
      <c r="J26" s="61">
        <f>-TableauDépenses[[#Totals],[Semaine 8]]</f>
        <v>0</v>
      </c>
      <c r="K26" s="61">
        <f>-TableauDépenses[[#Totals],[Semaine 9]]</f>
        <v>0</v>
      </c>
      <c r="L26" s="61">
        <f>-TableauDépenses[[#Totals],[Semaine 10]]</f>
        <v>0</v>
      </c>
      <c r="M26" s="61">
        <f>-TableauDépenses[[#Totals],[Semaine 11]]</f>
        <v>0</v>
      </c>
      <c r="N26" s="61">
        <f>-TableauDépenses[[#Totals],[Semaine 12]]</f>
        <v>0</v>
      </c>
      <c r="O26" s="170"/>
      <c r="P26" s="48"/>
      <c r="Q26" s="49"/>
    </row>
    <row r="27" spans="2:17" ht="15.75" customHeight="1" x14ac:dyDescent="0.2">
      <c r="N27" s="340" t="s">
        <v>83</v>
      </c>
      <c r="O27" s="340"/>
      <c r="P27" s="342">
        <f>TableauDépenses[[#Totals],[Total]]/12</f>
        <v>0</v>
      </c>
    </row>
    <row r="28" spans="2:17" ht="15.75" customHeight="1" x14ac:dyDescent="0.2">
      <c r="C28" s="329" t="s">
        <v>86</v>
      </c>
      <c r="D28" s="329"/>
      <c r="E28" s="329"/>
      <c r="F28" s="329"/>
      <c r="G28" s="329"/>
      <c r="N28" s="341"/>
      <c r="O28" s="341"/>
      <c r="P28" s="343"/>
      <c r="Q28" s="62">
        <f>P27</f>
        <v>0</v>
      </c>
    </row>
    <row r="29" spans="2:17" ht="15.75" customHeight="1" x14ac:dyDescent="0.2">
      <c r="N29" s="330" t="s">
        <v>84</v>
      </c>
      <c r="O29" s="331"/>
      <c r="P29" s="334" t="e">
        <f>SUM(C25:N25)/(COUNT(C25:N25)-COUNTIF(C25:N25,"=0"))</f>
        <v>#DIV/0!</v>
      </c>
    </row>
    <row r="30" spans="2:17" ht="15.75" customHeight="1" x14ac:dyDescent="0.2">
      <c r="N30" s="332"/>
      <c r="O30" s="333"/>
      <c r="P30" s="335"/>
      <c r="Q30" s="63" t="e">
        <f>P29</f>
        <v>#DIV/0!</v>
      </c>
    </row>
    <row r="31" spans="2:17" ht="15.75" customHeight="1" x14ac:dyDescent="0.2">
      <c r="Q31" s="57"/>
    </row>
  </sheetData>
  <sheetProtection algorithmName="SHA-512" hashValue="R3GXV+OFGKPveYtTzEDOhdG0NA/zbsR35SJcRH8fLCeBWVPi5P2PfvI8CsMEXP7y8lhgvbaz2d02yV79KCX2hw==" saltValue="pTIKPn+AftFb84j5bCos7g==" spinCount="100000" sheet="1" objects="1" scenarios="1"/>
  <dataConsolidate/>
  <mergeCells count="9">
    <mergeCell ref="A1:J3"/>
    <mergeCell ref="K1:K3"/>
    <mergeCell ref="C28:G28"/>
    <mergeCell ref="N29:O30"/>
    <mergeCell ref="P29:P30"/>
    <mergeCell ref="B16:Q16"/>
    <mergeCell ref="B10:Q10"/>
    <mergeCell ref="N27:O28"/>
    <mergeCell ref="P27:P28"/>
  </mergeCells>
  <printOptions horizontalCentered="1"/>
  <pageMargins left="0.25" right="0.25" top="0.5" bottom="0.75" header="0.3" footer="0.3"/>
  <pageSetup paperSize="5" scale="71" fitToHeight="0" orientation="landscape" horizontalDpi="4294967293" r:id="rId1"/>
  <colBreaks count="1" manualBreakCount="1">
    <brk id="12" max="26" man="1"/>
  </colBreaks>
  <ignoredErrors>
    <ignoredError sqref="L17 M17 N17 L20 M20 N20 L22:L23 M22:M23 N22:N23" calculatedColumn="1"/>
  </ignoredErrors>
  <drawing r:id="rId2"/>
  <legacyDrawing r:id="rId3"/>
  <tableParts count="2">
    <tablePart r:id="rId4"/>
    <tablePart r:id="rId5"/>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57"/>
  <sheetViews>
    <sheetView workbookViewId="0">
      <selection activeCell="F12" sqref="F12"/>
    </sheetView>
  </sheetViews>
  <sheetFormatPr baseColWidth="10" defaultRowHeight="12.75" x14ac:dyDescent="0.2"/>
  <cols>
    <col min="8" max="8" width="7.5703125" customWidth="1"/>
    <col min="9" max="9" width="7.42578125" customWidth="1"/>
  </cols>
  <sheetData>
    <row r="1" spans="1:9" x14ac:dyDescent="0.2">
      <c r="A1" s="354" t="s">
        <v>24</v>
      </c>
      <c r="B1" s="355"/>
      <c r="C1" s="355"/>
      <c r="D1" s="355"/>
      <c r="E1" s="355"/>
      <c r="F1" s="355"/>
      <c r="G1" s="355"/>
      <c r="H1" s="355"/>
      <c r="I1" s="356"/>
    </row>
    <row r="2" spans="1:9" x14ac:dyDescent="0.2">
      <c r="A2" s="357"/>
      <c r="B2" s="358"/>
      <c r="C2" s="358"/>
      <c r="D2" s="358"/>
      <c r="E2" s="358"/>
      <c r="F2" s="358"/>
      <c r="G2" s="358"/>
      <c r="H2" s="358"/>
      <c r="I2" s="359"/>
    </row>
    <row r="3" spans="1:9" ht="13.5" thickBot="1" x14ac:dyDescent="0.25">
      <c r="A3" s="357"/>
      <c r="B3" s="358"/>
      <c r="C3" s="358"/>
      <c r="D3" s="358"/>
      <c r="E3" s="358"/>
      <c r="F3" s="358"/>
      <c r="G3" s="358"/>
      <c r="H3" s="358"/>
      <c r="I3" s="359"/>
    </row>
    <row r="4" spans="1:9" ht="20.100000000000001" customHeight="1" thickBot="1" x14ac:dyDescent="0.25">
      <c r="A4" s="15" t="s">
        <v>25</v>
      </c>
      <c r="B4" s="15" t="s">
        <v>38</v>
      </c>
      <c r="C4" s="15" t="s">
        <v>39</v>
      </c>
      <c r="D4" s="15" t="s">
        <v>40</v>
      </c>
      <c r="E4" s="15" t="s">
        <v>41</v>
      </c>
      <c r="F4" s="15" t="s">
        <v>42</v>
      </c>
      <c r="G4" s="17" t="s">
        <v>43</v>
      </c>
      <c r="H4" s="360" t="s">
        <v>6</v>
      </c>
      <c r="I4" s="361"/>
    </row>
    <row r="5" spans="1:9" ht="20.100000000000001" customHeight="1" x14ac:dyDescent="0.2">
      <c r="A5" s="16" t="s">
        <v>26</v>
      </c>
      <c r="B5" s="73">
        <v>0</v>
      </c>
      <c r="C5" s="73">
        <v>0</v>
      </c>
      <c r="D5" s="73">
        <v>0</v>
      </c>
      <c r="E5" s="73">
        <v>0</v>
      </c>
      <c r="F5" s="73">
        <v>0</v>
      </c>
      <c r="G5" s="73">
        <v>0</v>
      </c>
      <c r="H5" s="347">
        <f>SUM(B5:G5)</f>
        <v>0</v>
      </c>
      <c r="I5" s="348"/>
    </row>
    <row r="6" spans="1:9" ht="20.100000000000001" customHeight="1" x14ac:dyDescent="0.2">
      <c r="A6" s="16" t="s">
        <v>27</v>
      </c>
      <c r="B6" s="73">
        <v>0</v>
      </c>
      <c r="C6" s="73">
        <v>0</v>
      </c>
      <c r="D6" s="73">
        <v>0</v>
      </c>
      <c r="E6" s="73">
        <v>0</v>
      </c>
      <c r="F6" s="73">
        <v>0</v>
      </c>
      <c r="G6" s="73">
        <v>0</v>
      </c>
      <c r="H6" s="347">
        <f t="shared" ref="H6:H16" si="0">SUM(B6:G6)</f>
        <v>0</v>
      </c>
      <c r="I6" s="348"/>
    </row>
    <row r="7" spans="1:9" ht="20.100000000000001" customHeight="1" x14ac:dyDescent="0.2">
      <c r="A7" s="16" t="s">
        <v>28</v>
      </c>
      <c r="B7" s="73">
        <v>0</v>
      </c>
      <c r="C7" s="73">
        <v>0</v>
      </c>
      <c r="D7" s="73">
        <v>0</v>
      </c>
      <c r="E7" s="73">
        <v>0</v>
      </c>
      <c r="F7" s="73">
        <v>0</v>
      </c>
      <c r="G7" s="73">
        <v>0</v>
      </c>
      <c r="H7" s="347">
        <f t="shared" si="0"/>
        <v>0</v>
      </c>
      <c r="I7" s="348"/>
    </row>
    <row r="8" spans="1:9" ht="20.100000000000001" customHeight="1" x14ac:dyDescent="0.2">
      <c r="A8" s="16" t="s">
        <v>29</v>
      </c>
      <c r="B8" s="73">
        <v>0</v>
      </c>
      <c r="C8" s="73">
        <v>0</v>
      </c>
      <c r="D8" s="73">
        <v>0</v>
      </c>
      <c r="E8" s="73">
        <v>0</v>
      </c>
      <c r="F8" s="73">
        <v>0</v>
      </c>
      <c r="G8" s="73">
        <v>0</v>
      </c>
      <c r="H8" s="347">
        <f>SUM(B8:G8)</f>
        <v>0</v>
      </c>
      <c r="I8" s="348"/>
    </row>
    <row r="9" spans="1:9" ht="20.100000000000001" customHeight="1" x14ac:dyDescent="0.2">
      <c r="A9" s="16" t="s">
        <v>30</v>
      </c>
      <c r="B9" s="73">
        <v>0</v>
      </c>
      <c r="C9" s="73">
        <v>0</v>
      </c>
      <c r="D9" s="73">
        <v>0</v>
      </c>
      <c r="E9" s="73">
        <v>0</v>
      </c>
      <c r="F9" s="73">
        <v>0</v>
      </c>
      <c r="G9" s="73">
        <v>0</v>
      </c>
      <c r="H9" s="347">
        <f t="shared" si="0"/>
        <v>0</v>
      </c>
      <c r="I9" s="348"/>
    </row>
    <row r="10" spans="1:9" ht="20.100000000000001" customHeight="1" x14ac:dyDescent="0.2">
      <c r="A10" s="16" t="s">
        <v>31</v>
      </c>
      <c r="B10" s="75">
        <v>0</v>
      </c>
      <c r="C10" s="74">
        <v>0</v>
      </c>
      <c r="D10" s="73">
        <v>0</v>
      </c>
      <c r="E10" s="73">
        <v>0</v>
      </c>
      <c r="F10" s="73">
        <v>0</v>
      </c>
      <c r="G10" s="73">
        <v>0</v>
      </c>
      <c r="H10" s="347">
        <f t="shared" si="0"/>
        <v>0</v>
      </c>
      <c r="I10" s="348"/>
    </row>
    <row r="11" spans="1:9" ht="20.100000000000001" customHeight="1" x14ac:dyDescent="0.2">
      <c r="A11" s="16" t="s">
        <v>32</v>
      </c>
      <c r="B11" s="75">
        <v>0</v>
      </c>
      <c r="C11" s="74">
        <v>0</v>
      </c>
      <c r="D11" s="73">
        <v>0</v>
      </c>
      <c r="E11" s="73">
        <v>0</v>
      </c>
      <c r="F11" s="73">
        <v>0</v>
      </c>
      <c r="G11" s="73">
        <v>0</v>
      </c>
      <c r="H11" s="347">
        <f t="shared" si="0"/>
        <v>0</v>
      </c>
      <c r="I11" s="348"/>
    </row>
    <row r="12" spans="1:9" ht="20.100000000000001" customHeight="1" x14ac:dyDescent="0.2">
      <c r="A12" s="16" t="s">
        <v>33</v>
      </c>
      <c r="B12" s="75">
        <v>0</v>
      </c>
      <c r="C12" s="74">
        <v>0</v>
      </c>
      <c r="D12" s="73">
        <v>0</v>
      </c>
      <c r="E12" s="73">
        <v>0</v>
      </c>
      <c r="F12" s="73">
        <v>0</v>
      </c>
      <c r="G12" s="73">
        <v>0</v>
      </c>
      <c r="H12" s="347">
        <f t="shared" si="0"/>
        <v>0</v>
      </c>
      <c r="I12" s="348"/>
    </row>
    <row r="13" spans="1:9" ht="20.100000000000001" customHeight="1" x14ac:dyDescent="0.2">
      <c r="A13" s="16" t="s">
        <v>34</v>
      </c>
      <c r="B13" s="75">
        <v>0</v>
      </c>
      <c r="C13" s="74">
        <v>0</v>
      </c>
      <c r="D13" s="73">
        <v>0</v>
      </c>
      <c r="E13" s="73">
        <v>0</v>
      </c>
      <c r="F13" s="73">
        <v>0</v>
      </c>
      <c r="G13" s="73">
        <v>0</v>
      </c>
      <c r="H13" s="347">
        <f t="shared" si="0"/>
        <v>0</v>
      </c>
      <c r="I13" s="348"/>
    </row>
    <row r="14" spans="1:9" ht="20.100000000000001" customHeight="1" x14ac:dyDescent="0.2">
      <c r="A14" s="16" t="s">
        <v>35</v>
      </c>
      <c r="B14" s="75">
        <v>0</v>
      </c>
      <c r="C14" s="74">
        <v>0</v>
      </c>
      <c r="D14" s="73">
        <v>0</v>
      </c>
      <c r="E14" s="73">
        <v>0</v>
      </c>
      <c r="F14" s="73">
        <v>0</v>
      </c>
      <c r="G14" s="73">
        <v>0</v>
      </c>
      <c r="H14" s="347">
        <f t="shared" si="0"/>
        <v>0</v>
      </c>
      <c r="I14" s="348"/>
    </row>
    <row r="15" spans="1:9" ht="20.100000000000001" customHeight="1" x14ac:dyDescent="0.2">
      <c r="A15" s="16" t="s">
        <v>36</v>
      </c>
      <c r="B15" s="75">
        <v>0</v>
      </c>
      <c r="C15" s="74">
        <v>0</v>
      </c>
      <c r="D15" s="73">
        <v>0</v>
      </c>
      <c r="E15" s="73">
        <v>0</v>
      </c>
      <c r="F15" s="73">
        <v>0</v>
      </c>
      <c r="G15" s="73">
        <v>0</v>
      </c>
      <c r="H15" s="347">
        <f t="shared" si="0"/>
        <v>0</v>
      </c>
      <c r="I15" s="348"/>
    </row>
    <row r="16" spans="1:9" ht="20.100000000000001" customHeight="1" thickBot="1" x14ac:dyDescent="0.25">
      <c r="A16" s="18" t="s">
        <v>37</v>
      </c>
      <c r="B16" s="75">
        <v>0</v>
      </c>
      <c r="C16" s="74">
        <v>0</v>
      </c>
      <c r="D16" s="73">
        <v>0</v>
      </c>
      <c r="E16" s="73">
        <v>0</v>
      </c>
      <c r="F16" s="73">
        <v>0</v>
      </c>
      <c r="G16" s="73">
        <v>0</v>
      </c>
      <c r="H16" s="347">
        <f t="shared" si="0"/>
        <v>0</v>
      </c>
      <c r="I16" s="348"/>
    </row>
    <row r="17" spans="1:9" ht="19.5" customHeight="1" thickBot="1" x14ac:dyDescent="0.25">
      <c r="A17" s="349" t="s">
        <v>44</v>
      </c>
      <c r="B17" s="350"/>
      <c r="C17" s="350"/>
      <c r="D17" s="350"/>
      <c r="E17" s="350"/>
      <c r="F17" s="350"/>
      <c r="G17" s="351"/>
      <c r="H17" s="352">
        <f>SUM(H5:I16)</f>
        <v>0</v>
      </c>
      <c r="I17" s="353"/>
    </row>
    <row r="19" spans="1:9" ht="51" customHeight="1" thickBot="1" x14ac:dyDescent="0.25"/>
    <row r="20" spans="1:9" x14ac:dyDescent="0.2">
      <c r="A20" s="354" t="s">
        <v>45</v>
      </c>
      <c r="B20" s="355"/>
      <c r="C20" s="355"/>
      <c r="D20" s="355"/>
      <c r="E20" s="355"/>
      <c r="F20" s="355"/>
      <c r="G20" s="355"/>
      <c r="H20" s="355"/>
      <c r="I20" s="356"/>
    </row>
    <row r="21" spans="1:9" x14ac:dyDescent="0.2">
      <c r="A21" s="357"/>
      <c r="B21" s="358"/>
      <c r="C21" s="358"/>
      <c r="D21" s="358"/>
      <c r="E21" s="358"/>
      <c r="F21" s="358"/>
      <c r="G21" s="358"/>
      <c r="H21" s="358"/>
      <c r="I21" s="359"/>
    </row>
    <row r="22" spans="1:9" ht="13.5" thickBot="1" x14ac:dyDescent="0.25">
      <c r="A22" s="357"/>
      <c r="B22" s="358"/>
      <c r="C22" s="358"/>
      <c r="D22" s="358"/>
      <c r="E22" s="358"/>
      <c r="F22" s="358"/>
      <c r="G22" s="358"/>
      <c r="H22" s="358"/>
      <c r="I22" s="359"/>
    </row>
    <row r="23" spans="1:9" ht="21.75" thickBot="1" x14ac:dyDescent="0.25">
      <c r="A23" s="15" t="s">
        <v>25</v>
      </c>
      <c r="B23" s="15" t="s">
        <v>76</v>
      </c>
      <c r="C23" s="15" t="s">
        <v>77</v>
      </c>
      <c r="D23" s="15" t="s">
        <v>78</v>
      </c>
      <c r="E23" s="15" t="s">
        <v>79</v>
      </c>
      <c r="F23" s="15" t="s">
        <v>80</v>
      </c>
      <c r="G23" s="15" t="s">
        <v>81</v>
      </c>
      <c r="H23" s="360" t="s">
        <v>6</v>
      </c>
      <c r="I23" s="361"/>
    </row>
    <row r="24" spans="1:9" ht="20.100000000000001" customHeight="1" x14ac:dyDescent="0.2">
      <c r="A24" s="16" t="s">
        <v>26</v>
      </c>
      <c r="B24" s="73">
        <v>0</v>
      </c>
      <c r="C24" s="73">
        <v>0</v>
      </c>
      <c r="D24" s="73">
        <v>0</v>
      </c>
      <c r="E24" s="73">
        <v>0</v>
      </c>
      <c r="F24" s="73">
        <v>0</v>
      </c>
      <c r="G24" s="73">
        <v>0</v>
      </c>
      <c r="H24" s="347">
        <f>SUM(B24:G24)</f>
        <v>0</v>
      </c>
      <c r="I24" s="348"/>
    </row>
    <row r="25" spans="1:9" ht="20.100000000000001" customHeight="1" x14ac:dyDescent="0.2">
      <c r="A25" s="16" t="s">
        <v>27</v>
      </c>
      <c r="B25" s="73">
        <v>0</v>
      </c>
      <c r="C25" s="73">
        <v>0</v>
      </c>
      <c r="D25" s="73">
        <v>0</v>
      </c>
      <c r="E25" s="73">
        <v>0</v>
      </c>
      <c r="F25" s="73">
        <v>0</v>
      </c>
      <c r="G25" s="73">
        <v>0</v>
      </c>
      <c r="H25" s="347">
        <f t="shared" ref="H25:H26" si="1">SUM(B25:G25)</f>
        <v>0</v>
      </c>
      <c r="I25" s="348"/>
    </row>
    <row r="26" spans="1:9" ht="20.100000000000001" customHeight="1" x14ac:dyDescent="0.2">
      <c r="A26" s="16" t="s">
        <v>28</v>
      </c>
      <c r="B26" s="73">
        <v>0</v>
      </c>
      <c r="C26" s="73">
        <v>0</v>
      </c>
      <c r="D26" s="73">
        <v>0</v>
      </c>
      <c r="E26" s="73">
        <v>0</v>
      </c>
      <c r="F26" s="73">
        <v>0</v>
      </c>
      <c r="G26" s="73">
        <v>0</v>
      </c>
      <c r="H26" s="347">
        <f t="shared" si="1"/>
        <v>0</v>
      </c>
      <c r="I26" s="348"/>
    </row>
    <row r="27" spans="1:9" ht="20.100000000000001" customHeight="1" x14ac:dyDescent="0.2">
      <c r="A27" s="16" t="s">
        <v>29</v>
      </c>
      <c r="B27" s="73">
        <v>0</v>
      </c>
      <c r="C27" s="73">
        <v>0</v>
      </c>
      <c r="D27" s="73">
        <v>0</v>
      </c>
      <c r="E27" s="73">
        <v>0</v>
      </c>
      <c r="F27" s="73">
        <v>0</v>
      </c>
      <c r="G27" s="73">
        <v>0</v>
      </c>
      <c r="H27" s="347">
        <f>SUM(B27:G27)</f>
        <v>0</v>
      </c>
      <c r="I27" s="348"/>
    </row>
    <row r="28" spans="1:9" ht="20.100000000000001" customHeight="1" x14ac:dyDescent="0.2">
      <c r="A28" s="16" t="s">
        <v>30</v>
      </c>
      <c r="B28" s="73">
        <v>0</v>
      </c>
      <c r="C28" s="73">
        <v>0</v>
      </c>
      <c r="D28" s="73">
        <v>0</v>
      </c>
      <c r="E28" s="73">
        <v>0</v>
      </c>
      <c r="F28" s="73">
        <v>0</v>
      </c>
      <c r="G28" s="73">
        <v>0</v>
      </c>
      <c r="H28" s="347">
        <f>SUM(B28:G28)</f>
        <v>0</v>
      </c>
      <c r="I28" s="348"/>
    </row>
    <row r="29" spans="1:9" ht="20.100000000000001" customHeight="1" x14ac:dyDescent="0.2">
      <c r="A29" s="16" t="s">
        <v>31</v>
      </c>
      <c r="B29" s="73">
        <v>0</v>
      </c>
      <c r="C29" s="73">
        <v>0</v>
      </c>
      <c r="D29" s="73">
        <v>0</v>
      </c>
      <c r="E29" s="73">
        <v>0</v>
      </c>
      <c r="F29" s="73">
        <v>0</v>
      </c>
      <c r="G29" s="73">
        <v>0</v>
      </c>
      <c r="H29" s="347">
        <f t="shared" ref="H29:H35" si="2">SUM(B29:G29)</f>
        <v>0</v>
      </c>
      <c r="I29" s="348"/>
    </row>
    <row r="30" spans="1:9" ht="20.100000000000001" customHeight="1" x14ac:dyDescent="0.2">
      <c r="A30" s="16" t="s">
        <v>32</v>
      </c>
      <c r="B30" s="73">
        <v>0</v>
      </c>
      <c r="C30" s="73">
        <v>0</v>
      </c>
      <c r="D30" s="73">
        <v>0</v>
      </c>
      <c r="E30" s="73">
        <v>0</v>
      </c>
      <c r="F30" s="73">
        <v>0</v>
      </c>
      <c r="G30" s="73">
        <v>0</v>
      </c>
      <c r="H30" s="347">
        <f t="shared" si="2"/>
        <v>0</v>
      </c>
      <c r="I30" s="348"/>
    </row>
    <row r="31" spans="1:9" ht="20.100000000000001" customHeight="1" x14ac:dyDescent="0.2">
      <c r="A31" s="16" t="s">
        <v>33</v>
      </c>
      <c r="B31" s="73">
        <v>0</v>
      </c>
      <c r="C31" s="73">
        <v>0</v>
      </c>
      <c r="D31" s="73">
        <v>0</v>
      </c>
      <c r="E31" s="73">
        <v>0</v>
      </c>
      <c r="F31" s="73">
        <v>0</v>
      </c>
      <c r="G31" s="73">
        <v>0</v>
      </c>
      <c r="H31" s="347">
        <f>SUM(B31:G31)</f>
        <v>0</v>
      </c>
      <c r="I31" s="348"/>
    </row>
    <row r="32" spans="1:9" ht="20.100000000000001" customHeight="1" x14ac:dyDescent="0.2">
      <c r="A32" s="16" t="s">
        <v>34</v>
      </c>
      <c r="B32" s="75">
        <v>0</v>
      </c>
      <c r="C32" s="74">
        <v>0</v>
      </c>
      <c r="D32" s="73">
        <v>0</v>
      </c>
      <c r="E32" s="73">
        <v>0</v>
      </c>
      <c r="F32" s="73">
        <v>0</v>
      </c>
      <c r="G32" s="73">
        <v>0</v>
      </c>
      <c r="H32" s="347">
        <f t="shared" si="2"/>
        <v>0</v>
      </c>
      <c r="I32" s="348"/>
    </row>
    <row r="33" spans="1:9" ht="20.100000000000001" customHeight="1" x14ac:dyDescent="0.2">
      <c r="A33" s="16" t="s">
        <v>35</v>
      </c>
      <c r="B33" s="75">
        <v>0</v>
      </c>
      <c r="C33" s="74">
        <v>0</v>
      </c>
      <c r="D33" s="73">
        <v>0</v>
      </c>
      <c r="E33" s="73">
        <v>0</v>
      </c>
      <c r="F33" s="73">
        <v>0</v>
      </c>
      <c r="G33" s="73">
        <v>0</v>
      </c>
      <c r="H33" s="347">
        <f t="shared" si="2"/>
        <v>0</v>
      </c>
      <c r="I33" s="348"/>
    </row>
    <row r="34" spans="1:9" ht="20.100000000000001" customHeight="1" x14ac:dyDescent="0.2">
      <c r="A34" s="16" t="s">
        <v>36</v>
      </c>
      <c r="B34" s="75">
        <v>0</v>
      </c>
      <c r="C34" s="74">
        <v>0</v>
      </c>
      <c r="D34" s="73">
        <v>0</v>
      </c>
      <c r="E34" s="73">
        <v>0</v>
      </c>
      <c r="F34" s="73">
        <v>0</v>
      </c>
      <c r="G34" s="73">
        <v>0</v>
      </c>
      <c r="H34" s="347">
        <f t="shared" si="2"/>
        <v>0</v>
      </c>
      <c r="I34" s="348"/>
    </row>
    <row r="35" spans="1:9" ht="20.100000000000001" customHeight="1" thickBot="1" x14ac:dyDescent="0.25">
      <c r="A35" s="18" t="s">
        <v>37</v>
      </c>
      <c r="B35" s="75">
        <v>0</v>
      </c>
      <c r="C35" s="74">
        <v>0</v>
      </c>
      <c r="D35" s="73">
        <v>0</v>
      </c>
      <c r="E35" s="73">
        <v>0</v>
      </c>
      <c r="F35" s="73">
        <v>0</v>
      </c>
      <c r="G35" s="73">
        <v>0</v>
      </c>
      <c r="H35" s="347">
        <f t="shared" si="2"/>
        <v>0</v>
      </c>
      <c r="I35" s="348"/>
    </row>
    <row r="36" spans="1:9" ht="20.100000000000001" customHeight="1" thickBot="1" x14ac:dyDescent="0.25">
      <c r="A36" s="349" t="s">
        <v>46</v>
      </c>
      <c r="B36" s="350"/>
      <c r="C36" s="350"/>
      <c r="D36" s="350"/>
      <c r="E36" s="350"/>
      <c r="F36" s="350"/>
      <c r="G36" s="351"/>
      <c r="H36" s="352">
        <f>SUM(H24:I35)</f>
        <v>0</v>
      </c>
      <c r="I36" s="353"/>
    </row>
    <row r="37" spans="1:9" ht="13.5" thickBot="1" x14ac:dyDescent="0.25"/>
    <row r="38" spans="1:9" ht="20.25" customHeight="1" thickBot="1" x14ac:dyDescent="0.25">
      <c r="C38" s="17" t="s">
        <v>25</v>
      </c>
      <c r="D38" s="15" t="s">
        <v>6</v>
      </c>
      <c r="E38" s="22"/>
    </row>
    <row r="39" spans="1:9" ht="12.75" customHeight="1" x14ac:dyDescent="0.2">
      <c r="A39" s="21"/>
      <c r="B39" s="21"/>
      <c r="C39" s="29" t="s">
        <v>26</v>
      </c>
      <c r="D39" s="31">
        <f>SUM(H24,H5)</f>
        <v>0</v>
      </c>
      <c r="E39" s="28"/>
      <c r="F39" s="21"/>
      <c r="G39" s="21"/>
      <c r="H39" s="21"/>
      <c r="I39" s="21"/>
    </row>
    <row r="40" spans="1:9" ht="12.75" customHeight="1" x14ac:dyDescent="0.2">
      <c r="A40" s="21"/>
      <c r="B40" s="21"/>
      <c r="C40" s="29" t="s">
        <v>27</v>
      </c>
      <c r="D40" s="32">
        <f>SUM(H25,H6)</f>
        <v>0</v>
      </c>
      <c r="E40" s="28"/>
      <c r="F40" s="21"/>
      <c r="G40" s="21"/>
      <c r="H40" s="21"/>
      <c r="I40" s="21"/>
    </row>
    <row r="41" spans="1:9" ht="13.5" customHeight="1" x14ac:dyDescent="0.2">
      <c r="C41" s="29" t="s">
        <v>28</v>
      </c>
      <c r="D41" s="32">
        <f>SUM(H26,H7)</f>
        <v>0</v>
      </c>
      <c r="E41" s="28"/>
      <c r="F41" s="21"/>
      <c r="G41" s="21"/>
      <c r="H41" s="21"/>
      <c r="I41" s="21"/>
    </row>
    <row r="42" spans="1:9" ht="21" x14ac:dyDescent="0.2">
      <c r="C42" s="29" t="s">
        <v>29</v>
      </c>
      <c r="D42" s="32">
        <f>SUM(H28,H8)</f>
        <v>0</v>
      </c>
      <c r="E42" s="28"/>
      <c r="H42" s="346"/>
      <c r="I42" s="346"/>
    </row>
    <row r="43" spans="1:9" ht="20.100000000000001" customHeight="1" x14ac:dyDescent="0.2">
      <c r="C43" s="29" t="s">
        <v>30</v>
      </c>
      <c r="D43" s="32">
        <f>SUM(H9,H28)</f>
        <v>0</v>
      </c>
      <c r="E43" s="28"/>
      <c r="H43" s="345"/>
      <c r="I43" s="345"/>
    </row>
    <row r="44" spans="1:9" ht="20.100000000000001" customHeight="1" x14ac:dyDescent="0.2">
      <c r="C44" s="29" t="s">
        <v>31</v>
      </c>
      <c r="D44" s="32">
        <f>SUM(H10,H29)</f>
        <v>0</v>
      </c>
      <c r="E44" s="28"/>
      <c r="H44" s="345"/>
      <c r="I44" s="345"/>
    </row>
    <row r="45" spans="1:9" ht="20.100000000000001" customHeight="1" x14ac:dyDescent="0.2">
      <c r="C45" s="29" t="s">
        <v>32</v>
      </c>
      <c r="D45" s="32">
        <f>SUM(H11,H30)</f>
        <v>0</v>
      </c>
      <c r="E45" s="28"/>
      <c r="H45" s="345"/>
      <c r="I45" s="345"/>
    </row>
    <row r="46" spans="1:9" ht="20.100000000000001" customHeight="1" x14ac:dyDescent="0.2">
      <c r="C46" s="29" t="s">
        <v>33</v>
      </c>
      <c r="D46" s="32">
        <f>SUM(H31,H12)</f>
        <v>0</v>
      </c>
      <c r="E46" s="28"/>
      <c r="H46" s="345"/>
      <c r="I46" s="345"/>
    </row>
    <row r="47" spans="1:9" ht="20.100000000000001" customHeight="1" x14ac:dyDescent="0.2">
      <c r="C47" s="29" t="s">
        <v>34</v>
      </c>
      <c r="D47" s="32">
        <f>SUM(H32,H13)</f>
        <v>0</v>
      </c>
      <c r="E47" s="28"/>
      <c r="H47" s="345"/>
      <c r="I47" s="345"/>
    </row>
    <row r="48" spans="1:9" ht="20.100000000000001" customHeight="1" x14ac:dyDescent="0.2">
      <c r="C48" s="29" t="s">
        <v>35</v>
      </c>
      <c r="D48" s="32">
        <f>SUM(H33,H14)</f>
        <v>0</v>
      </c>
      <c r="E48" s="28"/>
      <c r="H48" s="345"/>
      <c r="I48" s="345"/>
    </row>
    <row r="49" spans="3:10" ht="20.100000000000001" customHeight="1" x14ac:dyDescent="0.2">
      <c r="C49" s="29" t="s">
        <v>36</v>
      </c>
      <c r="D49" s="32">
        <f>SUM(H34,H15)</f>
        <v>0</v>
      </c>
      <c r="E49" s="28"/>
      <c r="H49" s="345"/>
      <c r="I49" s="345"/>
    </row>
    <row r="50" spans="3:10" ht="20.100000000000001" customHeight="1" thickBot="1" x14ac:dyDescent="0.25">
      <c r="C50" s="30" t="s">
        <v>37</v>
      </c>
      <c r="D50" s="32">
        <f>SUM(H35,H16)</f>
        <v>0</v>
      </c>
      <c r="E50" s="28"/>
      <c r="H50" s="345"/>
      <c r="I50" s="345"/>
    </row>
    <row r="51" spans="3:10" ht="20.100000000000001" customHeight="1" thickBot="1" x14ac:dyDescent="0.25">
      <c r="C51" s="24"/>
      <c r="D51" s="27" t="s">
        <v>47</v>
      </c>
      <c r="E51" s="55">
        <f>SUM(D39:D50)</f>
        <v>0</v>
      </c>
      <c r="H51" s="345"/>
      <c r="I51" s="345"/>
    </row>
    <row r="52" spans="3:10" ht="20.100000000000001" customHeight="1" x14ac:dyDescent="0.2">
      <c r="D52" s="23"/>
      <c r="H52" s="345"/>
      <c r="I52" s="345"/>
    </row>
    <row r="53" spans="3:10" ht="20.100000000000001" customHeight="1" x14ac:dyDescent="0.2">
      <c r="D53" s="23"/>
      <c r="H53" s="345"/>
      <c r="I53" s="345"/>
    </row>
    <row r="54" spans="3:10" ht="20.100000000000001" customHeight="1" x14ac:dyDescent="0.2">
      <c r="D54" s="23"/>
      <c r="H54" s="345"/>
      <c r="I54" s="345"/>
    </row>
    <row r="55" spans="3:10" ht="20.100000000000001" customHeight="1" x14ac:dyDescent="0.2">
      <c r="D55" s="20"/>
      <c r="F55" s="26"/>
      <c r="H55" s="25"/>
      <c r="I55" s="25"/>
      <c r="J55" s="26"/>
    </row>
    <row r="56" spans="3:10" x14ac:dyDescent="0.2">
      <c r="D56" s="26"/>
      <c r="E56" s="26"/>
      <c r="F56" s="344"/>
      <c r="G56" s="26"/>
      <c r="H56" s="26"/>
      <c r="I56" s="26"/>
      <c r="J56" s="26"/>
    </row>
    <row r="57" spans="3:10" x14ac:dyDescent="0.2">
      <c r="F57" s="344"/>
    </row>
  </sheetData>
  <sheetProtection algorithmName="SHA-512" hashValue="t9RlQ5GLIg78Sbe8lMiHjaQh+BvJHyB1vQZftJds3azvGlRN39qmEIdN76uW0XJmvgYe7EPAoDlFf1jL0cxweQ==" saltValue="/R2aaJaigQ6H1aS5CSCMlA==" spinCount="100000" sheet="1" objects="1" scenarios="1"/>
  <mergeCells count="46">
    <mergeCell ref="H16:I16"/>
    <mergeCell ref="A1:I3"/>
    <mergeCell ref="H4:I4"/>
    <mergeCell ref="A17:G17"/>
    <mergeCell ref="H17:I17"/>
    <mergeCell ref="H5:I5"/>
    <mergeCell ref="H6:I6"/>
    <mergeCell ref="H7:I7"/>
    <mergeCell ref="H8:I8"/>
    <mergeCell ref="H9:I9"/>
    <mergeCell ref="H10:I10"/>
    <mergeCell ref="H11:I11"/>
    <mergeCell ref="H12:I12"/>
    <mergeCell ref="H13:I13"/>
    <mergeCell ref="H14:I14"/>
    <mergeCell ref="H15:I15"/>
    <mergeCell ref="A20:I22"/>
    <mergeCell ref="H23:I23"/>
    <mergeCell ref="H24:I24"/>
    <mergeCell ref="H25:I25"/>
    <mergeCell ref="H26:I26"/>
    <mergeCell ref="A36:G36"/>
    <mergeCell ref="H36:I36"/>
    <mergeCell ref="H27:I27"/>
    <mergeCell ref="H28:I28"/>
    <mergeCell ref="H29:I29"/>
    <mergeCell ref="H30:I30"/>
    <mergeCell ref="H31:I31"/>
    <mergeCell ref="H42:I42"/>
    <mergeCell ref="H43:I43"/>
    <mergeCell ref="H32:I32"/>
    <mergeCell ref="H33:I33"/>
    <mergeCell ref="H34:I34"/>
    <mergeCell ref="H35:I35"/>
    <mergeCell ref="H44:I44"/>
    <mergeCell ref="H45:I45"/>
    <mergeCell ref="H46:I46"/>
    <mergeCell ref="H47:I47"/>
    <mergeCell ref="H48:I48"/>
    <mergeCell ref="F56:F57"/>
    <mergeCell ref="H54:I54"/>
    <mergeCell ref="H49:I49"/>
    <mergeCell ref="H50:I50"/>
    <mergeCell ref="H51:I51"/>
    <mergeCell ref="H52:I52"/>
    <mergeCell ref="H53:I53"/>
  </mergeCells>
  <pageMargins left="0.7" right="0.7" top="0.75" bottom="0.75" header="0.3" footer="0.3"/>
  <pageSetup paperSize="9" orientation="portrait" horizontalDpi="0"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249977111117893"/>
  </sheetPr>
  <dimension ref="A1:G17"/>
  <sheetViews>
    <sheetView workbookViewId="0">
      <selection activeCell="F10" sqref="F10"/>
    </sheetView>
  </sheetViews>
  <sheetFormatPr baseColWidth="10" defaultRowHeight="12.75" x14ac:dyDescent="0.2"/>
  <cols>
    <col min="2" max="2" width="19.42578125" bestFit="1" customWidth="1"/>
    <col min="5" max="5" width="14.140625" customWidth="1"/>
    <col min="6" max="6" width="13.28515625" customWidth="1"/>
  </cols>
  <sheetData>
    <row r="1" spans="1:7" x14ac:dyDescent="0.2">
      <c r="A1" s="362" t="s">
        <v>49</v>
      </c>
      <c r="B1" s="363"/>
      <c r="C1" s="363"/>
      <c r="D1" s="363"/>
      <c r="E1" s="363"/>
      <c r="F1" s="363"/>
      <c r="G1" s="364"/>
    </row>
    <row r="2" spans="1:7" x14ac:dyDescent="0.2">
      <c r="A2" s="365"/>
      <c r="B2" s="366"/>
      <c r="C2" s="366"/>
      <c r="D2" s="366"/>
      <c r="E2" s="366"/>
      <c r="F2" s="366"/>
      <c r="G2" s="367"/>
    </row>
    <row r="3" spans="1:7" ht="13.5" thickBot="1" x14ac:dyDescent="0.25">
      <c r="A3" s="365"/>
      <c r="B3" s="366"/>
      <c r="C3" s="366"/>
      <c r="D3" s="366"/>
      <c r="E3" s="366"/>
      <c r="F3" s="366"/>
      <c r="G3" s="367"/>
    </row>
    <row r="4" spans="1:7" ht="36.75" customHeight="1" thickBot="1" x14ac:dyDescent="0.25">
      <c r="A4" s="33" t="s">
        <v>25</v>
      </c>
      <c r="B4" s="34" t="s">
        <v>62</v>
      </c>
      <c r="C4" s="34" t="s">
        <v>63</v>
      </c>
      <c r="D4" s="34" t="s">
        <v>64</v>
      </c>
      <c r="E4" s="35" t="s">
        <v>65</v>
      </c>
      <c r="F4" s="36" t="s">
        <v>66</v>
      </c>
      <c r="G4" s="37" t="s">
        <v>6</v>
      </c>
    </row>
    <row r="5" spans="1:7" ht="20.100000000000001" customHeight="1" x14ac:dyDescent="0.2">
      <c r="A5" s="38" t="s">
        <v>50</v>
      </c>
      <c r="B5" s="76">
        <v>0</v>
      </c>
      <c r="C5" s="76">
        <v>0</v>
      </c>
      <c r="D5" s="76">
        <v>0</v>
      </c>
      <c r="E5" s="76">
        <v>0</v>
      </c>
      <c r="F5" s="76">
        <v>0</v>
      </c>
      <c r="G5" s="40">
        <f>SUM(B5:F5)</f>
        <v>0</v>
      </c>
    </row>
    <row r="6" spans="1:7" ht="20.100000000000001" customHeight="1" x14ac:dyDescent="0.2">
      <c r="A6" s="39" t="s">
        <v>51</v>
      </c>
      <c r="B6" s="76">
        <v>0</v>
      </c>
      <c r="C6" s="76">
        <v>0</v>
      </c>
      <c r="D6" s="76">
        <v>0</v>
      </c>
      <c r="E6" s="76">
        <v>0</v>
      </c>
      <c r="F6" s="76">
        <v>0</v>
      </c>
      <c r="G6" s="40">
        <f t="shared" ref="G6:G16" si="0">SUM(B6:F6)</f>
        <v>0</v>
      </c>
    </row>
    <row r="7" spans="1:7" ht="20.100000000000001" customHeight="1" x14ac:dyDescent="0.2">
      <c r="A7" s="39" t="s">
        <v>52</v>
      </c>
      <c r="B7" s="76">
        <v>0</v>
      </c>
      <c r="C7" s="76">
        <v>0</v>
      </c>
      <c r="D7" s="76">
        <v>0</v>
      </c>
      <c r="E7" s="76">
        <v>0</v>
      </c>
      <c r="F7" s="76">
        <v>0</v>
      </c>
      <c r="G7" s="40">
        <f t="shared" si="0"/>
        <v>0</v>
      </c>
    </row>
    <row r="8" spans="1:7" ht="20.100000000000001" customHeight="1" x14ac:dyDescent="0.2">
      <c r="A8" s="39" t="s">
        <v>53</v>
      </c>
      <c r="B8" s="76">
        <v>0</v>
      </c>
      <c r="C8" s="76">
        <v>0</v>
      </c>
      <c r="D8" s="76">
        <v>0</v>
      </c>
      <c r="E8" s="76">
        <v>0</v>
      </c>
      <c r="F8" s="76">
        <v>0</v>
      </c>
      <c r="G8" s="40">
        <f t="shared" si="0"/>
        <v>0</v>
      </c>
    </row>
    <row r="9" spans="1:7" ht="20.100000000000001" customHeight="1" x14ac:dyDescent="0.2">
      <c r="A9" s="39" t="s">
        <v>54</v>
      </c>
      <c r="B9" s="76">
        <v>0</v>
      </c>
      <c r="C9" s="76">
        <v>0</v>
      </c>
      <c r="D9" s="76">
        <v>0</v>
      </c>
      <c r="E9" s="76">
        <v>0</v>
      </c>
      <c r="F9" s="76">
        <v>0</v>
      </c>
      <c r="G9" s="40">
        <f t="shared" si="0"/>
        <v>0</v>
      </c>
    </row>
    <row r="10" spans="1:7" ht="20.100000000000001" customHeight="1" x14ac:dyDescent="0.2">
      <c r="A10" s="39" t="s">
        <v>55</v>
      </c>
      <c r="B10" s="76">
        <v>0</v>
      </c>
      <c r="C10" s="76">
        <v>0</v>
      </c>
      <c r="D10" s="76">
        <v>0</v>
      </c>
      <c r="E10" s="76">
        <v>0</v>
      </c>
      <c r="F10" s="76">
        <v>0</v>
      </c>
      <c r="G10" s="40">
        <f t="shared" si="0"/>
        <v>0</v>
      </c>
    </row>
    <row r="11" spans="1:7" ht="20.100000000000001" customHeight="1" x14ac:dyDescent="0.2">
      <c r="A11" s="39" t="s">
        <v>56</v>
      </c>
      <c r="B11" s="76">
        <v>0</v>
      </c>
      <c r="C11" s="76">
        <v>0</v>
      </c>
      <c r="D11" s="76">
        <v>0</v>
      </c>
      <c r="E11" s="76">
        <v>0</v>
      </c>
      <c r="F11" s="76">
        <v>0</v>
      </c>
      <c r="G11" s="40">
        <f t="shared" si="0"/>
        <v>0</v>
      </c>
    </row>
    <row r="12" spans="1:7" ht="20.100000000000001" customHeight="1" x14ac:dyDescent="0.2">
      <c r="A12" s="39" t="s">
        <v>57</v>
      </c>
      <c r="B12" s="76">
        <v>0</v>
      </c>
      <c r="C12" s="76">
        <v>0</v>
      </c>
      <c r="D12" s="76">
        <v>0</v>
      </c>
      <c r="E12" s="76">
        <v>0</v>
      </c>
      <c r="F12" s="76">
        <v>0</v>
      </c>
      <c r="G12" s="40">
        <f t="shared" si="0"/>
        <v>0</v>
      </c>
    </row>
    <row r="13" spans="1:7" ht="20.100000000000001" customHeight="1" x14ac:dyDescent="0.2">
      <c r="A13" s="39" t="s">
        <v>58</v>
      </c>
      <c r="B13" s="76">
        <v>0</v>
      </c>
      <c r="C13" s="76">
        <v>0</v>
      </c>
      <c r="D13" s="76">
        <v>0</v>
      </c>
      <c r="E13" s="76">
        <v>0</v>
      </c>
      <c r="F13" s="76">
        <v>0</v>
      </c>
      <c r="G13" s="40">
        <f t="shared" si="0"/>
        <v>0</v>
      </c>
    </row>
    <row r="14" spans="1:7" ht="20.100000000000001" customHeight="1" x14ac:dyDescent="0.2">
      <c r="A14" s="39" t="s">
        <v>59</v>
      </c>
      <c r="B14" s="76">
        <v>0</v>
      </c>
      <c r="C14" s="76">
        <v>0</v>
      </c>
      <c r="D14" s="76">
        <v>0</v>
      </c>
      <c r="E14" s="76">
        <v>0</v>
      </c>
      <c r="F14" s="76">
        <v>0</v>
      </c>
      <c r="G14" s="40">
        <f t="shared" si="0"/>
        <v>0</v>
      </c>
    </row>
    <row r="15" spans="1:7" ht="20.100000000000001" customHeight="1" x14ac:dyDescent="0.2">
      <c r="A15" s="39" t="s">
        <v>60</v>
      </c>
      <c r="B15" s="76">
        <v>0</v>
      </c>
      <c r="C15" s="76">
        <v>0</v>
      </c>
      <c r="D15" s="76">
        <v>0</v>
      </c>
      <c r="E15" s="76">
        <v>0</v>
      </c>
      <c r="F15" s="76">
        <v>0</v>
      </c>
      <c r="G15" s="40">
        <f t="shared" si="0"/>
        <v>0</v>
      </c>
    </row>
    <row r="16" spans="1:7" ht="20.100000000000001" customHeight="1" thickBot="1" x14ac:dyDescent="0.25">
      <c r="A16" s="39" t="s">
        <v>61</v>
      </c>
      <c r="B16" s="76">
        <v>0</v>
      </c>
      <c r="C16" s="76">
        <v>0</v>
      </c>
      <c r="D16" s="76">
        <v>0</v>
      </c>
      <c r="E16" s="76">
        <v>0</v>
      </c>
      <c r="F16" s="76">
        <v>0</v>
      </c>
      <c r="G16" s="41">
        <f t="shared" si="0"/>
        <v>0</v>
      </c>
    </row>
    <row r="17" spans="1:7" ht="20.100000000000001" customHeight="1" thickBot="1" x14ac:dyDescent="0.25">
      <c r="A17" s="368" t="s">
        <v>67</v>
      </c>
      <c r="B17" s="369"/>
      <c r="C17" s="369"/>
      <c r="D17" s="369"/>
      <c r="E17" s="369"/>
      <c r="F17" s="370"/>
      <c r="G17" s="42">
        <f>SUM(G5:G16)</f>
        <v>0</v>
      </c>
    </row>
  </sheetData>
  <sheetProtection algorithmName="SHA-512" hashValue="hDaWnmE0reIBDTLQExE0cg/oWaI2Jq+eXE3YqUXg/Dgehq4opiTsfTyy4K6CikY5bXiXDNYxpAh72GN2DhJncg==" saltValue="2vANVseDbJimCgYJC3O+KQ==" spinCount="100000" sheet="1" objects="1" scenarios="1"/>
  <mergeCells count="2">
    <mergeCell ref="A1:G3"/>
    <mergeCell ref="A17:F17"/>
  </mergeCell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I39"/>
  <sheetViews>
    <sheetView workbookViewId="0">
      <selection activeCell="B15" sqref="B15"/>
    </sheetView>
  </sheetViews>
  <sheetFormatPr baseColWidth="10" defaultRowHeight="12.75" x14ac:dyDescent="0.2"/>
  <sheetData>
    <row r="1" spans="1:9" x14ac:dyDescent="0.2">
      <c r="A1" s="371" t="s">
        <v>69</v>
      </c>
      <c r="B1" s="372"/>
      <c r="C1" s="372"/>
      <c r="D1" s="372"/>
      <c r="E1" s="372"/>
      <c r="F1" s="372"/>
      <c r="G1" s="373"/>
    </row>
    <row r="2" spans="1:9" x14ac:dyDescent="0.2">
      <c r="A2" s="374"/>
      <c r="B2" s="375"/>
      <c r="C2" s="375"/>
      <c r="D2" s="375"/>
      <c r="E2" s="375"/>
      <c r="F2" s="375"/>
      <c r="G2" s="376"/>
    </row>
    <row r="3" spans="1:9" ht="13.5" thickBot="1" x14ac:dyDescent="0.25">
      <c r="A3" s="374"/>
      <c r="B3" s="375"/>
      <c r="C3" s="375"/>
      <c r="D3" s="375"/>
      <c r="E3" s="375"/>
      <c r="F3" s="375"/>
      <c r="G3" s="376"/>
    </row>
    <row r="4" spans="1:9" ht="21.75" thickBot="1" x14ac:dyDescent="0.25">
      <c r="A4" s="15" t="s">
        <v>25</v>
      </c>
      <c r="B4" s="15" t="s">
        <v>70</v>
      </c>
      <c r="C4" s="15" t="s">
        <v>71</v>
      </c>
      <c r="D4" s="15" t="s">
        <v>72</v>
      </c>
      <c r="E4" s="15" t="s">
        <v>73</v>
      </c>
      <c r="F4" s="360" t="s">
        <v>6</v>
      </c>
      <c r="G4" s="361"/>
    </row>
    <row r="5" spans="1:9" ht="20.100000000000001" customHeight="1" x14ac:dyDescent="0.2">
      <c r="A5" s="16" t="s">
        <v>26</v>
      </c>
      <c r="B5" s="73">
        <v>0</v>
      </c>
      <c r="C5" s="74">
        <v>0</v>
      </c>
      <c r="D5" s="73">
        <v>0</v>
      </c>
      <c r="E5" s="73">
        <v>0</v>
      </c>
      <c r="F5" s="377">
        <f t="shared" ref="F5:F16" si="0">SUM(B5:E5)</f>
        <v>0</v>
      </c>
      <c r="G5" s="378"/>
    </row>
    <row r="6" spans="1:9" ht="20.100000000000001" customHeight="1" x14ac:dyDescent="0.2">
      <c r="A6" s="16" t="s">
        <v>27</v>
      </c>
      <c r="B6" s="73">
        <v>0</v>
      </c>
      <c r="C6" s="74">
        <v>0</v>
      </c>
      <c r="D6" s="73">
        <v>0</v>
      </c>
      <c r="E6" s="73">
        <v>0</v>
      </c>
      <c r="F6" s="347">
        <f t="shared" si="0"/>
        <v>0</v>
      </c>
      <c r="G6" s="348"/>
    </row>
    <row r="7" spans="1:9" ht="20.100000000000001" customHeight="1" x14ac:dyDescent="0.2">
      <c r="A7" s="16" t="s">
        <v>28</v>
      </c>
      <c r="B7" s="73">
        <v>0</v>
      </c>
      <c r="C7" s="74">
        <v>0</v>
      </c>
      <c r="D7" s="73">
        <v>0</v>
      </c>
      <c r="E7" s="73">
        <v>0</v>
      </c>
      <c r="F7" s="347">
        <f t="shared" si="0"/>
        <v>0</v>
      </c>
      <c r="G7" s="348"/>
    </row>
    <row r="8" spans="1:9" ht="20.100000000000001" customHeight="1" x14ac:dyDescent="0.2">
      <c r="A8" s="16" t="s">
        <v>29</v>
      </c>
      <c r="B8" s="73">
        <v>0</v>
      </c>
      <c r="C8" s="74">
        <v>0</v>
      </c>
      <c r="D8" s="73">
        <v>0</v>
      </c>
      <c r="E8" s="73">
        <v>0</v>
      </c>
      <c r="F8" s="347">
        <f t="shared" si="0"/>
        <v>0</v>
      </c>
      <c r="G8" s="348"/>
    </row>
    <row r="9" spans="1:9" ht="20.100000000000001" customHeight="1" x14ac:dyDescent="0.2">
      <c r="A9" s="16" t="s">
        <v>30</v>
      </c>
      <c r="B9" s="73">
        <v>0</v>
      </c>
      <c r="C9" s="74">
        <v>0</v>
      </c>
      <c r="D9" s="73">
        <v>0</v>
      </c>
      <c r="E9" s="73">
        <v>0</v>
      </c>
      <c r="F9" s="347">
        <f t="shared" si="0"/>
        <v>0</v>
      </c>
      <c r="G9" s="348"/>
      <c r="I9" s="44"/>
    </row>
    <row r="10" spans="1:9" ht="20.100000000000001" customHeight="1" x14ac:dyDescent="0.2">
      <c r="A10" s="16" t="s">
        <v>31</v>
      </c>
      <c r="B10" s="73">
        <v>0</v>
      </c>
      <c r="C10" s="74">
        <v>0</v>
      </c>
      <c r="D10" s="73">
        <v>0</v>
      </c>
      <c r="E10" s="73">
        <v>0</v>
      </c>
      <c r="F10" s="347">
        <f t="shared" si="0"/>
        <v>0</v>
      </c>
      <c r="G10" s="348"/>
    </row>
    <row r="11" spans="1:9" ht="20.100000000000001" customHeight="1" x14ac:dyDescent="0.2">
      <c r="A11" s="16" t="s">
        <v>32</v>
      </c>
      <c r="B11" s="73">
        <v>0</v>
      </c>
      <c r="C11" s="74">
        <v>0</v>
      </c>
      <c r="D11" s="73">
        <v>0</v>
      </c>
      <c r="E11" s="73">
        <v>0</v>
      </c>
      <c r="F11" s="347">
        <f t="shared" si="0"/>
        <v>0</v>
      </c>
      <c r="G11" s="348"/>
    </row>
    <row r="12" spans="1:9" ht="20.100000000000001" customHeight="1" x14ac:dyDescent="0.2">
      <c r="A12" s="16" t="s">
        <v>33</v>
      </c>
      <c r="B12" s="73">
        <v>0</v>
      </c>
      <c r="C12" s="74">
        <v>0</v>
      </c>
      <c r="D12" s="73">
        <v>0</v>
      </c>
      <c r="E12" s="73">
        <v>0</v>
      </c>
      <c r="F12" s="347">
        <f t="shared" si="0"/>
        <v>0</v>
      </c>
      <c r="G12" s="348"/>
    </row>
    <row r="13" spans="1:9" ht="20.100000000000001" customHeight="1" x14ac:dyDescent="0.2">
      <c r="A13" s="16" t="s">
        <v>34</v>
      </c>
      <c r="B13" s="73">
        <v>0</v>
      </c>
      <c r="C13" s="74">
        <v>0</v>
      </c>
      <c r="D13" s="73">
        <v>0</v>
      </c>
      <c r="E13" s="73">
        <v>0</v>
      </c>
      <c r="F13" s="347">
        <f t="shared" si="0"/>
        <v>0</v>
      </c>
      <c r="G13" s="348"/>
    </row>
    <row r="14" spans="1:9" ht="20.100000000000001" customHeight="1" x14ac:dyDescent="0.2">
      <c r="A14" s="16" t="s">
        <v>35</v>
      </c>
      <c r="B14" s="73">
        <v>0</v>
      </c>
      <c r="C14" s="74">
        <v>0</v>
      </c>
      <c r="D14" s="73">
        <v>0</v>
      </c>
      <c r="E14" s="73">
        <v>0</v>
      </c>
      <c r="F14" s="347">
        <f t="shared" si="0"/>
        <v>0</v>
      </c>
      <c r="G14" s="348"/>
    </row>
    <row r="15" spans="1:9" ht="20.100000000000001" customHeight="1" x14ac:dyDescent="0.2">
      <c r="A15" s="16" t="s">
        <v>36</v>
      </c>
      <c r="B15" s="73">
        <v>0</v>
      </c>
      <c r="C15" s="74">
        <v>0</v>
      </c>
      <c r="D15" s="73">
        <v>0</v>
      </c>
      <c r="E15" s="73">
        <v>0</v>
      </c>
      <c r="F15" s="347">
        <f t="shared" si="0"/>
        <v>0</v>
      </c>
      <c r="G15" s="348"/>
    </row>
    <row r="16" spans="1:9" ht="20.100000000000001" customHeight="1" thickBot="1" x14ac:dyDescent="0.25">
      <c r="A16" s="18" t="s">
        <v>37</v>
      </c>
      <c r="B16" s="73">
        <v>0</v>
      </c>
      <c r="C16" s="74">
        <v>0</v>
      </c>
      <c r="D16" s="73">
        <v>0</v>
      </c>
      <c r="E16" s="73">
        <v>0</v>
      </c>
      <c r="F16" s="347">
        <f t="shared" si="0"/>
        <v>0</v>
      </c>
      <c r="G16" s="348"/>
    </row>
    <row r="17" spans="1:7" ht="20.100000000000001" customHeight="1" thickBot="1" x14ac:dyDescent="0.25">
      <c r="A17" s="349" t="s">
        <v>46</v>
      </c>
      <c r="B17" s="350"/>
      <c r="C17" s="350"/>
      <c r="D17" s="350"/>
      <c r="E17" s="350"/>
      <c r="F17" s="352">
        <f>SUM(F5:G16)</f>
        <v>0</v>
      </c>
      <c r="G17" s="353"/>
    </row>
    <row r="39" spans="4:4" x14ac:dyDescent="0.2">
      <c r="D39" s="56"/>
    </row>
  </sheetData>
  <sheetProtection algorithmName="SHA-512" hashValue="5el59SE8pYBHGK7ngtLsRrgVsrpJP744LRtN8/MtZnXkwOcwmyIzPUJZ8aC45+qbMAt8dIjLUSBqOs9Hh1xbJw==" saltValue="nRxbGYKKoJkr6QFUiPlsCA==" spinCount="100000" sheet="1" objects="1" scenarios="1"/>
  <mergeCells count="16">
    <mergeCell ref="F8:G8"/>
    <mergeCell ref="A1:G3"/>
    <mergeCell ref="F4:G4"/>
    <mergeCell ref="F5:G5"/>
    <mergeCell ref="F6:G6"/>
    <mergeCell ref="F7:G7"/>
    <mergeCell ref="F15:G15"/>
    <mergeCell ref="F16:G16"/>
    <mergeCell ref="A17:E17"/>
    <mergeCell ref="F17:G17"/>
    <mergeCell ref="F9:G9"/>
    <mergeCell ref="F10:G10"/>
    <mergeCell ref="F11:G11"/>
    <mergeCell ref="F12:G12"/>
    <mergeCell ref="F13:G13"/>
    <mergeCell ref="F14:G14"/>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74E4B3A2-82A0-42FB-A840-A603677FC3B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Graphique de budget</vt:lpstr>
      <vt:lpstr>Facture et Revenu</vt:lpstr>
      <vt:lpstr>TABLEAU CONTABLE</vt:lpstr>
      <vt:lpstr>Voiture</vt:lpstr>
      <vt:lpstr>Fourniture de bureau</vt:lpstr>
      <vt:lpstr>confort clients</vt:lpstr>
      <vt:lpstr>'TABLEAU CONTABLE'!Impression_des_titres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
  <cp:lastModifiedBy/>
  <dcterms:created xsi:type="dcterms:W3CDTF">2016-09-01T20:08:26Z</dcterms:created>
  <dcterms:modified xsi:type="dcterms:W3CDTF">2017-05-08T09:14:46Z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TC029300269991</vt:lpwstr>
  </property>
</Properties>
</file>