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meric\Desktop\"/>
    </mc:Choice>
  </mc:AlternateContent>
  <bookViews>
    <workbookView xWindow="0" yWindow="0" windowWidth="20490" windowHeight="8820"/>
  </bookViews>
  <sheets>
    <sheet name="Compte de résultat" sheetId="1" r:id="rId1"/>
  </sheets>
  <externalReferences>
    <externalReference r:id="rId2"/>
  </externalReferences>
  <definedNames>
    <definedName name="CA">'Compte de résultat'!$G$15</definedName>
    <definedName name="CAdeux">'Compte de résultat'!$K$15</definedName>
    <definedName name="CAun">'Compte de résultat'!$I$15</definedName>
    <definedName name="CRCHARGE">'Compte de résultat'!$F$20:$F$30</definedName>
    <definedName name="CRPROD">'Compte de résultat'!$F$10:$F$14</definedName>
    <definedName name="DATE_PROJ">[1]Accueil!$I$18</definedName>
    <definedName name="LISTPROD1">'[1]Les produits'!$F$10:$F$14</definedName>
    <definedName name="LISTPROD2">'[1]Les produits'!$F$24:$F$28</definedName>
    <definedName name="LISTSALAIRE">'[1]Le personnel'!$F$10:$F$12</definedName>
    <definedName name="LISTSALAIRE2">'[1]Le personnel'!$F$20:$F$22</definedName>
    <definedName name="LISTSUB">'[1]Les ressources externes'!#REF!</definedName>
    <definedName name="NOMPROJ">[1]Accueil!$I$17</definedName>
    <definedName name="SMIC">'[1]Informations complémentaires'!$I$10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1" l="1"/>
  <c r="G8" i="1"/>
  <c r="K35" i="1" l="1"/>
  <c r="I35" i="1"/>
  <c r="J35" i="1" s="1"/>
  <c r="G35" i="1"/>
  <c r="H35" i="1" s="1"/>
  <c r="K34" i="1"/>
  <c r="I34" i="1"/>
  <c r="J34" i="1" s="1"/>
  <c r="G34" i="1"/>
  <c r="H34" i="1" s="1"/>
  <c r="K33" i="1"/>
  <c r="I33" i="1"/>
  <c r="J33" i="1" s="1"/>
  <c r="G33" i="1"/>
  <c r="H33" i="1" s="1"/>
  <c r="H32" i="1"/>
  <c r="K30" i="1"/>
  <c r="I30" i="1"/>
  <c r="J30" i="1" s="1"/>
  <c r="G30" i="1"/>
  <c r="H30" i="1" s="1"/>
  <c r="F30" i="1"/>
  <c r="K29" i="1"/>
  <c r="I29" i="1"/>
  <c r="J29" i="1" s="1"/>
  <c r="H29" i="1"/>
  <c r="G29" i="1"/>
  <c r="F29" i="1"/>
  <c r="K28" i="1"/>
  <c r="J28" i="1"/>
  <c r="I28" i="1"/>
  <c r="G28" i="1"/>
  <c r="H28" i="1" s="1"/>
  <c r="F28" i="1"/>
  <c r="K27" i="1"/>
  <c r="I27" i="1"/>
  <c r="J27" i="1" s="1"/>
  <c r="G27" i="1"/>
  <c r="H27" i="1" s="1"/>
  <c r="F27" i="1"/>
  <c r="K26" i="1"/>
  <c r="I26" i="1"/>
  <c r="J26" i="1" s="1"/>
  <c r="G26" i="1"/>
  <c r="H26" i="1" s="1"/>
  <c r="F26" i="1"/>
  <c r="K25" i="1"/>
  <c r="I25" i="1"/>
  <c r="J25" i="1" s="1"/>
  <c r="H25" i="1"/>
  <c r="G25" i="1"/>
  <c r="F25" i="1"/>
  <c r="K24" i="1"/>
  <c r="J24" i="1"/>
  <c r="I24" i="1"/>
  <c r="G24" i="1"/>
  <c r="H24" i="1" s="1"/>
  <c r="F24" i="1"/>
  <c r="K23" i="1"/>
  <c r="I23" i="1"/>
  <c r="J23" i="1" s="1"/>
  <c r="G23" i="1"/>
  <c r="H23" i="1" s="1"/>
  <c r="F23" i="1"/>
  <c r="K22" i="1"/>
  <c r="I22" i="1"/>
  <c r="J22" i="1" s="1"/>
  <c r="G22" i="1"/>
  <c r="H22" i="1" s="1"/>
  <c r="F22" i="1"/>
  <c r="K21" i="1"/>
  <c r="I21" i="1"/>
  <c r="J21" i="1" s="1"/>
  <c r="H21" i="1"/>
  <c r="G21" i="1"/>
  <c r="F21" i="1"/>
  <c r="K20" i="1"/>
  <c r="J20" i="1"/>
  <c r="I20" i="1"/>
  <c r="G20" i="1"/>
  <c r="H20" i="1" s="1"/>
  <c r="F20" i="1"/>
  <c r="K19" i="1"/>
  <c r="K17" i="1"/>
  <c r="I17" i="1"/>
  <c r="J17" i="1" s="1"/>
  <c r="G17" i="1"/>
  <c r="H17" i="1" s="1"/>
  <c r="K16" i="1"/>
  <c r="I16" i="1"/>
  <c r="J16" i="1" s="1"/>
  <c r="G16" i="1"/>
  <c r="H16" i="1" s="1"/>
  <c r="K15" i="1"/>
  <c r="K32" i="1" s="1"/>
  <c r="K14" i="1"/>
  <c r="I14" i="1"/>
  <c r="G14" i="1"/>
  <c r="F14" i="1"/>
  <c r="K13" i="1"/>
  <c r="I13" i="1"/>
  <c r="G13" i="1"/>
  <c r="F13" i="1"/>
  <c r="K12" i="1"/>
  <c r="I12" i="1"/>
  <c r="G12" i="1"/>
  <c r="F12" i="1"/>
  <c r="K11" i="1"/>
  <c r="I11" i="1"/>
  <c r="G11" i="1"/>
  <c r="F11" i="1"/>
  <c r="K10" i="1"/>
  <c r="I10" i="1"/>
  <c r="I15" i="1" s="1"/>
  <c r="G10" i="1"/>
  <c r="G15" i="1" s="1"/>
  <c r="F10" i="1"/>
  <c r="H36" i="1" l="1"/>
  <c r="G19" i="1"/>
  <c r="H19" i="1" s="1"/>
  <c r="I19" i="1"/>
  <c r="J19" i="1" s="1"/>
  <c r="G32" i="1"/>
  <c r="J32" i="1" s="1"/>
  <c r="H15" i="1"/>
  <c r="G18" i="1"/>
  <c r="J15" i="1"/>
  <c r="I18" i="1"/>
  <c r="I32" i="1"/>
  <c r="I8" i="1"/>
  <c r="K18" i="1"/>
  <c r="K31" i="1" s="1"/>
  <c r="K8" i="1" l="1"/>
  <c r="K36" i="1" s="1"/>
  <c r="K37" i="1" s="1"/>
  <c r="I36" i="1"/>
  <c r="J36" i="1" s="1"/>
  <c r="H18" i="1"/>
  <c r="G31" i="1"/>
  <c r="I31" i="1"/>
  <c r="J18" i="1"/>
  <c r="I37" i="1" l="1"/>
  <c r="J31" i="1"/>
  <c r="H31" i="1"/>
  <c r="G37" i="1"/>
  <c r="J37" i="1" l="1"/>
  <c r="H37" i="1"/>
  <c r="G38" i="1" l="1"/>
  <c r="H38" i="1" l="1"/>
  <c r="G39" i="1"/>
  <c r="H39" i="1" l="1"/>
  <c r="I40" i="1" l="1"/>
  <c r="I41" i="1" l="1"/>
  <c r="J41" i="1" s="1"/>
  <c r="J40" i="1"/>
  <c r="I38" i="1" l="1"/>
  <c r="J38" i="1" l="1"/>
  <c r="I39" i="1"/>
  <c r="I42" i="1" l="1"/>
  <c r="J39" i="1"/>
  <c r="I43" i="1" l="1"/>
  <c r="J42" i="1"/>
  <c r="K38" i="1" l="1"/>
  <c r="K39" i="1" s="1"/>
  <c r="K40" i="1" l="1"/>
  <c r="K41" i="1" s="1"/>
  <c r="K42" i="1" s="1"/>
  <c r="K43" i="1" s="1"/>
  <c r="G40" i="1" l="1"/>
  <c r="G41" i="1" l="1"/>
  <c r="H40" i="1"/>
  <c r="H41" i="1" l="1"/>
  <c r="G42" i="1"/>
  <c r="G43" i="1" l="1"/>
  <c r="G44" i="1" s="1"/>
  <c r="H42" i="1"/>
  <c r="G45" i="1" l="1"/>
  <c r="H44" i="1"/>
  <c r="I44" i="1"/>
  <c r="J44" i="1" l="1"/>
  <c r="I45" i="1"/>
  <c r="K44" i="1"/>
  <c r="K45" i="1" s="1"/>
  <c r="K47" i="1" s="1"/>
  <c r="G47" i="1"/>
  <c r="H47" i="1" s="1"/>
  <c r="H45" i="1"/>
  <c r="I47" i="1" l="1"/>
  <c r="J47" i="1" s="1"/>
  <c r="J45" i="1"/>
</calcChain>
</file>

<file path=xl/sharedStrings.xml><?xml version="1.0" encoding="utf-8"?>
<sst xmlns="http://schemas.openxmlformats.org/spreadsheetml/2006/main" count="22" uniqueCount="22">
  <si>
    <t>Compte de résultat de l'entreprise</t>
  </si>
  <si>
    <t>Chiffre d'affaires (1)</t>
  </si>
  <si>
    <t>Prix d'achats des matières premières</t>
  </si>
  <si>
    <t>Variation de stock</t>
  </si>
  <si>
    <t>Marge globale (2)</t>
  </si>
  <si>
    <t>Autres achats et charges externes (3)</t>
  </si>
  <si>
    <t>Valeur ajoutée produite (4) = 2-3</t>
  </si>
  <si>
    <t>Impôts et taxes</t>
  </si>
  <si>
    <t>Personnel</t>
  </si>
  <si>
    <t>Charges sur salaires</t>
  </si>
  <si>
    <t>CICE</t>
  </si>
  <si>
    <t>Subventions d'exploitation</t>
  </si>
  <si>
    <t>EBE</t>
  </si>
  <si>
    <t>Dot. d'exploitation aux am. &amp; prov.</t>
  </si>
  <si>
    <t>Résultat d'exploitation</t>
  </si>
  <si>
    <t>Intérêts et charges assimilés (hors CB)</t>
  </si>
  <si>
    <t>Résultat financier</t>
  </si>
  <si>
    <t>Résultat courant</t>
  </si>
  <si>
    <t>Impôt sur les bénéfices année N</t>
  </si>
  <si>
    <t>Impôt sur les bénéfices</t>
  </si>
  <si>
    <t>Résultat net</t>
  </si>
  <si>
    <t>Capacité d'autofinancement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</si>
</sst>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yyyy"/>
    <numFmt numFmtId="166" formatCode="_-* #,##0\ &quot;€&quot;_-;\-* #,##0\ &quot;€&quot;_-;_-* &quot;-&quot;??\ &quot;€&quot;_-;_-@_-"/>
    <numFmt numFmtId="167" formatCode="#,##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8"/>
      <color rgb="FF000000"/>
      <name val="Calibri"/>
      <family val="2"/>
    </font>
    <font>
      <sz val="11"/>
      <color rgb="FFE0A30B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i/>
      <sz val="10"/>
      <color theme="1"/>
      <name val="Calibri"/>
      <family val="2"/>
    </font>
    <font>
      <b/>
      <i/>
      <sz val="8"/>
      <color theme="1"/>
      <name val="Calibri"/>
      <family val="2"/>
      <scheme val="minor"/>
    </font>
    <font>
      <sz val="12"/>
      <color rgb="FF000000"/>
      <name val="Calibri"/>
      <family val="2"/>
    </font>
    <font>
      <b/>
      <i/>
      <sz val="10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2"/>
      <color rgb="FF000000"/>
      <name val="Calibri"/>
      <family val="2"/>
    </font>
    <font>
      <i/>
      <sz val="8"/>
      <color theme="1"/>
      <name val="Calibri"/>
      <family val="2"/>
    </font>
    <font>
      <i/>
      <sz val="10"/>
      <name val="Calibri"/>
      <family val="2"/>
    </font>
    <font>
      <i/>
      <sz val="8"/>
      <name val="Calibri"/>
      <family val="2"/>
    </font>
    <font>
      <sz val="8"/>
      <color theme="1"/>
      <name val="Calibri"/>
      <family val="2"/>
    </font>
    <font>
      <b/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A0CE4E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ill="1" applyBorder="1"/>
    <xf numFmtId="0" fontId="2" fillId="0" borderId="0" xfId="0" applyFont="1" applyFill="1" applyBorder="1" applyProtection="1"/>
    <xf numFmtId="3" fontId="2" fillId="0" borderId="0" xfId="0" applyNumberFormat="1" applyFont="1" applyFill="1" applyBorder="1" applyProtection="1"/>
    <xf numFmtId="9" fontId="3" fillId="0" borderId="0" xfId="2" applyFont="1" applyFill="1" applyBorder="1" applyAlignment="1" applyProtection="1">
      <alignment horizontal="center"/>
    </xf>
    <xf numFmtId="0" fontId="2" fillId="2" borderId="0" xfId="0" applyFont="1" applyFill="1" applyProtection="1"/>
    <xf numFmtId="0" fontId="4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5" fillId="0" borderId="0" xfId="0" applyFont="1" applyFill="1" applyBorder="1" applyProtection="1"/>
    <xf numFmtId="0" fontId="5" fillId="2" borderId="0" xfId="0" applyFont="1" applyFill="1" applyProtection="1"/>
    <xf numFmtId="0" fontId="4" fillId="3" borderId="4" xfId="0" applyFont="1" applyFill="1" applyBorder="1" applyAlignment="1">
      <alignment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164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 wrapText="1" indent="1"/>
    </xf>
    <xf numFmtId="166" fontId="7" fillId="0" borderId="7" xfId="1" applyNumberFormat="1" applyFont="1" applyFill="1" applyBorder="1" applyAlignment="1" applyProtection="1">
      <alignment horizontal="center" vertical="center"/>
    </xf>
    <xf numFmtId="164" fontId="8" fillId="0" borderId="8" xfId="1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Protection="1"/>
    <xf numFmtId="0" fontId="9" fillId="2" borderId="0" xfId="0" applyFont="1" applyFill="1" applyProtection="1"/>
    <xf numFmtId="166" fontId="10" fillId="4" borderId="9" xfId="1" applyNumberFormat="1" applyFont="1" applyFill="1" applyBorder="1" applyAlignment="1" applyProtection="1">
      <alignment horizontal="right" vertical="center"/>
    </xf>
    <xf numFmtId="167" fontId="11" fillId="4" borderId="10" xfId="2" applyNumberFormat="1" applyFont="1" applyFill="1" applyBorder="1" applyAlignment="1" applyProtection="1">
      <alignment horizontal="center" vertical="center"/>
    </xf>
    <xf numFmtId="9" fontId="11" fillId="4" borderId="11" xfId="2" applyFont="1" applyFill="1" applyBorder="1" applyAlignment="1" applyProtection="1">
      <alignment horizontal="center" vertical="center"/>
    </xf>
    <xf numFmtId="0" fontId="12" fillId="0" borderId="0" xfId="0" applyFont="1" applyFill="1" applyBorder="1" applyProtection="1"/>
    <xf numFmtId="0" fontId="12" fillId="2" borderId="0" xfId="0" applyFont="1" applyFill="1" applyProtection="1"/>
    <xf numFmtId="9" fontId="13" fillId="0" borderId="7" xfId="2" applyFont="1" applyFill="1" applyBorder="1" applyAlignment="1" applyProtection="1">
      <alignment horizontal="center" vertical="center"/>
    </xf>
    <xf numFmtId="166" fontId="2" fillId="0" borderId="0" xfId="0" applyNumberFormat="1" applyFont="1" applyFill="1" applyBorder="1" applyProtection="1"/>
    <xf numFmtId="167" fontId="14" fillId="0" borderId="7" xfId="1" quotePrefix="1" applyNumberFormat="1" applyFont="1" applyFill="1" applyBorder="1" applyAlignment="1" applyProtection="1">
      <alignment horizontal="right" vertical="center"/>
    </xf>
    <xf numFmtId="166" fontId="15" fillId="0" borderId="7" xfId="2" applyNumberFormat="1" applyFont="1" applyFill="1" applyBorder="1" applyAlignment="1" applyProtection="1">
      <alignment horizontal="center" vertical="center"/>
    </xf>
    <xf numFmtId="166" fontId="7" fillId="0" borderId="7" xfId="1" quotePrefix="1" applyNumberFormat="1" applyFont="1" applyFill="1" applyBorder="1" applyAlignment="1" applyProtection="1">
      <alignment horizontal="center" vertical="center"/>
    </xf>
    <xf numFmtId="166" fontId="12" fillId="0" borderId="0" xfId="0" applyNumberFormat="1" applyFont="1" applyFill="1" applyBorder="1" applyProtection="1"/>
    <xf numFmtId="166" fontId="12" fillId="2" borderId="0" xfId="0" applyNumberFormat="1" applyFont="1" applyFill="1" applyProtection="1"/>
    <xf numFmtId="0" fontId="6" fillId="0" borderId="12" xfId="0" applyFont="1" applyFill="1" applyBorder="1" applyAlignment="1" applyProtection="1">
      <alignment vertical="center"/>
    </xf>
    <xf numFmtId="3" fontId="6" fillId="0" borderId="12" xfId="0" applyNumberFormat="1" applyFont="1" applyFill="1" applyBorder="1" applyAlignment="1" applyProtection="1">
      <alignment horizontal="center" vertical="center"/>
    </xf>
    <xf numFmtId="9" fontId="16" fillId="0" borderId="13" xfId="2" applyFont="1" applyFill="1" applyBorder="1" applyAlignment="1" applyProtection="1">
      <alignment horizontal="center" vertical="center"/>
    </xf>
    <xf numFmtId="166" fontId="5" fillId="2" borderId="0" xfId="0" applyNumberFormat="1" applyFont="1" applyFill="1" applyBorder="1" applyProtection="1"/>
    <xf numFmtId="0" fontId="5" fillId="2" borderId="0" xfId="0" applyFont="1" applyFill="1" applyBorder="1" applyProtection="1"/>
    <xf numFmtId="0" fontId="17" fillId="0" borderId="0" xfId="0" applyFont="1" applyFill="1" applyBorder="1" applyAlignment="1" applyProtection="1">
      <alignment horizontal="center"/>
    </xf>
    <xf numFmtId="0" fontId="0" fillId="2" borderId="0" xfId="0" applyFill="1"/>
    <xf numFmtId="3" fontId="2" fillId="2" borderId="0" xfId="0" applyNumberFormat="1" applyFont="1" applyFill="1" applyProtection="1"/>
    <xf numFmtId="9" fontId="3" fillId="2" borderId="0" xfId="2" applyFont="1" applyFill="1" applyAlignment="1" applyProtection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0</xdr:row>
      <xdr:rowOff>31749</xdr:rowOff>
    </xdr:from>
    <xdr:to>
      <xdr:col>11</xdr:col>
      <xdr:colOff>222250</xdr:colOff>
      <xdr:row>53</xdr:row>
      <xdr:rowOff>137583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BBB8131-2B89-474F-BA9D-AAF69AF5AEDA}"/>
            </a:ext>
          </a:extLst>
        </xdr:cNvPr>
        <xdr:cNvSpPr/>
      </xdr:nvSpPr>
      <xdr:spPr>
        <a:xfrm>
          <a:off x="31750" y="31749"/>
          <a:ext cx="10315575" cy="8687859"/>
        </a:xfrm>
        <a:prstGeom prst="rect">
          <a:avLst/>
        </a:prstGeom>
        <a:noFill/>
        <a:ln w="38100">
          <a:solidFill>
            <a:srgbClr val="D0CECE"/>
          </a:solidFill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726504</xdr:colOff>
      <xdr:row>5</xdr:row>
      <xdr:rowOff>32435</xdr:rowOff>
    </xdr:from>
    <xdr:to>
      <xdr:col>4</xdr:col>
      <xdr:colOff>53852</xdr:colOff>
      <xdr:row>53</xdr:row>
      <xdr:rowOff>116417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13C13FC1-1C67-4613-97D1-47363566BAE5}"/>
            </a:ext>
          </a:extLst>
        </xdr:cNvPr>
        <xdr:cNvCxnSpPr/>
      </xdr:nvCxnSpPr>
      <xdr:spPr>
        <a:xfrm>
          <a:off x="2221929" y="842060"/>
          <a:ext cx="60773" cy="7856382"/>
        </a:xfrm>
        <a:prstGeom prst="line">
          <a:avLst/>
        </a:prstGeom>
        <a:ln w="44450">
          <a:solidFill>
            <a:srgbClr val="D0CECE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479014</xdr:colOff>
      <xdr:row>1</xdr:row>
      <xdr:rowOff>29074</xdr:rowOff>
    </xdr:from>
    <xdr:to>
      <xdr:col>11</xdr:col>
      <xdr:colOff>0</xdr:colOff>
      <xdr:row>5</xdr:row>
      <xdr:rowOff>88874</xdr:rowOff>
    </xdr:to>
    <xdr:sp macro="" textlink="NOMPROJ">
      <xdr:nvSpPr>
        <xdr:cNvPr id="4" name="Title Artwork" descr="Rounded rectangle with a gradient fill.">
          <a:extLst>
            <a:ext uri="{FF2B5EF4-FFF2-40B4-BE49-F238E27FC236}">
              <a16:creationId xmlns:a16="http://schemas.microsoft.com/office/drawing/2014/main" id="{D0C84206-1931-43A7-96AC-7BE0B1C241C3}"/>
            </a:ext>
          </a:extLst>
        </xdr:cNvPr>
        <xdr:cNvSpPr/>
      </xdr:nvSpPr>
      <xdr:spPr>
        <a:xfrm>
          <a:off x="1974439" y="190999"/>
          <a:ext cx="8150636" cy="707500"/>
        </a:xfrm>
        <a:prstGeom prst="round1Rect">
          <a:avLst/>
        </a:prstGeom>
        <a:gradFill flip="none" rotWithShape="1">
          <a:gsLst>
            <a:gs pos="0">
              <a:schemeClr val="accent4">
                <a:lumMod val="69000"/>
              </a:schemeClr>
            </a:gs>
            <a:gs pos="0">
              <a:srgbClr val="8ABA34"/>
            </a:gs>
            <a:gs pos="100000">
              <a:srgbClr val="A0CE4E"/>
            </a:gs>
          </a:gsLst>
          <a:lin ang="54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brightRoom" dir="t">
            <a:rot lat="0" lon="0" rev="8700000"/>
          </a:lightRig>
        </a:scene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64008" tIns="0" rIns="0" bIns="0" rtlCol="0" anchor="ctr"/>
        <a:lstStyle/>
        <a:p>
          <a:pPr algn="ctr"/>
          <a:endParaRPr lang="en-US" sz="2500" b="1" i="0" u="none" strike="noStrike">
            <a:solidFill>
              <a:schemeClr val="bg1"/>
            </a:solidFill>
            <a:latin typeface="Franklin Gothic Medium" panose="020B0603020102020204" pitchFamily="34" charset="0"/>
            <a:ea typeface="+mn-ea"/>
            <a:cs typeface="Arial"/>
          </a:endParaRPr>
        </a:p>
      </xdr:txBody>
    </xdr:sp>
    <xdr:clientData/>
  </xdr:twoCellAnchor>
  <xdr:twoCellAnchor>
    <xdr:from>
      <xdr:col>0</xdr:col>
      <xdr:colOff>92544</xdr:colOff>
      <xdr:row>1</xdr:row>
      <xdr:rowOff>27974</xdr:rowOff>
    </xdr:from>
    <xdr:to>
      <xdr:col>3</xdr:col>
      <xdr:colOff>681395</xdr:colOff>
      <xdr:row>46</xdr:row>
      <xdr:rowOff>100854</xdr:rowOff>
    </xdr:to>
    <xdr:sp macro="" textlink="">
      <xdr:nvSpPr>
        <xdr:cNvPr id="5" name="Arrondir un rectangle à un seul coin 57">
          <a:extLst>
            <a:ext uri="{FF2B5EF4-FFF2-40B4-BE49-F238E27FC236}">
              <a16:creationId xmlns:a16="http://schemas.microsoft.com/office/drawing/2014/main" id="{6FF090D6-3A5C-42DF-B4C1-B3979A0AE92D}"/>
            </a:ext>
          </a:extLst>
        </xdr:cNvPr>
        <xdr:cNvSpPr/>
      </xdr:nvSpPr>
      <xdr:spPr>
        <a:xfrm flipH="1">
          <a:off x="92544" y="189899"/>
          <a:ext cx="2084276" cy="7359505"/>
        </a:xfrm>
        <a:prstGeom prst="round1Rect">
          <a:avLst>
            <a:gd name="adj" fmla="val 0"/>
          </a:avLst>
        </a:prstGeom>
        <a:solidFill>
          <a:schemeClr val="bg1"/>
        </a:solidFill>
        <a:ln w="57150" cap="sq">
          <a:solidFill>
            <a:schemeClr val="bg1"/>
          </a:solidFill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400339</xdr:colOff>
      <xdr:row>1</xdr:row>
      <xdr:rowOff>129282</xdr:rowOff>
    </xdr:from>
    <xdr:to>
      <xdr:col>10</xdr:col>
      <xdr:colOff>760857</xdr:colOff>
      <xdr:row>4</xdr:row>
      <xdr:rowOff>147376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1BCF2D5-662F-4B22-B04A-CFDAAB5E40C0}"/>
            </a:ext>
          </a:extLst>
        </xdr:cNvPr>
        <xdr:cNvGrpSpPr>
          <a:grpSpLocks noChangeAspect="1"/>
        </xdr:cNvGrpSpPr>
      </xdr:nvGrpSpPr>
      <xdr:grpSpPr>
        <a:xfrm>
          <a:off x="9401464" y="291207"/>
          <a:ext cx="360518" cy="503869"/>
          <a:chOff x="13870781" y="297655"/>
          <a:chExt cx="504000" cy="504000"/>
        </a:xfrm>
      </xdr:grpSpPr>
      <xdr:sp macro="[1]!AideOutil" textlink="">
        <xdr:nvSpPr>
          <xdr:cNvPr id="7" name="Ellipse 6">
            <a:extLst>
              <a:ext uri="{FF2B5EF4-FFF2-40B4-BE49-F238E27FC236}">
                <a16:creationId xmlns:a16="http://schemas.microsoft.com/office/drawing/2014/main" id="{D3B4A803-5326-4DF9-8A00-DEAA4BED03BF}"/>
              </a:ext>
            </a:extLst>
          </xdr:cNvPr>
          <xdr:cNvSpPr/>
        </xdr:nvSpPr>
        <xdr:spPr>
          <a:xfrm>
            <a:off x="13870781" y="297655"/>
            <a:ext cx="504000" cy="504000"/>
          </a:xfrm>
          <a:prstGeom prst="ellipse">
            <a:avLst/>
          </a:prstGeom>
          <a:solidFill>
            <a:srgbClr val="F3B415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2000" b="1"/>
          </a:p>
        </xdr:txBody>
      </xdr:sp>
      <xdr:pic macro="[1]!AideOutil">
        <xdr:nvPicPr>
          <xdr:cNvPr id="8" name="il_fi" descr="Afficher l'image d'origine">
            <a:extLst>
              <a:ext uri="{FF2B5EF4-FFF2-40B4-BE49-F238E27FC236}">
                <a16:creationId xmlns:a16="http://schemas.microsoft.com/office/drawing/2014/main" id="{CC647CF4-3499-4882-9F93-EFABA0A257F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6094" y="382968"/>
            <a:ext cx="357187" cy="35718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179916</xdr:colOff>
      <xdr:row>31</xdr:row>
      <xdr:rowOff>148174</xdr:rowOff>
    </xdr:from>
    <xdr:to>
      <xdr:col>6</xdr:col>
      <xdr:colOff>10582</xdr:colOff>
      <xdr:row>36</xdr:row>
      <xdr:rowOff>7</xdr:rowOff>
    </xdr:to>
    <xdr:sp macro="[1]!AffichINFOS" textlink="">
      <xdr:nvSpPr>
        <xdr:cNvPr id="9" name="Rectangle 8">
          <a:extLst>
            <a:ext uri="{FF2B5EF4-FFF2-40B4-BE49-F238E27FC236}">
              <a16:creationId xmlns:a16="http://schemas.microsoft.com/office/drawing/2014/main" id="{11D71C4F-DE92-4F91-B3BC-D5ACB5538311}"/>
            </a:ext>
          </a:extLst>
        </xdr:cNvPr>
        <xdr:cNvSpPr/>
      </xdr:nvSpPr>
      <xdr:spPr>
        <a:xfrm>
          <a:off x="2408766" y="5167849"/>
          <a:ext cx="3250141" cy="661458"/>
        </a:xfrm>
        <a:prstGeom prst="rect">
          <a:avLst/>
        </a:prstGeom>
        <a:solidFill>
          <a:schemeClr val="bg1">
            <a:alpha val="0"/>
          </a:schemeClr>
        </a:solidFill>
        <a:ln>
          <a:solidFill>
            <a:schemeClr val="bg1">
              <a:alpha val="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rasserie\SimulationFinancie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es produits"/>
      <sheetName val="Les frais de fonctionnement"/>
      <sheetName val="Le personnel"/>
      <sheetName val="Les investissements"/>
      <sheetName val="Les amortissements"/>
      <sheetName val="Les ressources externes"/>
      <sheetName val="Les emprunts"/>
      <sheetName val="Le compte de résultat"/>
      <sheetName val="Le plan de financement"/>
      <sheetName val="Besoin en fond de roulement"/>
      <sheetName val="Le plan de trésorerie"/>
      <sheetName val="Informations complémentaires"/>
    </sheetNames>
    <definedNames>
      <definedName name="AffichINFOS"/>
      <definedName name="AideOutil"/>
    </definedNames>
    <sheetDataSet>
      <sheetData sheetId="0">
        <row r="17">
          <cell r="I17" t="str">
            <v>HappyBeer</v>
          </cell>
        </row>
        <row r="18">
          <cell r="I18">
            <v>44652</v>
          </cell>
        </row>
      </sheetData>
      <sheetData sheetId="1">
        <row r="10">
          <cell r="F10" t="str">
            <v>Bières de spécialités</v>
          </cell>
          <cell r="G10">
            <v>4</v>
          </cell>
        </row>
        <row r="11">
          <cell r="F11" t="str">
            <v>Bière spéciales</v>
          </cell>
          <cell r="G11">
            <v>4</v>
          </cell>
        </row>
        <row r="12">
          <cell r="F12" t="str">
            <v>Bière produite</v>
          </cell>
          <cell r="G12">
            <v>4</v>
          </cell>
        </row>
        <row r="13">
          <cell r="F13" t="str">
            <v>Saucissons</v>
          </cell>
          <cell r="G13">
            <v>2.5</v>
          </cell>
        </row>
        <row r="14">
          <cell r="F14" t="str">
            <v>Spiritueux</v>
          </cell>
          <cell r="G14">
            <v>40</v>
          </cell>
        </row>
        <row r="24">
          <cell r="F24" t="str">
            <v>Bières de spécialités</v>
          </cell>
          <cell r="S24">
            <v>19350</v>
          </cell>
          <cell r="T24">
            <v>20317</v>
          </cell>
          <cell r="U24">
            <v>21333</v>
          </cell>
        </row>
        <row r="25">
          <cell r="F25" t="str">
            <v>Bière spéciales</v>
          </cell>
          <cell r="S25">
            <v>24480</v>
          </cell>
          <cell r="T25">
            <v>25704</v>
          </cell>
          <cell r="U25">
            <v>26990</v>
          </cell>
        </row>
        <row r="26">
          <cell r="F26" t="str">
            <v>Bière produite</v>
          </cell>
          <cell r="S26">
            <v>4800</v>
          </cell>
          <cell r="T26">
            <v>4800</v>
          </cell>
          <cell r="U26">
            <v>4800</v>
          </cell>
        </row>
        <row r="27">
          <cell r="F27" t="str">
            <v>Saucissons</v>
          </cell>
          <cell r="S27">
            <v>10560</v>
          </cell>
          <cell r="T27">
            <v>11088</v>
          </cell>
          <cell r="U27">
            <v>11642</v>
          </cell>
        </row>
        <row r="28">
          <cell r="F28" t="str">
            <v>Spiritueux</v>
          </cell>
          <cell r="S28">
            <v>528</v>
          </cell>
          <cell r="T28">
            <v>555</v>
          </cell>
          <cell r="U28">
            <v>582</v>
          </cell>
        </row>
      </sheetData>
      <sheetData sheetId="2">
        <row r="11">
          <cell r="F11" t="str">
            <v>Location de locaux</v>
          </cell>
          <cell r="T11">
            <v>24000</v>
          </cell>
          <cell r="U11">
            <v>10850</v>
          </cell>
          <cell r="V11">
            <v>10900</v>
          </cell>
        </row>
        <row r="12">
          <cell r="F12" t="str">
            <v xml:space="preserve">Publicité </v>
          </cell>
          <cell r="T12">
            <v>4500</v>
          </cell>
          <cell r="U12">
            <v>3100</v>
          </cell>
          <cell r="V12">
            <v>3150</v>
          </cell>
        </row>
        <row r="13">
          <cell r="F13" t="str">
            <v>Assurance RC - Garentie financière - Dommage</v>
          </cell>
          <cell r="T13">
            <v>2000</v>
          </cell>
          <cell r="U13">
            <v>2080</v>
          </cell>
          <cell r="V13">
            <v>2163</v>
          </cell>
        </row>
        <row r="14">
          <cell r="F14" t="str">
            <v>Assurance locaux</v>
          </cell>
          <cell r="T14">
            <v>500</v>
          </cell>
          <cell r="U14">
            <v>520</v>
          </cell>
          <cell r="V14">
            <v>540</v>
          </cell>
        </row>
        <row r="15">
          <cell r="F15" t="str">
            <v>Expert comptable</v>
          </cell>
          <cell r="T15">
            <v>6000</v>
          </cell>
          <cell r="U15">
            <v>2080</v>
          </cell>
          <cell r="V15">
            <v>2100</v>
          </cell>
        </row>
        <row r="16">
          <cell r="F16" t="str">
            <v>Téléphonie fixe - mobile - internet</v>
          </cell>
          <cell r="T16">
            <v>1200</v>
          </cell>
          <cell r="U16">
            <v>1210</v>
          </cell>
          <cell r="V16">
            <v>1220</v>
          </cell>
        </row>
        <row r="17">
          <cell r="F17" t="str">
            <v>Services bancaires</v>
          </cell>
          <cell r="T17">
            <v>960</v>
          </cell>
          <cell r="U17">
            <v>965</v>
          </cell>
          <cell r="V17">
            <v>970</v>
          </cell>
        </row>
        <row r="18">
          <cell r="F18" t="str">
            <v xml:space="preserve">Terminal de paiement </v>
          </cell>
          <cell r="T18">
            <v>500</v>
          </cell>
          <cell r="U18">
            <v>0</v>
          </cell>
          <cell r="V18">
            <v>0</v>
          </cell>
        </row>
        <row r="19">
          <cell r="F19" t="str">
            <v>Maintenance terminal</v>
          </cell>
          <cell r="T19">
            <v>204</v>
          </cell>
          <cell r="U19">
            <v>208</v>
          </cell>
          <cell r="V19">
            <v>210</v>
          </cell>
        </row>
        <row r="20">
          <cell r="F20" t="str">
            <v>Revues diverses</v>
          </cell>
          <cell r="T20">
            <v>1200</v>
          </cell>
          <cell r="U20">
            <v>1200</v>
          </cell>
          <cell r="V20">
            <v>1200</v>
          </cell>
        </row>
        <row r="21">
          <cell r="F21" t="str">
            <v>Frais de déplacements</v>
          </cell>
          <cell r="T21">
            <v>1200</v>
          </cell>
          <cell r="U21">
            <v>1210</v>
          </cell>
          <cell r="V21">
            <v>1215</v>
          </cell>
        </row>
      </sheetData>
      <sheetData sheetId="3">
        <row r="10">
          <cell r="F10" t="str">
            <v>Aymeric Charron</v>
          </cell>
        </row>
        <row r="11">
          <cell r="F11" t="str">
            <v>Iggy Kientz</v>
          </cell>
        </row>
        <row r="12">
          <cell r="F12" t="str">
            <v>Salarié 1</v>
          </cell>
        </row>
        <row r="20">
          <cell r="F20" t="str">
            <v>Aymeric Charron</v>
          </cell>
        </row>
        <row r="21">
          <cell r="F21" t="str">
            <v>Iggy Kientz</v>
          </cell>
        </row>
        <row r="22">
          <cell r="F22" t="str">
            <v>Salarié 1</v>
          </cell>
        </row>
      </sheetData>
      <sheetData sheetId="4"/>
      <sheetData sheetId="5">
        <row r="13">
          <cell r="H13" t="str">
            <v>Mensualité n°</v>
          </cell>
          <cell r="I13" t="str">
            <v>Date</v>
          </cell>
          <cell r="J13" t="str">
            <v>VNC</v>
          </cell>
          <cell r="K13" t="str">
            <v>Amortissement</v>
          </cell>
          <cell r="P13" t="str">
            <v>Mensualité n°</v>
          </cell>
          <cell r="Q13" t="str">
            <v>Date</v>
          </cell>
          <cell r="R13" t="str">
            <v>VNC</v>
          </cell>
          <cell r="S13" t="str">
            <v>Amortissement</v>
          </cell>
          <cell r="X13" t="str">
            <v>Mensualité n°</v>
          </cell>
          <cell r="Y13" t="str">
            <v>Date</v>
          </cell>
          <cell r="Z13" t="str">
            <v>VNC</v>
          </cell>
          <cell r="AA13" t="str">
            <v>Amortissement</v>
          </cell>
          <cell r="AF13" t="str">
            <v>Mensualité n°</v>
          </cell>
          <cell r="AG13" t="str">
            <v>Date</v>
          </cell>
          <cell r="AH13" t="str">
            <v>VNC</v>
          </cell>
          <cell r="AI13" t="str">
            <v>Amortissement</v>
          </cell>
          <cell r="AN13" t="str">
            <v>Mensualité n°</v>
          </cell>
          <cell r="AO13" t="str">
            <v>Date</v>
          </cell>
          <cell r="AP13" t="str">
            <v>VNC</v>
          </cell>
          <cell r="AQ13" t="str">
            <v>Amortissement</v>
          </cell>
          <cell r="AV13" t="str">
            <v>Mensualité n°</v>
          </cell>
          <cell r="AW13" t="str">
            <v>Date</v>
          </cell>
          <cell r="AX13" t="str">
            <v>VNC</v>
          </cell>
          <cell r="AY13" t="str">
            <v>Amortissement</v>
          </cell>
          <cell r="BD13" t="str">
            <v>Mensualité n°</v>
          </cell>
          <cell r="BE13" t="str">
            <v>Date</v>
          </cell>
          <cell r="BF13" t="str">
            <v>VNC</v>
          </cell>
          <cell r="BG13" t="str">
            <v>Amortissement</v>
          </cell>
          <cell r="BL13" t="str">
            <v>Mensualité n°</v>
          </cell>
          <cell r="BM13" t="str">
            <v>Date</v>
          </cell>
          <cell r="BN13" t="str">
            <v>VNC</v>
          </cell>
          <cell r="BO13" t="str">
            <v>Amortissement</v>
          </cell>
        </row>
        <row r="15">
          <cell r="H15">
            <v>1</v>
          </cell>
          <cell r="I15">
            <v>44682</v>
          </cell>
          <cell r="J15">
            <v>1458.3333333333333</v>
          </cell>
          <cell r="K15">
            <v>41.666666666666664</v>
          </cell>
          <cell r="P15">
            <v>1</v>
          </cell>
          <cell r="Q15">
            <v>44682</v>
          </cell>
          <cell r="R15">
            <v>4861.1111111111113</v>
          </cell>
          <cell r="S15">
            <v>138.88888888888889</v>
          </cell>
          <cell r="X15">
            <v>1</v>
          </cell>
          <cell r="Y15">
            <v>44682</v>
          </cell>
          <cell r="Z15">
            <v>18752.166666666668</v>
          </cell>
          <cell r="AA15">
            <v>317.83333333333331</v>
          </cell>
          <cell r="AF15">
            <v>1</v>
          </cell>
          <cell r="AG15">
            <v>44682</v>
          </cell>
          <cell r="AH15">
            <v>19833.333333333332</v>
          </cell>
          <cell r="AI15">
            <v>166.66666666666666</v>
          </cell>
          <cell r="AN15" t="str">
            <v>-</v>
          </cell>
          <cell r="AO15" t="str">
            <v>-</v>
          </cell>
          <cell r="AP15" t="str">
            <v>-</v>
          </cell>
          <cell r="AQ15" t="str">
            <v>-</v>
          </cell>
          <cell r="AV15">
            <v>1</v>
          </cell>
          <cell r="AW15">
            <v>44682</v>
          </cell>
          <cell r="AX15">
            <v>1069.4444444444443</v>
          </cell>
          <cell r="AY15">
            <v>30.555555555555557</v>
          </cell>
          <cell r="BD15" t="str">
            <v>-</v>
          </cell>
          <cell r="BE15" t="str">
            <v>-</v>
          </cell>
          <cell r="BF15" t="str">
            <v>-</v>
          </cell>
          <cell r="BG15" t="str">
            <v>-</v>
          </cell>
          <cell r="BL15" t="str">
            <v>-</v>
          </cell>
          <cell r="BM15" t="str">
            <v>-</v>
          </cell>
          <cell r="BN15" t="str">
            <v>-</v>
          </cell>
          <cell r="BO15" t="str">
            <v>-</v>
          </cell>
        </row>
        <row r="16">
          <cell r="H16">
            <v>2</v>
          </cell>
          <cell r="I16">
            <v>44713</v>
          </cell>
          <cell r="J16">
            <v>1416.6666666666665</v>
          </cell>
          <cell r="K16">
            <v>41.666666666666664</v>
          </cell>
          <cell r="P16">
            <v>2</v>
          </cell>
          <cell r="Q16">
            <v>44713</v>
          </cell>
          <cell r="R16">
            <v>4722.2222222222226</v>
          </cell>
          <cell r="S16">
            <v>138.88888888888889</v>
          </cell>
          <cell r="X16">
            <v>2</v>
          </cell>
          <cell r="Y16">
            <v>44713</v>
          </cell>
          <cell r="Z16">
            <v>18434.333333333336</v>
          </cell>
          <cell r="AA16">
            <v>317.83333333333331</v>
          </cell>
          <cell r="AF16">
            <v>2</v>
          </cell>
          <cell r="AG16">
            <v>44713</v>
          </cell>
          <cell r="AH16">
            <v>19666.666666666664</v>
          </cell>
          <cell r="AI16">
            <v>166.66666666666666</v>
          </cell>
          <cell r="AN16" t="str">
            <v>-</v>
          </cell>
          <cell r="AO16" t="str">
            <v>-</v>
          </cell>
          <cell r="AP16" t="str">
            <v>-</v>
          </cell>
          <cell r="AQ16" t="str">
            <v>-</v>
          </cell>
          <cell r="AV16">
            <v>2</v>
          </cell>
          <cell r="AW16">
            <v>44713</v>
          </cell>
          <cell r="AX16">
            <v>1038.8888888888887</v>
          </cell>
          <cell r="AY16">
            <v>30.555555555555557</v>
          </cell>
          <cell r="BD16" t="str">
            <v>-</v>
          </cell>
          <cell r="BE16" t="str">
            <v>-</v>
          </cell>
          <cell r="BF16" t="str">
            <v>-</v>
          </cell>
          <cell r="BG16" t="str">
            <v>-</v>
          </cell>
          <cell r="BL16" t="str">
            <v>-</v>
          </cell>
          <cell r="BM16" t="str">
            <v>-</v>
          </cell>
          <cell r="BN16" t="str">
            <v>-</v>
          </cell>
          <cell r="BO16" t="str">
            <v>-</v>
          </cell>
        </row>
        <row r="17">
          <cell r="H17">
            <v>3</v>
          </cell>
          <cell r="I17">
            <v>44743</v>
          </cell>
          <cell r="J17">
            <v>1374.9999999999998</v>
          </cell>
          <cell r="K17">
            <v>41.666666666666664</v>
          </cell>
          <cell r="P17">
            <v>3</v>
          </cell>
          <cell r="Q17">
            <v>44743</v>
          </cell>
          <cell r="R17">
            <v>4583.3333333333339</v>
          </cell>
          <cell r="S17">
            <v>138.88888888888889</v>
          </cell>
          <cell r="X17">
            <v>3</v>
          </cell>
          <cell r="Y17">
            <v>44743</v>
          </cell>
          <cell r="Z17">
            <v>18116.500000000004</v>
          </cell>
          <cell r="AA17">
            <v>317.83333333333331</v>
          </cell>
          <cell r="AF17">
            <v>3</v>
          </cell>
          <cell r="AG17">
            <v>44743</v>
          </cell>
          <cell r="AH17">
            <v>19499.999999999996</v>
          </cell>
          <cell r="AI17">
            <v>166.66666666666666</v>
          </cell>
          <cell r="AN17" t="str">
            <v>-</v>
          </cell>
          <cell r="AO17" t="str">
            <v>-</v>
          </cell>
          <cell r="AP17" t="str">
            <v>-</v>
          </cell>
          <cell r="AQ17" t="str">
            <v>-</v>
          </cell>
          <cell r="AV17">
            <v>3</v>
          </cell>
          <cell r="AW17">
            <v>44743</v>
          </cell>
          <cell r="AX17">
            <v>1008.3333333333331</v>
          </cell>
          <cell r="AY17">
            <v>30.555555555555557</v>
          </cell>
          <cell r="BD17" t="str">
            <v>-</v>
          </cell>
          <cell r="BE17" t="str">
            <v>-</v>
          </cell>
          <cell r="BF17" t="str">
            <v>-</v>
          </cell>
          <cell r="BG17" t="str">
            <v>-</v>
          </cell>
          <cell r="BL17" t="str">
            <v>-</v>
          </cell>
          <cell r="BM17" t="str">
            <v>-</v>
          </cell>
          <cell r="BN17" t="str">
            <v>-</v>
          </cell>
          <cell r="BO17" t="str">
            <v>-</v>
          </cell>
        </row>
        <row r="18">
          <cell r="H18">
            <v>4</v>
          </cell>
          <cell r="I18">
            <v>44774</v>
          </cell>
          <cell r="J18">
            <v>1333.333333333333</v>
          </cell>
          <cell r="K18">
            <v>41.666666666666664</v>
          </cell>
          <cell r="P18">
            <v>4</v>
          </cell>
          <cell r="Q18">
            <v>44774</v>
          </cell>
          <cell r="R18">
            <v>4444.4444444444453</v>
          </cell>
          <cell r="S18">
            <v>138.88888888888889</v>
          </cell>
          <cell r="X18">
            <v>4</v>
          </cell>
          <cell r="Y18">
            <v>44774</v>
          </cell>
          <cell r="Z18">
            <v>17798.666666666672</v>
          </cell>
          <cell r="AA18">
            <v>317.83333333333331</v>
          </cell>
          <cell r="AF18">
            <v>4</v>
          </cell>
          <cell r="AG18">
            <v>44774</v>
          </cell>
          <cell r="AH18">
            <v>19333.333333333328</v>
          </cell>
          <cell r="AI18">
            <v>166.66666666666666</v>
          </cell>
          <cell r="AN18" t="str">
            <v>-</v>
          </cell>
          <cell r="AO18" t="str">
            <v>-</v>
          </cell>
          <cell r="AP18" t="str">
            <v>-</v>
          </cell>
          <cell r="AQ18" t="str">
            <v>-</v>
          </cell>
          <cell r="AV18">
            <v>4</v>
          </cell>
          <cell r="AW18">
            <v>44774</v>
          </cell>
          <cell r="AX18">
            <v>977.7777777777776</v>
          </cell>
          <cell r="AY18">
            <v>30.555555555555557</v>
          </cell>
          <cell r="BD18" t="str">
            <v>-</v>
          </cell>
          <cell r="BE18" t="str">
            <v>-</v>
          </cell>
          <cell r="BF18" t="str">
            <v>-</v>
          </cell>
          <cell r="BG18" t="str">
            <v>-</v>
          </cell>
          <cell r="BL18" t="str">
            <v>-</v>
          </cell>
          <cell r="BM18" t="str">
            <v>-</v>
          </cell>
          <cell r="BN18" t="str">
            <v>-</v>
          </cell>
          <cell r="BO18" t="str">
            <v>-</v>
          </cell>
        </row>
        <row r="19">
          <cell r="H19">
            <v>5</v>
          </cell>
          <cell r="I19">
            <v>44805</v>
          </cell>
          <cell r="J19">
            <v>1291.6666666666663</v>
          </cell>
          <cell r="K19">
            <v>41.666666666666664</v>
          </cell>
          <cell r="P19">
            <v>5</v>
          </cell>
          <cell r="Q19">
            <v>44805</v>
          </cell>
          <cell r="R19">
            <v>4305.5555555555566</v>
          </cell>
          <cell r="S19">
            <v>138.88888888888889</v>
          </cell>
          <cell r="X19">
            <v>5</v>
          </cell>
          <cell r="Y19">
            <v>44805</v>
          </cell>
          <cell r="Z19">
            <v>17480.833333333339</v>
          </cell>
          <cell r="AA19">
            <v>317.83333333333331</v>
          </cell>
          <cell r="AF19">
            <v>5</v>
          </cell>
          <cell r="AG19">
            <v>44805</v>
          </cell>
          <cell r="AH19">
            <v>19166.666666666661</v>
          </cell>
          <cell r="AI19">
            <v>166.66666666666666</v>
          </cell>
          <cell r="AN19" t="str">
            <v>-</v>
          </cell>
          <cell r="AO19" t="str">
            <v>-</v>
          </cell>
          <cell r="AP19" t="str">
            <v>-</v>
          </cell>
          <cell r="AQ19" t="str">
            <v>-</v>
          </cell>
          <cell r="AV19">
            <v>5</v>
          </cell>
          <cell r="AW19">
            <v>44805</v>
          </cell>
          <cell r="AX19">
            <v>947.22222222222206</v>
          </cell>
          <cell r="AY19">
            <v>30.555555555555557</v>
          </cell>
          <cell r="BD19" t="str">
            <v>-</v>
          </cell>
          <cell r="BE19" t="str">
            <v>-</v>
          </cell>
          <cell r="BF19" t="str">
            <v>-</v>
          </cell>
          <cell r="BG19" t="str">
            <v>-</v>
          </cell>
          <cell r="BL19" t="str">
            <v>-</v>
          </cell>
          <cell r="BM19" t="str">
            <v>-</v>
          </cell>
          <cell r="BN19" t="str">
            <v>-</v>
          </cell>
          <cell r="BO19" t="str">
            <v>-</v>
          </cell>
        </row>
        <row r="20">
          <cell r="H20">
            <v>6</v>
          </cell>
          <cell r="I20">
            <v>44835</v>
          </cell>
          <cell r="J20">
            <v>1249.9999999999995</v>
          </cell>
          <cell r="K20">
            <v>41.666666666666664</v>
          </cell>
          <cell r="L20" t="str">
            <v>ANNEE 1</v>
          </cell>
          <cell r="P20">
            <v>6</v>
          </cell>
          <cell r="Q20">
            <v>44835</v>
          </cell>
          <cell r="R20">
            <v>4166.6666666666679</v>
          </cell>
          <cell r="S20">
            <v>138.88888888888889</v>
          </cell>
          <cell r="T20" t="str">
            <v>ANNEE 1</v>
          </cell>
          <cell r="X20">
            <v>6</v>
          </cell>
          <cell r="Y20">
            <v>44835</v>
          </cell>
          <cell r="Z20">
            <v>17163.000000000007</v>
          </cell>
          <cell r="AA20">
            <v>317.83333333333331</v>
          </cell>
          <cell r="AB20" t="str">
            <v>ANNEE 1</v>
          </cell>
          <cell r="AF20">
            <v>6</v>
          </cell>
          <cell r="AG20">
            <v>44835</v>
          </cell>
          <cell r="AH20">
            <v>18999.999999999993</v>
          </cell>
          <cell r="AI20">
            <v>166.66666666666666</v>
          </cell>
          <cell r="AJ20" t="str">
            <v>ANNEE 1</v>
          </cell>
          <cell r="AN20" t="str">
            <v>-</v>
          </cell>
          <cell r="AO20" t="str">
            <v>-</v>
          </cell>
          <cell r="AP20" t="str">
            <v>-</v>
          </cell>
          <cell r="AQ20" t="str">
            <v>-</v>
          </cell>
          <cell r="AR20" t="str">
            <v>ANNEE 1</v>
          </cell>
          <cell r="AV20">
            <v>6</v>
          </cell>
          <cell r="AW20">
            <v>44835</v>
          </cell>
          <cell r="AX20">
            <v>916.66666666666652</v>
          </cell>
          <cell r="AY20">
            <v>30.555555555555557</v>
          </cell>
          <cell r="AZ20" t="str">
            <v>ANNEE 1</v>
          </cell>
          <cell r="BD20" t="str">
            <v>-</v>
          </cell>
          <cell r="BE20" t="str">
            <v>-</v>
          </cell>
          <cell r="BF20" t="str">
            <v>-</v>
          </cell>
          <cell r="BG20" t="str">
            <v>-</v>
          </cell>
          <cell r="BH20" t="str">
            <v>ANNEE 1</v>
          </cell>
          <cell r="BL20" t="str">
            <v>-</v>
          </cell>
          <cell r="BM20" t="str">
            <v>-</v>
          </cell>
          <cell r="BN20" t="str">
            <v>-</v>
          </cell>
          <cell r="BO20" t="str">
            <v>-</v>
          </cell>
          <cell r="BP20" t="str">
            <v>ANNEE 1</v>
          </cell>
        </row>
        <row r="21">
          <cell r="H21">
            <v>7</v>
          </cell>
          <cell r="I21">
            <v>44866</v>
          </cell>
          <cell r="J21">
            <v>1208.3333333333328</v>
          </cell>
          <cell r="K21">
            <v>41.666666666666664</v>
          </cell>
          <cell r="P21">
            <v>7</v>
          </cell>
          <cell r="Q21">
            <v>44866</v>
          </cell>
          <cell r="R21">
            <v>4027.7777777777792</v>
          </cell>
          <cell r="S21">
            <v>138.88888888888889</v>
          </cell>
          <cell r="X21">
            <v>7</v>
          </cell>
          <cell r="Y21">
            <v>44866</v>
          </cell>
          <cell r="Z21">
            <v>16845.166666666675</v>
          </cell>
          <cell r="AA21">
            <v>317.83333333333331</v>
          </cell>
          <cell r="AF21">
            <v>7</v>
          </cell>
          <cell r="AG21">
            <v>44866</v>
          </cell>
          <cell r="AH21">
            <v>18833.333333333325</v>
          </cell>
          <cell r="AI21">
            <v>166.66666666666666</v>
          </cell>
          <cell r="AN21" t="str">
            <v>-</v>
          </cell>
          <cell r="AO21" t="str">
            <v>-</v>
          </cell>
          <cell r="AP21" t="str">
            <v>-</v>
          </cell>
          <cell r="AQ21" t="str">
            <v>-</v>
          </cell>
          <cell r="AV21">
            <v>7</v>
          </cell>
          <cell r="AW21">
            <v>44866</v>
          </cell>
          <cell r="AX21">
            <v>886.11111111111097</v>
          </cell>
          <cell r="AY21">
            <v>30.555555555555557</v>
          </cell>
          <cell r="BD21" t="str">
            <v>-</v>
          </cell>
          <cell r="BE21" t="str">
            <v>-</v>
          </cell>
          <cell r="BF21" t="str">
            <v>-</v>
          </cell>
          <cell r="BG21" t="str">
            <v>-</v>
          </cell>
          <cell r="BL21" t="str">
            <v>-</v>
          </cell>
          <cell r="BM21" t="str">
            <v>-</v>
          </cell>
          <cell r="BN21" t="str">
            <v>-</v>
          </cell>
          <cell r="BO21" t="str">
            <v>-</v>
          </cell>
        </row>
        <row r="22">
          <cell r="H22">
            <v>8</v>
          </cell>
          <cell r="I22">
            <v>44896</v>
          </cell>
          <cell r="J22">
            <v>1166.6666666666661</v>
          </cell>
          <cell r="K22">
            <v>41.666666666666664</v>
          </cell>
          <cell r="P22">
            <v>8</v>
          </cell>
          <cell r="Q22">
            <v>44896</v>
          </cell>
          <cell r="R22">
            <v>3888.8888888888905</v>
          </cell>
          <cell r="S22">
            <v>138.88888888888889</v>
          </cell>
          <cell r="X22">
            <v>8</v>
          </cell>
          <cell r="Y22">
            <v>44896</v>
          </cell>
          <cell r="Z22">
            <v>16527.333333333343</v>
          </cell>
          <cell r="AA22">
            <v>317.83333333333331</v>
          </cell>
          <cell r="AF22">
            <v>8</v>
          </cell>
          <cell r="AG22">
            <v>44896</v>
          </cell>
          <cell r="AH22">
            <v>18666.666666666657</v>
          </cell>
          <cell r="AI22">
            <v>166.66666666666666</v>
          </cell>
          <cell r="AN22" t="str">
            <v>-</v>
          </cell>
          <cell r="AO22" t="str">
            <v>-</v>
          </cell>
          <cell r="AP22" t="str">
            <v>-</v>
          </cell>
          <cell r="AQ22" t="str">
            <v>-</v>
          </cell>
          <cell r="AV22">
            <v>8</v>
          </cell>
          <cell r="AW22">
            <v>44896</v>
          </cell>
          <cell r="AX22">
            <v>855.55555555555543</v>
          </cell>
          <cell r="AY22">
            <v>30.555555555555557</v>
          </cell>
          <cell r="BD22" t="str">
            <v>-</v>
          </cell>
          <cell r="BE22" t="str">
            <v>-</v>
          </cell>
          <cell r="BF22" t="str">
            <v>-</v>
          </cell>
          <cell r="BG22" t="str">
            <v>-</v>
          </cell>
          <cell r="BL22" t="str">
            <v>-</v>
          </cell>
          <cell r="BM22" t="str">
            <v>-</v>
          </cell>
          <cell r="BN22" t="str">
            <v>-</v>
          </cell>
          <cell r="BO22" t="str">
            <v>-</v>
          </cell>
        </row>
        <row r="23">
          <cell r="H23">
            <v>9</v>
          </cell>
          <cell r="I23">
            <v>44927</v>
          </cell>
          <cell r="J23">
            <v>1124.9999999999993</v>
          </cell>
          <cell r="K23">
            <v>41.666666666666664</v>
          </cell>
          <cell r="P23">
            <v>9</v>
          </cell>
          <cell r="Q23">
            <v>44927</v>
          </cell>
          <cell r="R23">
            <v>3750.0000000000018</v>
          </cell>
          <cell r="S23">
            <v>138.88888888888889</v>
          </cell>
          <cell r="X23">
            <v>9</v>
          </cell>
          <cell r="Y23">
            <v>44927</v>
          </cell>
          <cell r="Z23">
            <v>16209.500000000009</v>
          </cell>
          <cell r="AA23">
            <v>317.83333333333331</v>
          </cell>
          <cell r="AF23">
            <v>9</v>
          </cell>
          <cell r="AG23">
            <v>44927</v>
          </cell>
          <cell r="AH23">
            <v>18499.999999999989</v>
          </cell>
          <cell r="AI23">
            <v>166.66666666666666</v>
          </cell>
          <cell r="AN23" t="str">
            <v>-</v>
          </cell>
          <cell r="AO23" t="str">
            <v>-</v>
          </cell>
          <cell r="AP23" t="str">
            <v>-</v>
          </cell>
          <cell r="AQ23" t="str">
            <v>-</v>
          </cell>
          <cell r="AV23">
            <v>9</v>
          </cell>
          <cell r="AW23">
            <v>44927</v>
          </cell>
          <cell r="AX23">
            <v>824.99999999999989</v>
          </cell>
          <cell r="AY23">
            <v>30.555555555555557</v>
          </cell>
          <cell r="BD23" t="str">
            <v>-</v>
          </cell>
          <cell r="BE23" t="str">
            <v>-</v>
          </cell>
          <cell r="BF23" t="str">
            <v>-</v>
          </cell>
          <cell r="BG23" t="str">
            <v>-</v>
          </cell>
          <cell r="BL23" t="str">
            <v>-</v>
          </cell>
          <cell r="BM23" t="str">
            <v>-</v>
          </cell>
          <cell r="BN23" t="str">
            <v>-</v>
          </cell>
          <cell r="BO23" t="str">
            <v>-</v>
          </cell>
        </row>
        <row r="24">
          <cell r="H24">
            <v>10</v>
          </cell>
          <cell r="I24">
            <v>44958</v>
          </cell>
          <cell r="J24">
            <v>1083.3333333333326</v>
          </cell>
          <cell r="K24">
            <v>41.666666666666664</v>
          </cell>
          <cell r="P24">
            <v>10</v>
          </cell>
          <cell r="Q24">
            <v>44958</v>
          </cell>
          <cell r="R24">
            <v>3611.1111111111131</v>
          </cell>
          <cell r="S24">
            <v>138.88888888888889</v>
          </cell>
          <cell r="X24">
            <v>10</v>
          </cell>
          <cell r="Y24">
            <v>44958</v>
          </cell>
          <cell r="Z24">
            <v>15891.666666666675</v>
          </cell>
          <cell r="AA24">
            <v>317.83333333333331</v>
          </cell>
          <cell r="AF24">
            <v>10</v>
          </cell>
          <cell r="AG24">
            <v>44958</v>
          </cell>
          <cell r="AH24">
            <v>18333.333333333321</v>
          </cell>
          <cell r="AI24">
            <v>166.66666666666666</v>
          </cell>
          <cell r="AN24" t="str">
            <v>-</v>
          </cell>
          <cell r="AO24" t="str">
            <v>-</v>
          </cell>
          <cell r="AP24" t="str">
            <v>-</v>
          </cell>
          <cell r="AQ24" t="str">
            <v>-</v>
          </cell>
          <cell r="AV24">
            <v>10</v>
          </cell>
          <cell r="AW24">
            <v>44958</v>
          </cell>
          <cell r="AX24">
            <v>794.44444444444434</v>
          </cell>
          <cell r="AY24">
            <v>30.555555555555557</v>
          </cell>
          <cell r="BD24" t="str">
            <v>-</v>
          </cell>
          <cell r="BE24" t="str">
            <v>-</v>
          </cell>
          <cell r="BF24" t="str">
            <v>-</v>
          </cell>
          <cell r="BG24" t="str">
            <v>-</v>
          </cell>
          <cell r="BL24" t="str">
            <v>-</v>
          </cell>
          <cell r="BM24" t="str">
            <v>-</v>
          </cell>
          <cell r="BN24" t="str">
            <v>-</v>
          </cell>
          <cell r="BO24" t="str">
            <v>-</v>
          </cell>
        </row>
        <row r="25">
          <cell r="H25">
            <v>11</v>
          </cell>
          <cell r="I25">
            <v>44986</v>
          </cell>
          <cell r="J25">
            <v>1041.6666666666658</v>
          </cell>
          <cell r="K25">
            <v>41.666666666666664</v>
          </cell>
          <cell r="P25">
            <v>11</v>
          </cell>
          <cell r="Q25">
            <v>44986</v>
          </cell>
          <cell r="R25">
            <v>3472.2222222222244</v>
          </cell>
          <cell r="S25">
            <v>138.88888888888889</v>
          </cell>
          <cell r="X25">
            <v>11</v>
          </cell>
          <cell r="Y25">
            <v>44986</v>
          </cell>
          <cell r="Z25">
            <v>15573.833333333341</v>
          </cell>
          <cell r="AA25">
            <v>317.83333333333331</v>
          </cell>
          <cell r="AF25">
            <v>11</v>
          </cell>
          <cell r="AG25">
            <v>44986</v>
          </cell>
          <cell r="AH25">
            <v>18166.666666666653</v>
          </cell>
          <cell r="AI25">
            <v>166.66666666666666</v>
          </cell>
          <cell r="AN25" t="str">
            <v>-</v>
          </cell>
          <cell r="AO25" t="str">
            <v>-</v>
          </cell>
          <cell r="AP25" t="str">
            <v>-</v>
          </cell>
          <cell r="AQ25" t="str">
            <v>-</v>
          </cell>
          <cell r="AV25">
            <v>11</v>
          </cell>
          <cell r="AW25">
            <v>44986</v>
          </cell>
          <cell r="AX25">
            <v>763.8888888888888</v>
          </cell>
          <cell r="AY25">
            <v>30.555555555555557</v>
          </cell>
          <cell r="BD25" t="str">
            <v>-</v>
          </cell>
          <cell r="BE25" t="str">
            <v>-</v>
          </cell>
          <cell r="BF25" t="str">
            <v>-</v>
          </cell>
          <cell r="BG25" t="str">
            <v>-</v>
          </cell>
          <cell r="BL25" t="str">
            <v>-</v>
          </cell>
          <cell r="BM25" t="str">
            <v>-</v>
          </cell>
          <cell r="BN25" t="str">
            <v>-</v>
          </cell>
          <cell r="BO25" t="str">
            <v>-</v>
          </cell>
        </row>
        <row r="26">
          <cell r="H26">
            <v>12</v>
          </cell>
          <cell r="I26">
            <v>45017</v>
          </cell>
          <cell r="J26">
            <v>999.9999999999992</v>
          </cell>
          <cell r="K26">
            <v>41.666666666666664</v>
          </cell>
          <cell r="P26">
            <v>12</v>
          </cell>
          <cell r="Q26">
            <v>45017</v>
          </cell>
          <cell r="R26">
            <v>3333.3333333333358</v>
          </cell>
          <cell r="S26">
            <v>138.88888888888889</v>
          </cell>
          <cell r="X26">
            <v>12</v>
          </cell>
          <cell r="Y26">
            <v>45017</v>
          </cell>
          <cell r="Z26">
            <v>15256.000000000007</v>
          </cell>
          <cell r="AA26">
            <v>317.83333333333331</v>
          </cell>
          <cell r="AF26">
            <v>12</v>
          </cell>
          <cell r="AG26">
            <v>45017</v>
          </cell>
          <cell r="AH26">
            <v>17999.999999999985</v>
          </cell>
          <cell r="AI26">
            <v>166.66666666666666</v>
          </cell>
          <cell r="AN26" t="str">
            <v>-</v>
          </cell>
          <cell r="AO26" t="str">
            <v>-</v>
          </cell>
          <cell r="AP26" t="str">
            <v>-</v>
          </cell>
          <cell r="AQ26" t="str">
            <v>-</v>
          </cell>
          <cell r="AV26">
            <v>12</v>
          </cell>
          <cell r="AW26">
            <v>45017</v>
          </cell>
          <cell r="AX26">
            <v>733.33333333333326</v>
          </cell>
          <cell r="AY26">
            <v>30.555555555555557</v>
          </cell>
          <cell r="BD26" t="str">
            <v>-</v>
          </cell>
          <cell r="BE26" t="str">
            <v>-</v>
          </cell>
          <cell r="BF26" t="str">
            <v>-</v>
          </cell>
          <cell r="BG26" t="str">
            <v>-</v>
          </cell>
          <cell r="BL26" t="str">
            <v>-</v>
          </cell>
          <cell r="BM26" t="str">
            <v>-</v>
          </cell>
          <cell r="BN26" t="str">
            <v>-</v>
          </cell>
          <cell r="BO26" t="str">
            <v>-</v>
          </cell>
        </row>
        <row r="27">
          <cell r="H27">
            <v>13</v>
          </cell>
          <cell r="I27">
            <v>45047</v>
          </cell>
          <cell r="J27">
            <v>958.33333333333258</v>
          </cell>
          <cell r="K27">
            <v>41.666666666666664</v>
          </cell>
          <cell r="P27">
            <v>13</v>
          </cell>
          <cell r="Q27">
            <v>45047</v>
          </cell>
          <cell r="R27">
            <v>3194.4444444444471</v>
          </cell>
          <cell r="S27">
            <v>138.88888888888889</v>
          </cell>
          <cell r="X27">
            <v>13</v>
          </cell>
          <cell r="Y27">
            <v>45047</v>
          </cell>
          <cell r="Z27">
            <v>14938.166666666673</v>
          </cell>
          <cell r="AA27">
            <v>317.83333333333331</v>
          </cell>
          <cell r="AF27">
            <v>13</v>
          </cell>
          <cell r="AG27">
            <v>45047</v>
          </cell>
          <cell r="AH27">
            <v>17833.333333333318</v>
          </cell>
          <cell r="AI27">
            <v>166.66666666666666</v>
          </cell>
          <cell r="AN27" t="str">
            <v>-</v>
          </cell>
          <cell r="AO27" t="str">
            <v>-</v>
          </cell>
          <cell r="AP27" t="str">
            <v>-</v>
          </cell>
          <cell r="AQ27" t="str">
            <v>-</v>
          </cell>
          <cell r="AV27">
            <v>13</v>
          </cell>
          <cell r="AW27">
            <v>45047</v>
          </cell>
          <cell r="AX27">
            <v>702.77777777777771</v>
          </cell>
          <cell r="AY27">
            <v>30.555555555555557</v>
          </cell>
          <cell r="BD27" t="str">
            <v>-</v>
          </cell>
          <cell r="BE27" t="str">
            <v>-</v>
          </cell>
          <cell r="BF27" t="str">
            <v>-</v>
          </cell>
          <cell r="BG27" t="str">
            <v>-</v>
          </cell>
          <cell r="BL27" t="str">
            <v>-</v>
          </cell>
          <cell r="BM27" t="str">
            <v>-</v>
          </cell>
          <cell r="BN27" t="str">
            <v>-</v>
          </cell>
          <cell r="BO27" t="str">
            <v>-</v>
          </cell>
        </row>
        <row r="28">
          <cell r="H28">
            <v>14</v>
          </cell>
          <cell r="I28">
            <v>45078</v>
          </cell>
          <cell r="J28">
            <v>916.66666666666595</v>
          </cell>
          <cell r="K28">
            <v>41.666666666666664</v>
          </cell>
          <cell r="P28">
            <v>14</v>
          </cell>
          <cell r="Q28">
            <v>45078</v>
          </cell>
          <cell r="R28">
            <v>3055.5555555555584</v>
          </cell>
          <cell r="S28">
            <v>138.88888888888889</v>
          </cell>
          <cell r="X28">
            <v>14</v>
          </cell>
          <cell r="Y28">
            <v>45078</v>
          </cell>
          <cell r="Z28">
            <v>14620.333333333339</v>
          </cell>
          <cell r="AA28">
            <v>317.83333333333331</v>
          </cell>
          <cell r="AF28">
            <v>14</v>
          </cell>
          <cell r="AG28">
            <v>45078</v>
          </cell>
          <cell r="AH28">
            <v>17666.66666666665</v>
          </cell>
          <cell r="AI28">
            <v>166.66666666666666</v>
          </cell>
          <cell r="AN28" t="str">
            <v>-</v>
          </cell>
          <cell r="AO28" t="str">
            <v>-</v>
          </cell>
          <cell r="AP28" t="str">
            <v>-</v>
          </cell>
          <cell r="AQ28" t="str">
            <v>-</v>
          </cell>
          <cell r="AV28">
            <v>14</v>
          </cell>
          <cell r="AW28">
            <v>45078</v>
          </cell>
          <cell r="AX28">
            <v>672.22222222222217</v>
          </cell>
          <cell r="AY28">
            <v>30.555555555555557</v>
          </cell>
          <cell r="BD28" t="str">
            <v>-</v>
          </cell>
          <cell r="BE28" t="str">
            <v>-</v>
          </cell>
          <cell r="BF28" t="str">
            <v>-</v>
          </cell>
          <cell r="BG28" t="str">
            <v>-</v>
          </cell>
          <cell r="BL28" t="str">
            <v>-</v>
          </cell>
          <cell r="BM28" t="str">
            <v>-</v>
          </cell>
          <cell r="BN28" t="str">
            <v>-</v>
          </cell>
          <cell r="BO28" t="str">
            <v>-</v>
          </cell>
        </row>
        <row r="29">
          <cell r="H29">
            <v>15</v>
          </cell>
          <cell r="I29">
            <v>45108</v>
          </cell>
          <cell r="J29">
            <v>874.99999999999932</v>
          </cell>
          <cell r="K29">
            <v>41.666666666666664</v>
          </cell>
          <cell r="P29">
            <v>15</v>
          </cell>
          <cell r="Q29">
            <v>45108</v>
          </cell>
          <cell r="R29">
            <v>2916.6666666666697</v>
          </cell>
          <cell r="S29">
            <v>138.88888888888889</v>
          </cell>
          <cell r="X29">
            <v>15</v>
          </cell>
          <cell r="Y29">
            <v>45108</v>
          </cell>
          <cell r="Z29">
            <v>14302.500000000005</v>
          </cell>
          <cell r="AA29">
            <v>317.83333333333331</v>
          </cell>
          <cell r="AF29">
            <v>15</v>
          </cell>
          <cell r="AG29">
            <v>45108</v>
          </cell>
          <cell r="AH29">
            <v>17499.999999999982</v>
          </cell>
          <cell r="AI29">
            <v>166.66666666666666</v>
          </cell>
          <cell r="AN29" t="str">
            <v>-</v>
          </cell>
          <cell r="AO29" t="str">
            <v>-</v>
          </cell>
          <cell r="AP29" t="str">
            <v>-</v>
          </cell>
          <cell r="AQ29" t="str">
            <v>-</v>
          </cell>
          <cell r="AV29">
            <v>15</v>
          </cell>
          <cell r="AW29">
            <v>45108</v>
          </cell>
          <cell r="AX29">
            <v>641.66666666666663</v>
          </cell>
          <cell r="AY29">
            <v>30.555555555555557</v>
          </cell>
          <cell r="BD29" t="str">
            <v>-</v>
          </cell>
          <cell r="BE29" t="str">
            <v>-</v>
          </cell>
          <cell r="BF29" t="str">
            <v>-</v>
          </cell>
          <cell r="BG29" t="str">
            <v>-</v>
          </cell>
          <cell r="BL29" t="str">
            <v>-</v>
          </cell>
          <cell r="BM29" t="str">
            <v>-</v>
          </cell>
          <cell r="BN29" t="str">
            <v>-</v>
          </cell>
          <cell r="BO29" t="str">
            <v>-</v>
          </cell>
        </row>
        <row r="30">
          <cell r="H30">
            <v>16</v>
          </cell>
          <cell r="I30">
            <v>45139</v>
          </cell>
          <cell r="J30">
            <v>833.33333333333269</v>
          </cell>
          <cell r="K30">
            <v>41.666666666666664</v>
          </cell>
          <cell r="P30">
            <v>16</v>
          </cell>
          <cell r="Q30">
            <v>45139</v>
          </cell>
          <cell r="R30">
            <v>2777.777777777781</v>
          </cell>
          <cell r="S30">
            <v>138.88888888888889</v>
          </cell>
          <cell r="X30">
            <v>16</v>
          </cell>
          <cell r="Y30">
            <v>45139</v>
          </cell>
          <cell r="Z30">
            <v>13984.666666666672</v>
          </cell>
          <cell r="AA30">
            <v>317.83333333333331</v>
          </cell>
          <cell r="AF30">
            <v>16</v>
          </cell>
          <cell r="AG30">
            <v>45139</v>
          </cell>
          <cell r="AH30">
            <v>17333.333333333314</v>
          </cell>
          <cell r="AI30">
            <v>166.66666666666666</v>
          </cell>
          <cell r="AN30" t="str">
            <v>-</v>
          </cell>
          <cell r="AO30" t="str">
            <v>-</v>
          </cell>
          <cell r="AP30" t="str">
            <v>-</v>
          </cell>
          <cell r="AQ30" t="str">
            <v>-</v>
          </cell>
          <cell r="AV30">
            <v>16</v>
          </cell>
          <cell r="AW30">
            <v>45139</v>
          </cell>
          <cell r="AX30">
            <v>611.11111111111109</v>
          </cell>
          <cell r="AY30">
            <v>30.555555555555557</v>
          </cell>
          <cell r="BD30" t="str">
            <v>-</v>
          </cell>
          <cell r="BE30" t="str">
            <v>-</v>
          </cell>
          <cell r="BF30" t="str">
            <v>-</v>
          </cell>
          <cell r="BG30" t="str">
            <v>-</v>
          </cell>
          <cell r="BL30" t="str">
            <v>-</v>
          </cell>
          <cell r="BM30" t="str">
            <v>-</v>
          </cell>
          <cell r="BN30" t="str">
            <v>-</v>
          </cell>
          <cell r="BO30" t="str">
            <v>-</v>
          </cell>
        </row>
        <row r="31">
          <cell r="H31">
            <v>17</v>
          </cell>
          <cell r="I31">
            <v>45170</v>
          </cell>
          <cell r="J31">
            <v>791.66666666666606</v>
          </cell>
          <cell r="K31">
            <v>41.666666666666664</v>
          </cell>
          <cell r="P31">
            <v>17</v>
          </cell>
          <cell r="Q31">
            <v>45170</v>
          </cell>
          <cell r="R31">
            <v>2638.8888888888923</v>
          </cell>
          <cell r="S31">
            <v>138.88888888888889</v>
          </cell>
          <cell r="X31">
            <v>17</v>
          </cell>
          <cell r="Y31">
            <v>45170</v>
          </cell>
          <cell r="Z31">
            <v>13666.833333333338</v>
          </cell>
          <cell r="AA31">
            <v>317.83333333333331</v>
          </cell>
          <cell r="AF31">
            <v>17</v>
          </cell>
          <cell r="AG31">
            <v>45170</v>
          </cell>
          <cell r="AH31">
            <v>17166.666666666646</v>
          </cell>
          <cell r="AI31">
            <v>166.66666666666666</v>
          </cell>
          <cell r="AN31" t="str">
            <v>-</v>
          </cell>
          <cell r="AO31" t="str">
            <v>-</v>
          </cell>
          <cell r="AP31" t="str">
            <v>-</v>
          </cell>
          <cell r="AQ31" t="str">
            <v>-</v>
          </cell>
          <cell r="AV31">
            <v>17</v>
          </cell>
          <cell r="AW31">
            <v>45170</v>
          </cell>
          <cell r="AX31">
            <v>580.55555555555554</v>
          </cell>
          <cell r="AY31">
            <v>30.555555555555557</v>
          </cell>
          <cell r="BD31" t="str">
            <v>-</v>
          </cell>
          <cell r="BE31" t="str">
            <v>-</v>
          </cell>
          <cell r="BF31" t="str">
            <v>-</v>
          </cell>
          <cell r="BG31" t="str">
            <v>-</v>
          </cell>
          <cell r="BL31" t="str">
            <v>-</v>
          </cell>
          <cell r="BM31" t="str">
            <v>-</v>
          </cell>
          <cell r="BN31" t="str">
            <v>-</v>
          </cell>
          <cell r="BO31" t="str">
            <v>-</v>
          </cell>
        </row>
        <row r="32">
          <cell r="H32">
            <v>18</v>
          </cell>
          <cell r="I32">
            <v>45200</v>
          </cell>
          <cell r="J32">
            <v>749.99999999999943</v>
          </cell>
          <cell r="K32">
            <v>41.666666666666664</v>
          </cell>
          <cell r="L32" t="str">
            <v>ANNEE 2</v>
          </cell>
          <cell r="P32">
            <v>18</v>
          </cell>
          <cell r="Q32">
            <v>45200</v>
          </cell>
          <cell r="R32">
            <v>2500.0000000000036</v>
          </cell>
          <cell r="S32">
            <v>138.88888888888889</v>
          </cell>
          <cell r="T32" t="str">
            <v>ANNEE 2</v>
          </cell>
          <cell r="X32">
            <v>18</v>
          </cell>
          <cell r="Y32">
            <v>45200</v>
          </cell>
          <cell r="Z32">
            <v>13349.000000000004</v>
          </cell>
          <cell r="AA32">
            <v>317.83333333333331</v>
          </cell>
          <cell r="AB32" t="str">
            <v>ANNEE 2</v>
          </cell>
          <cell r="AF32">
            <v>18</v>
          </cell>
          <cell r="AG32">
            <v>45200</v>
          </cell>
          <cell r="AH32">
            <v>16999.999999999978</v>
          </cell>
          <cell r="AI32">
            <v>166.66666666666666</v>
          </cell>
          <cell r="AJ32" t="str">
            <v>ANNEE 2</v>
          </cell>
          <cell r="AN32" t="str">
            <v>-</v>
          </cell>
          <cell r="AO32" t="str">
            <v>-</v>
          </cell>
          <cell r="AP32" t="str">
            <v>-</v>
          </cell>
          <cell r="AQ32" t="str">
            <v>-</v>
          </cell>
          <cell r="AR32" t="str">
            <v>ANNEE 2</v>
          </cell>
          <cell r="AV32">
            <v>18</v>
          </cell>
          <cell r="AW32">
            <v>45200</v>
          </cell>
          <cell r="AX32">
            <v>550</v>
          </cell>
          <cell r="AY32">
            <v>30.555555555555557</v>
          </cell>
          <cell r="AZ32" t="str">
            <v>ANNEE 2</v>
          </cell>
          <cell r="BD32" t="str">
            <v>-</v>
          </cell>
          <cell r="BE32" t="str">
            <v>-</v>
          </cell>
          <cell r="BF32" t="str">
            <v>-</v>
          </cell>
          <cell r="BG32" t="str">
            <v>-</v>
          </cell>
          <cell r="BH32" t="str">
            <v>ANNEE 2</v>
          </cell>
          <cell r="BL32" t="str">
            <v>-</v>
          </cell>
          <cell r="BM32" t="str">
            <v>-</v>
          </cell>
          <cell r="BN32" t="str">
            <v>-</v>
          </cell>
          <cell r="BO32" t="str">
            <v>-</v>
          </cell>
          <cell r="BP32" t="str">
            <v>ANNEE 2</v>
          </cell>
        </row>
        <row r="33">
          <cell r="H33">
            <v>19</v>
          </cell>
          <cell r="I33">
            <v>45231</v>
          </cell>
          <cell r="J33">
            <v>708.3333333333328</v>
          </cell>
          <cell r="K33">
            <v>41.666666666666664</v>
          </cell>
          <cell r="P33">
            <v>19</v>
          </cell>
          <cell r="Q33">
            <v>45231</v>
          </cell>
          <cell r="R33">
            <v>2361.111111111115</v>
          </cell>
          <cell r="S33">
            <v>138.88888888888889</v>
          </cell>
          <cell r="X33">
            <v>19</v>
          </cell>
          <cell r="Y33">
            <v>45231</v>
          </cell>
          <cell r="Z33">
            <v>13031.16666666667</v>
          </cell>
          <cell r="AA33">
            <v>317.83333333333331</v>
          </cell>
          <cell r="AF33">
            <v>19</v>
          </cell>
          <cell r="AG33">
            <v>45231</v>
          </cell>
          <cell r="AH33">
            <v>16833.33333333331</v>
          </cell>
          <cell r="AI33">
            <v>166.66666666666666</v>
          </cell>
          <cell r="AN33" t="str">
            <v>-</v>
          </cell>
          <cell r="AO33" t="str">
            <v>-</v>
          </cell>
          <cell r="AP33" t="str">
            <v>-</v>
          </cell>
          <cell r="AQ33" t="str">
            <v>-</v>
          </cell>
          <cell r="AV33">
            <v>19</v>
          </cell>
          <cell r="AW33">
            <v>45231</v>
          </cell>
          <cell r="AX33">
            <v>519.44444444444446</v>
          </cell>
          <cell r="AY33">
            <v>30.555555555555557</v>
          </cell>
          <cell r="BD33" t="str">
            <v>-</v>
          </cell>
          <cell r="BE33" t="str">
            <v>-</v>
          </cell>
          <cell r="BF33" t="str">
            <v>-</v>
          </cell>
          <cell r="BG33" t="str">
            <v>-</v>
          </cell>
          <cell r="BL33" t="str">
            <v>-</v>
          </cell>
          <cell r="BM33" t="str">
            <v>-</v>
          </cell>
          <cell r="BN33" t="str">
            <v>-</v>
          </cell>
          <cell r="BO33" t="str">
            <v>-</v>
          </cell>
        </row>
        <row r="34">
          <cell r="H34">
            <v>20</v>
          </cell>
          <cell r="I34">
            <v>45261</v>
          </cell>
          <cell r="J34">
            <v>666.66666666666617</v>
          </cell>
          <cell r="K34">
            <v>41.666666666666664</v>
          </cell>
          <cell r="P34">
            <v>20</v>
          </cell>
          <cell r="Q34">
            <v>45261</v>
          </cell>
          <cell r="R34">
            <v>2222.2222222222263</v>
          </cell>
          <cell r="S34">
            <v>138.88888888888889</v>
          </cell>
          <cell r="X34">
            <v>20</v>
          </cell>
          <cell r="Y34">
            <v>45261</v>
          </cell>
          <cell r="Z34">
            <v>12713.333333333336</v>
          </cell>
          <cell r="AA34">
            <v>317.83333333333331</v>
          </cell>
          <cell r="AF34">
            <v>20</v>
          </cell>
          <cell r="AG34">
            <v>45261</v>
          </cell>
          <cell r="AH34">
            <v>16666.666666666642</v>
          </cell>
          <cell r="AI34">
            <v>166.66666666666666</v>
          </cell>
          <cell r="AN34" t="str">
            <v>-</v>
          </cell>
          <cell r="AO34" t="str">
            <v>-</v>
          </cell>
          <cell r="AP34" t="str">
            <v>-</v>
          </cell>
          <cell r="AQ34" t="str">
            <v>-</v>
          </cell>
          <cell r="AV34">
            <v>20</v>
          </cell>
          <cell r="AW34">
            <v>45261</v>
          </cell>
          <cell r="AX34">
            <v>488.88888888888891</v>
          </cell>
          <cell r="AY34">
            <v>30.555555555555557</v>
          </cell>
          <cell r="BD34" t="str">
            <v>-</v>
          </cell>
          <cell r="BE34" t="str">
            <v>-</v>
          </cell>
          <cell r="BF34" t="str">
            <v>-</v>
          </cell>
          <cell r="BG34" t="str">
            <v>-</v>
          </cell>
          <cell r="BL34" t="str">
            <v>-</v>
          </cell>
          <cell r="BM34" t="str">
            <v>-</v>
          </cell>
          <cell r="BN34" t="str">
            <v>-</v>
          </cell>
          <cell r="BO34" t="str">
            <v>-</v>
          </cell>
        </row>
        <row r="35">
          <cell r="H35">
            <v>21</v>
          </cell>
          <cell r="I35">
            <v>45292</v>
          </cell>
          <cell r="J35">
            <v>624.99999999999955</v>
          </cell>
          <cell r="K35">
            <v>41.666666666666664</v>
          </cell>
          <cell r="P35">
            <v>21</v>
          </cell>
          <cell r="Q35">
            <v>45292</v>
          </cell>
          <cell r="R35">
            <v>2083.3333333333376</v>
          </cell>
          <cell r="S35">
            <v>138.88888888888889</v>
          </cell>
          <cell r="X35">
            <v>21</v>
          </cell>
          <cell r="Y35">
            <v>45292</v>
          </cell>
          <cell r="Z35">
            <v>12395.500000000002</v>
          </cell>
          <cell r="AA35">
            <v>317.83333333333331</v>
          </cell>
          <cell r="AF35">
            <v>21</v>
          </cell>
          <cell r="AG35">
            <v>45292</v>
          </cell>
          <cell r="AH35">
            <v>16499.999999999975</v>
          </cell>
          <cell r="AI35">
            <v>166.66666666666666</v>
          </cell>
          <cell r="AN35" t="str">
            <v>-</v>
          </cell>
          <cell r="AO35" t="str">
            <v>-</v>
          </cell>
          <cell r="AP35" t="str">
            <v>-</v>
          </cell>
          <cell r="AQ35" t="str">
            <v>-</v>
          </cell>
          <cell r="AV35">
            <v>21</v>
          </cell>
          <cell r="AW35">
            <v>45292</v>
          </cell>
          <cell r="AX35">
            <v>458.33333333333337</v>
          </cell>
          <cell r="AY35">
            <v>30.555555555555557</v>
          </cell>
          <cell r="BD35" t="str">
            <v>-</v>
          </cell>
          <cell r="BE35" t="str">
            <v>-</v>
          </cell>
          <cell r="BF35" t="str">
            <v>-</v>
          </cell>
          <cell r="BG35" t="str">
            <v>-</v>
          </cell>
          <cell r="BL35" t="str">
            <v>-</v>
          </cell>
          <cell r="BM35" t="str">
            <v>-</v>
          </cell>
          <cell r="BN35" t="str">
            <v>-</v>
          </cell>
          <cell r="BO35" t="str">
            <v>-</v>
          </cell>
        </row>
        <row r="36">
          <cell r="H36">
            <v>22</v>
          </cell>
          <cell r="I36">
            <v>45323</v>
          </cell>
          <cell r="J36">
            <v>583.33333333333292</v>
          </cell>
          <cell r="K36">
            <v>41.666666666666664</v>
          </cell>
          <cell r="P36">
            <v>22</v>
          </cell>
          <cell r="Q36">
            <v>45323</v>
          </cell>
          <cell r="R36">
            <v>1944.4444444444487</v>
          </cell>
          <cell r="S36">
            <v>138.88888888888889</v>
          </cell>
          <cell r="X36">
            <v>22</v>
          </cell>
          <cell r="Y36">
            <v>45323</v>
          </cell>
          <cell r="Z36">
            <v>12077.666666666668</v>
          </cell>
          <cell r="AA36">
            <v>317.83333333333331</v>
          </cell>
          <cell r="AF36">
            <v>22</v>
          </cell>
          <cell r="AG36">
            <v>45323</v>
          </cell>
          <cell r="AH36">
            <v>16333.333333333308</v>
          </cell>
          <cell r="AI36">
            <v>166.66666666666666</v>
          </cell>
          <cell r="AN36" t="str">
            <v>-</v>
          </cell>
          <cell r="AO36" t="str">
            <v>-</v>
          </cell>
          <cell r="AP36" t="str">
            <v>-</v>
          </cell>
          <cell r="AQ36" t="str">
            <v>-</v>
          </cell>
          <cell r="AV36">
            <v>22</v>
          </cell>
          <cell r="AW36">
            <v>45323</v>
          </cell>
          <cell r="AX36">
            <v>427.77777777777783</v>
          </cell>
          <cell r="AY36">
            <v>30.555555555555557</v>
          </cell>
          <cell r="BD36" t="str">
            <v>-</v>
          </cell>
          <cell r="BE36" t="str">
            <v>-</v>
          </cell>
          <cell r="BF36" t="str">
            <v>-</v>
          </cell>
          <cell r="BG36" t="str">
            <v>-</v>
          </cell>
          <cell r="BL36" t="str">
            <v>-</v>
          </cell>
          <cell r="BM36" t="str">
            <v>-</v>
          </cell>
          <cell r="BN36" t="str">
            <v>-</v>
          </cell>
          <cell r="BO36" t="str">
            <v>-</v>
          </cell>
        </row>
        <row r="37">
          <cell r="H37">
            <v>23</v>
          </cell>
          <cell r="I37">
            <v>45352</v>
          </cell>
          <cell r="J37">
            <v>541.66666666666629</v>
          </cell>
          <cell r="K37">
            <v>41.666666666666664</v>
          </cell>
          <cell r="P37">
            <v>23</v>
          </cell>
          <cell r="Q37">
            <v>45352</v>
          </cell>
          <cell r="R37">
            <v>1805.5555555555597</v>
          </cell>
          <cell r="S37">
            <v>138.88888888888889</v>
          </cell>
          <cell r="X37">
            <v>23</v>
          </cell>
          <cell r="Y37">
            <v>45352</v>
          </cell>
          <cell r="Z37">
            <v>11759.833333333334</v>
          </cell>
          <cell r="AA37">
            <v>317.83333333333331</v>
          </cell>
          <cell r="AF37">
            <v>23</v>
          </cell>
          <cell r="AG37">
            <v>45352</v>
          </cell>
          <cell r="AH37">
            <v>16166.666666666642</v>
          </cell>
          <cell r="AI37">
            <v>166.66666666666666</v>
          </cell>
          <cell r="AN37" t="str">
            <v>-</v>
          </cell>
          <cell r="AO37" t="str">
            <v>-</v>
          </cell>
          <cell r="AP37" t="str">
            <v>-</v>
          </cell>
          <cell r="AQ37" t="str">
            <v>-</v>
          </cell>
          <cell r="AV37">
            <v>23</v>
          </cell>
          <cell r="AW37">
            <v>45352</v>
          </cell>
          <cell r="AX37">
            <v>397.22222222222229</v>
          </cell>
          <cell r="AY37">
            <v>30.555555555555557</v>
          </cell>
          <cell r="BD37" t="str">
            <v>-</v>
          </cell>
          <cell r="BE37" t="str">
            <v>-</v>
          </cell>
          <cell r="BF37" t="str">
            <v>-</v>
          </cell>
          <cell r="BG37" t="str">
            <v>-</v>
          </cell>
          <cell r="BL37" t="str">
            <v>-</v>
          </cell>
          <cell r="BM37" t="str">
            <v>-</v>
          </cell>
          <cell r="BN37" t="str">
            <v>-</v>
          </cell>
          <cell r="BO37" t="str">
            <v>-</v>
          </cell>
        </row>
        <row r="38">
          <cell r="H38">
            <v>24</v>
          </cell>
          <cell r="I38">
            <v>45383</v>
          </cell>
          <cell r="J38">
            <v>499.9999999999996</v>
          </cell>
          <cell r="K38">
            <v>41.666666666666664</v>
          </cell>
          <cell r="P38">
            <v>24</v>
          </cell>
          <cell r="Q38">
            <v>45383</v>
          </cell>
          <cell r="R38">
            <v>1666.6666666666708</v>
          </cell>
          <cell r="S38">
            <v>138.88888888888889</v>
          </cell>
          <cell r="X38">
            <v>24</v>
          </cell>
          <cell r="Y38">
            <v>45383</v>
          </cell>
          <cell r="Z38">
            <v>11442</v>
          </cell>
          <cell r="AA38">
            <v>317.83333333333331</v>
          </cell>
          <cell r="AF38">
            <v>24</v>
          </cell>
          <cell r="AG38">
            <v>45383</v>
          </cell>
          <cell r="AH38">
            <v>15999.999999999976</v>
          </cell>
          <cell r="AI38">
            <v>166.66666666666666</v>
          </cell>
          <cell r="AN38" t="str">
            <v>-</v>
          </cell>
          <cell r="AO38" t="str">
            <v>-</v>
          </cell>
          <cell r="AP38" t="str">
            <v>-</v>
          </cell>
          <cell r="AQ38" t="str">
            <v>-</v>
          </cell>
          <cell r="AV38">
            <v>24</v>
          </cell>
          <cell r="AW38">
            <v>45383</v>
          </cell>
          <cell r="AX38">
            <v>366.66666666666674</v>
          </cell>
          <cell r="AY38">
            <v>30.555555555555557</v>
          </cell>
          <cell r="BD38" t="str">
            <v>-</v>
          </cell>
          <cell r="BE38" t="str">
            <v>-</v>
          </cell>
          <cell r="BF38" t="str">
            <v>-</v>
          </cell>
          <cell r="BG38" t="str">
            <v>-</v>
          </cell>
          <cell r="BL38" t="str">
            <v>-</v>
          </cell>
          <cell r="BM38" t="str">
            <v>-</v>
          </cell>
          <cell r="BN38" t="str">
            <v>-</v>
          </cell>
          <cell r="BO38" t="str">
            <v>-</v>
          </cell>
        </row>
        <row r="39">
          <cell r="H39">
            <v>25</v>
          </cell>
          <cell r="I39">
            <v>45413</v>
          </cell>
          <cell r="J39">
            <v>458.33333333333292</v>
          </cell>
          <cell r="K39">
            <v>41.666666666666664</v>
          </cell>
          <cell r="P39">
            <v>25</v>
          </cell>
          <cell r="Q39">
            <v>45413</v>
          </cell>
          <cell r="R39">
            <v>1527.7777777777819</v>
          </cell>
          <cell r="S39">
            <v>138.88888888888889</v>
          </cell>
          <cell r="X39">
            <v>25</v>
          </cell>
          <cell r="Y39">
            <v>45413</v>
          </cell>
          <cell r="Z39">
            <v>11124.166666666666</v>
          </cell>
          <cell r="AA39">
            <v>317.83333333333331</v>
          </cell>
          <cell r="AF39">
            <v>25</v>
          </cell>
          <cell r="AG39">
            <v>45413</v>
          </cell>
          <cell r="AH39">
            <v>15833.33333333331</v>
          </cell>
          <cell r="AI39">
            <v>166.66666666666666</v>
          </cell>
          <cell r="AN39" t="str">
            <v>-</v>
          </cell>
          <cell r="AO39" t="str">
            <v>-</v>
          </cell>
          <cell r="AP39" t="str">
            <v>-</v>
          </cell>
          <cell r="AQ39" t="str">
            <v>-</v>
          </cell>
          <cell r="AV39">
            <v>25</v>
          </cell>
          <cell r="AW39">
            <v>45413</v>
          </cell>
          <cell r="AX39">
            <v>336.1111111111112</v>
          </cell>
          <cell r="AY39">
            <v>30.555555555555557</v>
          </cell>
          <cell r="BD39" t="str">
            <v>-</v>
          </cell>
          <cell r="BE39" t="str">
            <v>-</v>
          </cell>
          <cell r="BF39" t="str">
            <v>-</v>
          </cell>
          <cell r="BG39" t="str">
            <v>-</v>
          </cell>
          <cell r="BL39" t="str">
            <v>-</v>
          </cell>
          <cell r="BM39" t="str">
            <v>-</v>
          </cell>
          <cell r="BN39" t="str">
            <v>-</v>
          </cell>
          <cell r="BO39" t="str">
            <v>-</v>
          </cell>
        </row>
        <row r="40">
          <cell r="H40">
            <v>26</v>
          </cell>
          <cell r="I40">
            <v>45444</v>
          </cell>
          <cell r="J40">
            <v>416.66666666666623</v>
          </cell>
          <cell r="K40">
            <v>41.666666666666664</v>
          </cell>
          <cell r="P40">
            <v>26</v>
          </cell>
          <cell r="Q40">
            <v>45444</v>
          </cell>
          <cell r="R40">
            <v>1388.888888888893</v>
          </cell>
          <cell r="S40">
            <v>138.88888888888889</v>
          </cell>
          <cell r="X40">
            <v>26</v>
          </cell>
          <cell r="Y40">
            <v>45444</v>
          </cell>
          <cell r="Z40">
            <v>10806.333333333332</v>
          </cell>
          <cell r="AA40">
            <v>317.83333333333331</v>
          </cell>
          <cell r="AF40">
            <v>26</v>
          </cell>
          <cell r="AG40">
            <v>45444</v>
          </cell>
          <cell r="AH40">
            <v>15666.666666666644</v>
          </cell>
          <cell r="AI40">
            <v>166.66666666666666</v>
          </cell>
          <cell r="AN40" t="str">
            <v>-</v>
          </cell>
          <cell r="AO40" t="str">
            <v>-</v>
          </cell>
          <cell r="AP40" t="str">
            <v>-</v>
          </cell>
          <cell r="AQ40" t="str">
            <v>-</v>
          </cell>
          <cell r="AV40">
            <v>26</v>
          </cell>
          <cell r="AW40">
            <v>45444</v>
          </cell>
          <cell r="AX40">
            <v>305.55555555555566</v>
          </cell>
          <cell r="AY40">
            <v>30.555555555555557</v>
          </cell>
          <cell r="BD40" t="str">
            <v>-</v>
          </cell>
          <cell r="BE40" t="str">
            <v>-</v>
          </cell>
          <cell r="BF40" t="str">
            <v>-</v>
          </cell>
          <cell r="BG40" t="str">
            <v>-</v>
          </cell>
          <cell r="BL40" t="str">
            <v>-</v>
          </cell>
          <cell r="BM40" t="str">
            <v>-</v>
          </cell>
          <cell r="BN40" t="str">
            <v>-</v>
          </cell>
          <cell r="BO40" t="str">
            <v>-</v>
          </cell>
        </row>
        <row r="41">
          <cell r="H41">
            <v>27</v>
          </cell>
          <cell r="I41">
            <v>45474</v>
          </cell>
          <cell r="J41">
            <v>374.99999999999955</v>
          </cell>
          <cell r="K41">
            <v>41.666666666666664</v>
          </cell>
          <cell r="P41">
            <v>27</v>
          </cell>
          <cell r="Q41">
            <v>45474</v>
          </cell>
          <cell r="R41">
            <v>1250.0000000000041</v>
          </cell>
          <cell r="S41">
            <v>138.88888888888889</v>
          </cell>
          <cell r="X41">
            <v>27</v>
          </cell>
          <cell r="Y41">
            <v>45474</v>
          </cell>
          <cell r="Z41">
            <v>10488.499999999998</v>
          </cell>
          <cell r="AA41">
            <v>317.83333333333331</v>
          </cell>
          <cell r="AF41">
            <v>27</v>
          </cell>
          <cell r="AG41">
            <v>45474</v>
          </cell>
          <cell r="AH41">
            <v>15499.999999999978</v>
          </cell>
          <cell r="AI41">
            <v>166.66666666666666</v>
          </cell>
          <cell r="AN41" t="str">
            <v>-</v>
          </cell>
          <cell r="AO41" t="str">
            <v>-</v>
          </cell>
          <cell r="AP41" t="str">
            <v>-</v>
          </cell>
          <cell r="AQ41" t="str">
            <v>-</v>
          </cell>
          <cell r="AV41">
            <v>27</v>
          </cell>
          <cell r="AW41">
            <v>45474</v>
          </cell>
          <cell r="AX41">
            <v>275.00000000000011</v>
          </cell>
          <cell r="AY41">
            <v>30.555555555555557</v>
          </cell>
          <cell r="BD41" t="str">
            <v>-</v>
          </cell>
          <cell r="BE41" t="str">
            <v>-</v>
          </cell>
          <cell r="BF41" t="str">
            <v>-</v>
          </cell>
          <cell r="BG41" t="str">
            <v>-</v>
          </cell>
          <cell r="BL41" t="str">
            <v>-</v>
          </cell>
          <cell r="BM41" t="str">
            <v>-</v>
          </cell>
          <cell r="BN41" t="str">
            <v>-</v>
          </cell>
          <cell r="BO41" t="str">
            <v>-</v>
          </cell>
        </row>
        <row r="42">
          <cell r="H42">
            <v>28</v>
          </cell>
          <cell r="I42">
            <v>45505</v>
          </cell>
          <cell r="J42">
            <v>333.33333333333286</v>
          </cell>
          <cell r="K42">
            <v>41.666666666666664</v>
          </cell>
          <cell r="P42">
            <v>28</v>
          </cell>
          <cell r="Q42">
            <v>45505</v>
          </cell>
          <cell r="R42">
            <v>1111.1111111111152</v>
          </cell>
          <cell r="S42">
            <v>138.88888888888889</v>
          </cell>
          <cell r="X42">
            <v>28</v>
          </cell>
          <cell r="Y42">
            <v>45505</v>
          </cell>
          <cell r="Z42">
            <v>10170.666666666664</v>
          </cell>
          <cell r="AA42">
            <v>317.83333333333331</v>
          </cell>
          <cell r="AF42">
            <v>28</v>
          </cell>
          <cell r="AG42">
            <v>45505</v>
          </cell>
          <cell r="AH42">
            <v>15333.333333333312</v>
          </cell>
          <cell r="AI42">
            <v>166.66666666666666</v>
          </cell>
          <cell r="AN42" t="str">
            <v>-</v>
          </cell>
          <cell r="AO42" t="str">
            <v>-</v>
          </cell>
          <cell r="AP42" t="str">
            <v>-</v>
          </cell>
          <cell r="AQ42" t="str">
            <v>-</v>
          </cell>
          <cell r="AV42">
            <v>28</v>
          </cell>
          <cell r="AW42">
            <v>45505</v>
          </cell>
          <cell r="AX42">
            <v>244.44444444444457</v>
          </cell>
          <cell r="AY42">
            <v>30.555555555555557</v>
          </cell>
          <cell r="BD42" t="str">
            <v>-</v>
          </cell>
          <cell r="BE42" t="str">
            <v>-</v>
          </cell>
          <cell r="BF42" t="str">
            <v>-</v>
          </cell>
          <cell r="BG42" t="str">
            <v>-</v>
          </cell>
          <cell r="BL42" t="str">
            <v>-</v>
          </cell>
          <cell r="BM42" t="str">
            <v>-</v>
          </cell>
          <cell r="BN42" t="str">
            <v>-</v>
          </cell>
          <cell r="BO42" t="str">
            <v>-</v>
          </cell>
        </row>
        <row r="43">
          <cell r="H43">
            <v>29</v>
          </cell>
          <cell r="I43">
            <v>45536</v>
          </cell>
          <cell r="J43">
            <v>291.66666666666617</v>
          </cell>
          <cell r="K43">
            <v>41.666666666666664</v>
          </cell>
          <cell r="P43">
            <v>29</v>
          </cell>
          <cell r="Q43">
            <v>45536</v>
          </cell>
          <cell r="R43">
            <v>972.22222222222626</v>
          </cell>
          <cell r="S43">
            <v>138.88888888888889</v>
          </cell>
          <cell r="X43">
            <v>29</v>
          </cell>
          <cell r="Y43">
            <v>45536</v>
          </cell>
          <cell r="Z43">
            <v>9852.8333333333303</v>
          </cell>
          <cell r="AA43">
            <v>317.83333333333331</v>
          </cell>
          <cell r="AF43">
            <v>29</v>
          </cell>
          <cell r="AG43">
            <v>45536</v>
          </cell>
          <cell r="AH43">
            <v>15166.666666666646</v>
          </cell>
          <cell r="AI43">
            <v>166.66666666666666</v>
          </cell>
          <cell r="AN43" t="str">
            <v>-</v>
          </cell>
          <cell r="AO43" t="str">
            <v>-</v>
          </cell>
          <cell r="AP43" t="str">
            <v>-</v>
          </cell>
          <cell r="AQ43" t="str">
            <v>-</v>
          </cell>
          <cell r="AV43">
            <v>29</v>
          </cell>
          <cell r="AW43">
            <v>45536</v>
          </cell>
          <cell r="AX43">
            <v>213.88888888888903</v>
          </cell>
          <cell r="AY43">
            <v>30.555555555555557</v>
          </cell>
          <cell r="BD43" t="str">
            <v>-</v>
          </cell>
          <cell r="BE43" t="str">
            <v>-</v>
          </cell>
          <cell r="BF43" t="str">
            <v>-</v>
          </cell>
          <cell r="BG43" t="str">
            <v>-</v>
          </cell>
          <cell r="BL43" t="str">
            <v>-</v>
          </cell>
          <cell r="BM43" t="str">
            <v>-</v>
          </cell>
          <cell r="BN43" t="str">
            <v>-</v>
          </cell>
          <cell r="BO43" t="str">
            <v>-</v>
          </cell>
        </row>
        <row r="44">
          <cell r="H44">
            <v>30</v>
          </cell>
          <cell r="I44">
            <v>45566</v>
          </cell>
          <cell r="J44">
            <v>249.99999999999952</v>
          </cell>
          <cell r="K44">
            <v>41.666666666666664</v>
          </cell>
          <cell r="L44" t="str">
            <v>ANNEE 3</v>
          </cell>
          <cell r="P44">
            <v>30</v>
          </cell>
          <cell r="Q44">
            <v>45566</v>
          </cell>
          <cell r="R44">
            <v>833.33333333333735</v>
          </cell>
          <cell r="S44">
            <v>138.88888888888889</v>
          </cell>
          <cell r="T44" t="str">
            <v>ANNEE 3</v>
          </cell>
          <cell r="X44">
            <v>30</v>
          </cell>
          <cell r="Y44">
            <v>45566</v>
          </cell>
          <cell r="Z44">
            <v>9534.9999999999964</v>
          </cell>
          <cell r="AA44">
            <v>317.83333333333331</v>
          </cell>
          <cell r="AB44" t="str">
            <v>ANNEE 3</v>
          </cell>
          <cell r="AF44">
            <v>30</v>
          </cell>
          <cell r="AG44">
            <v>45566</v>
          </cell>
          <cell r="AH44">
            <v>14999.99999999998</v>
          </cell>
          <cell r="AI44">
            <v>166.66666666666666</v>
          </cell>
          <cell r="AJ44" t="str">
            <v>ANNEE 3</v>
          </cell>
          <cell r="AN44" t="str">
            <v>-</v>
          </cell>
          <cell r="AO44" t="str">
            <v>-</v>
          </cell>
          <cell r="AP44" t="str">
            <v>-</v>
          </cell>
          <cell r="AQ44" t="str">
            <v>-</v>
          </cell>
          <cell r="AR44" t="str">
            <v>ANNEE 3</v>
          </cell>
          <cell r="AV44">
            <v>30</v>
          </cell>
          <cell r="AW44">
            <v>45566</v>
          </cell>
          <cell r="AX44">
            <v>183.33333333333348</v>
          </cell>
          <cell r="AY44">
            <v>30.555555555555557</v>
          </cell>
          <cell r="AZ44" t="str">
            <v>ANNEE 3</v>
          </cell>
          <cell r="BD44" t="str">
            <v>-</v>
          </cell>
          <cell r="BE44" t="str">
            <v>-</v>
          </cell>
          <cell r="BF44" t="str">
            <v>-</v>
          </cell>
          <cell r="BG44" t="str">
            <v>-</v>
          </cell>
          <cell r="BH44" t="str">
            <v>ANNEE 3</v>
          </cell>
          <cell r="BL44" t="str">
            <v>-</v>
          </cell>
          <cell r="BM44" t="str">
            <v>-</v>
          </cell>
          <cell r="BN44" t="str">
            <v>-</v>
          </cell>
          <cell r="BO44" t="str">
            <v>-</v>
          </cell>
          <cell r="BP44" t="str">
            <v>ANNEE 3</v>
          </cell>
        </row>
        <row r="45">
          <cell r="H45">
            <v>31</v>
          </cell>
          <cell r="I45">
            <v>45597</v>
          </cell>
          <cell r="J45">
            <v>208.33333333333286</v>
          </cell>
          <cell r="K45">
            <v>41.666666666666664</v>
          </cell>
          <cell r="P45">
            <v>31</v>
          </cell>
          <cell r="Q45">
            <v>45597</v>
          </cell>
          <cell r="R45">
            <v>694.44444444444844</v>
          </cell>
          <cell r="S45">
            <v>138.88888888888889</v>
          </cell>
          <cell r="X45">
            <v>31</v>
          </cell>
          <cell r="Y45">
            <v>45597</v>
          </cell>
          <cell r="Z45">
            <v>9217.1666666666624</v>
          </cell>
          <cell r="AA45">
            <v>317.83333333333331</v>
          </cell>
          <cell r="AF45">
            <v>31</v>
          </cell>
          <cell r="AG45">
            <v>45597</v>
          </cell>
          <cell r="AH45">
            <v>14833.333333333314</v>
          </cell>
          <cell r="AI45">
            <v>166.66666666666666</v>
          </cell>
          <cell r="AN45" t="str">
            <v>-</v>
          </cell>
          <cell r="AO45" t="str">
            <v>-</v>
          </cell>
          <cell r="AP45" t="str">
            <v>-</v>
          </cell>
          <cell r="AQ45" t="str">
            <v>-</v>
          </cell>
          <cell r="AV45">
            <v>31</v>
          </cell>
          <cell r="AW45">
            <v>45597</v>
          </cell>
          <cell r="AX45">
            <v>152.77777777777794</v>
          </cell>
          <cell r="AY45">
            <v>30.555555555555557</v>
          </cell>
          <cell r="BD45" t="str">
            <v>-</v>
          </cell>
          <cell r="BE45" t="str">
            <v>-</v>
          </cell>
          <cell r="BF45" t="str">
            <v>-</v>
          </cell>
          <cell r="BG45" t="str">
            <v>-</v>
          </cell>
          <cell r="BL45" t="str">
            <v>-</v>
          </cell>
          <cell r="BM45" t="str">
            <v>-</v>
          </cell>
          <cell r="BN45" t="str">
            <v>-</v>
          </cell>
          <cell r="BO45" t="str">
            <v>-</v>
          </cell>
        </row>
        <row r="46">
          <cell r="H46">
            <v>32</v>
          </cell>
          <cell r="I46">
            <v>45627</v>
          </cell>
          <cell r="J46">
            <v>166.6666666666662</v>
          </cell>
          <cell r="K46">
            <v>41.666666666666664</v>
          </cell>
          <cell r="P46">
            <v>32</v>
          </cell>
          <cell r="Q46">
            <v>45627</v>
          </cell>
          <cell r="R46">
            <v>555.55555555555952</v>
          </cell>
          <cell r="S46">
            <v>138.88888888888889</v>
          </cell>
          <cell r="X46">
            <v>32</v>
          </cell>
          <cell r="Y46">
            <v>45627</v>
          </cell>
          <cell r="Z46">
            <v>8899.3333333333285</v>
          </cell>
          <cell r="AA46">
            <v>317.83333333333331</v>
          </cell>
          <cell r="AF46">
            <v>32</v>
          </cell>
          <cell r="AG46">
            <v>45627</v>
          </cell>
          <cell r="AH46">
            <v>14666.666666666648</v>
          </cell>
          <cell r="AI46">
            <v>166.66666666666666</v>
          </cell>
          <cell r="AN46" t="str">
            <v>-</v>
          </cell>
          <cell r="AO46" t="str">
            <v>-</v>
          </cell>
          <cell r="AP46" t="str">
            <v>-</v>
          </cell>
          <cell r="AQ46" t="str">
            <v>-</v>
          </cell>
          <cell r="AV46">
            <v>32</v>
          </cell>
          <cell r="AW46">
            <v>45627</v>
          </cell>
          <cell r="AX46">
            <v>122.22222222222238</v>
          </cell>
          <cell r="AY46">
            <v>30.555555555555557</v>
          </cell>
          <cell r="BD46" t="str">
            <v>-</v>
          </cell>
          <cell r="BE46" t="str">
            <v>-</v>
          </cell>
          <cell r="BF46" t="str">
            <v>-</v>
          </cell>
          <cell r="BG46" t="str">
            <v>-</v>
          </cell>
          <cell r="BL46" t="str">
            <v>-</v>
          </cell>
          <cell r="BM46" t="str">
            <v>-</v>
          </cell>
          <cell r="BN46" t="str">
            <v>-</v>
          </cell>
          <cell r="BO46" t="str">
            <v>-</v>
          </cell>
        </row>
        <row r="47">
          <cell r="H47">
            <v>33</v>
          </cell>
          <cell r="I47">
            <v>45658</v>
          </cell>
          <cell r="J47">
            <v>124.99999999999955</v>
          </cell>
          <cell r="K47">
            <v>41.666666666666664</v>
          </cell>
          <cell r="P47">
            <v>33</v>
          </cell>
          <cell r="Q47">
            <v>45658</v>
          </cell>
          <cell r="R47">
            <v>416.66666666667061</v>
          </cell>
          <cell r="S47">
            <v>138.88888888888889</v>
          </cell>
          <cell r="X47">
            <v>33</v>
          </cell>
          <cell r="Y47">
            <v>45658</v>
          </cell>
          <cell r="Z47">
            <v>8581.4999999999945</v>
          </cell>
          <cell r="AA47">
            <v>317.83333333333331</v>
          </cell>
          <cell r="AF47">
            <v>33</v>
          </cell>
          <cell r="AG47">
            <v>45658</v>
          </cell>
          <cell r="AH47">
            <v>14499.999999999982</v>
          </cell>
          <cell r="AI47">
            <v>166.66666666666666</v>
          </cell>
          <cell r="AN47" t="str">
            <v>-</v>
          </cell>
          <cell r="AO47" t="str">
            <v>-</v>
          </cell>
          <cell r="AP47" t="str">
            <v>-</v>
          </cell>
          <cell r="AQ47" t="str">
            <v>-</v>
          </cell>
          <cell r="AV47">
            <v>33</v>
          </cell>
          <cell r="AW47">
            <v>45658</v>
          </cell>
          <cell r="AX47">
            <v>91.666666666666828</v>
          </cell>
          <cell r="AY47">
            <v>30.555555555555557</v>
          </cell>
          <cell r="BD47" t="str">
            <v>-</v>
          </cell>
          <cell r="BE47" t="str">
            <v>-</v>
          </cell>
          <cell r="BF47" t="str">
            <v>-</v>
          </cell>
          <cell r="BG47" t="str">
            <v>-</v>
          </cell>
          <cell r="BL47" t="str">
            <v>-</v>
          </cell>
          <cell r="BM47" t="str">
            <v>-</v>
          </cell>
          <cell r="BN47" t="str">
            <v>-</v>
          </cell>
          <cell r="BO47" t="str">
            <v>-</v>
          </cell>
        </row>
        <row r="48">
          <cell r="H48">
            <v>34</v>
          </cell>
          <cell r="I48">
            <v>45689</v>
          </cell>
          <cell r="J48">
            <v>83.333333333332888</v>
          </cell>
          <cell r="K48">
            <v>41.666666666666664</v>
          </cell>
          <cell r="P48">
            <v>34</v>
          </cell>
          <cell r="Q48">
            <v>45689</v>
          </cell>
          <cell r="R48">
            <v>277.77777777778169</v>
          </cell>
          <cell r="S48">
            <v>138.88888888888889</v>
          </cell>
          <cell r="X48">
            <v>34</v>
          </cell>
          <cell r="Y48">
            <v>45689</v>
          </cell>
          <cell r="Z48">
            <v>8263.6666666666606</v>
          </cell>
          <cell r="AA48">
            <v>317.83333333333331</v>
          </cell>
          <cell r="AF48">
            <v>34</v>
          </cell>
          <cell r="AG48">
            <v>45689</v>
          </cell>
          <cell r="AH48">
            <v>14333.333333333316</v>
          </cell>
          <cell r="AI48">
            <v>166.66666666666666</v>
          </cell>
          <cell r="AN48" t="str">
            <v>-</v>
          </cell>
          <cell r="AO48" t="str">
            <v>-</v>
          </cell>
          <cell r="AP48" t="str">
            <v>-</v>
          </cell>
          <cell r="AQ48" t="str">
            <v>-</v>
          </cell>
          <cell r="AV48">
            <v>34</v>
          </cell>
          <cell r="AW48">
            <v>45689</v>
          </cell>
          <cell r="AX48">
            <v>61.111111111111271</v>
          </cell>
          <cell r="AY48">
            <v>30.555555555555557</v>
          </cell>
          <cell r="BD48" t="str">
            <v>-</v>
          </cell>
          <cell r="BE48" t="str">
            <v>-</v>
          </cell>
          <cell r="BF48" t="str">
            <v>-</v>
          </cell>
          <cell r="BG48" t="str">
            <v>-</v>
          </cell>
          <cell r="BL48" t="str">
            <v>-</v>
          </cell>
          <cell r="BM48" t="str">
            <v>-</v>
          </cell>
          <cell r="BN48" t="str">
            <v>-</v>
          </cell>
          <cell r="BO48" t="str">
            <v>-</v>
          </cell>
        </row>
        <row r="49">
          <cell r="H49">
            <v>35</v>
          </cell>
          <cell r="I49">
            <v>45717</v>
          </cell>
          <cell r="J49">
            <v>41.666666666666224</v>
          </cell>
          <cell r="K49">
            <v>41.666666666666664</v>
          </cell>
          <cell r="P49">
            <v>35</v>
          </cell>
          <cell r="Q49">
            <v>45717</v>
          </cell>
          <cell r="R49">
            <v>138.88888888889281</v>
          </cell>
          <cell r="S49">
            <v>138.88888888888889</v>
          </cell>
          <cell r="X49">
            <v>35</v>
          </cell>
          <cell r="Y49">
            <v>45717</v>
          </cell>
          <cell r="Z49">
            <v>7945.8333333333276</v>
          </cell>
          <cell r="AA49">
            <v>317.83333333333331</v>
          </cell>
          <cell r="AF49">
            <v>35</v>
          </cell>
          <cell r="AG49">
            <v>45717</v>
          </cell>
          <cell r="AH49">
            <v>14166.66666666665</v>
          </cell>
          <cell r="AI49">
            <v>166.66666666666666</v>
          </cell>
          <cell r="AN49" t="str">
            <v>-</v>
          </cell>
          <cell r="AO49" t="str">
            <v>-</v>
          </cell>
          <cell r="AP49" t="str">
            <v>-</v>
          </cell>
          <cell r="AQ49" t="str">
            <v>-</v>
          </cell>
          <cell r="AV49">
            <v>35</v>
          </cell>
          <cell r="AW49">
            <v>45717</v>
          </cell>
          <cell r="AX49">
            <v>30.555555555555713</v>
          </cell>
          <cell r="AY49">
            <v>30.555555555555557</v>
          </cell>
          <cell r="BD49" t="str">
            <v>-</v>
          </cell>
          <cell r="BE49" t="str">
            <v>-</v>
          </cell>
          <cell r="BF49" t="str">
            <v>-</v>
          </cell>
          <cell r="BG49" t="str">
            <v>-</v>
          </cell>
          <cell r="BL49" t="str">
            <v>-</v>
          </cell>
          <cell r="BM49" t="str">
            <v>-</v>
          </cell>
          <cell r="BN49" t="str">
            <v>-</v>
          </cell>
          <cell r="BO49" t="str">
            <v>-</v>
          </cell>
        </row>
        <row r="50">
          <cell r="H50">
            <v>36</v>
          </cell>
          <cell r="I50">
            <v>45748</v>
          </cell>
          <cell r="J50">
            <v>-4.4053649617126212E-13</v>
          </cell>
          <cell r="K50">
            <v>41.666666666666664</v>
          </cell>
          <cell r="P50">
            <v>36</v>
          </cell>
          <cell r="Q50">
            <v>45748</v>
          </cell>
          <cell r="R50">
            <v>3.922195901395753E-12</v>
          </cell>
          <cell r="S50">
            <v>138.88888888888889</v>
          </cell>
          <cell r="X50">
            <v>36</v>
          </cell>
          <cell r="Y50">
            <v>45748</v>
          </cell>
          <cell r="Z50">
            <v>7627.9999999999945</v>
          </cell>
          <cell r="AA50">
            <v>317.83333333333331</v>
          </cell>
          <cell r="AF50">
            <v>36</v>
          </cell>
          <cell r="AG50">
            <v>45748</v>
          </cell>
          <cell r="AH50">
            <v>13999.999999999984</v>
          </cell>
          <cell r="AI50">
            <v>166.66666666666666</v>
          </cell>
          <cell r="AN50" t="str">
            <v>-</v>
          </cell>
          <cell r="AO50" t="str">
            <v>-</v>
          </cell>
          <cell r="AP50" t="str">
            <v>-</v>
          </cell>
          <cell r="AQ50" t="str">
            <v>-</v>
          </cell>
          <cell r="AV50">
            <v>36</v>
          </cell>
          <cell r="AW50">
            <v>45748</v>
          </cell>
          <cell r="AX50">
            <v>1.5631940186722204E-13</v>
          </cell>
          <cell r="AY50">
            <v>30.555555555555557</v>
          </cell>
          <cell r="BD50" t="str">
            <v>-</v>
          </cell>
          <cell r="BE50" t="str">
            <v>-</v>
          </cell>
          <cell r="BF50" t="str">
            <v>-</v>
          </cell>
          <cell r="BG50" t="str">
            <v>-</v>
          </cell>
          <cell r="BL50" t="str">
            <v>-</v>
          </cell>
          <cell r="BM50" t="str">
            <v>-</v>
          </cell>
          <cell r="BN50" t="str">
            <v>-</v>
          </cell>
          <cell r="BO50" t="str">
            <v>-</v>
          </cell>
        </row>
      </sheetData>
      <sheetData sheetId="6"/>
      <sheetData sheetId="7">
        <row r="15">
          <cell r="H15" t="str">
            <v>Mensualité n°</v>
          </cell>
          <cell r="I15" t="str">
            <v>Date</v>
          </cell>
          <cell r="J15" t="str">
            <v>Capital restant</v>
          </cell>
          <cell r="K15" t="str">
            <v>Capital remboursé</v>
          </cell>
          <cell r="L15" t="str">
            <v>Intérêts</v>
          </cell>
          <cell r="M15" t="str">
            <v>Échéance</v>
          </cell>
          <cell r="R15" t="str">
            <v>Mensualité n°</v>
          </cell>
          <cell r="S15" t="str">
            <v>Date</v>
          </cell>
          <cell r="T15" t="str">
            <v>Capital restant</v>
          </cell>
          <cell r="U15" t="str">
            <v>Capital remboursé</v>
          </cell>
          <cell r="V15" t="str">
            <v>Intérêts</v>
          </cell>
          <cell r="W15" t="str">
            <v>Échéance</v>
          </cell>
        </row>
        <row r="17">
          <cell r="H17">
            <v>15</v>
          </cell>
          <cell r="I17">
            <v>44682</v>
          </cell>
          <cell r="J17">
            <v>0</v>
          </cell>
          <cell r="K17" t="str">
            <v>-</v>
          </cell>
          <cell r="L17">
            <v>77.5</v>
          </cell>
          <cell r="M17">
            <v>77.5</v>
          </cell>
          <cell r="R17" t="str">
            <v>-</v>
          </cell>
          <cell r="S17" t="str">
            <v>-</v>
          </cell>
          <cell r="T17" t="str">
            <v>-</v>
          </cell>
          <cell r="U17" t="str">
            <v>-</v>
          </cell>
          <cell r="V17" t="str">
            <v>-</v>
          </cell>
          <cell r="W17" t="str">
            <v>-</v>
          </cell>
        </row>
        <row r="18">
          <cell r="H18">
            <v>16</v>
          </cell>
          <cell r="I18">
            <v>44713</v>
          </cell>
          <cell r="J18">
            <v>0</v>
          </cell>
          <cell r="K18" t="str">
            <v>-</v>
          </cell>
          <cell r="L18">
            <v>77.5</v>
          </cell>
          <cell r="M18">
            <v>77.5</v>
          </cell>
          <cell r="R18" t="str">
            <v>-</v>
          </cell>
          <cell r="S18" t="str">
            <v>-</v>
          </cell>
          <cell r="T18" t="str">
            <v>-</v>
          </cell>
          <cell r="U18" t="str">
            <v>-</v>
          </cell>
          <cell r="V18" t="str">
            <v>-</v>
          </cell>
          <cell r="W18" t="str">
            <v>-</v>
          </cell>
        </row>
        <row r="19">
          <cell r="H19">
            <v>17</v>
          </cell>
          <cell r="I19">
            <v>44743</v>
          </cell>
          <cell r="J19">
            <v>0</v>
          </cell>
          <cell r="K19" t="str">
            <v>-</v>
          </cell>
          <cell r="L19">
            <v>77.5</v>
          </cell>
          <cell r="M19">
            <v>77.5</v>
          </cell>
          <cell r="R19" t="str">
            <v>-</v>
          </cell>
          <cell r="S19" t="str">
            <v>-</v>
          </cell>
          <cell r="T19" t="str">
            <v>-</v>
          </cell>
          <cell r="U19" t="str">
            <v>-</v>
          </cell>
          <cell r="V19" t="str">
            <v>-</v>
          </cell>
          <cell r="W19" t="str">
            <v>-</v>
          </cell>
        </row>
        <row r="20">
          <cell r="H20">
            <v>18</v>
          </cell>
          <cell r="I20">
            <v>44774</v>
          </cell>
          <cell r="J20">
            <v>0</v>
          </cell>
          <cell r="K20" t="str">
            <v>-</v>
          </cell>
          <cell r="L20">
            <v>77.5</v>
          </cell>
          <cell r="M20">
            <v>77.5</v>
          </cell>
          <cell r="R20" t="str">
            <v>-</v>
          </cell>
          <cell r="S20" t="str">
            <v>-</v>
          </cell>
          <cell r="T20" t="str">
            <v>-</v>
          </cell>
          <cell r="U20" t="str">
            <v>-</v>
          </cell>
          <cell r="V20" t="str">
            <v>-</v>
          </cell>
          <cell r="W20" t="str">
            <v>-</v>
          </cell>
        </row>
        <row r="21">
          <cell r="H21">
            <v>19</v>
          </cell>
          <cell r="I21">
            <v>44805</v>
          </cell>
          <cell r="J21">
            <v>0</v>
          </cell>
          <cell r="K21" t="str">
            <v>-</v>
          </cell>
          <cell r="L21">
            <v>77.5</v>
          </cell>
          <cell r="M21">
            <v>77.5</v>
          </cell>
          <cell r="R21" t="str">
            <v>-</v>
          </cell>
          <cell r="S21" t="str">
            <v>-</v>
          </cell>
          <cell r="T21" t="str">
            <v>-</v>
          </cell>
          <cell r="U21" t="str">
            <v>-</v>
          </cell>
          <cell r="V21" t="str">
            <v>-</v>
          </cell>
          <cell r="W21" t="str">
            <v>-</v>
          </cell>
        </row>
        <row r="22">
          <cell r="H22">
            <v>20</v>
          </cell>
          <cell r="I22">
            <v>44835</v>
          </cell>
          <cell r="J22">
            <v>0</v>
          </cell>
          <cell r="K22" t="str">
            <v>-</v>
          </cell>
          <cell r="L22">
            <v>77.5</v>
          </cell>
          <cell r="M22">
            <v>77.5</v>
          </cell>
          <cell r="N22" t="str">
            <v>ANNEE 1</v>
          </cell>
          <cell r="R22" t="str">
            <v>-</v>
          </cell>
          <cell r="S22" t="str">
            <v>-</v>
          </cell>
          <cell r="T22" t="str">
            <v>-</v>
          </cell>
          <cell r="U22" t="str">
            <v>-</v>
          </cell>
          <cell r="V22" t="str">
            <v>-</v>
          </cell>
          <cell r="W22" t="str">
            <v>-</v>
          </cell>
          <cell r="X22" t="str">
            <v>ANNEE 1</v>
          </cell>
        </row>
        <row r="23">
          <cell r="H23">
            <v>21</v>
          </cell>
          <cell r="I23">
            <v>44866</v>
          </cell>
          <cell r="J23">
            <v>0</v>
          </cell>
          <cell r="K23" t="str">
            <v>-</v>
          </cell>
          <cell r="L23">
            <v>77.5</v>
          </cell>
          <cell r="M23">
            <v>77.5</v>
          </cell>
          <cell r="R23" t="str">
            <v>-</v>
          </cell>
          <cell r="S23" t="str">
            <v>-</v>
          </cell>
          <cell r="T23" t="str">
            <v>-</v>
          </cell>
          <cell r="U23" t="str">
            <v>-</v>
          </cell>
          <cell r="V23" t="str">
            <v>-</v>
          </cell>
          <cell r="W23" t="str">
            <v>-</v>
          </cell>
        </row>
        <row r="24">
          <cell r="H24">
            <v>22</v>
          </cell>
          <cell r="I24">
            <v>44896</v>
          </cell>
          <cell r="J24">
            <v>0</v>
          </cell>
          <cell r="K24" t="str">
            <v>-</v>
          </cell>
          <cell r="L24">
            <v>77.5</v>
          </cell>
          <cell r="M24">
            <v>77.5</v>
          </cell>
          <cell r="R24" t="str">
            <v>-</v>
          </cell>
          <cell r="S24" t="str">
            <v>-</v>
          </cell>
          <cell r="T24" t="str">
            <v>-</v>
          </cell>
          <cell r="U24" t="str">
            <v>-</v>
          </cell>
          <cell r="V24" t="str">
            <v>-</v>
          </cell>
          <cell r="W24" t="str">
            <v>-</v>
          </cell>
        </row>
        <row r="25">
          <cell r="H25">
            <v>23</v>
          </cell>
          <cell r="I25">
            <v>44927</v>
          </cell>
          <cell r="J25">
            <v>0</v>
          </cell>
          <cell r="K25" t="str">
            <v>-</v>
          </cell>
          <cell r="L25">
            <v>77.5</v>
          </cell>
          <cell r="M25">
            <v>77.5</v>
          </cell>
          <cell r="R25" t="str">
            <v>-</v>
          </cell>
          <cell r="S25" t="str">
            <v>-</v>
          </cell>
          <cell r="T25" t="str">
            <v>-</v>
          </cell>
          <cell r="U25" t="str">
            <v>-</v>
          </cell>
          <cell r="V25" t="str">
            <v>-</v>
          </cell>
          <cell r="W25" t="str">
            <v>-</v>
          </cell>
        </row>
        <row r="26">
          <cell r="H26">
            <v>24</v>
          </cell>
          <cell r="I26">
            <v>44958</v>
          </cell>
          <cell r="J26">
            <v>0</v>
          </cell>
          <cell r="K26" t="str">
            <v>-</v>
          </cell>
          <cell r="L26">
            <v>77.5</v>
          </cell>
          <cell r="M26">
            <v>77.5</v>
          </cell>
          <cell r="R26" t="str">
            <v>-</v>
          </cell>
          <cell r="S26" t="str">
            <v>-</v>
          </cell>
          <cell r="T26" t="str">
            <v>-</v>
          </cell>
          <cell r="U26" t="str">
            <v>-</v>
          </cell>
          <cell r="V26" t="str">
            <v>-</v>
          </cell>
          <cell r="W26" t="str">
            <v>-</v>
          </cell>
        </row>
        <row r="27">
          <cell r="H27">
            <v>25</v>
          </cell>
          <cell r="I27">
            <v>44986</v>
          </cell>
          <cell r="J27">
            <v>0</v>
          </cell>
          <cell r="K27" t="str">
            <v>-</v>
          </cell>
          <cell r="L27">
            <v>77.5</v>
          </cell>
          <cell r="M27">
            <v>77.5</v>
          </cell>
          <cell r="R27" t="str">
            <v>-</v>
          </cell>
          <cell r="S27" t="str">
            <v>-</v>
          </cell>
          <cell r="T27" t="str">
            <v>-</v>
          </cell>
          <cell r="U27" t="str">
            <v>-</v>
          </cell>
          <cell r="V27" t="str">
            <v>-</v>
          </cell>
          <cell r="W27" t="str">
            <v>-</v>
          </cell>
        </row>
        <row r="28">
          <cell r="H28">
            <v>26</v>
          </cell>
          <cell r="I28">
            <v>45017</v>
          </cell>
          <cell r="J28">
            <v>0</v>
          </cell>
          <cell r="K28" t="str">
            <v>-</v>
          </cell>
          <cell r="L28">
            <v>77.5</v>
          </cell>
          <cell r="M28">
            <v>77.5</v>
          </cell>
          <cell r="R28" t="str">
            <v>-</v>
          </cell>
          <cell r="S28" t="str">
            <v>-</v>
          </cell>
          <cell r="T28" t="str">
            <v>-</v>
          </cell>
          <cell r="U28" t="str">
            <v>-</v>
          </cell>
          <cell r="V28" t="str">
            <v>-</v>
          </cell>
          <cell r="W28" t="str">
            <v>-</v>
          </cell>
        </row>
        <row r="29">
          <cell r="H29">
            <v>27</v>
          </cell>
          <cell r="I29">
            <v>45047</v>
          </cell>
          <cell r="J29">
            <v>0</v>
          </cell>
          <cell r="K29" t="str">
            <v>-</v>
          </cell>
          <cell r="L29">
            <v>77.5</v>
          </cell>
          <cell r="M29">
            <v>77.5</v>
          </cell>
          <cell r="R29" t="str">
            <v>-</v>
          </cell>
          <cell r="S29" t="str">
            <v>-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</row>
        <row r="30">
          <cell r="H30">
            <v>28</v>
          </cell>
          <cell r="I30">
            <v>45078</v>
          </cell>
          <cell r="J30">
            <v>0</v>
          </cell>
          <cell r="K30" t="str">
            <v>-</v>
          </cell>
          <cell r="L30">
            <v>77.5</v>
          </cell>
          <cell r="M30">
            <v>77.5</v>
          </cell>
          <cell r="R30" t="str">
            <v>-</v>
          </cell>
          <cell r="S30" t="str">
            <v>-</v>
          </cell>
          <cell r="T30" t="str">
            <v>-</v>
          </cell>
          <cell r="U30" t="str">
            <v>-</v>
          </cell>
          <cell r="V30" t="str">
            <v>-</v>
          </cell>
          <cell r="W30" t="str">
            <v>-</v>
          </cell>
        </row>
        <row r="31">
          <cell r="H31">
            <v>29</v>
          </cell>
          <cell r="I31">
            <v>45108</v>
          </cell>
          <cell r="J31">
            <v>0</v>
          </cell>
          <cell r="K31" t="str">
            <v>-</v>
          </cell>
          <cell r="L31">
            <v>77.5</v>
          </cell>
          <cell r="M31">
            <v>77.5</v>
          </cell>
          <cell r="R31" t="str">
            <v>-</v>
          </cell>
          <cell r="S31" t="str">
            <v>-</v>
          </cell>
          <cell r="T31" t="str">
            <v>-</v>
          </cell>
          <cell r="U31" t="str">
            <v>-</v>
          </cell>
          <cell r="V31" t="str">
            <v>-</v>
          </cell>
          <cell r="W31" t="str">
            <v>-</v>
          </cell>
        </row>
        <row r="32">
          <cell r="H32">
            <v>30</v>
          </cell>
          <cell r="I32">
            <v>45139</v>
          </cell>
          <cell r="J32">
            <v>0</v>
          </cell>
          <cell r="K32" t="str">
            <v>-</v>
          </cell>
          <cell r="L32">
            <v>77.5</v>
          </cell>
          <cell r="M32">
            <v>77.5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</row>
        <row r="33">
          <cell r="H33">
            <v>31</v>
          </cell>
          <cell r="I33">
            <v>45170</v>
          </cell>
          <cell r="J33">
            <v>0</v>
          </cell>
          <cell r="K33" t="str">
            <v>-</v>
          </cell>
          <cell r="L33">
            <v>77.5</v>
          </cell>
          <cell r="M33">
            <v>77.5</v>
          </cell>
          <cell r="R33" t="str">
            <v>-</v>
          </cell>
          <cell r="S33" t="str">
            <v>-</v>
          </cell>
          <cell r="T33" t="str">
            <v>-</v>
          </cell>
          <cell r="U33" t="str">
            <v>-</v>
          </cell>
          <cell r="V33" t="str">
            <v>-</v>
          </cell>
          <cell r="W33" t="str">
            <v>-</v>
          </cell>
        </row>
        <row r="34">
          <cell r="H34">
            <v>32</v>
          </cell>
          <cell r="I34">
            <v>45200</v>
          </cell>
          <cell r="J34">
            <v>0</v>
          </cell>
          <cell r="K34" t="str">
            <v>-</v>
          </cell>
          <cell r="L34">
            <v>77.5</v>
          </cell>
          <cell r="M34">
            <v>77.5</v>
          </cell>
          <cell r="N34" t="str">
            <v>ANNEE 2</v>
          </cell>
          <cell r="R34" t="str">
            <v>-</v>
          </cell>
          <cell r="S34" t="str">
            <v>-</v>
          </cell>
          <cell r="T34" t="str">
            <v>-</v>
          </cell>
          <cell r="U34" t="str">
            <v>-</v>
          </cell>
          <cell r="V34" t="str">
            <v>-</v>
          </cell>
          <cell r="W34" t="str">
            <v>-</v>
          </cell>
          <cell r="X34" t="str">
            <v>ANNEE 2</v>
          </cell>
        </row>
        <row r="35">
          <cell r="H35">
            <v>33</v>
          </cell>
          <cell r="I35">
            <v>45231</v>
          </cell>
          <cell r="J35">
            <v>0</v>
          </cell>
          <cell r="K35" t="str">
            <v>-</v>
          </cell>
          <cell r="L35">
            <v>77.5</v>
          </cell>
          <cell r="M35">
            <v>77.5</v>
          </cell>
          <cell r="R35" t="str">
            <v>-</v>
          </cell>
          <cell r="S35" t="str">
            <v>-</v>
          </cell>
          <cell r="T35" t="str">
            <v>-</v>
          </cell>
          <cell r="U35" t="str">
            <v>-</v>
          </cell>
          <cell r="V35" t="str">
            <v>-</v>
          </cell>
          <cell r="W35" t="str">
            <v>-</v>
          </cell>
        </row>
        <row r="36">
          <cell r="H36">
            <v>34</v>
          </cell>
          <cell r="I36">
            <v>45261</v>
          </cell>
          <cell r="J36">
            <v>0</v>
          </cell>
          <cell r="K36" t="str">
            <v>-</v>
          </cell>
          <cell r="L36">
            <v>77.5</v>
          </cell>
          <cell r="M36">
            <v>77.5</v>
          </cell>
          <cell r="R36" t="str">
            <v>-</v>
          </cell>
          <cell r="S36" t="str">
            <v>-</v>
          </cell>
          <cell r="T36" t="str">
            <v>-</v>
          </cell>
          <cell r="U36" t="str">
            <v>-</v>
          </cell>
          <cell r="V36" t="str">
            <v>-</v>
          </cell>
          <cell r="W36" t="str">
            <v>-</v>
          </cell>
        </row>
        <row r="37">
          <cell r="H37">
            <v>35</v>
          </cell>
          <cell r="I37">
            <v>45292</v>
          </cell>
          <cell r="J37">
            <v>0</v>
          </cell>
          <cell r="K37" t="str">
            <v>-</v>
          </cell>
          <cell r="L37">
            <v>77.5</v>
          </cell>
          <cell r="M37">
            <v>77.5</v>
          </cell>
          <cell r="R37" t="str">
            <v>-</v>
          </cell>
          <cell r="S37" t="str">
            <v>-</v>
          </cell>
          <cell r="T37" t="str">
            <v>-</v>
          </cell>
          <cell r="U37" t="str">
            <v>-</v>
          </cell>
          <cell r="V37" t="str">
            <v>-</v>
          </cell>
          <cell r="W37" t="str">
            <v>-</v>
          </cell>
        </row>
        <row r="38">
          <cell r="H38">
            <v>36</v>
          </cell>
          <cell r="I38">
            <v>45323</v>
          </cell>
          <cell r="J38">
            <v>0</v>
          </cell>
          <cell r="K38" t="str">
            <v>-</v>
          </cell>
          <cell r="L38">
            <v>77.5</v>
          </cell>
          <cell r="M38">
            <v>77.5</v>
          </cell>
          <cell r="R38" t="str">
            <v>-</v>
          </cell>
          <cell r="S38" t="str">
            <v>-</v>
          </cell>
          <cell r="T38" t="str">
            <v>-</v>
          </cell>
          <cell r="U38" t="str">
            <v>-</v>
          </cell>
          <cell r="V38" t="str">
            <v>-</v>
          </cell>
          <cell r="W38" t="str">
            <v>-</v>
          </cell>
        </row>
        <row r="39">
          <cell r="H39">
            <v>37</v>
          </cell>
          <cell r="I39">
            <v>45352</v>
          </cell>
          <cell r="J39">
            <v>0</v>
          </cell>
          <cell r="K39" t="str">
            <v>-</v>
          </cell>
          <cell r="L39">
            <v>77.5</v>
          </cell>
          <cell r="M39">
            <v>77.5</v>
          </cell>
          <cell r="R39" t="str">
            <v>-</v>
          </cell>
          <cell r="S39" t="str">
            <v>-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</row>
        <row r="40">
          <cell r="H40">
            <v>38</v>
          </cell>
          <cell r="I40">
            <v>45383</v>
          </cell>
          <cell r="J40">
            <v>0</v>
          </cell>
          <cell r="K40" t="str">
            <v>-</v>
          </cell>
          <cell r="L40">
            <v>77.5</v>
          </cell>
          <cell r="M40">
            <v>77.5</v>
          </cell>
          <cell r="R40" t="str">
            <v>-</v>
          </cell>
          <cell r="S40" t="str">
            <v>-</v>
          </cell>
          <cell r="T40" t="str">
            <v>-</v>
          </cell>
          <cell r="U40" t="str">
            <v>-</v>
          </cell>
          <cell r="V40" t="str">
            <v>-</v>
          </cell>
          <cell r="W40" t="str">
            <v>-</v>
          </cell>
        </row>
        <row r="41">
          <cell r="H41">
            <v>39</v>
          </cell>
          <cell r="I41">
            <v>45413</v>
          </cell>
          <cell r="J41">
            <v>0</v>
          </cell>
          <cell r="K41" t="str">
            <v>-</v>
          </cell>
          <cell r="L41">
            <v>77.5</v>
          </cell>
          <cell r="M41">
            <v>77.5</v>
          </cell>
          <cell r="R41" t="str">
            <v>-</v>
          </cell>
          <cell r="S41" t="str">
            <v>-</v>
          </cell>
          <cell r="T41" t="str">
            <v>-</v>
          </cell>
          <cell r="U41" t="str">
            <v>-</v>
          </cell>
          <cell r="V41" t="str">
            <v>-</v>
          </cell>
          <cell r="W41" t="str">
            <v>-</v>
          </cell>
        </row>
        <row r="42">
          <cell r="H42">
            <v>40</v>
          </cell>
          <cell r="I42">
            <v>45444</v>
          </cell>
          <cell r="J42">
            <v>0</v>
          </cell>
          <cell r="K42" t="str">
            <v>-</v>
          </cell>
          <cell r="L42">
            <v>77.5</v>
          </cell>
          <cell r="M42">
            <v>77.5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</row>
        <row r="43">
          <cell r="H43">
            <v>41</v>
          </cell>
          <cell r="I43">
            <v>45474</v>
          </cell>
          <cell r="J43">
            <v>0</v>
          </cell>
          <cell r="K43" t="str">
            <v>-</v>
          </cell>
          <cell r="L43">
            <v>77.5</v>
          </cell>
          <cell r="M43">
            <v>77.5</v>
          </cell>
          <cell r="R43" t="str">
            <v>-</v>
          </cell>
          <cell r="S43" t="str">
            <v>-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</row>
        <row r="44">
          <cell r="H44">
            <v>42</v>
          </cell>
          <cell r="I44">
            <v>45505</v>
          </cell>
          <cell r="J44">
            <v>0</v>
          </cell>
          <cell r="K44" t="str">
            <v>-</v>
          </cell>
          <cell r="L44">
            <v>77.5</v>
          </cell>
          <cell r="M44">
            <v>77.5</v>
          </cell>
          <cell r="R44" t="str">
            <v>-</v>
          </cell>
          <cell r="S44" t="str">
            <v>-</v>
          </cell>
          <cell r="T44" t="str">
            <v>-</v>
          </cell>
          <cell r="U44" t="str">
            <v>-</v>
          </cell>
          <cell r="V44" t="str">
            <v>-</v>
          </cell>
          <cell r="W44" t="str">
            <v>-</v>
          </cell>
        </row>
        <row r="45">
          <cell r="H45">
            <v>43</v>
          </cell>
          <cell r="I45">
            <v>45536</v>
          </cell>
          <cell r="J45">
            <v>0</v>
          </cell>
          <cell r="K45" t="str">
            <v>-</v>
          </cell>
          <cell r="L45">
            <v>77.5</v>
          </cell>
          <cell r="M45">
            <v>77.5</v>
          </cell>
          <cell r="R45" t="str">
            <v>-</v>
          </cell>
          <cell r="S45" t="str">
            <v>-</v>
          </cell>
          <cell r="T45" t="str">
            <v>-</v>
          </cell>
          <cell r="U45" t="str">
            <v>-</v>
          </cell>
          <cell r="V45" t="str">
            <v>-</v>
          </cell>
          <cell r="W45" t="str">
            <v>-</v>
          </cell>
        </row>
        <row r="46">
          <cell r="H46">
            <v>44</v>
          </cell>
          <cell r="I46">
            <v>45566</v>
          </cell>
          <cell r="J46">
            <v>0</v>
          </cell>
          <cell r="K46" t="str">
            <v>-</v>
          </cell>
          <cell r="L46">
            <v>77.5</v>
          </cell>
          <cell r="M46">
            <v>77.5</v>
          </cell>
          <cell r="N46" t="str">
            <v>ANNEE 3</v>
          </cell>
          <cell r="R46" t="str">
            <v>-</v>
          </cell>
          <cell r="S46" t="str">
            <v>-</v>
          </cell>
          <cell r="T46" t="str">
            <v>-</v>
          </cell>
          <cell r="U46" t="str">
            <v>-</v>
          </cell>
          <cell r="V46" t="str">
            <v>-</v>
          </cell>
          <cell r="W46" t="str">
            <v>-</v>
          </cell>
          <cell r="X46" t="str">
            <v>ANNEE 3</v>
          </cell>
        </row>
        <row r="47">
          <cell r="H47">
            <v>45</v>
          </cell>
          <cell r="I47">
            <v>45597</v>
          </cell>
          <cell r="J47">
            <v>0</v>
          </cell>
          <cell r="K47" t="str">
            <v>-</v>
          </cell>
          <cell r="L47">
            <v>77.5</v>
          </cell>
          <cell r="M47">
            <v>77.5</v>
          </cell>
          <cell r="R47" t="str">
            <v>-</v>
          </cell>
          <cell r="S47" t="str">
            <v>-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</row>
        <row r="48">
          <cell r="H48">
            <v>46</v>
          </cell>
          <cell r="I48">
            <v>45627</v>
          </cell>
          <cell r="J48">
            <v>0</v>
          </cell>
          <cell r="K48" t="str">
            <v>-</v>
          </cell>
          <cell r="L48">
            <v>77.5</v>
          </cell>
          <cell r="M48">
            <v>77.5</v>
          </cell>
          <cell r="R48" t="str">
            <v>-</v>
          </cell>
          <cell r="S48" t="str">
            <v>-</v>
          </cell>
          <cell r="T48" t="str">
            <v>-</v>
          </cell>
          <cell r="U48" t="str">
            <v>-</v>
          </cell>
          <cell r="V48" t="str">
            <v>-</v>
          </cell>
          <cell r="W48" t="str">
            <v>-</v>
          </cell>
        </row>
        <row r="49">
          <cell r="H49">
            <v>47</v>
          </cell>
          <cell r="I49">
            <v>45658</v>
          </cell>
          <cell r="J49">
            <v>0</v>
          </cell>
          <cell r="K49" t="str">
            <v>-</v>
          </cell>
          <cell r="L49">
            <v>77.5</v>
          </cell>
          <cell r="M49">
            <v>77.5</v>
          </cell>
          <cell r="R49" t="str">
            <v>-</v>
          </cell>
          <cell r="S49" t="str">
            <v>-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</row>
        <row r="50">
          <cell r="H50">
            <v>48</v>
          </cell>
          <cell r="I50">
            <v>45689</v>
          </cell>
          <cell r="J50">
            <v>0</v>
          </cell>
          <cell r="K50" t="str">
            <v>-</v>
          </cell>
          <cell r="L50">
            <v>77.5</v>
          </cell>
          <cell r="M50">
            <v>77.5</v>
          </cell>
          <cell r="R50" t="str">
            <v>-</v>
          </cell>
          <cell r="S50" t="str">
            <v>-</v>
          </cell>
          <cell r="T50" t="str">
            <v>-</v>
          </cell>
          <cell r="U50" t="str">
            <v>-</v>
          </cell>
          <cell r="V50" t="str">
            <v>-</v>
          </cell>
          <cell r="W50" t="str">
            <v>-</v>
          </cell>
        </row>
        <row r="51">
          <cell r="H51">
            <v>49</v>
          </cell>
          <cell r="I51">
            <v>45717</v>
          </cell>
          <cell r="J51">
            <v>0</v>
          </cell>
          <cell r="K51" t="str">
            <v>-</v>
          </cell>
          <cell r="L51">
            <v>77.5</v>
          </cell>
          <cell r="M51">
            <v>77.5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</row>
        <row r="52">
          <cell r="H52">
            <v>50</v>
          </cell>
          <cell r="I52">
            <v>45748</v>
          </cell>
          <cell r="J52">
            <v>0</v>
          </cell>
          <cell r="K52" t="str">
            <v>-</v>
          </cell>
          <cell r="L52">
            <v>77.5</v>
          </cell>
          <cell r="M52">
            <v>77.5</v>
          </cell>
          <cell r="R52" t="str">
            <v>-</v>
          </cell>
          <cell r="S52" t="str">
            <v>-</v>
          </cell>
          <cell r="T52" t="str">
            <v>-</v>
          </cell>
          <cell r="U52" t="str">
            <v>-</v>
          </cell>
          <cell r="V52" t="str">
            <v>-</v>
          </cell>
          <cell r="W52" t="str">
            <v>-</v>
          </cell>
        </row>
      </sheetData>
      <sheetData sheetId="8"/>
      <sheetData sheetId="9"/>
      <sheetData sheetId="10"/>
      <sheetData sheetId="11"/>
      <sheetData sheetId="12">
        <row r="10">
          <cell r="I10">
            <v>9.61</v>
          </cell>
        </row>
        <row r="22">
          <cell r="I22">
            <v>0.01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topLeftCell="A6" workbookViewId="0">
      <selection activeCell="G36" sqref="G36"/>
    </sheetView>
  </sheetViews>
  <sheetFormatPr baseColWidth="10" defaultRowHeight="12.75" customHeight="1" x14ac:dyDescent="0.25"/>
  <cols>
    <col min="1" max="1" width="2.7109375" style="42" customWidth="1"/>
    <col min="2" max="3" width="9.85546875" style="42" customWidth="1"/>
    <col min="4" max="4" width="11" style="42" customWidth="1"/>
    <col min="5" max="5" width="2.7109375" style="42" customWidth="1"/>
    <col min="6" max="6" width="48.5703125" style="5" customWidth="1"/>
    <col min="7" max="7" width="16.85546875" style="43" customWidth="1"/>
    <col min="8" max="8" width="8.28515625" style="44" customWidth="1"/>
    <col min="9" max="9" width="16.85546875" style="43" customWidth="1"/>
    <col min="10" max="10" width="8.28515625" style="44" customWidth="1"/>
    <col min="11" max="11" width="16.85546875" style="43" customWidth="1"/>
    <col min="12" max="12" width="3.7109375" style="11" customWidth="1"/>
    <col min="13" max="16384" width="11.42578125" style="11"/>
  </cols>
  <sheetData>
    <row r="1" spans="1:12" s="5" customFormat="1" ht="12.75" customHeight="1" x14ac:dyDescent="0.25">
      <c r="A1" s="1"/>
      <c r="B1" s="1"/>
      <c r="C1" s="1"/>
      <c r="D1" s="1"/>
      <c r="E1" s="1"/>
      <c r="F1" s="2"/>
      <c r="G1" s="3"/>
      <c r="H1" s="4"/>
      <c r="I1" s="3"/>
      <c r="J1" s="4"/>
      <c r="K1" s="3"/>
      <c r="L1" s="2"/>
    </row>
    <row r="2" spans="1:12" s="5" customFormat="1" ht="12.75" customHeight="1" x14ac:dyDescent="0.25">
      <c r="A2" s="1"/>
      <c r="B2" s="1"/>
      <c r="C2" s="1"/>
      <c r="D2" s="1"/>
      <c r="E2" s="1"/>
      <c r="F2" s="2"/>
      <c r="G2" s="3"/>
      <c r="H2" s="4"/>
      <c r="I2" s="3"/>
      <c r="J2" s="4"/>
      <c r="K2" s="3"/>
      <c r="L2" s="2"/>
    </row>
    <row r="3" spans="1:12" s="5" customFormat="1" ht="12.75" customHeight="1" x14ac:dyDescent="0.25">
      <c r="A3" s="1"/>
      <c r="B3" s="1"/>
      <c r="C3" s="1"/>
      <c r="D3" s="1"/>
      <c r="E3" s="1"/>
      <c r="F3" s="2"/>
      <c r="G3" s="3"/>
      <c r="H3" s="4"/>
      <c r="I3" s="3"/>
      <c r="J3" s="4"/>
      <c r="K3" s="3"/>
      <c r="L3" s="2"/>
    </row>
    <row r="4" spans="1:12" s="5" customFormat="1" ht="12.75" customHeight="1" x14ac:dyDescent="0.25">
      <c r="A4" s="1"/>
      <c r="B4" s="1"/>
      <c r="C4" s="1"/>
      <c r="D4" s="1"/>
      <c r="E4" s="1"/>
      <c r="F4" s="2"/>
      <c r="G4" s="3"/>
      <c r="H4" s="4"/>
      <c r="I4" s="3"/>
      <c r="J4" s="4"/>
      <c r="K4" s="3"/>
      <c r="L4" s="2"/>
    </row>
    <row r="5" spans="1:12" s="5" customFormat="1" ht="12.75" customHeight="1" x14ac:dyDescent="0.25">
      <c r="A5" s="1"/>
      <c r="B5" s="1"/>
      <c r="C5" s="1"/>
      <c r="D5" s="1"/>
      <c r="E5" s="1"/>
      <c r="F5" s="2"/>
      <c r="G5" s="3"/>
      <c r="H5" s="4"/>
      <c r="I5" s="3"/>
      <c r="J5" s="4"/>
      <c r="K5" s="3"/>
      <c r="L5" s="2"/>
    </row>
    <row r="6" spans="1:12" s="5" customFormat="1" ht="12.75" customHeight="1" x14ac:dyDescent="0.25">
      <c r="A6" s="1"/>
      <c r="B6" s="1"/>
      <c r="C6" s="1"/>
      <c r="D6" s="1"/>
      <c r="E6" s="1"/>
      <c r="F6" s="2"/>
      <c r="G6" s="3"/>
      <c r="H6" s="4"/>
      <c r="I6" s="3"/>
      <c r="J6" s="4"/>
      <c r="K6" s="3"/>
      <c r="L6" s="2"/>
    </row>
    <row r="7" spans="1:12" ht="12.75" customHeight="1" x14ac:dyDescent="0.25">
      <c r="A7" s="1"/>
      <c r="B7" s="1"/>
      <c r="C7" s="1"/>
      <c r="D7" s="1"/>
      <c r="E7" s="1"/>
      <c r="F7" s="6"/>
      <c r="G7" s="7"/>
      <c r="H7" s="8"/>
      <c r="I7" s="7"/>
      <c r="J7" s="8"/>
      <c r="K7" s="9"/>
      <c r="L7" s="10"/>
    </row>
    <row r="8" spans="1:12" ht="12.75" customHeight="1" x14ac:dyDescent="0.25">
      <c r="A8" s="1"/>
      <c r="B8" s="1"/>
      <c r="C8" s="1"/>
      <c r="D8" s="1"/>
      <c r="E8" s="1"/>
      <c r="F8" s="12" t="s">
        <v>0</v>
      </c>
      <c r="G8" s="13">
        <f>DATE(YEAR(DATE_PROJ),MONTH(DATE_PROJ),DAY(DATE_PROJ))</f>
        <v>44652</v>
      </c>
      <c r="H8" s="14"/>
      <c r="I8" s="13">
        <f>DATE(YEAR(G8),MONTH(G8)+12,DAY(G8))</f>
        <v>45017</v>
      </c>
      <c r="J8" s="14"/>
      <c r="K8" s="15">
        <f>DATE(YEAR(I8),MONTH(I8)+12,DAY(I8))</f>
        <v>45383</v>
      </c>
      <c r="L8" s="10"/>
    </row>
    <row r="9" spans="1:12" ht="12.75" customHeight="1" x14ac:dyDescent="0.25">
      <c r="A9" s="1"/>
      <c r="B9" s="1"/>
      <c r="C9" s="1"/>
      <c r="D9" s="1"/>
      <c r="E9" s="1"/>
      <c r="F9" s="16"/>
      <c r="G9" s="17"/>
      <c r="H9" s="18"/>
      <c r="I9" s="17"/>
      <c r="J9" s="18"/>
      <c r="K9" s="17"/>
      <c r="L9" s="10"/>
    </row>
    <row r="10" spans="1:12" s="23" customFormat="1" ht="12.75" customHeight="1" x14ac:dyDescent="0.25">
      <c r="A10" s="1"/>
      <c r="B10" s="1"/>
      <c r="C10" s="1"/>
      <c r="D10" s="1"/>
      <c r="E10" s="1"/>
      <c r="F10" s="19" t="str">
        <f>IF('[1]Les produits'!F10=0,"",'[1]Les produits'!F10)</f>
        <v>Bières de spécialités</v>
      </c>
      <c r="G10" s="20">
        <f>IFERROR('[1]Les produits'!S24*'[1]Les produits'!G10,0)</f>
        <v>77400</v>
      </c>
      <c r="H10" s="21"/>
      <c r="I10" s="20">
        <f>IFERROR('[1]Les produits'!T24*'[1]Les produits'!G10,)</f>
        <v>81268</v>
      </c>
      <c r="J10" s="21"/>
      <c r="K10" s="20">
        <f>IFERROR('[1]Les produits'!U24*'[1]Les produits'!G10,0)</f>
        <v>85332</v>
      </c>
      <c r="L10" s="22"/>
    </row>
    <row r="11" spans="1:12" s="23" customFormat="1" ht="12.75" customHeight="1" x14ac:dyDescent="0.25">
      <c r="A11" s="1"/>
      <c r="B11" s="1"/>
      <c r="C11" s="1"/>
      <c r="D11" s="1"/>
      <c r="E11" s="1"/>
      <c r="F11" s="19" t="str">
        <f>IF('[1]Les produits'!F11=0,"",'[1]Les produits'!F11)</f>
        <v>Bière spéciales</v>
      </c>
      <c r="G11" s="20">
        <f>IFERROR('[1]Les produits'!S25*'[1]Les produits'!G11,0)</f>
        <v>97920</v>
      </c>
      <c r="H11" s="21"/>
      <c r="I11" s="20">
        <f>IFERROR('[1]Les produits'!T25*'[1]Les produits'!G11,)</f>
        <v>102816</v>
      </c>
      <c r="J11" s="21"/>
      <c r="K11" s="20">
        <f>IFERROR('[1]Les produits'!U25*'[1]Les produits'!G11,0)</f>
        <v>107960</v>
      </c>
      <c r="L11" s="22"/>
    </row>
    <row r="12" spans="1:12" s="23" customFormat="1" ht="12.75" customHeight="1" x14ac:dyDescent="0.25">
      <c r="A12" s="1"/>
      <c r="B12" s="1"/>
      <c r="C12" s="1"/>
      <c r="D12" s="1"/>
      <c r="E12" s="1"/>
      <c r="F12" s="19" t="str">
        <f>IF('[1]Les produits'!F12=0,"",'[1]Les produits'!F12)</f>
        <v>Bière produite</v>
      </c>
      <c r="G12" s="20">
        <f>IFERROR('[1]Les produits'!S26*'[1]Les produits'!G12,0)</f>
        <v>19200</v>
      </c>
      <c r="H12" s="21"/>
      <c r="I12" s="20">
        <f>IFERROR('[1]Les produits'!T26*'[1]Les produits'!G12,)</f>
        <v>19200</v>
      </c>
      <c r="J12" s="21"/>
      <c r="K12" s="20">
        <f>IFERROR('[1]Les produits'!U26*'[1]Les produits'!G12,0)</f>
        <v>19200</v>
      </c>
      <c r="L12" s="22"/>
    </row>
    <row r="13" spans="1:12" s="23" customFormat="1" ht="12.75" customHeight="1" x14ac:dyDescent="0.25">
      <c r="A13" s="1"/>
      <c r="B13" s="1"/>
      <c r="C13" s="1"/>
      <c r="D13" s="1"/>
      <c r="E13" s="1"/>
      <c r="F13" s="19" t="str">
        <f>IF('[1]Les produits'!F13=0,"",'[1]Les produits'!F13)</f>
        <v>Saucissons</v>
      </c>
      <c r="G13" s="20">
        <f>IFERROR('[1]Les produits'!S27*'[1]Les produits'!G13,0)</f>
        <v>26400</v>
      </c>
      <c r="H13" s="21"/>
      <c r="I13" s="20">
        <f>IFERROR('[1]Les produits'!T27*'[1]Les produits'!G13,)</f>
        <v>27720</v>
      </c>
      <c r="J13" s="21"/>
      <c r="K13" s="20">
        <f>IFERROR('[1]Les produits'!U27*'[1]Les produits'!G13,0)</f>
        <v>29105</v>
      </c>
      <c r="L13" s="22"/>
    </row>
    <row r="14" spans="1:12" s="23" customFormat="1" ht="12.75" customHeight="1" thickBot="1" x14ac:dyDescent="0.3">
      <c r="A14" s="1"/>
      <c r="B14" s="1"/>
      <c r="C14" s="1"/>
      <c r="D14" s="1"/>
      <c r="E14" s="1"/>
      <c r="F14" s="19" t="str">
        <f>IF('[1]Les produits'!F14=0,"",'[1]Les produits'!F14)</f>
        <v>Spiritueux</v>
      </c>
      <c r="G14" s="20">
        <f>IFERROR('[1]Les produits'!S28*'[1]Les produits'!G14,0)</f>
        <v>21120</v>
      </c>
      <c r="H14" s="21"/>
      <c r="I14" s="20">
        <f>IFERROR('[1]Les produits'!T28*'[1]Les produits'!G14,)</f>
        <v>22200</v>
      </c>
      <c r="J14" s="21"/>
      <c r="K14" s="20">
        <f>IFERROR('[1]Les produits'!U28*'[1]Les produits'!G14,0)</f>
        <v>23280</v>
      </c>
      <c r="L14" s="22"/>
    </row>
    <row r="15" spans="1:12" s="28" customFormat="1" ht="12.75" customHeight="1" thickTop="1" x14ac:dyDescent="0.25">
      <c r="A15" s="1"/>
      <c r="B15" s="1"/>
      <c r="C15" s="1"/>
      <c r="D15" s="1"/>
      <c r="E15" s="1"/>
      <c r="F15" s="24" t="s">
        <v>1</v>
      </c>
      <c r="G15" s="25">
        <f ca="1">SUM(OFFSET(CRPROD,,1,,))</f>
        <v>242040</v>
      </c>
      <c r="H15" s="26">
        <f ca="1">IFERROR(G15/G$15,"")</f>
        <v>1</v>
      </c>
      <c r="I15" s="25">
        <f ca="1">SUM(OFFSET(CRPROD,,3,,))</f>
        <v>253204</v>
      </c>
      <c r="J15" s="26">
        <f ca="1">IFERROR(I15/I$15,"")</f>
        <v>1</v>
      </c>
      <c r="K15" s="25">
        <f ca="1">SUM(OFFSET(CRPROD,,5,,))</f>
        <v>264877</v>
      </c>
      <c r="L15" s="27"/>
    </row>
    <row r="16" spans="1:12" s="5" customFormat="1" ht="12.75" customHeight="1" x14ac:dyDescent="0.25">
      <c r="A16" s="1"/>
      <c r="B16" s="1"/>
      <c r="C16" s="1"/>
      <c r="D16" s="1"/>
      <c r="E16" s="1"/>
      <c r="F16" s="19" t="s">
        <v>2</v>
      </c>
      <c r="G16" s="20">
        <f ca="1">SUMPRODUCT(OFFSET(LISTPROD2,,13,,)*(OFFSET(LISTPROD1,,2,,)))+SUMPRODUCT(OFFSET(LISTPROD2,,13,,)*(OFFSET(LISTPROD1,,2,,))*((OFFSET(LISTPROD1,,3,,))/365))</f>
        <v>82949.260273972599</v>
      </c>
      <c r="H16" s="29" t="str">
        <f ca="1">IFERROR(G16/#REF!,"")</f>
        <v/>
      </c>
      <c r="I16" s="20">
        <f ca="1">SUMPRODUCT(OFFSET(LISTPROD2,,14,,)*(OFFSET(LISTPROD1,,2,,)))+(-(SUMPRODUCT(OFFSET(LISTPROD2,,13,,)*(OFFSET(LISTPROD1,,2,,))*((OFFSET(LISTPROD1,,3,,))/365))-SUMPRODUCT(OFFSET(LISTPROD2,,14,,)*(OFFSET(LISTPROD1,,2,,))*((OFFSET(LISTPROD1,,3,,))/365))))</f>
        <v>82927.208219178079</v>
      </c>
      <c r="J16" s="29" t="str">
        <f ca="1">IFERROR(I16/#REF!,"")</f>
        <v/>
      </c>
      <c r="K16" s="20">
        <f ca="1">SUMPRODUCT(OFFSET(LISTPROD2,,15,,)*(OFFSET(LISTPROD1,,2,,)))+(-(SUMPRODUCT(OFFSET(LISTPROD2,,14,,)*(OFFSET(LISTPROD1,,2,,))*((OFFSET(LISTPROD1,,3,,))/365))-SUMPRODUCT(OFFSET(LISTPROD2,,15,,)*(OFFSET(LISTPROD1,,2,,))*((OFFSET(LISTPROD1,,3,,))/365))))</f>
        <v>86813.852054794523</v>
      </c>
      <c r="L16" s="2"/>
    </row>
    <row r="17" spans="1:12" s="5" customFormat="1" ht="12.75" customHeight="1" thickBot="1" x14ac:dyDescent="0.3">
      <c r="A17" s="1"/>
      <c r="B17" s="1"/>
      <c r="C17" s="1"/>
      <c r="D17" s="1"/>
      <c r="E17" s="1"/>
      <c r="F17" s="19" t="s">
        <v>3</v>
      </c>
      <c r="G17" s="20">
        <f ca="1">-(SUMPRODUCT(OFFSET(LISTPROD2,,13,,)*(OFFSET(LISTPROD1,,2,,))*((OFFSET(LISTPROD1,,3,,))/365)))</f>
        <v>-3905.2602739726021</v>
      </c>
      <c r="H17" s="29" t="str">
        <f ca="1">IFERROR(G17/#REF!,"")</f>
        <v/>
      </c>
      <c r="I17" s="20">
        <f ca="1">(SUMPRODUCT(OFFSET(LISTPROD2,,13,,)*(OFFSET(LISTPROD1,,2,,))*((OFFSET(LISTPROD1,,3,,))/365))-SUMPRODUCT(OFFSET(LISTPROD2,,14,,)*(OFFSET(LISTPROD1,,2,,))*((OFFSET(LISTPROD1,,3,,))/365)))</f>
        <v>-156.60821917808244</v>
      </c>
      <c r="J17" s="29" t="str">
        <f ca="1">IFERROR(I17/#REF!,"")</f>
        <v/>
      </c>
      <c r="K17" s="20">
        <f ca="1">(SUMPRODUCT(OFFSET(LISTPROD2,,14,,)*(OFFSET(LISTPROD1,,2,,))*((OFFSET(LISTPROD1,,3,,))/365))-SUMPRODUCT(OFFSET(LISTPROD2,,15,,)*(OFFSET(LISTPROD1,,2,,))*((OFFSET(LISTPROD1,,3,,))/365)))</f>
        <v>-162.65205479452061</v>
      </c>
      <c r="L17" s="2"/>
    </row>
    <row r="18" spans="1:12" s="28" customFormat="1" ht="12.75" customHeight="1" thickTop="1" thickBot="1" x14ac:dyDescent="0.3">
      <c r="A18" s="1"/>
      <c r="B18" s="1"/>
      <c r="C18" s="1"/>
      <c r="D18" s="1"/>
      <c r="E18" s="1"/>
      <c r="F18" s="24" t="s">
        <v>4</v>
      </c>
      <c r="G18" s="25">
        <f ca="1">G15-SUM(G16:G17)</f>
        <v>162996</v>
      </c>
      <c r="H18" s="26">
        <f ca="1">IFERROR(G18/G$15,"")</f>
        <v>0.67342588001983139</v>
      </c>
      <c r="I18" s="25">
        <f ca="1">I15-SUM(I16:I17)</f>
        <v>170433.40000000002</v>
      </c>
      <c r="J18" s="26">
        <f ca="1">IFERROR(I18/I$15,"")</f>
        <v>0.67310705992006459</v>
      </c>
      <c r="K18" s="25">
        <f ca="1">K15-SUM(K16:K17)</f>
        <v>178225.8</v>
      </c>
      <c r="L18" s="27"/>
    </row>
    <row r="19" spans="1:12" s="5" customFormat="1" ht="12.75" customHeight="1" thickTop="1" x14ac:dyDescent="0.25">
      <c r="A19" s="1"/>
      <c r="B19" s="1"/>
      <c r="C19" s="1"/>
      <c r="D19" s="1"/>
      <c r="E19" s="1"/>
      <c r="F19" s="24" t="s">
        <v>5</v>
      </c>
      <c r="G19" s="25">
        <f ca="1">SUM(OFFSET(CRCHARGE,,1,,))</f>
        <v>42264</v>
      </c>
      <c r="H19" s="26">
        <f ca="1">IFERROR(G19/G$15,"")</f>
        <v>0.1746157659890927</v>
      </c>
      <c r="I19" s="25">
        <f ca="1">SUM(OFFSET(CRCHARGE,,3,,))</f>
        <v>23423</v>
      </c>
      <c r="J19" s="26">
        <f ca="1">IFERROR(I19/I$15,"")</f>
        <v>9.2506437497037963E-2</v>
      </c>
      <c r="K19" s="25">
        <f ca="1">SUM(OFFSET(CRCHARGE,,5,,))</f>
        <v>23668</v>
      </c>
      <c r="L19" s="2"/>
    </row>
    <row r="20" spans="1:12" s="5" customFormat="1" ht="12.75" customHeight="1" x14ac:dyDescent="0.25">
      <c r="A20" s="1"/>
      <c r="B20" s="1"/>
      <c r="C20" s="1"/>
      <c r="D20" s="1"/>
      <c r="E20" s="1"/>
      <c r="F20" s="19" t="str">
        <f>"dont "&amp;'[1]Les frais de fonctionnement'!F11</f>
        <v>dont Location de locaux</v>
      </c>
      <c r="G20" s="20">
        <f>'[1]Les frais de fonctionnement'!T11</f>
        <v>24000</v>
      </c>
      <c r="H20" s="29" t="str">
        <f>IFERROR(G20/#REF!,"")</f>
        <v/>
      </c>
      <c r="I20" s="20">
        <f>'[1]Les frais de fonctionnement'!U11</f>
        <v>10850</v>
      </c>
      <c r="J20" s="29" t="str">
        <f>IFERROR(I20/#REF!,"")</f>
        <v/>
      </c>
      <c r="K20" s="20">
        <f>'[1]Les frais de fonctionnement'!V11</f>
        <v>10900</v>
      </c>
      <c r="L20" s="2"/>
    </row>
    <row r="21" spans="1:12" s="5" customFormat="1" ht="12.75" customHeight="1" x14ac:dyDescent="0.25">
      <c r="A21" s="1"/>
      <c r="B21" s="1"/>
      <c r="C21" s="1"/>
      <c r="D21" s="1"/>
      <c r="E21" s="1"/>
      <c r="F21" s="19" t="str">
        <f>"dont "&amp;'[1]Les frais de fonctionnement'!F12</f>
        <v xml:space="preserve">dont Publicité </v>
      </c>
      <c r="G21" s="20">
        <f>'[1]Les frais de fonctionnement'!T12</f>
        <v>4500</v>
      </c>
      <c r="H21" s="29" t="str">
        <f>IFERROR(G21/#REF!,"")</f>
        <v/>
      </c>
      <c r="I21" s="20">
        <f>'[1]Les frais de fonctionnement'!U12</f>
        <v>3100</v>
      </c>
      <c r="J21" s="29" t="str">
        <f>IFERROR(I21/#REF!,"")</f>
        <v/>
      </c>
      <c r="K21" s="20">
        <f>'[1]Les frais de fonctionnement'!V12</f>
        <v>3150</v>
      </c>
      <c r="L21" s="2"/>
    </row>
    <row r="22" spans="1:12" s="5" customFormat="1" ht="12.75" customHeight="1" x14ac:dyDescent="0.25">
      <c r="A22" s="1"/>
      <c r="B22" s="1"/>
      <c r="C22" s="1"/>
      <c r="D22" s="1"/>
      <c r="E22" s="1"/>
      <c r="F22" s="19" t="str">
        <f>"dont "&amp;'[1]Les frais de fonctionnement'!F13</f>
        <v>dont Assurance RC - Garentie financière - Dommage</v>
      </c>
      <c r="G22" s="20">
        <f>'[1]Les frais de fonctionnement'!T13</f>
        <v>2000</v>
      </c>
      <c r="H22" s="29" t="str">
        <f>IFERROR(G22/#REF!,"")</f>
        <v/>
      </c>
      <c r="I22" s="20">
        <f>'[1]Les frais de fonctionnement'!U13</f>
        <v>2080</v>
      </c>
      <c r="J22" s="29" t="str">
        <f>IFERROR(I22/#REF!,"")</f>
        <v/>
      </c>
      <c r="K22" s="20">
        <f>'[1]Les frais de fonctionnement'!V13</f>
        <v>2163</v>
      </c>
      <c r="L22" s="2"/>
    </row>
    <row r="23" spans="1:12" s="5" customFormat="1" ht="12.75" customHeight="1" x14ac:dyDescent="0.25">
      <c r="A23" s="1"/>
      <c r="B23" s="1"/>
      <c r="C23" s="1"/>
      <c r="D23" s="1"/>
      <c r="E23" s="1"/>
      <c r="F23" s="19" t="str">
        <f>"dont "&amp;'[1]Les frais de fonctionnement'!F14</f>
        <v>dont Assurance locaux</v>
      </c>
      <c r="G23" s="20">
        <f>'[1]Les frais de fonctionnement'!T14</f>
        <v>500</v>
      </c>
      <c r="H23" s="29" t="str">
        <f>IFERROR(G23/#REF!,"")</f>
        <v/>
      </c>
      <c r="I23" s="20">
        <f>'[1]Les frais de fonctionnement'!U14</f>
        <v>520</v>
      </c>
      <c r="J23" s="29" t="str">
        <f>IFERROR(I23/#REF!,"")</f>
        <v/>
      </c>
      <c r="K23" s="20">
        <f>'[1]Les frais de fonctionnement'!V14</f>
        <v>540</v>
      </c>
      <c r="L23" s="2"/>
    </row>
    <row r="24" spans="1:12" s="5" customFormat="1" ht="12.75" customHeight="1" x14ac:dyDescent="0.25">
      <c r="A24" s="1"/>
      <c r="B24" s="1"/>
      <c r="C24" s="1"/>
      <c r="D24" s="1"/>
      <c r="E24" s="1"/>
      <c r="F24" s="19" t="str">
        <f>"dont "&amp;'[1]Les frais de fonctionnement'!F15</f>
        <v>dont Expert comptable</v>
      </c>
      <c r="G24" s="20">
        <f>'[1]Les frais de fonctionnement'!T15</f>
        <v>6000</v>
      </c>
      <c r="H24" s="29" t="str">
        <f>IFERROR(G24/#REF!,"")</f>
        <v/>
      </c>
      <c r="I24" s="20">
        <f>'[1]Les frais de fonctionnement'!U15</f>
        <v>2080</v>
      </c>
      <c r="J24" s="29" t="str">
        <f>IFERROR(I24/#REF!,"")</f>
        <v/>
      </c>
      <c r="K24" s="20">
        <f>'[1]Les frais de fonctionnement'!V15</f>
        <v>2100</v>
      </c>
      <c r="L24" s="2"/>
    </row>
    <row r="25" spans="1:12" s="5" customFormat="1" ht="12.75" customHeight="1" x14ac:dyDescent="0.25">
      <c r="A25" s="1"/>
      <c r="B25" s="1"/>
      <c r="C25" s="1"/>
      <c r="D25" s="1"/>
      <c r="E25" s="1"/>
      <c r="F25" s="19" t="str">
        <f>"dont "&amp;'[1]Les frais de fonctionnement'!F16</f>
        <v>dont Téléphonie fixe - mobile - internet</v>
      </c>
      <c r="G25" s="20">
        <f>'[1]Les frais de fonctionnement'!T16</f>
        <v>1200</v>
      </c>
      <c r="H25" s="29" t="str">
        <f>IFERROR(G25/#REF!,"")</f>
        <v/>
      </c>
      <c r="I25" s="20">
        <f>'[1]Les frais de fonctionnement'!U16</f>
        <v>1210</v>
      </c>
      <c r="J25" s="29" t="str">
        <f>IFERROR(I25/#REF!,"")</f>
        <v/>
      </c>
      <c r="K25" s="20">
        <f>'[1]Les frais de fonctionnement'!V16</f>
        <v>1220</v>
      </c>
      <c r="L25" s="2"/>
    </row>
    <row r="26" spans="1:12" s="5" customFormat="1" ht="12.75" customHeight="1" x14ac:dyDescent="0.25">
      <c r="A26" s="1"/>
      <c r="B26" s="1"/>
      <c r="C26" s="1"/>
      <c r="D26" s="1"/>
      <c r="E26" s="1"/>
      <c r="F26" s="19" t="str">
        <f>"dont "&amp;'[1]Les frais de fonctionnement'!F17</f>
        <v>dont Services bancaires</v>
      </c>
      <c r="G26" s="20">
        <f>'[1]Les frais de fonctionnement'!T17</f>
        <v>960</v>
      </c>
      <c r="H26" s="29" t="str">
        <f>IFERROR(G26/#REF!,"")</f>
        <v/>
      </c>
      <c r="I26" s="20">
        <f>'[1]Les frais de fonctionnement'!U17</f>
        <v>965</v>
      </c>
      <c r="J26" s="29" t="str">
        <f>IFERROR(I26/#REF!,"")</f>
        <v/>
      </c>
      <c r="K26" s="20">
        <f>'[1]Les frais de fonctionnement'!V17</f>
        <v>970</v>
      </c>
      <c r="L26" s="2"/>
    </row>
    <row r="27" spans="1:12" s="5" customFormat="1" ht="12.75" customHeight="1" x14ac:dyDescent="0.25">
      <c r="A27" s="1"/>
      <c r="B27" s="1"/>
      <c r="C27" s="1"/>
      <c r="D27" s="1"/>
      <c r="E27" s="1"/>
      <c r="F27" s="19" t="str">
        <f>"dont "&amp;'[1]Les frais de fonctionnement'!F18</f>
        <v xml:space="preserve">dont Terminal de paiement </v>
      </c>
      <c r="G27" s="20">
        <f>'[1]Les frais de fonctionnement'!T18</f>
        <v>500</v>
      </c>
      <c r="H27" s="29" t="str">
        <f>IFERROR(G27/#REF!,"")</f>
        <v/>
      </c>
      <c r="I27" s="20">
        <f>'[1]Les frais de fonctionnement'!U18</f>
        <v>0</v>
      </c>
      <c r="J27" s="29" t="str">
        <f>IFERROR(I27/#REF!,"")</f>
        <v/>
      </c>
      <c r="K27" s="20">
        <f>'[1]Les frais de fonctionnement'!V18</f>
        <v>0</v>
      </c>
      <c r="L27" s="2"/>
    </row>
    <row r="28" spans="1:12" s="5" customFormat="1" ht="12.75" customHeight="1" x14ac:dyDescent="0.25">
      <c r="A28" s="1"/>
      <c r="B28" s="1"/>
      <c r="C28" s="1"/>
      <c r="D28" s="1"/>
      <c r="E28" s="1"/>
      <c r="F28" s="19" t="str">
        <f>"dont "&amp;'[1]Les frais de fonctionnement'!F19</f>
        <v>dont Maintenance terminal</v>
      </c>
      <c r="G28" s="20">
        <f>'[1]Les frais de fonctionnement'!T19</f>
        <v>204</v>
      </c>
      <c r="H28" s="29" t="str">
        <f>IFERROR(G28/#REF!,"")</f>
        <v/>
      </c>
      <c r="I28" s="20">
        <f>'[1]Les frais de fonctionnement'!U19</f>
        <v>208</v>
      </c>
      <c r="J28" s="29" t="str">
        <f>IFERROR(I28/#REF!,"")</f>
        <v/>
      </c>
      <c r="K28" s="20">
        <f>'[1]Les frais de fonctionnement'!V19</f>
        <v>210</v>
      </c>
      <c r="L28" s="2"/>
    </row>
    <row r="29" spans="1:12" s="5" customFormat="1" ht="12.75" customHeight="1" x14ac:dyDescent="0.25">
      <c r="A29" s="1"/>
      <c r="B29" s="1"/>
      <c r="C29" s="1"/>
      <c r="D29" s="1"/>
      <c r="E29" s="1"/>
      <c r="F29" s="19" t="str">
        <f>"dont "&amp;'[1]Les frais de fonctionnement'!F20</f>
        <v>dont Revues diverses</v>
      </c>
      <c r="G29" s="20">
        <f>'[1]Les frais de fonctionnement'!T20</f>
        <v>1200</v>
      </c>
      <c r="H29" s="29" t="str">
        <f>IFERROR(G29/#REF!,"")</f>
        <v/>
      </c>
      <c r="I29" s="20">
        <f>'[1]Les frais de fonctionnement'!U20</f>
        <v>1200</v>
      </c>
      <c r="J29" s="29" t="str">
        <f>IFERROR(I29/#REF!,"")</f>
        <v/>
      </c>
      <c r="K29" s="20">
        <f>'[1]Les frais de fonctionnement'!V20</f>
        <v>1200</v>
      </c>
      <c r="L29" s="2"/>
    </row>
    <row r="30" spans="1:12" s="5" customFormat="1" ht="12.75" customHeight="1" thickBot="1" x14ac:dyDescent="0.3">
      <c r="A30" s="1"/>
      <c r="B30" s="1"/>
      <c r="C30" s="1"/>
      <c r="D30" s="1"/>
      <c r="E30" s="1"/>
      <c r="F30" s="19" t="str">
        <f>"dont "&amp;'[1]Les frais de fonctionnement'!F21</f>
        <v>dont Frais de déplacements</v>
      </c>
      <c r="G30" s="20">
        <f>'[1]Les frais de fonctionnement'!T21</f>
        <v>1200</v>
      </c>
      <c r="H30" s="29" t="str">
        <f>IFERROR(G30/#REF!,"")</f>
        <v/>
      </c>
      <c r="I30" s="20">
        <f>'[1]Les frais de fonctionnement'!U21</f>
        <v>1210</v>
      </c>
      <c r="J30" s="29" t="str">
        <f>IFERROR(I30/#REF!,"")</f>
        <v/>
      </c>
      <c r="K30" s="20">
        <f>'[1]Les frais de fonctionnement'!V21</f>
        <v>1215</v>
      </c>
      <c r="L30" s="2"/>
    </row>
    <row r="31" spans="1:12" s="28" customFormat="1" ht="12.75" customHeight="1" thickTop="1" x14ac:dyDescent="0.25">
      <c r="A31" s="1"/>
      <c r="B31" s="1"/>
      <c r="C31" s="1"/>
      <c r="D31" s="1"/>
      <c r="E31" s="1"/>
      <c r="F31" s="24" t="s">
        <v>6</v>
      </c>
      <c r="G31" s="25">
        <f ca="1">G18-G19</f>
        <v>120732</v>
      </c>
      <c r="H31" s="26">
        <f ca="1">IFERROR(G31/G$15,"")</f>
        <v>0.49881011403073872</v>
      </c>
      <c r="I31" s="25">
        <f ca="1">I18-I19</f>
        <v>147010.40000000002</v>
      </c>
      <c r="J31" s="26">
        <f ca="1">IFERROR(I31/I$15,"")</f>
        <v>0.58060062242302657</v>
      </c>
      <c r="K31" s="25">
        <f ca="1">K18-K19</f>
        <v>154557.79999999999</v>
      </c>
      <c r="L31" s="27"/>
    </row>
    <row r="32" spans="1:12" s="5" customFormat="1" ht="12.75" customHeight="1" x14ac:dyDescent="0.25">
      <c r="A32" s="1"/>
      <c r="B32" s="1"/>
      <c r="C32" s="1"/>
      <c r="D32" s="1"/>
      <c r="E32" s="1"/>
      <c r="F32" s="19" t="s">
        <v>7</v>
      </c>
      <c r="G32" s="20">
        <f ca="1">CA*'[1]Informations complémentaires'!$I$22</f>
        <v>2420.4</v>
      </c>
      <c r="H32" s="29" t="str">
        <f>IFERROR(#REF!/#REF!,"")</f>
        <v/>
      </c>
      <c r="I32" s="20">
        <f ca="1">CAun*'[1]Informations complémentaires'!$I$22</f>
        <v>2532.04</v>
      </c>
      <c r="J32" s="29" t="str">
        <f ca="1">IFERROR(G32/#REF!,"")</f>
        <v/>
      </c>
      <c r="K32" s="20">
        <f ca="1">CAdeux*'[1]Informations complémentaires'!$I$22</f>
        <v>2648.77</v>
      </c>
      <c r="L32" s="2"/>
    </row>
    <row r="33" spans="1:13" s="5" customFormat="1" ht="12.75" customHeight="1" x14ac:dyDescent="0.25">
      <c r="A33" s="1"/>
      <c r="B33" s="1"/>
      <c r="C33" s="1"/>
      <c r="D33" s="1"/>
      <c r="E33" s="1"/>
      <c r="F33" s="19" t="s">
        <v>8</v>
      </c>
      <c r="G33" s="20">
        <f ca="1">SUM(OFFSET(LISTSALAIRE2,0,13,,))</f>
        <v>60768</v>
      </c>
      <c r="H33" s="29" t="str">
        <f ca="1">IFERROR(G33/#REF!,"")</f>
        <v/>
      </c>
      <c r="I33" s="20">
        <f ca="1">SUM(OFFSET(LISTSALAIRE2,0,14,,))</f>
        <v>66984</v>
      </c>
      <c r="J33" s="29" t="str">
        <f ca="1">IFERROR(I33/#REF!,"")</f>
        <v/>
      </c>
      <c r="K33" s="20">
        <f ca="1">SUM(OFFSET(LISTSALAIRE2,0,15,,))</f>
        <v>66984</v>
      </c>
      <c r="L33" s="2"/>
    </row>
    <row r="34" spans="1:13" s="5" customFormat="1" ht="12.75" customHeight="1" x14ac:dyDescent="0.25">
      <c r="A34" s="1"/>
      <c r="B34" s="1"/>
      <c r="C34" s="1"/>
      <c r="D34" s="1"/>
      <c r="E34" s="1"/>
      <c r="F34" s="19" t="s">
        <v>9</v>
      </c>
      <c r="G34" s="20">
        <f ca="1">SUMPRODUCT(OFFSET(LISTSALAIRE2,0,13,,)*OFFSET(LISTSALAIRE,0,3,,))</f>
        <v>26737.919999999998</v>
      </c>
      <c r="H34" s="29" t="str">
        <f ca="1">IFERROR(G34/#REF!,"")</f>
        <v/>
      </c>
      <c r="I34" s="20">
        <f ca="1">SUMPRODUCT(OFFSET(LISTSALAIRE2,0,14,,)*OFFSET(LISTSALAIRE,0,3,,))</f>
        <v>29472.959999999999</v>
      </c>
      <c r="J34" s="29" t="str">
        <f ca="1">IFERROR(I34/#REF!,"")</f>
        <v/>
      </c>
      <c r="K34" s="20">
        <f ca="1">SUMPRODUCT(OFFSET(LISTSALAIRE2,0,15,,)*OFFSET(LISTSALAIRE,0,3,,))</f>
        <v>29472.959999999999</v>
      </c>
      <c r="L34" s="30"/>
    </row>
    <row r="35" spans="1:13" s="5" customFormat="1" ht="12.75" customHeight="1" x14ac:dyDescent="0.25">
      <c r="A35" s="1"/>
      <c r="B35" s="1"/>
      <c r="C35" s="1"/>
      <c r="D35" s="1"/>
      <c r="E35" s="1"/>
      <c r="F35" s="19" t="s">
        <v>10</v>
      </c>
      <c r="G35" s="31">
        <f ca="1">-SUMPRODUCT((OFFSET(LISTSALAIRE,0,5,,)&lt;((2.5*SMIC*35*52)/12))*OFFSET(LISTSALAIRE2,0,13,,)*0.06)</f>
        <v>-3646.08</v>
      </c>
      <c r="H35" s="32" t="str">
        <f ca="1">IFERROR(G35/#REF!,"")</f>
        <v/>
      </c>
      <c r="I35" s="31">
        <f ca="1">-SUMPRODUCT((OFFSET(LISTSALAIRE,0,5,,)&lt;((2.5*SMIC*35*52)/12))*OFFSET(LISTSALAIRE2,0,14,,)*0.06)</f>
        <v>-4019.04</v>
      </c>
      <c r="J35" s="32" t="str">
        <f ca="1">IFERROR(I35/#REF!,"")</f>
        <v/>
      </c>
      <c r="K35" s="31">
        <f ca="1">-SUMPRODUCT((OFFSET(LISTSALAIRE,0,5,,)&lt;((2.5*SMIC*35*52)/12))*OFFSET(LISTSALAIRE2,0,15,,)*0.06)</f>
        <v>-4019.04</v>
      </c>
      <c r="L35" s="2"/>
    </row>
    <row r="36" spans="1:13" s="5" customFormat="1" ht="12.75" customHeight="1" thickBot="1" x14ac:dyDescent="0.3">
      <c r="A36" s="1"/>
      <c r="B36" s="1"/>
      <c r="C36" s="1"/>
      <c r="D36" s="1"/>
      <c r="E36" s="1"/>
      <c r="F36" s="19" t="s">
        <v>11</v>
      </c>
      <c r="G36" s="33" t="e">
        <f ca="1">SUMPRODUCT(((OFFSET(LISTSUB,,3,,)="Exploitation")*(OFFSET(LISTSUB,,2,,)&gt;=G$8)*(OFFSET(LISTSUB,,2,,)&lt;DATE(YEAR(G$8)+1,MONTH(G$8),DAY(G$8)))*OFFSET(LISTSUB,,1,,)))</f>
        <v>#REF!</v>
      </c>
      <c r="H36" s="29" t="str">
        <f ca="1">IFERROR(G36/#REF!,"")</f>
        <v/>
      </c>
      <c r="I36" s="33" t="e">
        <f ca="1">SUMPRODUCT(((OFFSET(LISTSUB,,3,,)="Exploitation")*(OFFSET(LISTSUB,,2,,)&gt;=I$8)*(OFFSET(LISTSUB,,2,,)&lt;DATE(YEAR(I$8)+1,MONTH(I$8),DAY(I$8)))*OFFSET(LISTSUB,,1,,)))</f>
        <v>#REF!</v>
      </c>
      <c r="J36" s="29" t="str">
        <f ca="1">IFERROR(I36/#REF!,"")</f>
        <v/>
      </c>
      <c r="K36" s="33" t="e">
        <f ca="1">SUMPRODUCT(((OFFSET(LISTSUB,,3,,)="Exploitation")*(OFFSET(LISTSUB,,2,,)&gt;=K$8)*(OFFSET(LISTSUB,,2,,)&lt;DATE(YEAR(K$8)+1,MONTH(K$8),DAY(K$8)))*OFFSET(LISTSUB,,1,,)))</f>
        <v>#REF!</v>
      </c>
      <c r="L36" s="2"/>
    </row>
    <row r="37" spans="1:13" s="28" customFormat="1" ht="12.75" customHeight="1" thickTop="1" x14ac:dyDescent="0.25">
      <c r="A37" s="1"/>
      <c r="B37" s="1"/>
      <c r="C37" s="1"/>
      <c r="D37" s="1"/>
      <c r="E37" s="1"/>
      <c r="F37" s="24" t="s">
        <v>12</v>
      </c>
      <c r="G37" s="25" t="e">
        <f ca="1">G31-(SUM(G32:G34)-G36+G35)</f>
        <v>#REF!</v>
      </c>
      <c r="H37" s="26" t="str">
        <f ca="1">IFERROR(G37/G$15,"")</f>
        <v/>
      </c>
      <c r="I37" s="25" t="e">
        <f ca="1">I31-(SUM(I32:I34)-I36+I35)</f>
        <v>#REF!</v>
      </c>
      <c r="J37" s="26" t="str">
        <f ca="1">IFERROR(I37/I$15,"")</f>
        <v/>
      </c>
      <c r="K37" s="25" t="e">
        <f ca="1">K31-(SUM(K32:K34)-K36+K35)</f>
        <v>#REF!</v>
      </c>
      <c r="L37" s="27"/>
    </row>
    <row r="38" spans="1:13" s="5" customFormat="1" ht="12.75" customHeight="1" thickBot="1" x14ac:dyDescent="0.3">
      <c r="A38" s="1"/>
      <c r="B38" s="1"/>
      <c r="C38" s="1"/>
      <c r="D38" s="1"/>
      <c r="E38" s="1"/>
      <c r="F38" s="19" t="s">
        <v>13</v>
      </c>
      <c r="G38" s="33">
        <f ca="1">SUMIF('[1]Les amortissements'!13:13,"Amortissement",'[1]Les amortissements'!17:17)+SUMIF('[1]Les amortissements'!13:13,"Amortissement",'[1]Les amortissements'!18:18)+SUMIF('[1]Les amortissements'!13:13,"Amortissement",'[1]Les amortissements'!19:19)+SUMIF('[1]Les amortissements'!13:13,"Amortissement",'[1]Les amortissements'!20:20)+SUMIF('[1]Les amortissements'!13:13,"Amortissement",'[1]Les amortissements'!21:21)+SUMIF('[1]Les amortissements'!13:13,"Amortissement",'[1]Les amortissements'!22:22)+SUMIF('[1]Les amortissements'!13:13,"Amortissement",'[1]Les amortissements'!23:23)+SUMIF('[1]Les amortissements'!13:13,"Amortissement",'[1]Les amortissements'!24:24)+SUMIF('[1]Les amortissements'!13:13,"Amortissement",'[1]Les amortissements'!25:25)+SUMIF('[1]Les amortissements'!13:13,"Amortissement",'[1]Les amortissements'!15:15)+SUMIF('[1]Les amortissements'!13:13,"Amortissement",'[1]Les amortissements'!16:16)+SUMIF('[1]Les amortissements'!13:13,"Amortissement",'[1]Les amortissements'!26:26)</f>
        <v>8347.3333333333339</v>
      </c>
      <c r="H38" s="29" t="str">
        <f ca="1">IFERROR(G38/#REF!,"")</f>
        <v/>
      </c>
      <c r="I38" s="33">
        <f ca="1">SUMIF('[1]Les amortissements'!13:13,"Amortissement",'[1]Les amortissements'!28:28)+SUMIF('[1]Les amortissements'!13:13,"Amortissement",'[1]Les amortissements'!29:29)+SUMIF('[1]Les amortissements'!13:13,"Amortissement",'[1]Les amortissements'!30:30)+SUMIF('[1]Les amortissements'!13:13,"Amortissement",'[1]Les amortissements'!31:31)+SUMIF('[1]Les amortissements'!13:13,"Amortissement",'[1]Les amortissements'!32:32)+SUMIF('[1]Les amortissements'!13:13,"Amortissement",'[1]Les amortissements'!33:33)+SUMIF('[1]Les amortissements'!13:13,"Amortissement",'[1]Les amortissements'!34:34)+SUMIF('[1]Les amortissements'!13:13,"Amortissement",'[1]Les amortissements'!35:35)+SUMIF('[1]Les amortissements'!13:13,"Amortissement",'[1]Les amortissements'!36:36)+SUMIF('[1]Les amortissements'!13:13,"Amortissement",'[1]Les amortissements'!37:37)+SUMIF('[1]Les amortissements'!13:13,"Amortissement",'[1]Les amortissements'!27:27)+SUMIF('[1]Les amortissements'!13:13,"Amortissement",'[1]Les amortissements'!38:38)</f>
        <v>8347.3333333333339</v>
      </c>
      <c r="J38" s="29" t="str">
        <f ca="1">IFERROR(I38/#REF!,"")</f>
        <v/>
      </c>
      <c r="K38" s="33">
        <f ca="1">SUMIF('[1]Les amortissements'!13:13,"Amortissement",'[1]Les amortissements'!40:40)+SUMIF('[1]Les amortissements'!13:13,"Amortissement",'[1]Les amortissements'!41:41)+SUMIF('[1]Les amortissements'!13:13,"Amortissement",'[1]Les amortissements'!42:42)+SUMIF('[1]Les amortissements'!13:13,"Amortissement",'[1]Les amortissements'!43:43)+SUMIF('[1]Les amortissements'!13:13,"Amortissement",'[1]Les amortissements'!44:44)+SUMIF('[1]Les amortissements'!13:13,"Amortissement",'[1]Les amortissements'!45:45)+SUMIF('[1]Les amortissements'!13:13,"Amortissement",'[1]Les amortissements'!46:46)+SUMIF('[1]Les amortissements'!13:13,"Amortissement",'[1]Les amortissements'!47:47)+SUMIF('[1]Les amortissements'!13:13,"Amortissement",'[1]Les amortissements'!48:48)+SUMIF('[1]Les amortissements'!13:13,"Amortissement",'[1]Les amortissements'!49:49)+SUMIF('[1]Les amortissements'!13:13,"Amortissement",'[1]Les amortissements'!39:39)+SUMIF('[1]Les amortissements'!13:13,"Amortissement",'[1]Les amortissements'!50:50)</f>
        <v>8347.3333333333339</v>
      </c>
      <c r="L38" s="2"/>
    </row>
    <row r="39" spans="1:13" s="28" customFormat="1" ht="12.75" customHeight="1" thickTop="1" x14ac:dyDescent="0.25">
      <c r="A39" s="1"/>
      <c r="B39" s="1"/>
      <c r="C39" s="1"/>
      <c r="D39" s="1"/>
      <c r="E39" s="1"/>
      <c r="F39" s="24" t="s">
        <v>14</v>
      </c>
      <c r="G39" s="25" t="e">
        <f ca="1">G37-G38</f>
        <v>#REF!</v>
      </c>
      <c r="H39" s="26" t="str">
        <f ca="1">IFERROR(G39/G$15,"")</f>
        <v/>
      </c>
      <c r="I39" s="25" t="e">
        <f ca="1">I37-I38</f>
        <v>#REF!</v>
      </c>
      <c r="J39" s="26" t="str">
        <f ca="1">IFERROR(I39/I$15,"")</f>
        <v/>
      </c>
      <c r="K39" s="25" t="e">
        <f ca="1">K37-K38</f>
        <v>#REF!</v>
      </c>
      <c r="L39" s="27"/>
    </row>
    <row r="40" spans="1:13" s="5" customFormat="1" ht="12.75" customHeight="1" thickBot="1" x14ac:dyDescent="0.3">
      <c r="A40" s="1"/>
      <c r="B40" s="1"/>
      <c r="C40" s="1"/>
      <c r="D40" s="1"/>
      <c r="E40" s="1"/>
      <c r="F40" s="19" t="s">
        <v>15</v>
      </c>
      <c r="G40" s="33">
        <f ca="1">SUMIF('[1]Les emprunts'!15:15,"Intérêts",'[1]Les emprunts'!17:17)+SUMIF('[1]Les emprunts'!15:15,"Intérêts",'[1]Les emprunts'!18:18)+SUMIF('[1]Les emprunts'!15:15,"Intérêts",'[1]Les emprunts'!19:19)+SUMIF('[1]Les emprunts'!15:15,"Intérêts",'[1]Les emprunts'!20:20)+SUMIF('[1]Les emprunts'!15:15,"Intérêts",'[1]Les emprunts'!21:21)+SUMIF('[1]Les emprunts'!15:15,"Intérêts",'[1]Les emprunts'!22:22)+SUMIF('[1]Les emprunts'!15:15,"Intérêts",'[1]Les emprunts'!23:23)+SUMIF('[1]Les emprunts'!15:15,"Intérêts",'[1]Les emprunts'!24:24)+SUMIF('[1]Les emprunts'!15:15,"Intérêts",'[1]Les emprunts'!25:25)+SUMIF('[1]Les emprunts'!15:15,"Intérêts",'[1]Les emprunts'!26:26)+SUMIF('[1]Les emprunts'!15:15,"Intérêts",'[1]Les emprunts'!27:27)+SUMIF('[1]Les emprunts'!15:15,"Intérêts",'[1]Les emprunts'!28:28)</f>
        <v>930</v>
      </c>
      <c r="H40" s="29" t="str">
        <f ca="1">IFERROR(G40/#REF!,"")</f>
        <v/>
      </c>
      <c r="I40" s="33">
        <f ca="1">SUMIF('[1]Les emprunts'!15:15,"Intérêts",'[1]Les emprunts'!40:40)+SUMIF('[1]Les emprunts'!15:15,"Intérêts",'[1]Les emprunts'!29:29)+SUMIF('[1]Les emprunts'!15:15,"Intérêts",'[1]Les emprunts'!30:30)+SUMIF('[1]Les emprunts'!15:15,"Intérêts",'[1]Les emprunts'!31:31)+SUMIF('[1]Les emprunts'!15:15,"Intérêts",'[1]Les emprunts'!32:32)+SUMIF('[1]Les emprunts'!15:15,"Intérêts",'[1]Les emprunts'!33:33)+SUMIF('[1]Les emprunts'!15:15,"Intérêts",'[1]Les emprunts'!34:34)+SUMIF('[1]Les emprunts'!15:15,"Intérêts",'[1]Les emprunts'!35:35)+SUMIF('[1]Les emprunts'!15:15,"Intérêts",'[1]Les emprunts'!36:36)+SUMIF('[1]Les emprunts'!15:15,"Intérêts",'[1]Les emprunts'!37:37)+SUMIF('[1]Les emprunts'!15:15,"Intérêts",'[1]Les emprunts'!38:38)+SUMIF('[1]Les emprunts'!15:15,"Intérêts",'[1]Les emprunts'!39:39)</f>
        <v>930</v>
      </c>
      <c r="J40" s="29" t="str">
        <f ca="1">IFERROR(I40/#REF!,"")</f>
        <v/>
      </c>
      <c r="K40" s="33">
        <f ca="1">SUMIF('[1]Les emprunts'!15:15,"Intérêts",'[1]Les emprunts'!52:52)+SUMIF('[1]Les emprunts'!15:15,"Intérêts",'[1]Les emprunts'!41:41)+SUMIF('[1]Les emprunts'!15:15,"Intérêts",'[1]Les emprunts'!42:42)+SUMIF('[1]Les emprunts'!15:15,"Intérêts",'[1]Les emprunts'!43:43)+SUMIF('[1]Les emprunts'!15:15,"Intérêts",'[1]Les emprunts'!44:44)+SUMIF('[1]Les emprunts'!15:15,"Intérêts",'[1]Les emprunts'!45:45)+SUMIF('[1]Les emprunts'!15:15,"Intérêts",'[1]Les emprunts'!46:46)+SUMIF('[1]Les emprunts'!15:15,"Intérêts",'[1]Les emprunts'!47:47)+SUMIF('[1]Les emprunts'!15:15,"Intérêts",'[1]Les emprunts'!48:48)+SUMIF('[1]Les emprunts'!15:15,"Intérêts",'[1]Les emprunts'!49:49)+SUMIF('[1]Les emprunts'!15:15,"Intérêts",'[1]Les emprunts'!50:50)+SUMIF('[1]Les emprunts'!15:15,"Intérêts",'[1]Les emprunts'!51:51)</f>
        <v>930</v>
      </c>
      <c r="L40" s="30"/>
    </row>
    <row r="41" spans="1:13" s="35" customFormat="1" ht="12.75" customHeight="1" thickTop="1" thickBot="1" x14ac:dyDescent="0.3">
      <c r="A41" s="1"/>
      <c r="B41" s="1"/>
      <c r="C41" s="1"/>
      <c r="D41" s="1"/>
      <c r="E41" s="1"/>
      <c r="F41" s="24" t="s">
        <v>16</v>
      </c>
      <c r="G41" s="25">
        <f ca="1">-G40</f>
        <v>-930</v>
      </c>
      <c r="H41" s="26">
        <f ca="1">IFERROR(G41/G$15,"")</f>
        <v>-3.8423401090728806E-3</v>
      </c>
      <c r="I41" s="25">
        <f ca="1">-I40</f>
        <v>-930</v>
      </c>
      <c r="J41" s="26">
        <f ca="1">IFERROR(I41/I$15,"")</f>
        <v>-3.6729277578553261E-3</v>
      </c>
      <c r="K41" s="25">
        <f ca="1">-K40</f>
        <v>-930</v>
      </c>
      <c r="L41" s="34"/>
    </row>
    <row r="42" spans="1:13" s="28" customFormat="1" ht="12.75" customHeight="1" thickTop="1" x14ac:dyDescent="0.25">
      <c r="A42" s="1"/>
      <c r="B42" s="1"/>
      <c r="C42" s="1"/>
      <c r="D42" s="1"/>
      <c r="E42" s="1"/>
      <c r="F42" s="24" t="s">
        <v>17</v>
      </c>
      <c r="G42" s="25" t="e">
        <f ca="1">G39+G41</f>
        <v>#REF!</v>
      </c>
      <c r="H42" s="26" t="str">
        <f ca="1">IFERROR(G42/G$15,"")</f>
        <v/>
      </c>
      <c r="I42" s="25" t="e">
        <f ca="1">I39+I41</f>
        <v>#REF!</v>
      </c>
      <c r="J42" s="26" t="str">
        <f ca="1">IFERROR(I42/I$15,"")</f>
        <v/>
      </c>
      <c r="K42" s="25" t="e">
        <f ca="1">K39+K41</f>
        <v>#REF!</v>
      </c>
      <c r="L42" s="27"/>
    </row>
    <row r="43" spans="1:13" s="5" customFormat="1" ht="12.75" customHeight="1" x14ac:dyDescent="0.25">
      <c r="A43" s="1"/>
      <c r="B43" s="1"/>
      <c r="C43" s="1"/>
      <c r="D43" s="1"/>
      <c r="E43" s="1"/>
      <c r="F43" s="19" t="s">
        <v>18</v>
      </c>
      <c r="G43" s="33" t="e">
        <f ca="1">IF(G42&gt;38120,38120*0.15+(G42-38120)/3,G42*0.15)</f>
        <v>#REF!</v>
      </c>
      <c r="H43" s="29"/>
      <c r="I43" s="33" t="e">
        <f ca="1">IF(I42&gt;38120,38120*0.15+(I42-38120)/3,I42*0.15)</f>
        <v>#REF!</v>
      </c>
      <c r="J43" s="29"/>
      <c r="K43" s="33" t="e">
        <f ca="1">IF(K42&gt;38120,38120*0.15+(K42-38120)/3,K42*0.15)</f>
        <v>#REF!</v>
      </c>
      <c r="L43" s="2"/>
    </row>
    <row r="44" spans="1:13" s="5" customFormat="1" ht="12.75" customHeight="1" thickBot="1" x14ac:dyDescent="0.3">
      <c r="A44" s="1"/>
      <c r="B44" s="1"/>
      <c r="C44" s="1"/>
      <c r="D44" s="1"/>
      <c r="E44" s="1"/>
      <c r="F44" s="19" t="s">
        <v>19</v>
      </c>
      <c r="G44" s="20" t="e">
        <f ca="1">G43</f>
        <v>#REF!</v>
      </c>
      <c r="H44" s="29" t="str">
        <f ca="1">IFERROR(G44/#REF!,"")</f>
        <v/>
      </c>
      <c r="I44" s="20" t="e">
        <f ca="1">IF(AND(I43&gt;0,G44&gt;0),I43,IF(AND(I43&gt;0,G44&lt;0),I43+G44,IF(AND(I43&lt;0,G44&lt;0),I43+G44,IF(AND(I43&lt;0,G44&gt;0),I43,""))))</f>
        <v>#REF!</v>
      </c>
      <c r="J44" s="29" t="str">
        <f ca="1">IFERROR(I44/#REF!,"")</f>
        <v/>
      </c>
      <c r="K44" s="20" t="e">
        <f ca="1">IF(AND(K43&gt;0,I44&gt;0),K43,IF(AND(K43&gt;0,I44&lt;0),K43+I44,IF(AND(K43&lt;0,I44&lt;0),K43+I44,IF(AND(K43&lt;0,I44&gt;0),K43,""))))</f>
        <v>#REF!</v>
      </c>
      <c r="L44" s="30"/>
    </row>
    <row r="45" spans="1:13" s="28" customFormat="1" ht="12.75" customHeight="1" thickTop="1" x14ac:dyDescent="0.25">
      <c r="A45" s="1"/>
      <c r="B45" s="1"/>
      <c r="C45" s="1"/>
      <c r="D45" s="1"/>
      <c r="E45" s="1"/>
      <c r="F45" s="24" t="s">
        <v>20</v>
      </c>
      <c r="G45" s="25" t="e">
        <f ca="1">IF(G44&gt;=0,G42-G44,G42)</f>
        <v>#REF!</v>
      </c>
      <c r="H45" s="26" t="str">
        <f ca="1">IFERROR(G45/G$15,"")</f>
        <v/>
      </c>
      <c r="I45" s="25" t="e">
        <f ca="1">IF(I44&gt;=0,I42-I44,I42)</f>
        <v>#REF!</v>
      </c>
      <c r="J45" s="26" t="str">
        <f ca="1">IFERROR(I45/I$15,"")</f>
        <v/>
      </c>
      <c r="K45" s="25" t="e">
        <f ca="1">IF(K44&gt;=0,K42-K44,K42)</f>
        <v>#REF!</v>
      </c>
      <c r="L45" s="27"/>
    </row>
    <row r="46" spans="1:13" s="40" customFormat="1" ht="12.75" customHeight="1" thickBot="1" x14ac:dyDescent="0.3">
      <c r="A46" s="1"/>
      <c r="B46" s="1"/>
      <c r="C46" s="1"/>
      <c r="D46" s="1"/>
      <c r="E46" s="1"/>
      <c r="F46" s="36"/>
      <c r="G46" s="37"/>
      <c r="H46" s="38"/>
      <c r="I46" s="37"/>
      <c r="J46" s="38"/>
      <c r="K46" s="37"/>
      <c r="L46" s="10"/>
      <c r="M46" s="39"/>
    </row>
    <row r="47" spans="1:13" s="28" customFormat="1" ht="12.75" customHeight="1" thickTop="1" x14ac:dyDescent="0.25">
      <c r="A47" s="1"/>
      <c r="B47" s="1"/>
      <c r="C47" s="1"/>
      <c r="D47" s="1"/>
      <c r="E47" s="1"/>
      <c r="F47" s="24" t="s">
        <v>21</v>
      </c>
      <c r="G47" s="25" t="e">
        <f ca="1">G45+G38</f>
        <v>#REF!</v>
      </c>
      <c r="H47" s="26" t="str">
        <f ca="1">IFERROR(G47/G$15,"")</f>
        <v/>
      </c>
      <c r="I47" s="25" t="e">
        <f ca="1">I45+I38</f>
        <v>#REF!</v>
      </c>
      <c r="J47" s="26" t="str">
        <f ca="1">IFERROR(I47/I$15,"")</f>
        <v/>
      </c>
      <c r="K47" s="25" t="e">
        <f ca="1">K45+K38</f>
        <v>#REF!</v>
      </c>
      <c r="L47" s="27"/>
    </row>
    <row r="48" spans="1:13" s="28" customFormat="1" ht="12.75" customHeight="1" x14ac:dyDescent="0.25">
      <c r="A48" s="1"/>
      <c r="B48" s="1"/>
      <c r="C48" s="1"/>
      <c r="D48" s="1"/>
      <c r="E48" s="1"/>
      <c r="F48" s="27"/>
      <c r="G48" s="27"/>
      <c r="H48" s="41"/>
      <c r="I48" s="27"/>
      <c r="J48" s="41"/>
      <c r="K48" s="27"/>
      <c r="L48" s="27"/>
    </row>
  </sheetData>
  <conditionalFormatting sqref="G43:K44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Compte de résultat</vt:lpstr>
      <vt:lpstr>CA</vt:lpstr>
      <vt:lpstr>CAdeux</vt:lpstr>
      <vt:lpstr>CAun</vt:lpstr>
      <vt:lpstr>CRCHARGE</vt:lpstr>
      <vt:lpstr>CRPROD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Aymeric</cp:lastModifiedBy>
  <dcterms:created xsi:type="dcterms:W3CDTF">2017-05-05T06:55:35Z</dcterms:created>
  <dcterms:modified xsi:type="dcterms:W3CDTF">2017-05-05T07:14:53Z</dcterms:modified>
</cp:coreProperties>
</file>