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6.xml" ContentType="application/vnd.openxmlformats-officedocument.drawing+xml"/>
  <Override PartName="/xl/ctrlProps/ctrlProp1.xml" ContentType="application/vnd.ms-excel.controlpropertie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HORIZON DAO\Facturaton clients\"/>
    </mc:Choice>
  </mc:AlternateContent>
  <bookViews>
    <workbookView xWindow="15" yWindow="15" windowWidth="19440" windowHeight="9555" tabRatio="733" firstSheet="1" activeTab="4"/>
  </bookViews>
  <sheets>
    <sheet name="Suivi DOE (SPIE)" sheetId="7" state="hidden" r:id="rId1"/>
    <sheet name="Général" sheetId="8" r:id="rId2"/>
    <sheet name="  " sheetId="24" r:id="rId3"/>
    <sheet name="Factures" sheetId="21" r:id="rId4"/>
    <sheet name="Paye" sheetId="20" r:id="rId5"/>
    <sheet name=" " sheetId="25" r:id="rId6"/>
    <sheet name="liste" sheetId="9" r:id="rId7"/>
    <sheet name="SPIE - DP-PC" sheetId="6" state="hidden" r:id="rId8"/>
    <sheet name="SPIE - DTI" sheetId="12" state="hidden" r:id="rId9"/>
    <sheet name="SPIE - DOE" sheetId="1" state="hidden" r:id="rId10"/>
    <sheet name="SPIE - DIVERS" sheetId="13" state="hidden" r:id="rId11"/>
    <sheet name="GOBE - CRVT" sheetId="18" state="hidden" r:id="rId12"/>
    <sheet name="GOBE - DP-PC" sheetId="15" state="hidden" r:id="rId13"/>
    <sheet name="GOBE - DTI_APD" sheetId="16" state="hidden" r:id="rId14"/>
    <sheet name="GOBE - DOE" sheetId="17" state="hidden" r:id="rId15"/>
    <sheet name="GOBE - DIVERS" sheetId="19" state="hidden" r:id="rId16"/>
  </sheets>
  <externalReferences>
    <externalReference r:id="rId17"/>
    <externalReference r:id="rId18"/>
  </externalReferences>
  <definedNames>
    <definedName name="_xlnm._FilterDatabase" localSheetId="1" hidden="1">Général!$B$8:$Q$30</definedName>
    <definedName name="_xlnm._FilterDatabase" localSheetId="10" hidden="1">'SPIE - DIVERS'!$A$7:$V$71</definedName>
    <definedName name="_xlnm._FilterDatabase" localSheetId="9" hidden="1">'SPIE - DOE'!$A$7:$X$69</definedName>
    <definedName name="_xlnm._FilterDatabase" localSheetId="0" hidden="1">'Suivi DOE (SPIE)'!$A$7:$U$77</definedName>
    <definedName name="CLIENT_FINAL">liste!$F$3:$F$10</definedName>
    <definedName name="CLIENT_HD">liste!$D$3:$D$6</definedName>
    <definedName name="_xlnm.Criteria">liste!$H$3:$H$5</definedName>
    <definedName name="liste_ETAPES" localSheetId="11">#REF!</definedName>
    <definedName name="liste_ETAPES" localSheetId="15">#REF!</definedName>
    <definedName name="liste_ETAPES" localSheetId="14">#REF!</definedName>
    <definedName name="liste_ETAPES" localSheetId="12">#REF!</definedName>
    <definedName name="liste_ETAPES" localSheetId="13">#REF!</definedName>
    <definedName name="liste_ETAPES" localSheetId="10">#REF!</definedName>
    <definedName name="liste_ETAPES" localSheetId="8">#REF!</definedName>
    <definedName name="liste_ETAPES" localSheetId="0">#REF!</definedName>
    <definedName name="liste_ETAPES">#REF!</definedName>
    <definedName name="N_COMMANDE">Général!$I$9:$I$30</definedName>
    <definedName name="N_DEVIS">Général!$G$9:$G$30</definedName>
    <definedName name="N°_DEVIS_DOE">'SPIE - DOE'!$H$7:$H$69</definedName>
    <definedName name="N°_Devis_PC_DP">'SPIE - DP-PC'!$L$5:$L$28</definedName>
    <definedName name="NOM_SITE_DOE">'SPIE - DOE'!$D$7:$D$69</definedName>
    <definedName name="NOM_SITE_GENERAL">Général!$B$9:$B$30</definedName>
    <definedName name="NOM_SITE_PC_DP">'SPIE - DP-PC'!$D$5:$D$28</definedName>
    <definedName name="TYPE">liste!$B$3:$B$18</definedName>
    <definedName name="_xlnm.Print_Area" localSheetId="1">Général!#REF!</definedName>
  </definedNames>
  <calcPr calcId="171027"/>
</workbook>
</file>

<file path=xl/calcChain.xml><?xml version="1.0" encoding="utf-8"?>
<calcChain xmlns="http://schemas.openxmlformats.org/spreadsheetml/2006/main">
  <c r="K23" i="20" l="1"/>
  <c r="H6" i="21"/>
  <c r="H5" i="21"/>
  <c r="H13" i="21"/>
  <c r="H12" i="21"/>
  <c r="H11" i="21"/>
  <c r="H10" i="21"/>
  <c r="H9" i="21"/>
  <c r="H8" i="21"/>
  <c r="H7" i="21"/>
  <c r="I6" i="21" l="1"/>
  <c r="I7" i="21"/>
  <c r="I8" i="21"/>
  <c r="I9" i="21"/>
  <c r="I10" i="21"/>
  <c r="I11" i="21"/>
  <c r="I12" i="21"/>
  <c r="I13" i="21"/>
  <c r="I5" i="21"/>
  <c r="N25" i="20"/>
  <c r="M25" i="20"/>
  <c r="L25" i="20"/>
  <c r="K25" i="20"/>
  <c r="J25" i="20"/>
  <c r="I25" i="20"/>
  <c r="H25" i="20"/>
  <c r="G25" i="20"/>
  <c r="F25" i="20"/>
  <c r="E25" i="20"/>
  <c r="D25" i="20"/>
  <c r="C25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N23" i="20"/>
  <c r="M23" i="20"/>
  <c r="L23" i="20"/>
  <c r="J23" i="20"/>
  <c r="I23" i="20"/>
  <c r="H23" i="20"/>
  <c r="G23" i="20"/>
  <c r="N7" i="20"/>
  <c r="M7" i="20"/>
  <c r="L7" i="20"/>
  <c r="K7" i="20"/>
  <c r="J7" i="20"/>
  <c r="I7" i="20"/>
  <c r="H7" i="20"/>
  <c r="G7" i="20"/>
  <c r="F7" i="20"/>
  <c r="E7" i="20"/>
  <c r="D7" i="20"/>
  <c r="C7" i="20"/>
  <c r="N6" i="20"/>
  <c r="M6" i="20"/>
  <c r="L6" i="20"/>
  <c r="K6" i="20"/>
  <c r="J6" i="20"/>
  <c r="I6" i="20"/>
  <c r="H6" i="20"/>
  <c r="G6" i="20"/>
  <c r="F6" i="20"/>
  <c r="E6" i="20"/>
  <c r="D6" i="20"/>
  <c r="C6" i="20"/>
  <c r="N5" i="20"/>
  <c r="M5" i="20"/>
  <c r="L5" i="20"/>
  <c r="K5" i="20"/>
  <c r="J5" i="20"/>
  <c r="I5" i="20"/>
  <c r="H5" i="20"/>
  <c r="G5" i="20"/>
  <c r="N10" i="8" l="1"/>
  <c r="N11" i="8"/>
  <c r="N12" i="8"/>
  <c r="N27" i="8"/>
  <c r="N28" i="8"/>
  <c r="N29" i="8"/>
  <c r="N30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8"/>
  <c r="D8" i="21" l="1"/>
  <c r="D9" i="21"/>
  <c r="D10" i="21"/>
  <c r="D11" i="21"/>
  <c r="D12" i="21"/>
  <c r="D13" i="21"/>
  <c r="D6" i="21"/>
  <c r="D7" i="21"/>
  <c r="D5" i="21"/>
  <c r="C7" i="21"/>
  <c r="C8" i="21"/>
  <c r="C9" i="21"/>
  <c r="C10" i="21"/>
  <c r="C11" i="21"/>
  <c r="C12" i="21"/>
  <c r="C13" i="21"/>
  <c r="C6" i="21"/>
  <c r="C5" i="21"/>
  <c r="F5" i="21" l="1"/>
  <c r="F13" i="21"/>
  <c r="F12" i="21"/>
  <c r="F11" i="21"/>
  <c r="F10" i="21"/>
  <c r="F9" i="21"/>
  <c r="F8" i="21"/>
  <c r="F7" i="21"/>
  <c r="F6" i="21"/>
  <c r="F3" i="21" l="1"/>
  <c r="D3" i="21"/>
  <c r="I59" i="20"/>
  <c r="G8" i="21" l="1"/>
  <c r="G7" i="21"/>
  <c r="G5" i="21"/>
  <c r="G6" i="21"/>
  <c r="G13" i="21"/>
  <c r="G12" i="21" l="1"/>
  <c r="G11" i="21"/>
  <c r="G10" i="21"/>
  <c r="G9" i="21"/>
  <c r="B3" i="8"/>
  <c r="C3" i="8" s="1"/>
  <c r="B27" i="6"/>
  <c r="B28" i="6"/>
  <c r="B26" i="6"/>
  <c r="B9" i="1"/>
  <c r="C9" i="1"/>
  <c r="B10" i="1"/>
  <c r="C10" i="1"/>
  <c r="B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8" i="1"/>
  <c r="C8" i="1"/>
  <c r="B19" i="6"/>
  <c r="B20" i="6"/>
  <c r="B21" i="6"/>
  <c r="B22" i="6"/>
  <c r="B23" i="6"/>
  <c r="B24" i="6"/>
  <c r="B25" i="6"/>
  <c r="C28" i="6"/>
  <c r="B18" i="6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B6" i="19"/>
  <c r="B2" i="19"/>
  <c r="C21" i="19" s="1"/>
  <c r="B2" i="18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9" i="17"/>
  <c r="B8" i="17"/>
  <c r="B7" i="17"/>
  <c r="B6" i="17"/>
  <c r="B2" i="17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B6" i="16"/>
  <c r="B2" i="16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6" i="15"/>
  <c r="B2" i="15"/>
  <c r="C21" i="15" s="1"/>
  <c r="B71" i="13"/>
  <c r="C71" i="13"/>
  <c r="C70" i="13"/>
  <c r="B70" i="13"/>
  <c r="B69" i="13"/>
  <c r="C69" i="13"/>
  <c r="C68" i="13"/>
  <c r="B68" i="13"/>
  <c r="B67" i="13"/>
  <c r="C67" i="13"/>
  <c r="C66" i="13"/>
  <c r="B66" i="13"/>
  <c r="B65" i="13"/>
  <c r="C65" i="13"/>
  <c r="C64" i="13"/>
  <c r="B64" i="13"/>
  <c r="B63" i="13"/>
  <c r="C63" i="13"/>
  <c r="C62" i="13"/>
  <c r="B62" i="13"/>
  <c r="B61" i="13"/>
  <c r="C61" i="13"/>
  <c r="C60" i="13"/>
  <c r="B60" i="13"/>
  <c r="B59" i="13"/>
  <c r="C59" i="13"/>
  <c r="C58" i="13"/>
  <c r="B58" i="13"/>
  <c r="B57" i="13"/>
  <c r="C57" i="13"/>
  <c r="C56" i="13"/>
  <c r="B56" i="13"/>
  <c r="B55" i="13"/>
  <c r="C55" i="13"/>
  <c r="C54" i="13"/>
  <c r="B54" i="13"/>
  <c r="B53" i="13"/>
  <c r="C53" i="13"/>
  <c r="C52" i="13"/>
  <c r="B52" i="13"/>
  <c r="B51" i="13"/>
  <c r="C51" i="13"/>
  <c r="C50" i="13"/>
  <c r="B50" i="13"/>
  <c r="B49" i="13"/>
  <c r="C49" i="13"/>
  <c r="C48" i="13"/>
  <c r="B48" i="13"/>
  <c r="B47" i="13"/>
  <c r="C47" i="13"/>
  <c r="C46" i="13"/>
  <c r="B46" i="13"/>
  <c r="B45" i="13"/>
  <c r="C45" i="13"/>
  <c r="C44" i="13"/>
  <c r="B44" i="13"/>
  <c r="B43" i="13"/>
  <c r="C43" i="13"/>
  <c r="C42" i="13"/>
  <c r="B42" i="13"/>
  <c r="B41" i="13"/>
  <c r="C41" i="13"/>
  <c r="C40" i="13"/>
  <c r="B40" i="13"/>
  <c r="B39" i="13"/>
  <c r="C39" i="13"/>
  <c r="C38" i="13"/>
  <c r="B38" i="13"/>
  <c r="B37" i="13"/>
  <c r="C37" i="13"/>
  <c r="C36" i="13"/>
  <c r="B36" i="13"/>
  <c r="B35" i="13"/>
  <c r="C35" i="13"/>
  <c r="C34" i="13"/>
  <c r="B34" i="13"/>
  <c r="B33" i="13"/>
  <c r="C33" i="13"/>
  <c r="C32" i="13"/>
  <c r="B32" i="13"/>
  <c r="B31" i="13"/>
  <c r="C31" i="13"/>
  <c r="C30" i="13"/>
  <c r="B30" i="13"/>
  <c r="B29" i="13"/>
  <c r="C29" i="13"/>
  <c r="C28" i="13"/>
  <c r="B28" i="13"/>
  <c r="B27" i="13"/>
  <c r="C27" i="13"/>
  <c r="C26" i="13"/>
  <c r="B26" i="13"/>
  <c r="B25" i="13"/>
  <c r="C25" i="13"/>
  <c r="C24" i="13"/>
  <c r="B24" i="13"/>
  <c r="B23" i="13"/>
  <c r="C23" i="13"/>
  <c r="C22" i="13"/>
  <c r="B22" i="13"/>
  <c r="B21" i="13"/>
  <c r="C21" i="13"/>
  <c r="C20" i="13"/>
  <c r="B20" i="13"/>
  <c r="B19" i="13"/>
  <c r="C19" i="13"/>
  <c r="B18" i="13"/>
  <c r="B17" i="13"/>
  <c r="C17" i="13"/>
  <c r="C16" i="13"/>
  <c r="B16" i="13"/>
  <c r="B15" i="13"/>
  <c r="C14" i="13"/>
  <c r="B14" i="13"/>
  <c r="B13" i="13"/>
  <c r="C13" i="13"/>
  <c r="C12" i="13"/>
  <c r="B12" i="13"/>
  <c r="B11" i="13"/>
  <c r="C10" i="13"/>
  <c r="B10" i="13"/>
  <c r="B9" i="13"/>
  <c r="C9" i="13"/>
  <c r="B8" i="13"/>
  <c r="K2" i="13"/>
  <c r="C18" i="13"/>
  <c r="B22" i="12"/>
  <c r="C22" i="12" s="1"/>
  <c r="B21" i="12"/>
  <c r="C21" i="12" s="1"/>
  <c r="B20" i="12"/>
  <c r="B19" i="12"/>
  <c r="C19" i="12" s="1"/>
  <c r="B18" i="12"/>
  <c r="B17" i="12"/>
  <c r="C17" i="12" s="1"/>
  <c r="B16" i="12"/>
  <c r="C16" i="12" s="1"/>
  <c r="B15" i="12"/>
  <c r="C15" i="12" s="1"/>
  <c r="B14" i="12"/>
  <c r="B13" i="12"/>
  <c r="C13" i="12" s="1"/>
  <c r="B12" i="12"/>
  <c r="C12" i="12" s="1"/>
  <c r="B11" i="12"/>
  <c r="C11" i="12" s="1"/>
  <c r="B10" i="12"/>
  <c r="C10" i="12" s="1"/>
  <c r="B9" i="12"/>
  <c r="C9" i="12" s="1"/>
  <c r="B8" i="12"/>
  <c r="C8" i="12" s="1"/>
  <c r="B7" i="12"/>
  <c r="C7" i="12" s="1"/>
  <c r="B6" i="12"/>
  <c r="C6" i="12" s="1"/>
  <c r="B2" i="12"/>
  <c r="B6" i="6"/>
  <c r="B7" i="6"/>
  <c r="B8" i="6"/>
  <c r="B9" i="6"/>
  <c r="B10" i="6"/>
  <c r="B11" i="6"/>
  <c r="B12" i="6"/>
  <c r="B14" i="6"/>
  <c r="B15" i="6"/>
  <c r="B16" i="6"/>
  <c r="B17" i="6"/>
  <c r="B13" i="6"/>
  <c r="N2" i="1"/>
  <c r="C24" i="1"/>
  <c r="B77" i="7"/>
  <c r="C77" i="7"/>
  <c r="B76" i="7"/>
  <c r="C76" i="7"/>
  <c r="B75" i="7"/>
  <c r="C75" i="7"/>
  <c r="B74" i="7"/>
  <c r="C74" i="7"/>
  <c r="B73" i="7"/>
  <c r="C73" i="7"/>
  <c r="B72" i="7"/>
  <c r="C72" i="7"/>
  <c r="B71" i="7"/>
  <c r="C71" i="7"/>
  <c r="B70" i="7"/>
  <c r="C70" i="7"/>
  <c r="B69" i="7"/>
  <c r="B68" i="7"/>
  <c r="C68" i="7"/>
  <c r="B67" i="7"/>
  <c r="C67" i="7"/>
  <c r="C66" i="7"/>
  <c r="B66" i="7"/>
  <c r="B65" i="7"/>
  <c r="B64" i="7"/>
  <c r="C64" i="7"/>
  <c r="B63" i="7"/>
  <c r="C63" i="7"/>
  <c r="B62" i="7"/>
  <c r="C62" i="7"/>
  <c r="B61" i="7"/>
  <c r="C61" i="7"/>
  <c r="B60" i="7"/>
  <c r="C60" i="7"/>
  <c r="B59" i="7"/>
  <c r="B58" i="7"/>
  <c r="C58" i="7"/>
  <c r="B57" i="7"/>
  <c r="C57" i="7"/>
  <c r="B56" i="7"/>
  <c r="C56" i="7"/>
  <c r="B55" i="7"/>
  <c r="C55" i="7"/>
  <c r="C54" i="7"/>
  <c r="B54" i="7"/>
  <c r="B53" i="7"/>
  <c r="C53" i="7"/>
  <c r="B52" i="7"/>
  <c r="B51" i="7"/>
  <c r="C51" i="7"/>
  <c r="B50" i="7"/>
  <c r="C50" i="7"/>
  <c r="B49" i="7"/>
  <c r="C49" i="7"/>
  <c r="B48" i="7"/>
  <c r="C48" i="7"/>
  <c r="B47" i="7"/>
  <c r="C47" i="7"/>
  <c r="B46" i="7"/>
  <c r="C46" i="7"/>
  <c r="B45" i="7"/>
  <c r="C45" i="7"/>
  <c r="C44" i="7"/>
  <c r="B44" i="7"/>
  <c r="B43" i="7"/>
  <c r="C43" i="7"/>
  <c r="B42" i="7"/>
  <c r="C42" i="7"/>
  <c r="B41" i="7"/>
  <c r="C40" i="7"/>
  <c r="B40" i="7"/>
  <c r="B39" i="7"/>
  <c r="C39" i="7"/>
  <c r="B38" i="7"/>
  <c r="C38" i="7"/>
  <c r="B37" i="7"/>
  <c r="C37" i="7"/>
  <c r="B36" i="7"/>
  <c r="C36" i="7"/>
  <c r="B35" i="7"/>
  <c r="B34" i="7"/>
  <c r="C34" i="7"/>
  <c r="B33" i="7"/>
  <c r="C33" i="7"/>
  <c r="B32" i="7"/>
  <c r="C32" i="7"/>
  <c r="B31" i="7"/>
  <c r="C31" i="7"/>
  <c r="B30" i="7"/>
  <c r="C30" i="7"/>
  <c r="B29" i="7"/>
  <c r="C29" i="7"/>
  <c r="B28" i="7"/>
  <c r="B27" i="7"/>
  <c r="C27" i="7"/>
  <c r="C26" i="7"/>
  <c r="B26" i="7"/>
  <c r="B25" i="7"/>
  <c r="C25" i="7"/>
  <c r="B24" i="7"/>
  <c r="C24" i="7"/>
  <c r="B23" i="7"/>
  <c r="C23" i="7"/>
  <c r="B22" i="7"/>
  <c r="C22" i="7"/>
  <c r="B21" i="7"/>
  <c r="C21" i="7"/>
  <c r="B20" i="7"/>
  <c r="C20" i="7"/>
  <c r="B19" i="7"/>
  <c r="C19" i="7"/>
  <c r="C18" i="7"/>
  <c r="B18" i="7"/>
  <c r="B17" i="7"/>
  <c r="C17" i="7"/>
  <c r="B16" i="7"/>
  <c r="B15" i="7"/>
  <c r="C15" i="7"/>
  <c r="B14" i="7"/>
  <c r="C14" i="7"/>
  <c r="B13" i="7"/>
  <c r="C13" i="7"/>
  <c r="B12" i="7"/>
  <c r="C12" i="7"/>
  <c r="B11" i="7"/>
  <c r="C11" i="7"/>
  <c r="B10" i="7"/>
  <c r="C10" i="7"/>
  <c r="B9" i="7"/>
  <c r="C9" i="7"/>
  <c r="B8" i="7"/>
  <c r="K2" i="7"/>
  <c r="B2" i="6"/>
  <c r="C39" i="1"/>
  <c r="C11" i="1"/>
  <c r="C8" i="13"/>
  <c r="C11" i="13"/>
  <c r="C15" i="13"/>
  <c r="C14" i="12"/>
  <c r="C18" i="12"/>
  <c r="C20" i="12"/>
  <c r="C8" i="7"/>
  <c r="C41" i="7"/>
  <c r="C16" i="7"/>
  <c r="C35" i="7"/>
  <c r="C69" i="7"/>
  <c r="C52" i="7"/>
  <c r="C28" i="7"/>
  <c r="C65" i="7"/>
  <c r="C59" i="7"/>
  <c r="C23" i="6" l="1"/>
  <c r="C16" i="16"/>
  <c r="C12" i="17"/>
  <c r="C19" i="19"/>
  <c r="C8" i="19"/>
  <c r="C17" i="19"/>
  <c r="C6" i="6"/>
  <c r="C11" i="17"/>
  <c r="C6" i="19"/>
  <c r="C8" i="15"/>
  <c r="C21" i="17"/>
  <c r="C22" i="15"/>
  <c r="C20" i="17"/>
  <c r="C20" i="19"/>
  <c r="C12" i="6"/>
  <c r="C14" i="6"/>
  <c r="C9" i="6"/>
  <c r="C18" i="6"/>
  <c r="C10" i="6"/>
  <c r="C16" i="6"/>
  <c r="C25" i="6"/>
  <c r="C8" i="6"/>
  <c r="C17" i="6"/>
  <c r="C13" i="15"/>
  <c r="C6" i="15"/>
  <c r="C14" i="17"/>
  <c r="C13" i="19"/>
  <c r="C9" i="19"/>
  <c r="C22" i="19"/>
  <c r="C15" i="15"/>
  <c r="C20" i="15"/>
  <c r="C13" i="17"/>
  <c r="C6" i="17"/>
  <c r="C9" i="15"/>
  <c r="C14" i="15"/>
  <c r="C7" i="17"/>
  <c r="C22" i="17"/>
  <c r="C18" i="19"/>
  <c r="C11" i="19"/>
  <c r="C14" i="19"/>
  <c r="C8" i="17"/>
  <c r="C17" i="15"/>
  <c r="C7" i="15"/>
  <c r="C18" i="15"/>
  <c r="C16" i="15"/>
  <c r="C15" i="17"/>
  <c r="C18" i="17"/>
  <c r="C16" i="17"/>
  <c r="C16" i="19"/>
  <c r="C19" i="15"/>
  <c r="C11" i="15"/>
  <c r="C10" i="15"/>
  <c r="C12" i="15"/>
  <c r="C17" i="17"/>
  <c r="C9" i="17"/>
  <c r="C10" i="17"/>
  <c r="C15" i="19"/>
  <c r="C7" i="19"/>
  <c r="C10" i="19"/>
  <c r="C12" i="19"/>
  <c r="C21" i="16"/>
  <c r="C22" i="16"/>
  <c r="C19" i="16"/>
  <c r="C8" i="16"/>
  <c r="C11" i="6"/>
  <c r="C7" i="6"/>
  <c r="C15" i="6"/>
  <c r="C6" i="16"/>
  <c r="C24" i="6"/>
  <c r="C27" i="6"/>
  <c r="C15" i="16"/>
  <c r="C17" i="16"/>
  <c r="C18" i="16"/>
  <c r="C20" i="16"/>
  <c r="C7" i="16"/>
  <c r="C9" i="16"/>
  <c r="C10" i="16"/>
  <c r="C12" i="16"/>
  <c r="C11" i="16"/>
  <c r="C13" i="16"/>
  <c r="C14" i="16"/>
  <c r="C19" i="6"/>
  <c r="C22" i="6"/>
  <c r="C26" i="6"/>
  <c r="C20" i="6"/>
  <c r="C21" i="6"/>
  <c r="C13" i="6"/>
  <c r="C19" i="17"/>
</calcChain>
</file>

<file path=xl/comments1.xml><?xml version="1.0" encoding="utf-8"?>
<comments xmlns="http://schemas.openxmlformats.org/spreadsheetml/2006/main">
  <authors>
    <author>GERANT Nicolas</author>
  </authors>
  <commentList>
    <comment ref="G8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Pas de FN 5.1 (FN5.1 light)</t>
        </r>
      </text>
    </comment>
    <comment ref="O11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Mail reçu le 05/02 car pas transféré à temps...</t>
        </r>
      </text>
    </comment>
    <comment ref="U12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Envois le 16/02 mais CD disparu... renvoyé le 24/03</t>
        </r>
      </text>
    </comment>
    <comment ref="M16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Voir mail envoyé le 10/02/16.
DOE en Stand By en attendant de statuer sur EDF à changer ou non? (Vers 12Kva - 60A et si on attend la modif des triplexeurs.
Intervention EDF prévue le 30/03/16. DOE à réaliser une fois EDF fait.</t>
        </r>
      </text>
    </comment>
    <comment ref="Q1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DOE non arrivé ou non retiré par XL le 18/12/15, nouvel envois effectué le 04/02/15</t>
        </r>
      </text>
    </comment>
    <comment ref="Q23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En attente d'un retour sur site pour photos pano et accès.</t>
        </r>
      </text>
    </comment>
    <comment ref="N2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- renvoyé le 04/02
- Mail pour rappl le 18/02</t>
        </r>
      </text>
    </comment>
    <comment ref="O2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Considéré comme validé par recetteur car Fragale a validé la facturation</t>
        </r>
      </text>
    </comment>
    <comment ref="H3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Date donné par Gerald le 11/03/16</t>
        </r>
      </text>
    </comment>
    <comment ref="I3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DOE prêt, reste à remettre la FN5.1 avec les courbes de mesures validées. (retour sur site car prob de mesures).
Prob sur BDE: pas d'opérateur SFR ds liste (voir dossier "problème fichier BDE" dans TGVN EPINAC sur nouveau dossier (3)
ATTENTION: Reprendre fichier absence,txt dans dossier "problème fichier BDE"</t>
        </r>
      </text>
    </comment>
    <comment ref="J3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Prob envois, voir mail à Nadine Ferrante le 14/04</t>
        </r>
      </text>
    </comment>
    <comment ref="M38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Reprises non faites lors de mon absence alors qu'il me semblait que ND l'avait fait...</t>
        </r>
      </text>
    </comment>
    <comment ref="Q4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DOE non arrivé ou non retiré par XL le 18/12/15, nouvel envois effectué le 04/02/15</t>
        </r>
      </text>
    </comment>
    <comment ref="K44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4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4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48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51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18/02 pour anticiper les réserves connues</t>
        </r>
      </text>
    </comment>
    <comment ref="K53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Demande par mail le 10/02 à Fabrice pour obtenir certif galva de Circet + Attestation de pose.
Ok voir mail fabrice + mail Eric du 19/02 </t>
        </r>
      </text>
    </comment>
    <comment ref="I59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En attente photos de l'équipe FH + infos, voir mail du 17/03/16. Intervention sur terrain prévue le 22/03 ou 23/03</t>
        </r>
      </text>
    </comment>
    <comment ref="K6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Q6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OK, Docs d'entrée ajoutés</t>
        </r>
      </text>
    </comment>
    <comment ref="U6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1er envois le 09/03/16</t>
        </r>
      </text>
    </comment>
    <comment ref="K63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19/02 pour anticiper les réserves connues</t>
        </r>
      </text>
    </comment>
    <comment ref="K74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réalisé  le 19/02 pour anticiper les réserves.
</t>
        </r>
      </text>
    </comment>
    <comment ref="K7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réalisé  le 19/02 pour anticiper les réserves.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H17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Nouvelle modifs à faire le 18/08/16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Renvoyer le 17/08/16 suite à nouvelle modifs</t>
        </r>
      </text>
    </comment>
    <comment ref="H19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nouvelle modif le 02/09/16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5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6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7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8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sharedStrings.xml><?xml version="1.0" encoding="utf-8"?>
<sst xmlns="http://schemas.openxmlformats.org/spreadsheetml/2006/main" count="1685" uniqueCount="498">
  <si>
    <t>NOM SITE</t>
  </si>
  <si>
    <t>CODE 14</t>
  </si>
  <si>
    <t>REPRISES XAVIER LOUIS</t>
  </si>
  <si>
    <t>CDP</t>
  </si>
  <si>
    <t>00012732X12-13</t>
  </si>
  <si>
    <t>-</t>
  </si>
  <si>
    <t>OK</t>
  </si>
  <si>
    <t>RESERVE DOC:</t>
  </si>
  <si>
    <t>Date 
validation</t>
  </si>
  <si>
    <t>date envois
XL</t>
  </si>
  <si>
    <t>Modif disj
- existant: Diff en 15/30/45. 
- projet: Non diff en 30/60.</t>
  </si>
  <si>
    <t>REPRISES PREVUES</t>
  </si>
  <si>
    <t>Date envois 
Appel à recette</t>
  </si>
  <si>
    <t>Observations/manque pour envois DOE</t>
  </si>
  <si>
    <t>Date AN1_FN6</t>
  </si>
  <si>
    <t>Date FN5.1
validée</t>
  </si>
  <si>
    <t>ETAPE</t>
  </si>
  <si>
    <t>ATTENTION à détacher</t>
  </si>
  <si>
    <t>ATTENTION renomage</t>
  </si>
  <si>
    <t>Date 
reprises/envois</t>
  </si>
  <si>
    <t>ZBM2 GONSANS</t>
  </si>
  <si>
    <t>JR.LEVEL</t>
  </si>
  <si>
    <t>GUEMAR</t>
  </si>
  <si>
    <t>LGV TRAITIEFONTAINE</t>
  </si>
  <si>
    <t>BISCHHEIM</t>
  </si>
  <si>
    <t>TGVN_MANLAY</t>
  </si>
  <si>
    <t xml:space="preserve">QUETIGNY_LES_CHARRIERES </t>
  </si>
  <si>
    <t>STG CASERNE LIZE</t>
  </si>
  <si>
    <t>ZBM1_BAUME_LES_MESSIEURS</t>
  </si>
  <si>
    <t>ZBCM_LADOYE_SUR_ANCELLE</t>
  </si>
  <si>
    <t>TGVN_ST_EMILAND_ALLARD</t>
  </si>
  <si>
    <t>TGVN_LUCHET</t>
  </si>
  <si>
    <t>BISCHHEIM_OUEST</t>
  </si>
  <si>
    <t>ZBM2 SAFFLOZ</t>
  </si>
  <si>
    <t>TGVN LIERNAIS</t>
  </si>
  <si>
    <t>LUTTERBACH</t>
  </si>
  <si>
    <t xml:space="preserve">BOURBON_LANCY_THERMAL </t>
  </si>
  <si>
    <t>ZBM2_LAVAL_LE_PRIEURE</t>
  </si>
  <si>
    <t>ZBCM2_DAMMARTIN_GLAMONDANS</t>
  </si>
  <si>
    <t>ZBCM2_AISSEY_COTEBRUNE</t>
  </si>
  <si>
    <t xml:space="preserve">TGVN_MUNOT_RTE </t>
  </si>
  <si>
    <t>ERSTEIN KRAFFT</t>
  </si>
  <si>
    <t>STG FORGES</t>
  </si>
  <si>
    <t>ZBCM2 LIEUCOURT</t>
  </si>
  <si>
    <t>ZBCM2 BOURGUIGNON LES MOREY</t>
  </si>
  <si>
    <t>STG ELSAU</t>
  </si>
  <si>
    <t>STG HOMME DE FER</t>
  </si>
  <si>
    <t>HEILLECOURT</t>
  </si>
  <si>
    <t>THAON GARE</t>
  </si>
  <si>
    <t>TGVN_EPINAC</t>
  </si>
  <si>
    <t>VOLGELSHEIM</t>
  </si>
  <si>
    <t>SCHWEIGHOUSE CLAUSENHOF</t>
  </si>
  <si>
    <t>PLOBSHEIM</t>
  </si>
  <si>
    <t>ZB2_DARCEY</t>
  </si>
  <si>
    <t>ZB2_BOUX_SOUS_SALMAISE</t>
  </si>
  <si>
    <t>ZB2_MERVANS</t>
  </si>
  <si>
    <t>ERSTEIN</t>
  </si>
  <si>
    <t>VANDOEUVRE BRABOIS</t>
  </si>
  <si>
    <t>ZBM2 LE VERNOY</t>
  </si>
  <si>
    <t>ZB ECHALOT</t>
  </si>
  <si>
    <t>ZB MOITRON</t>
  </si>
  <si>
    <t>ZB SALIVES</t>
  </si>
  <si>
    <t>ZB RIEL LES EAUX</t>
  </si>
  <si>
    <t>ZB GEVROLLES</t>
  </si>
  <si>
    <t>ZB ST SEINE</t>
  </si>
  <si>
    <t>ZB LIGNEROLLES</t>
  </si>
  <si>
    <t>ZB BOUDREVILLE</t>
  </si>
  <si>
    <t>ZB2 ANGLURE</t>
  </si>
  <si>
    <t>HOUSSEN</t>
  </si>
  <si>
    <t>AULNOIS EN PERTHOIS</t>
  </si>
  <si>
    <t>ZB2_DAMPIERRE_EN_MONTAGNE</t>
  </si>
  <si>
    <t xml:space="preserve">STE_MENEHOULD_SANEF </t>
  </si>
  <si>
    <t>ZB2_MONTMELARD</t>
  </si>
  <si>
    <t>ZB_LA_GRANDE_VERRIERE</t>
  </si>
  <si>
    <t>ZBC COLMERY</t>
  </si>
  <si>
    <t>ZB2 COLOMBE</t>
  </si>
  <si>
    <t>ZB2 MURLIN</t>
  </si>
  <si>
    <t>ZB2 TOURY</t>
  </si>
  <si>
    <t>STG_STE_ANNE</t>
  </si>
  <si>
    <t>ZB2_LA_TAGNIERE</t>
  </si>
  <si>
    <t>IS EN BASSIGNY</t>
  </si>
  <si>
    <t>ZB2_CHATEAUNEUF</t>
  </si>
  <si>
    <t xml:space="preserve">ZB2_FOUGERET </t>
  </si>
  <si>
    <t>ZB2_ML_CULLES</t>
  </si>
  <si>
    <t>TURCKHEIM_VILLE</t>
  </si>
  <si>
    <t>00000045S13-13</t>
  </si>
  <si>
    <t>00025438S13-13</t>
  </si>
  <si>
    <t>00018404X13-12</t>
  </si>
  <si>
    <t>00020174X13-09</t>
  </si>
  <si>
    <t>00000113S11-14</t>
  </si>
  <si>
    <t>00000366E12-15</t>
  </si>
  <si>
    <t xml:space="preserve">00011712E11-06 </t>
  </si>
  <si>
    <t>00003486S11-15</t>
  </si>
  <si>
    <t>00024410X12-11</t>
  </si>
  <si>
    <t>00028018X11-12</t>
  </si>
  <si>
    <t>00018165E12-15</t>
  </si>
  <si>
    <t>00017899E12-15</t>
  </si>
  <si>
    <t>00081835S11-15</t>
  </si>
  <si>
    <t>00012762X12-13</t>
  </si>
  <si>
    <t>00000339E12-15</t>
  </si>
  <si>
    <t>00000320S13-13</t>
  </si>
  <si>
    <t>00031106E14-13</t>
  </si>
  <si>
    <t>00022199X12-13</t>
  </si>
  <si>
    <t>00022198X12-13</t>
  </si>
  <si>
    <t>00017890E12-15</t>
  </si>
  <si>
    <t>00018685S11-08</t>
  </si>
  <si>
    <t>00004939S11-15</t>
  </si>
  <si>
    <t>00022218X14-10 / 00022218X13-13</t>
  </si>
  <si>
    <t>00022203X14-10 / 00022203X12-12</t>
  </si>
  <si>
    <t>00000117S11-15</t>
  </si>
  <si>
    <t>00015415S11-15</t>
  </si>
  <si>
    <t>00000259L12-13</t>
  </si>
  <si>
    <t>00005440L13-13</t>
  </si>
  <si>
    <t>00011255E11-11</t>
  </si>
  <si>
    <t>00000225S13-13</t>
  </si>
  <si>
    <t>00000414S13-13</t>
  </si>
  <si>
    <t>00000131S13-13</t>
  </si>
  <si>
    <t>00012510E12-11</t>
  </si>
  <si>
    <t>00013058E11-12</t>
  </si>
  <si>
    <t>00013316E14-10</t>
  </si>
  <si>
    <t>00000031S14-13</t>
  </si>
  <si>
    <t>00000071L12-13</t>
  </si>
  <si>
    <t>00002523X12-13</t>
  </si>
  <si>
    <t>00009270E11-12</t>
  </si>
  <si>
    <t>00009282E11-12</t>
  </si>
  <si>
    <t>00009275E11-12</t>
  </si>
  <si>
    <t>00009244E11-12</t>
  </si>
  <si>
    <t>00014944E11-12</t>
  </si>
  <si>
    <t>00009442E11-12</t>
  </si>
  <si>
    <t>00009257E11-12</t>
  </si>
  <si>
    <t>00009245E11-12</t>
  </si>
  <si>
    <t>00012751E13-13</t>
  </si>
  <si>
    <t>00000268S14-13</t>
  </si>
  <si>
    <t>00000090L12-12</t>
  </si>
  <si>
    <t>00013047E11-12</t>
  </si>
  <si>
    <t>00000117C12-12</t>
  </si>
  <si>
    <t>00013330E11-12</t>
  </si>
  <si>
    <t>00009426E11-12</t>
  </si>
  <si>
    <t>00022022E11-12</t>
  </si>
  <si>
    <t>00013454E11-12</t>
  </si>
  <si>
    <t>00013445E11-12</t>
  </si>
  <si>
    <t>00013419E11-12</t>
  </si>
  <si>
    <t>00024854S11-11</t>
  </si>
  <si>
    <t>00013288E11-12</t>
  </si>
  <si>
    <t>00013327E11-12</t>
  </si>
  <si>
    <t>00000061C1</t>
  </si>
  <si>
    <t>00013314E11-12</t>
  </si>
  <si>
    <t>00013460E11-12</t>
  </si>
  <si>
    <t>00013272E11-12</t>
  </si>
  <si>
    <t>00008793S13-13</t>
  </si>
  <si>
    <t>FEGERSHEIM CHX</t>
  </si>
  <si>
    <t>LGV FONTENELLE</t>
  </si>
  <si>
    <t>B. ROUSSEL</t>
  </si>
  <si>
    <t>L. BARABAN</t>
  </si>
  <si>
    <t>A. ROGER</t>
  </si>
  <si>
    <t>F. FRAGALE</t>
  </si>
  <si>
    <t>P. GUILLIER</t>
  </si>
  <si>
    <t>P. YAGER</t>
  </si>
  <si>
    <r>
      <t>00013</t>
    </r>
    <r>
      <rPr>
        <b/>
        <sz val="10"/>
        <rFont val="Arial"/>
        <family val="2"/>
      </rPr>
      <t>3</t>
    </r>
    <r>
      <rPr>
        <sz val="10"/>
        <rFont val="Arial"/>
        <family val="2"/>
      </rPr>
      <t>46E11-12</t>
    </r>
  </si>
  <si>
    <t>14/12/2015
18/01/2016</t>
  </si>
  <si>
    <t>Date 
envoi CD</t>
  </si>
  <si>
    <t>ZB2_TOUTENANT</t>
  </si>
  <si>
    <t>ok</t>
  </si>
  <si>
    <t>Date 
validation R7</t>
  </si>
  <si>
    <t>Date FN5.1 
envoyée</t>
  </si>
  <si>
    <t>voir An1_FN6</t>
  </si>
  <si>
    <t>Nb 
Jours</t>
  </si>
  <si>
    <t>Reprendre les accès</t>
  </si>
  <si>
    <t>Suite à découverte canalisation enterrée à l'emplacement du massif pylône, dépose d'une nouvelle DP pour déplacement du site d'environ 2m. Attente retour DP pour reprendre les travaux</t>
  </si>
  <si>
    <t>pas de Fn5.1</t>
  </si>
  <si>
    <t>pas de FN5.1</t>
  </si>
  <si>
    <t>infra FH</t>
  </si>
  <si>
    <t>pas de FN5.1 (prévu S11)</t>
  </si>
  <si>
    <t>Problème bailleur qui ne nous autorise pas à débuter nos travaux avant la fin des travaux de réhabilitation du bâtiment. Travaux prévus pas avant fin mars.</t>
  </si>
  <si>
    <t>Stand by</t>
  </si>
  <si>
    <t>Coupleur delta ohm prévu dans FN4 non compatible. Vu avec radio et commande de nouveau coupleur Kathrein. En attente livraison pour envois FN5.1</t>
  </si>
  <si>
    <t>pas de FN5.1 (prévu S09)</t>
  </si>
  <si>
    <t>Travaux en stand by suite à condition météo, chemin d'accès non praticable par engins lourds (toupie béton). Date reprise travaux prévue en S06 si chemin praticable. Informer M. Patrick GUILLIER de la date de mise a dispo des supports.</t>
  </si>
  <si>
    <t>Reprises FI + PV mesures de terre</t>
  </si>
  <si>
    <t>Reprise photos EDF</t>
  </si>
  <si>
    <t>CHAUFFOURT</t>
  </si>
  <si>
    <t>00000006C14-14</t>
  </si>
  <si>
    <t>STG_ELSAU.msg</t>
  </si>
  <si>
    <t>Voir com</t>
  </si>
  <si>
    <t>reçu Le:</t>
  </si>
  <si>
    <t>Photos accès à modifier</t>
  </si>
  <si>
    <t>REALISATION DOE POUR APPEL A RECETTE</t>
  </si>
  <si>
    <t>AN1_FN6 + levée de réserves</t>
  </si>
  <si>
    <t>ENVOIS DOE DOCUMENTALISTE ORANGE</t>
  </si>
  <si>
    <t>INFORMATIONS SITES</t>
  </si>
  <si>
    <t>ENVOIS DOE DOCUMENTALISTE</t>
  </si>
  <si>
    <t>An1_FN6 + RESERVES</t>
  </si>
  <si>
    <t>APPEL A RECETTE</t>
  </si>
  <si>
    <t>pas de réserves mais modifs à faire</t>
  </si>
  <si>
    <t>LA BAFFE</t>
  </si>
  <si>
    <t>00000168L12-14</t>
  </si>
  <si>
    <t>V</t>
  </si>
  <si>
    <t>Mr Louis aimerait un DOE complet</t>
  </si>
  <si>
    <t>Voir mail du 29/02</t>
  </si>
  <si>
    <t>Voir mail du 01/03</t>
  </si>
  <si>
    <t>voir mail du 17/12/15</t>
  </si>
  <si>
    <t>Voir mail du 02/03</t>
  </si>
  <si>
    <t>Réserves pas vraiment justifiées (mail 02/03)</t>
  </si>
  <si>
    <t>voir mail ou  FN6</t>
  </si>
  <si>
    <t>Site Bourgogne, Docs à ajouter</t>
  </si>
  <si>
    <t>00000009S12-16</t>
  </si>
  <si>
    <t>ST LOUIS</t>
  </si>
  <si>
    <t>site E1</t>
  </si>
  <si>
    <t>Voir mail du 11/04 JC lemonnier</t>
  </si>
  <si>
    <t>Date de retour attendu</t>
  </si>
  <si>
    <t>Date envois pour validation</t>
  </si>
  <si>
    <t>Date retour modifications</t>
  </si>
  <si>
    <t>REALISATION DP/PC</t>
  </si>
  <si>
    <t>Remarques</t>
  </si>
  <si>
    <t>DP ou PC</t>
  </si>
  <si>
    <t>FRASNE</t>
  </si>
  <si>
    <t>PC</t>
  </si>
  <si>
    <t>VALDIEU</t>
  </si>
  <si>
    <t>ARCIS SUR AUBE</t>
  </si>
  <si>
    <t>WITTELSHEIM CITE AMELIE</t>
  </si>
  <si>
    <t>SELESTAT</t>
  </si>
  <si>
    <t>JL.BABIK</t>
  </si>
  <si>
    <t>DP</t>
  </si>
  <si>
    <t>Date envois pour validation2</t>
  </si>
  <si>
    <t>COSNES HOTEL DE VILLE</t>
  </si>
  <si>
    <t>00003901 E1</t>
  </si>
  <si>
    <t>00000088 S1</t>
  </si>
  <si>
    <t>00000044 C1</t>
  </si>
  <si>
    <t>00004948 S1</t>
  </si>
  <si>
    <t>0000006 S1</t>
  </si>
  <si>
    <t>00000103 X1</t>
  </si>
  <si>
    <t>GIVRY</t>
  </si>
  <si>
    <t>00000281 E1</t>
  </si>
  <si>
    <t>GUEUGNON</t>
  </si>
  <si>
    <t>00000114 E1</t>
  </si>
  <si>
    <t>JOIGNY</t>
  </si>
  <si>
    <t>00000090 E1</t>
  </si>
  <si>
    <t>LAUW</t>
  </si>
  <si>
    <t>00000073 S1</t>
  </si>
  <si>
    <t>MULHOUSE MER ROUGE</t>
  </si>
  <si>
    <t>00010638 S1</t>
  </si>
  <si>
    <t>TROISFONTAINES</t>
  </si>
  <si>
    <t>00000179 L2</t>
  </si>
  <si>
    <t>R.VANDAMME</t>
  </si>
  <si>
    <t>SPIE</t>
  </si>
  <si>
    <t>13/04 et 22/03</t>
  </si>
  <si>
    <t>Date validation
ORANGE</t>
  </si>
  <si>
    <t>FORBACH VERRERIE</t>
  </si>
  <si>
    <t>00007172L2</t>
  </si>
  <si>
    <t>MOULINS LES METZ FRESCATY</t>
  </si>
  <si>
    <t>00000031L22-16</t>
  </si>
  <si>
    <t>MONTBELIARD</t>
  </si>
  <si>
    <t>00000165X12-16</t>
  </si>
  <si>
    <t>ZB CUSSY EN MORVANS</t>
  </si>
  <si>
    <t>00009406E11-12</t>
  </si>
  <si>
    <t>0000444E11-16</t>
  </si>
  <si>
    <t>PETIT NOIR</t>
  </si>
  <si>
    <t>ZB2 HAUTEROCHE</t>
  </si>
  <si>
    <t>00013897X12-16</t>
  </si>
  <si>
    <t>00013059E11-12</t>
  </si>
  <si>
    <t>AUXERRE CHAMPOULAINS</t>
  </si>
  <si>
    <t>0000406E11-16</t>
  </si>
  <si>
    <t>BOUZONVILLE</t>
  </si>
  <si>
    <t>00000171L22-16</t>
  </si>
  <si>
    <t>METABIEF STADE</t>
  </si>
  <si>
    <t>00001979X12-16</t>
  </si>
  <si>
    <t>MULHOUSE BOURTZWILLER</t>
  </si>
  <si>
    <t>00000307S12-16</t>
  </si>
  <si>
    <t>WOIPPY</t>
  </si>
  <si>
    <t>00000086L22-16</t>
  </si>
  <si>
    <t>BALANOD</t>
  </si>
  <si>
    <t>00000066X11-12</t>
  </si>
  <si>
    <t>ZB GLUX EN GLENNE</t>
  </si>
  <si>
    <t>00009415E11-15</t>
  </si>
  <si>
    <t>HZB AULNOIS EN PERTHOIS</t>
  </si>
  <si>
    <t>Date 
validation CD</t>
  </si>
  <si>
    <t>AVALLON AGENCE FT</t>
  </si>
  <si>
    <t>Voir acces par tel</t>
  </si>
  <si>
    <t>MAIL:</t>
  </si>
  <si>
    <t>LONS LE SAUNIER</t>
  </si>
  <si>
    <t>OBERNAI</t>
  </si>
  <si>
    <t>00000039S12-16</t>
  </si>
  <si>
    <t>MARAINVILLER BARRAQUE</t>
  </si>
  <si>
    <t>00029552L14-13</t>
  </si>
  <si>
    <t>TERVILLE ECHANGEUR DEM</t>
  </si>
  <si>
    <t>00028223L24-12</t>
  </si>
  <si>
    <t>00000077X12-16</t>
  </si>
  <si>
    <t>GEUDERTHEIM</t>
  </si>
  <si>
    <t>00021653S14-09</t>
  </si>
  <si>
    <t>JARNY</t>
  </si>
  <si>
    <t>00000049 L2</t>
  </si>
  <si>
    <t>PIERRE DE BRESSE</t>
  </si>
  <si>
    <t>00000385 E1</t>
  </si>
  <si>
    <t>RORBACH LES BITCHES</t>
  </si>
  <si>
    <t>00000074 L2</t>
  </si>
  <si>
    <t>A.WATBLED</t>
  </si>
  <si>
    <t>Date demande prestation</t>
  </si>
  <si>
    <t>N° Devis</t>
  </si>
  <si>
    <t>N° facture</t>
  </si>
  <si>
    <t>N° Commande</t>
  </si>
  <si>
    <t>FACTURATION</t>
  </si>
  <si>
    <t>Date envois facture</t>
  </si>
  <si>
    <t>Date 
paiement</t>
  </si>
  <si>
    <t>Devis envoyé le</t>
  </si>
  <si>
    <t>commande reçue le</t>
  </si>
  <si>
    <t>UCHIZY</t>
  </si>
  <si>
    <t>COUCHES</t>
  </si>
  <si>
    <t>Commentaires</t>
  </si>
  <si>
    <t>Retour sur site nécessaire</t>
  </si>
  <si>
    <t>TYPE</t>
  </si>
  <si>
    <t>CLIENT HD</t>
  </si>
  <si>
    <t>CLIENT FINAL</t>
  </si>
  <si>
    <t>N° DEVIS</t>
  </si>
  <si>
    <t>CLIENTS</t>
  </si>
  <si>
    <t>COMMENTAIRES</t>
  </si>
  <si>
    <t>TABLEAU DE SUIVI GENERAL</t>
  </si>
  <si>
    <t>Date</t>
  </si>
  <si>
    <t>Semaine</t>
  </si>
  <si>
    <t>CRVT</t>
  </si>
  <si>
    <t>DIM</t>
  </si>
  <si>
    <t>COMSIS</t>
  </si>
  <si>
    <t>DTI</t>
  </si>
  <si>
    <t>APD</t>
  </si>
  <si>
    <t>DOE</t>
  </si>
  <si>
    <t>AUTRES</t>
  </si>
  <si>
    <t>00000228 E1</t>
  </si>
  <si>
    <t>ROULANS</t>
  </si>
  <si>
    <t>MARCIGNY</t>
  </si>
  <si>
    <t>SAUSHEIM</t>
  </si>
  <si>
    <t>AUTUN SAINT ANDRE</t>
  </si>
  <si>
    <t>00000422 E1</t>
  </si>
  <si>
    <t>00000019 X1</t>
  </si>
  <si>
    <t>00000012 S1</t>
  </si>
  <si>
    <t>LGV DANNE RFF</t>
  </si>
  <si>
    <t>00020281 L1</t>
  </si>
  <si>
    <t>GRANVELLE</t>
  </si>
  <si>
    <t>00000108 E1</t>
  </si>
  <si>
    <t>00000398 E1</t>
  </si>
  <si>
    <t>00000068 X1</t>
  </si>
  <si>
    <t>MARSANNAY FT</t>
  </si>
  <si>
    <t>TGV ANCEY</t>
  </si>
  <si>
    <t>TGV FAIN LES MONTBARD</t>
  </si>
  <si>
    <t>TGV LANTENAY</t>
  </si>
  <si>
    <t>TGVN CENSEREY CHAPPE</t>
  </si>
  <si>
    <t>FRANCHEVILLE</t>
  </si>
  <si>
    <t>HAROUE</t>
  </si>
  <si>
    <t>TOUL CENTRE</t>
  </si>
  <si>
    <t>HAGONDANGE</t>
  </si>
  <si>
    <t>LES ECORCES</t>
  </si>
  <si>
    <t>NODS</t>
  </si>
  <si>
    <t>PONTARLIER CENTRE</t>
  </si>
  <si>
    <t>ST CLAUDE</t>
  </si>
  <si>
    <t>STG CRONENBOURG ZI</t>
  </si>
  <si>
    <t>STG SAINTE ANNE</t>
  </si>
  <si>
    <t>N° COMMANDE</t>
  </si>
  <si>
    <t>N° FACTURE</t>
  </si>
  <si>
    <t>FACTURE 
Envoyée</t>
  </si>
  <si>
    <t>PAIEMENT
Effectué</t>
  </si>
  <si>
    <t>DEV16-0002</t>
  </si>
  <si>
    <t>DEV16-0024</t>
  </si>
  <si>
    <t>neuf/réam</t>
  </si>
  <si>
    <t>Neuf</t>
  </si>
  <si>
    <t>Réam</t>
  </si>
  <si>
    <t>DEV16-0027</t>
  </si>
  <si>
    <t>FAC16-0008</t>
  </si>
  <si>
    <t>FAC16-0014</t>
  </si>
  <si>
    <t>LACF42/T0058086/00</t>
  </si>
  <si>
    <t>LACF42/T0058037/00</t>
  </si>
  <si>
    <t>00032399E15-15</t>
  </si>
  <si>
    <t>00000066E11-16</t>
  </si>
  <si>
    <t>00032357E14-15</t>
  </si>
  <si>
    <t>00032400E15-15</t>
  </si>
  <si>
    <t>00011257E12-15</t>
  </si>
  <si>
    <t>00000093L12-16</t>
  </si>
  <si>
    <t>00020773L12-16</t>
  </si>
  <si>
    <t>00022218X13-12</t>
  </si>
  <si>
    <t>00000224L12-16</t>
  </si>
  <si>
    <t>00022203X12-12</t>
  </si>
  <si>
    <t>00000018L22-16</t>
  </si>
  <si>
    <t>00000071X12-16</t>
  </si>
  <si>
    <t>00000012X12-13</t>
  </si>
  <si>
    <t>00000179X12-16</t>
  </si>
  <si>
    <t>00000045X12-16</t>
  </si>
  <si>
    <t>00004924S11-15</t>
  </si>
  <si>
    <t>En attente de vérification de la part de Mr Homerin pour unité foncière (mail du 21/09)</t>
  </si>
  <si>
    <t>En attente réponse Laurent (mail du 21/09)</t>
  </si>
  <si>
    <t>DEV16-0001</t>
  </si>
  <si>
    <t>DEV16-0003</t>
  </si>
  <si>
    <t>DEV16-0005</t>
  </si>
  <si>
    <t>DEV16-0022</t>
  </si>
  <si>
    <t>BURNAUPT LE HAUT</t>
  </si>
  <si>
    <t>DEV16-0025</t>
  </si>
  <si>
    <t>PARON SUD</t>
  </si>
  <si>
    <t>00018529 E1</t>
  </si>
  <si>
    <t>00000010 S1</t>
  </si>
  <si>
    <t>00007172 L2</t>
  </si>
  <si>
    <t>00021653 S1</t>
  </si>
  <si>
    <t>LACF42/T0058090/00</t>
  </si>
  <si>
    <t>FAC16-0010</t>
  </si>
  <si>
    <t>LACF42/T0058094/00</t>
  </si>
  <si>
    <t>FAC16-0012</t>
  </si>
  <si>
    <t>LACF42/T0058089/00</t>
  </si>
  <si>
    <t>FAC16-0009</t>
  </si>
  <si>
    <t>PC/DP</t>
  </si>
  <si>
    <t>CLIENT 
HorizonDAO</t>
  </si>
  <si>
    <t>CLIENT 
FINAL</t>
  </si>
  <si>
    <t>CRITERES</t>
  </si>
  <si>
    <t>NOM_SITE_GENERAL</t>
  </si>
  <si>
    <t>N_DEVIS</t>
  </si>
  <si>
    <t>N_COMMANDE</t>
  </si>
  <si>
    <t>MODIF CRVT</t>
  </si>
  <si>
    <t>MODIF PC/DP</t>
  </si>
  <si>
    <t>MODIF DIM</t>
  </si>
  <si>
    <t>MODIF COMSIS</t>
  </si>
  <si>
    <t>MODIF APD</t>
  </si>
  <si>
    <t>MODIF DOE</t>
  </si>
  <si>
    <t>MODIF DTI</t>
  </si>
  <si>
    <t>DEV16-0007</t>
  </si>
  <si>
    <t>REIMS HAUTVILLERS</t>
  </si>
  <si>
    <t>CHALONS MAHOUT</t>
  </si>
  <si>
    <t>CHATEAU THIERRY</t>
  </si>
  <si>
    <t>FISMES</t>
  </si>
  <si>
    <t>IGNY COMBLIZY</t>
  </si>
  <si>
    <t>ST DIZIER VERT BOIS</t>
  </si>
  <si>
    <t>VITRY LE FRANCOIS</t>
  </si>
  <si>
    <t>FUMAY</t>
  </si>
  <si>
    <t>DEV16-0011</t>
  </si>
  <si>
    <t>NOUZONVILLE</t>
  </si>
  <si>
    <t>REVIN DES MARQUISADES</t>
  </si>
  <si>
    <t>REVIN 1 : MALGRE TOUT</t>
  </si>
  <si>
    <t>APD CHAPPES EXPLOITATION</t>
  </si>
  <si>
    <t>LAGERY</t>
  </si>
  <si>
    <t>DEV16-0009</t>
  </si>
  <si>
    <t>MOUZON</t>
  </si>
  <si>
    <t>SEDAN</t>
  </si>
  <si>
    <t>FROISSY</t>
  </si>
  <si>
    <t>DEV16-0010</t>
  </si>
  <si>
    <t>ESTISSAC</t>
  </si>
  <si>
    <t>MESNIL ST PERE</t>
  </si>
  <si>
    <t>AIX EN OTHE</t>
  </si>
  <si>
    <t>DEV16-0008</t>
  </si>
  <si>
    <t>R001917</t>
  </si>
  <si>
    <t>FAC16-0001</t>
  </si>
  <si>
    <t>FAC16-0002</t>
  </si>
  <si>
    <t>FAC16-0003</t>
  </si>
  <si>
    <t>FAC16-0004</t>
  </si>
  <si>
    <t>FAC16-0005</t>
  </si>
  <si>
    <t>FAC16-0006</t>
  </si>
  <si>
    <t>FAC16-0007</t>
  </si>
  <si>
    <t>R001931</t>
  </si>
  <si>
    <t>R002147</t>
  </si>
  <si>
    <t>R002157</t>
  </si>
  <si>
    <t>R002156</t>
  </si>
  <si>
    <t>DATE 
PAIEMENT PREVU</t>
  </si>
  <si>
    <t>DATE 
ENVOIS FAC</t>
  </si>
  <si>
    <t>PRIX</t>
  </si>
  <si>
    <t>PAIEMENT RECU</t>
  </si>
  <si>
    <t>PAYE</t>
  </si>
  <si>
    <t>DATE PAIEMENT REEL</t>
  </si>
  <si>
    <t>SOTRALENTZ</t>
  </si>
  <si>
    <t>DATE ENVOIS DEVIS</t>
  </si>
  <si>
    <t>DATE ENVOIS C. AVANCEMENT</t>
  </si>
  <si>
    <t>S.O</t>
  </si>
  <si>
    <t>N° AR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</si>
  <si>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</si>
  <si>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</si>
  <si>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</si>
  <si>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</si>
  <si>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</si>
  <si>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</si>
  <si>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</si>
  <si>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</si>
  <si>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</si>
  <si>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</si>
  <si>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</si>
  <si>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</si>
  <si>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</si>
  <si>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TABLEAU PREVISIONEL</t>
  </si>
  <si>
    <t>TABLEAU REEL</t>
  </si>
  <si>
    <t>TABLEAU CALCUL</t>
  </si>
  <si>
    <t>N° Facture</t>
  </si>
  <si>
    <t>Montant total</t>
  </si>
  <si>
    <t>Taux du CA</t>
  </si>
  <si>
    <t>Résultat</t>
  </si>
  <si>
    <t>date de paiement prev</t>
  </si>
  <si>
    <t>date de prelevement réel</t>
  </si>
  <si>
    <t>TOTAL</t>
  </si>
  <si>
    <t>TOTAL PAYE</t>
  </si>
  <si>
    <t>Client</t>
  </si>
  <si>
    <t>Client1</t>
  </si>
  <si>
    <t>Client2</t>
  </si>
  <si>
    <t>Client3</t>
  </si>
  <si>
    <t>Client4</t>
  </si>
  <si>
    <t>Client5</t>
  </si>
  <si>
    <t>Client6</t>
  </si>
  <si>
    <t>Client7</t>
  </si>
  <si>
    <t>BERRU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</si>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</sst>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00"/>
    <numFmt numFmtId="165" formatCode="#,##0.00\ &quot;€&quot;"/>
    <numFmt numFmtId="166" formatCode="[$-40C]mmmm\-yy;@"/>
  </numFmts>
  <fonts count="2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4"/>
      <color rgb="FFFF0000"/>
      <name val="Wingdings 2"/>
      <family val="1"/>
      <charset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Algerian"/>
      <family val="5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0">
    <xf numFmtId="0" fontId="0" fillId="0" borderId="0" xfId="0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Font="1"/>
    <xf numFmtId="0" fontId="2" fillId="0" borderId="7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14" fontId="2" fillId="0" borderId="13" xfId="0" applyNumberFormat="1" applyFont="1" applyFill="1" applyBorder="1" applyAlignment="1">
      <alignment horizontal="center" vertical="center" wrapText="1"/>
    </xf>
    <xf numFmtId="0" fontId="11" fillId="6" borderId="14" xfId="0" applyFont="1" applyFill="1" applyBorder="1"/>
    <xf numFmtId="0" fontId="9" fillId="7" borderId="2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9" fillId="2" borderId="12" xfId="0" applyFont="1" applyFill="1" applyBorder="1" applyAlignment="1">
      <alignment horizontal="right" vertical="center"/>
    </xf>
    <xf numFmtId="0" fontId="9" fillId="2" borderId="1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 wrapText="1" shrinkToFit="1"/>
    </xf>
    <xf numFmtId="0" fontId="7" fillId="0" borderId="1" xfId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horizontal="center" vertical="center"/>
    </xf>
    <xf numFmtId="0" fontId="12" fillId="8" borderId="6" xfId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0" fillId="9" borderId="5" xfId="0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/>
    </xf>
    <xf numFmtId="14" fontId="0" fillId="0" borderId="0" xfId="0" applyNumberFormat="1"/>
    <xf numFmtId="16" fontId="0" fillId="0" borderId="0" xfId="0" applyNumberFormat="1" applyFont="1"/>
    <xf numFmtId="0" fontId="0" fillId="0" borderId="5" xfId="0" applyFill="1" applyBorder="1" applyAlignment="1">
      <alignment horizontal="center" vertical="center" wrapText="1" shrinkToFit="1"/>
    </xf>
    <xf numFmtId="14" fontId="0" fillId="0" borderId="5" xfId="0" applyNumberFormat="1" applyFill="1" applyBorder="1" applyAlignment="1">
      <alignment horizontal="center" vertical="center"/>
    </xf>
    <xf numFmtId="14" fontId="2" fillId="9" borderId="9" xfId="0" applyNumberFormat="1" applyFont="1" applyFill="1" applyBorder="1" applyAlignment="1">
      <alignment horizontal="center" vertical="center" wrapText="1"/>
    </xf>
    <xf numFmtId="14" fontId="2" fillId="9" borderId="1" xfId="0" applyNumberFormat="1" applyFont="1" applyFill="1" applyBorder="1" applyAlignment="1">
      <alignment horizontal="center" vertical="center" wrapText="1"/>
    </xf>
    <xf numFmtId="14" fontId="2" fillId="9" borderId="13" xfId="0" applyNumberFormat="1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/>
    </xf>
    <xf numFmtId="14" fontId="2" fillId="9" borderId="18" xfId="0" applyNumberFormat="1" applyFont="1" applyFill="1" applyBorder="1" applyAlignment="1">
      <alignment horizontal="center" vertical="center" wrapText="1"/>
    </xf>
    <xf numFmtId="14" fontId="2" fillId="9" borderId="19" xfId="0" applyNumberFormat="1" applyFont="1" applyFill="1" applyBorder="1" applyAlignment="1">
      <alignment horizontal="center" vertical="center" wrapText="1"/>
    </xf>
    <xf numFmtId="14" fontId="2" fillId="9" borderId="20" xfId="0" applyNumberFormat="1" applyFont="1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9" fillId="7" borderId="22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/>
    </xf>
    <xf numFmtId="0" fontId="10" fillId="4" borderId="27" xfId="0" applyFont="1" applyFill="1" applyBorder="1" applyAlignment="1">
      <alignment horizontal="center" vertical="center" wrapText="1"/>
    </xf>
    <xf numFmtId="11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14" fillId="9" borderId="13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 shrinkToFit="1"/>
    </xf>
    <xf numFmtId="14" fontId="15" fillId="0" borderId="5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horizontal="center" vertical="center" wrapText="1" shrinkToFi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4" fontId="15" fillId="0" borderId="7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center" vertical="center"/>
    </xf>
    <xf numFmtId="16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/>
    </xf>
    <xf numFmtId="14" fontId="2" fillId="9" borderId="28" xfId="0" applyNumberFormat="1" applyFont="1" applyFill="1" applyBorder="1" applyAlignment="1">
      <alignment horizontal="center" vertical="center" wrapText="1"/>
    </xf>
    <xf numFmtId="14" fontId="2" fillId="9" borderId="29" xfId="0" applyNumberFormat="1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14" fontId="2" fillId="9" borderId="32" xfId="0" applyNumberFormat="1" applyFont="1" applyFill="1" applyBorder="1" applyAlignment="1">
      <alignment horizontal="center" vertical="center" wrapText="1"/>
    </xf>
    <xf numFmtId="14" fontId="2" fillId="9" borderId="33" xfId="0" applyNumberFormat="1" applyFont="1" applyFill="1" applyBorder="1" applyAlignment="1">
      <alignment horizontal="center" vertical="center" wrapText="1"/>
    </xf>
    <xf numFmtId="14" fontId="2" fillId="9" borderId="34" xfId="0" applyNumberFormat="1" applyFont="1" applyFill="1" applyBorder="1" applyAlignment="1">
      <alignment horizontal="center" vertical="center" wrapText="1"/>
    </xf>
    <xf numFmtId="14" fontId="2" fillId="9" borderId="35" xfId="0" applyNumberFormat="1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14" fontId="0" fillId="15" borderId="6" xfId="0" applyNumberFormat="1" applyFont="1" applyFill="1" applyBorder="1" applyAlignment="1">
      <alignment horizontal="center" vertical="center"/>
    </xf>
    <xf numFmtId="0" fontId="0" fillId="15" borderId="6" xfId="0" applyNumberForma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/>
    </xf>
    <xf numFmtId="14" fontId="2" fillId="16" borderId="20" xfId="0" applyNumberFormat="1" applyFont="1" applyFill="1" applyBorder="1" applyAlignment="1">
      <alignment horizontal="center" vertical="center" wrapText="1"/>
    </xf>
    <xf numFmtId="14" fontId="2" fillId="16" borderId="13" xfId="0" applyNumberFormat="1" applyFont="1" applyFill="1" applyBorder="1" applyAlignment="1">
      <alignment horizontal="center" vertical="center" wrapText="1"/>
    </xf>
    <xf numFmtId="0" fontId="2" fillId="16" borderId="2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9" fillId="17" borderId="19" xfId="0" applyFont="1" applyFill="1" applyBorder="1" applyAlignment="1">
      <alignment horizontal="center" vertical="center"/>
    </xf>
    <xf numFmtId="0" fontId="9" fillId="17" borderId="19" xfId="0" applyFont="1" applyFill="1" applyBorder="1" applyAlignment="1">
      <alignment horizontal="center" vertical="center" wrapText="1"/>
    </xf>
    <xf numFmtId="0" fontId="9" fillId="5" borderId="37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0" fontId="0" fillId="9" borderId="1" xfId="0" applyFill="1" applyBorder="1" applyAlignment="1">
      <alignment horizontal="center" vertical="center" wrapText="1" shrinkToFi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7" fillId="21" borderId="39" xfId="0" applyFont="1" applyFill="1" applyBorder="1" applyAlignment="1">
      <alignment horizontal="center"/>
    </xf>
    <xf numFmtId="165" fontId="2" fillId="16" borderId="13" xfId="0" applyNumberFormat="1" applyFont="1" applyFill="1" applyBorder="1" applyAlignment="1">
      <alignment horizontal="center" vertical="center" wrapText="1"/>
    </xf>
    <xf numFmtId="165" fontId="2" fillId="16" borderId="20" xfId="0" applyNumberFormat="1" applyFont="1" applyFill="1" applyBorder="1" applyAlignment="1">
      <alignment horizontal="center" vertical="center" wrapText="1"/>
    </xf>
    <xf numFmtId="0" fontId="17" fillId="21" borderId="39" xfId="0" applyFont="1" applyFill="1" applyBorder="1" applyAlignment="1">
      <alignment horizontal="center"/>
    </xf>
    <xf numFmtId="0" fontId="19" fillId="10" borderId="40" xfId="0" applyFont="1" applyFill="1" applyBorder="1" applyAlignment="1">
      <alignment horizontal="center" vertical="center"/>
    </xf>
    <xf numFmtId="0" fontId="19" fillId="10" borderId="41" xfId="0" applyFont="1" applyFill="1" applyBorder="1" applyAlignment="1">
      <alignment horizontal="center" vertical="center"/>
    </xf>
    <xf numFmtId="0" fontId="19" fillId="10" borderId="42" xfId="0" applyFont="1" applyFill="1" applyBorder="1" applyAlignment="1">
      <alignment horizontal="center" vertical="center"/>
    </xf>
    <xf numFmtId="0" fontId="19" fillId="2" borderId="43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19" fillId="12" borderId="44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 wrapText="1"/>
    </xf>
    <xf numFmtId="0" fontId="19" fillId="12" borderId="41" xfId="0" applyFont="1" applyFill="1" applyBorder="1" applyAlignment="1">
      <alignment horizontal="center" vertical="center"/>
    </xf>
    <xf numFmtId="0" fontId="19" fillId="12" borderId="42" xfId="0" applyFont="1" applyFill="1" applyBorder="1" applyAlignment="1">
      <alignment horizontal="center" vertical="center" wrapText="1"/>
    </xf>
    <xf numFmtId="0" fontId="19" fillId="12" borderId="45" xfId="0" applyFont="1" applyFill="1" applyBorder="1" applyAlignment="1">
      <alignment horizontal="center" vertical="center" wrapText="1"/>
    </xf>
    <xf numFmtId="0" fontId="19" fillId="13" borderId="46" xfId="0" applyFont="1" applyFill="1" applyBorder="1" applyAlignment="1">
      <alignment horizontal="center" vertical="center"/>
    </xf>
    <xf numFmtId="0" fontId="2" fillId="18" borderId="9" xfId="0" applyFont="1" applyFill="1" applyBorder="1" applyAlignment="1">
      <alignment horizontal="center" vertical="center" wrapText="1"/>
    </xf>
    <xf numFmtId="0" fontId="2" fillId="18" borderId="1" xfId="0" applyNumberFormat="1" applyFont="1" applyFill="1" applyBorder="1" applyAlignment="1">
      <alignment horizontal="center" vertical="center" wrapText="1"/>
    </xf>
    <xf numFmtId="0" fontId="2" fillId="18" borderId="20" xfId="0" applyFont="1" applyFill="1" applyBorder="1" applyAlignment="1">
      <alignment horizontal="center" vertical="center" wrapText="1"/>
    </xf>
    <xf numFmtId="0" fontId="0" fillId="14" borderId="0" xfId="0" applyFill="1" applyAlignment="1">
      <alignment horizontal="center"/>
    </xf>
    <xf numFmtId="0" fontId="21" fillId="1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7" fillId="18" borderId="38" xfId="0" applyFont="1" applyFill="1" applyBorder="1" applyAlignment="1">
      <alignment horizontal="center"/>
    </xf>
    <xf numFmtId="0" fontId="17" fillId="18" borderId="36" xfId="0" applyFont="1" applyFill="1" applyBorder="1" applyAlignment="1">
      <alignment horizontal="center"/>
    </xf>
    <xf numFmtId="0" fontId="17" fillId="18" borderId="39" xfId="0" applyFont="1" applyFill="1" applyBorder="1" applyAlignment="1">
      <alignment horizontal="center"/>
    </xf>
    <xf numFmtId="0" fontId="9" fillId="4" borderId="38" xfId="0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9" fillId="4" borderId="39" xfId="0" applyFont="1" applyFill="1" applyBorder="1" applyAlignment="1">
      <alignment horizontal="center"/>
    </xf>
    <xf numFmtId="0" fontId="17" fillId="3" borderId="38" xfId="0" applyFont="1" applyFill="1" applyBorder="1" applyAlignment="1">
      <alignment horizontal="center"/>
    </xf>
    <xf numFmtId="0" fontId="17" fillId="3" borderId="36" xfId="0" applyFont="1" applyFill="1" applyBorder="1" applyAlignment="1">
      <alignment horizontal="center"/>
    </xf>
    <xf numFmtId="0" fontId="17" fillId="3" borderId="39" xfId="0" applyFont="1" applyFill="1" applyBorder="1" applyAlignment="1">
      <alignment horizontal="center"/>
    </xf>
    <xf numFmtId="0" fontId="17" fillId="2" borderId="38" xfId="0" applyFont="1" applyFill="1" applyBorder="1" applyAlignment="1">
      <alignment horizontal="center"/>
    </xf>
    <xf numFmtId="0" fontId="17" fillId="2" borderId="36" xfId="0" applyFont="1" applyFill="1" applyBorder="1" applyAlignment="1">
      <alignment horizontal="center"/>
    </xf>
    <xf numFmtId="0" fontId="17" fillId="2" borderId="39" xfId="0" applyFont="1" applyFill="1" applyBorder="1" applyAlignment="1">
      <alignment horizontal="center"/>
    </xf>
    <xf numFmtId="0" fontId="18" fillId="15" borderId="38" xfId="0" applyFont="1" applyFill="1" applyBorder="1" applyAlignment="1">
      <alignment horizontal="center"/>
    </xf>
    <xf numFmtId="0" fontId="18" fillId="15" borderId="36" xfId="0" applyFont="1" applyFill="1" applyBorder="1" applyAlignment="1">
      <alignment horizontal="center"/>
    </xf>
    <xf numFmtId="0" fontId="18" fillId="15" borderId="39" xfId="0" applyFont="1" applyFill="1" applyBorder="1" applyAlignment="1">
      <alignment horizontal="center"/>
    </xf>
    <xf numFmtId="0" fontId="17" fillId="19" borderId="38" xfId="0" applyFont="1" applyFill="1" applyBorder="1" applyAlignment="1">
      <alignment horizontal="center"/>
    </xf>
    <xf numFmtId="0" fontId="17" fillId="19" borderId="36" xfId="0" applyFont="1" applyFill="1" applyBorder="1" applyAlignment="1">
      <alignment horizontal="center"/>
    </xf>
    <xf numFmtId="0" fontId="17" fillId="20" borderId="38" xfId="0" applyFont="1" applyFill="1" applyBorder="1" applyAlignment="1">
      <alignment horizontal="center"/>
    </xf>
    <xf numFmtId="0" fontId="17" fillId="20" borderId="39" xfId="0" applyFont="1" applyFill="1" applyBorder="1" applyAlignment="1">
      <alignment horizontal="center"/>
    </xf>
    <xf numFmtId="0" fontId="17" fillId="21" borderId="36" xfId="0" applyFont="1" applyFill="1" applyBorder="1" applyAlignment="1">
      <alignment horizontal="center"/>
    </xf>
    <xf numFmtId="0" fontId="17" fillId="21" borderId="39" xfId="0" applyFont="1" applyFill="1" applyBorder="1" applyAlignment="1">
      <alignment horizontal="center"/>
    </xf>
    <xf numFmtId="0" fontId="17" fillId="4" borderId="38" xfId="0" applyFont="1" applyFill="1" applyBorder="1" applyAlignment="1">
      <alignment horizontal="center"/>
    </xf>
    <xf numFmtId="0" fontId="17" fillId="4" borderId="39" xfId="0" applyFont="1" applyFill="1" applyBorder="1" applyAlignment="1">
      <alignment horizontal="center"/>
    </xf>
    <xf numFmtId="0" fontId="9" fillId="3" borderId="38" xfId="0" applyFont="1" applyFill="1" applyBorder="1" applyAlignment="1">
      <alignment horizontal="center"/>
    </xf>
    <xf numFmtId="0" fontId="9" fillId="3" borderId="36" xfId="0" applyFont="1" applyFill="1" applyBorder="1" applyAlignment="1">
      <alignment horizontal="center"/>
    </xf>
    <xf numFmtId="0" fontId="9" fillId="3" borderId="39" xfId="0" applyFont="1" applyFill="1" applyBorder="1" applyAlignment="1">
      <alignment horizontal="center"/>
    </xf>
    <xf numFmtId="0" fontId="17" fillId="17" borderId="38" xfId="0" applyFont="1" applyFill="1" applyBorder="1" applyAlignment="1">
      <alignment horizontal="center"/>
    </xf>
    <xf numFmtId="0" fontId="17" fillId="17" borderId="36" xfId="0" applyFont="1" applyFill="1" applyBorder="1" applyAlignment="1">
      <alignment horizontal="center"/>
    </xf>
    <xf numFmtId="0" fontId="17" fillId="17" borderId="39" xfId="0" applyFont="1" applyFill="1" applyBorder="1" applyAlignment="1">
      <alignment horizontal="center"/>
    </xf>
    <xf numFmtId="166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4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6" tint="-0.24994659260841701"/>
      </font>
    </dxf>
    <dxf>
      <font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6" tint="-0.24994659260841701"/>
      </font>
    </dxf>
    <dxf>
      <font>
        <color rgb="FFFF000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5" tint="0.7999816888943144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color theme="6" tint="-0.24994659260841701"/>
      </font>
    </dxf>
    <dxf>
      <font>
        <color rgb="FFFF0000"/>
      </font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1200150</xdr:colOff>
          <xdr:row>4</xdr:row>
          <xdr:rowOff>47625</xdr:rowOff>
        </xdr:from>
        <xdr:to>
          <xdr:col>2</xdr:col>
          <xdr:colOff>381000</xdr:colOff>
          <xdr:row>4</xdr:row>
          <xdr:rowOff>333375</xdr:rowOff>
        </xdr:to>
        <xdr:sp macro="" textlink="">
          <xdr:nvSpPr>
            <xdr:cNvPr id="17414" name="CommandButton1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1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1866901</xdr:colOff>
      <xdr:row>2</xdr:row>
      <xdr:rowOff>57150</xdr:rowOff>
    </xdr:from>
    <xdr:to>
      <xdr:col>9</xdr:col>
      <xdr:colOff>114301</xdr:colOff>
      <xdr:row>13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677401" y="438150"/>
          <a:ext cx="1047750" cy="21526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114300</xdr:colOff>
      <xdr:row>9</xdr:row>
      <xdr:rowOff>57150</xdr:rowOff>
    </xdr:from>
    <xdr:to>
      <xdr:col>10</xdr:col>
      <xdr:colOff>2019300</xdr:colOff>
      <xdr:row>12</xdr:row>
      <xdr:rowOff>123825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1487150" y="1771650"/>
          <a:ext cx="1905000" cy="63817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Nouvelle colonne.</a:t>
          </a:r>
          <a:r>
            <a:rPr lang="fr-FR" sz="1100" baseline="0">
              <a:solidFill>
                <a:srgbClr val="FF0000"/>
              </a:solidFill>
            </a:rPr>
            <a:t> La colonne I = H mais le format de cellule est différent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114301</xdr:colOff>
      <xdr:row>7</xdr:row>
      <xdr:rowOff>180975</xdr:rowOff>
    </xdr:from>
    <xdr:to>
      <xdr:col>10</xdr:col>
      <xdr:colOff>114300</xdr:colOff>
      <xdr:row>10</xdr:row>
      <xdr:rowOff>185738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>
          <a:stCxn id="3" idx="1"/>
          <a:endCxn id="2" idx="3"/>
        </xdr:cNvCxnSpPr>
      </xdr:nvCxnSpPr>
      <xdr:spPr>
        <a:xfrm flipH="1" flipV="1">
          <a:off x="10725151" y="1514475"/>
          <a:ext cx="761999" cy="576263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971550</xdr:colOff>
      <xdr:row>21</xdr:row>
      <xdr:rowOff>123825</xdr:rowOff>
    </xdr:from>
    <xdr:to>
      <xdr:col>11</xdr:col>
      <xdr:colOff>76200</xdr:colOff>
      <xdr:row>23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C45CFA2-09C5-454A-9636-85656B26CDBF}"/>
            </a:ext>
          </a:extLst>
        </xdr:cNvPr>
        <xdr:cNvSpPr/>
      </xdr:nvSpPr>
      <xdr:spPr>
        <a:xfrm>
          <a:off x="9848850" y="4505325"/>
          <a:ext cx="1200150" cy="3048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161923</xdr:colOff>
      <xdr:row>4</xdr:row>
      <xdr:rowOff>0</xdr:rowOff>
    </xdr:from>
    <xdr:to>
      <xdr:col>15</xdr:col>
      <xdr:colOff>123825</xdr:colOff>
      <xdr:row>16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2391DF9-039E-402A-A289-67A98854696C}"/>
            </a:ext>
          </a:extLst>
        </xdr:cNvPr>
        <xdr:cNvSpPr txBox="1"/>
      </xdr:nvSpPr>
      <xdr:spPr>
        <a:xfrm>
          <a:off x="7991473" y="952500"/>
          <a:ext cx="7010402" cy="245745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>
              <a:solidFill>
                <a:srgbClr val="FF0000"/>
              </a:solidFill>
            </a:rPr>
            <a:t>J'ai testé ma</a:t>
          </a:r>
          <a:r>
            <a:rPr lang="fr-FR" sz="1100" u="sng" baseline="0">
              <a:solidFill>
                <a:srgbClr val="FF0000"/>
              </a:solidFill>
            </a:rPr>
            <a:t> formule dans cette cellule: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=SOMME.SI('Tableau de suivi.xlsm'!Tableau6[Mois];"septembre-16";'Tableau de suivi.xlsm'!Tableau6[Résultat])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Je recherche donc la somme de toutes les cases contenant septembre-16 dans le tableau6 (qui se trouve en feuille "Factures" et dans la colonne "Mois".)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Problème, la fonction doit voir la formule et non la valeur "Septembre-16"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Sinon une solution sans la colonne "mois" qui ne me sert à rien sauf à chercher une autre solution me convient bien.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="0" i="1" baseline="0">
              <a:solidFill>
                <a:srgbClr val="0000FF"/>
              </a:solidFill>
            </a:rPr>
            <a:t>Logiquement dans cette case, je devrais avoir : 550 + 180 soit 730 qui est donc la somme des deux résultats (colonne F du tableau dans la feuille "Factures") car payé en septembre 2016 (colonne H ou </a:t>
          </a:r>
          <a:r>
            <a:rPr lang="fr-FR" sz="1100" b="0" i="1" baseline="0">
              <a:solidFill>
                <a:srgbClr val="0000FF"/>
              </a:solidFill>
              <a:latin typeface="+mn-lt"/>
              <a:ea typeface="+mn-ea"/>
              <a:cs typeface="+mn-cs"/>
            </a:rPr>
            <a:t>I du tableau dans la feuille "Factures"). </a:t>
          </a:r>
        </a:p>
      </xdr:txBody>
    </xdr:sp>
    <xdr:clientData/>
  </xdr:twoCellAnchor>
  <xdr:twoCellAnchor>
    <xdr:from>
      <xdr:col>10</xdr:col>
      <xdr:colOff>523875</xdr:colOff>
      <xdr:row>16</xdr:row>
      <xdr:rowOff>171450</xdr:rowOff>
    </xdr:from>
    <xdr:to>
      <xdr:col>11</xdr:col>
      <xdr:colOff>523874</xdr:colOff>
      <xdr:row>21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EF85EE7-C629-4090-AA69-D1067E9B79E8}"/>
            </a:ext>
          </a:extLst>
        </xdr:cNvPr>
        <xdr:cNvCxnSpPr>
          <a:stCxn id="3" idx="2"/>
          <a:endCxn id="2" idx="0"/>
        </xdr:cNvCxnSpPr>
      </xdr:nvCxnSpPr>
      <xdr:spPr>
        <a:xfrm flipH="1">
          <a:off x="10448925" y="3409950"/>
          <a:ext cx="1047749" cy="10953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914400</xdr:colOff>
      <xdr:row>15</xdr:row>
      <xdr:rowOff>47625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5898475" y="484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704850</xdr:colOff>
          <xdr:row>38</xdr:row>
          <xdr:rowOff>57150</xdr:rowOff>
        </xdr:from>
        <xdr:to>
          <xdr:col>19</xdr:col>
          <xdr:colOff>2466975</xdr:colOff>
          <xdr:row>38</xdr:row>
          <xdr:rowOff>266700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9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666750</xdr:colOff>
          <xdr:row>10</xdr:row>
          <xdr:rowOff>47625</xdr:rowOff>
        </xdr:from>
        <xdr:to>
          <xdr:col>19</xdr:col>
          <xdr:colOff>2438400</xdr:colOff>
          <xdr:row>10</xdr:row>
          <xdr:rowOff>247650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9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914400</xdr:colOff>
      <xdr:row>20</xdr:row>
      <xdr:rowOff>47625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25898475" y="484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704850</xdr:colOff>
          <xdr:row>17</xdr:row>
          <xdr:rowOff>57150</xdr:rowOff>
        </xdr:from>
        <xdr:to>
          <xdr:col>16</xdr:col>
          <xdr:colOff>2466975</xdr:colOff>
          <xdr:row>17</xdr:row>
          <xdr:rowOff>266700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A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666750</xdr:colOff>
          <xdr:row>14</xdr:row>
          <xdr:rowOff>47625</xdr:rowOff>
        </xdr:from>
        <xdr:to>
          <xdr:col>16</xdr:col>
          <xdr:colOff>2438400</xdr:colOff>
          <xdr:row>14</xdr:row>
          <xdr:rowOff>247650</xdr:rowOff>
        </xdr:to>
        <xdr:sp macro="" textlink="">
          <xdr:nvSpPr>
            <xdr:cNvPr id="8194" name="Object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A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1123950</xdr:colOff>
          <xdr:row>0</xdr:row>
          <xdr:rowOff>66675</xdr:rowOff>
        </xdr:from>
        <xdr:to>
          <xdr:col>4</xdr:col>
          <xdr:colOff>771525</xdr:colOff>
          <xdr:row>2</xdr:row>
          <xdr:rowOff>76200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B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suiv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ownloads\Tableau%20de%20suivi%20%2528modele%2529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OE (SPIE)"/>
      <sheetName val="Général"/>
      <sheetName val="  "/>
      <sheetName val="Factures"/>
      <sheetName val="Paye"/>
      <sheetName val=" "/>
      <sheetName val="SPIE"/>
      <sheetName val="SPIE - DP-PC"/>
      <sheetName val="SPIE - DTI"/>
      <sheetName val="SPIE - DOE"/>
      <sheetName val="SPIE - DIVERS"/>
      <sheetName val="GOBE"/>
      <sheetName val="GOBE - CRVT"/>
      <sheetName val="GOBE - DP-PC"/>
      <sheetName val="GOBE - DTI_APD"/>
      <sheetName val="GOBE - DOE"/>
      <sheetName val="GOBE - DIV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OE (SPIE)"/>
      <sheetName val="Général"/>
      <sheetName val="  "/>
      <sheetName val="Factures"/>
      <sheetName val="Paye"/>
      <sheetName val=" "/>
      <sheetName val="liste"/>
      <sheetName val="SPIE - DP-PC"/>
      <sheetName val="SPIE - DTI"/>
      <sheetName val="SPIE - DOE"/>
      <sheetName val="SPIE - DIVERS"/>
      <sheetName val="GOBE - CRVT"/>
      <sheetName val="GOBE - DP-PC"/>
      <sheetName val="GOBE - DTI_APD"/>
      <sheetName val="GOBE - DOE"/>
      <sheetName val="GOBE - DIVERS"/>
    </sheetNames>
    <sheetDataSet>
      <sheetData sheetId="0"/>
      <sheetData sheetId="1">
        <row r="9">
          <cell r="K9" t="str">
            <v>FAC16-0001</v>
          </cell>
          <cell r="O9">
            <v>42622</v>
          </cell>
        </row>
        <row r="10">
          <cell r="K10" t="str">
            <v>FAC16-0001</v>
          </cell>
          <cell r="O10">
            <v>42622</v>
          </cell>
        </row>
        <row r="11">
          <cell r="K11" t="str">
            <v>FAC16-0001</v>
          </cell>
          <cell r="O11">
            <v>42622</v>
          </cell>
        </row>
        <row r="12">
          <cell r="K12" t="str">
            <v>FAC16-0001</v>
          </cell>
          <cell r="O12">
            <v>42622</v>
          </cell>
        </row>
        <row r="13">
          <cell r="K13" t="str">
            <v>FAC16-0001</v>
          </cell>
          <cell r="O13">
            <v>42622</v>
          </cell>
        </row>
        <row r="14">
          <cell r="K14" t="str">
            <v>FAC16-0002</v>
          </cell>
          <cell r="O14">
            <v>42622</v>
          </cell>
        </row>
        <row r="15">
          <cell r="K15" t="str">
            <v>FAC16-0003</v>
          </cell>
          <cell r="O15">
            <v>42651</v>
          </cell>
        </row>
        <row r="16">
          <cell r="K16" t="str">
            <v>FAC16-0003</v>
          </cell>
          <cell r="O16">
            <v>42651</v>
          </cell>
        </row>
        <row r="17">
          <cell r="K17" t="str">
            <v>FAC16-0003</v>
          </cell>
          <cell r="O17">
            <v>42651</v>
          </cell>
        </row>
        <row r="18">
          <cell r="K18" t="str">
            <v>FAC16-0003</v>
          </cell>
          <cell r="O18">
            <v>42651</v>
          </cell>
        </row>
        <row r="19">
          <cell r="K19" t="str">
            <v>FAC16-0004</v>
          </cell>
          <cell r="O19">
            <v>42651</v>
          </cell>
        </row>
        <row r="20">
          <cell r="K20" t="str">
            <v>FAC16-0004</v>
          </cell>
          <cell r="O20">
            <v>42651</v>
          </cell>
        </row>
        <row r="21">
          <cell r="K21" t="str">
            <v>FAC16-0004</v>
          </cell>
          <cell r="O21">
            <v>42651</v>
          </cell>
        </row>
        <row r="22">
          <cell r="K22" t="str">
            <v>FAC16-0005</v>
          </cell>
          <cell r="O22">
            <v>42651</v>
          </cell>
        </row>
        <row r="23">
          <cell r="K23" t="str">
            <v>FAC16-0005</v>
          </cell>
          <cell r="O23">
            <v>42651</v>
          </cell>
        </row>
        <row r="24">
          <cell r="K24" t="str">
            <v>FAC16-0005</v>
          </cell>
          <cell r="O24">
            <v>42651</v>
          </cell>
        </row>
        <row r="25">
          <cell r="K25" t="str">
            <v>FAC16-0005</v>
          </cell>
          <cell r="O25">
            <v>42651</v>
          </cell>
        </row>
        <row r="26">
          <cell r="K26" t="str">
            <v>FAC16-0005</v>
          </cell>
          <cell r="O26">
            <v>42651</v>
          </cell>
        </row>
        <row r="27">
          <cell r="K27" t="str">
            <v>FAC16-0006</v>
          </cell>
        </row>
        <row r="28">
          <cell r="K28" t="str">
            <v>FAC16-0007</v>
          </cell>
        </row>
        <row r="29">
          <cell r="K29" t="str">
            <v>FAC16-0008</v>
          </cell>
        </row>
        <row r="30">
          <cell r="K30" t="str">
            <v>FAC16-0009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id="1" name="Tableau1" displayName="Tableau1" ref="B8:R30" totalsRowShown="0" dataDxfId="322" headerRowBorderDxfId="323" tableBorderDxfId="321">
  <autoFilter ref="B8:R30"/>
  <sortState ref="B9:R30">
    <sortCondition ref="K8:K30"/>
  </sortState>
  <tableColumns count="17">
    <tableColumn id="1" name="NOM SITE" dataDxfId="320"/>
    <tableColumn id="2" name="CODE 14" dataDxfId="319"/>
    <tableColumn id="3" name="TYPE" dataDxfId="318"/>
    <tableColumn id="4" name="CLIENT _x000a_HorizonDAO" dataDxfId="317"/>
    <tableColumn id="5" name="CLIENT _x000a_FINAL" dataDxfId="316"/>
    <tableColumn id="6" name="N° DEVIS" dataDxfId="315"/>
    <tableColumn id="7" name="DATE ENVOIS DEVIS" dataDxfId="314"/>
    <tableColumn id="8" name="N° COMMANDE" dataDxfId="313"/>
    <tableColumn id="9" name="DATE ENVOIS C. AVANCEMENT" dataDxfId="312"/>
    <tableColumn id="10" name="N° FACTURE" dataDxfId="311"/>
    <tableColumn id="11" name="PRIX" dataDxfId="310"/>
    <tableColumn id="12" name="DATE _x000a_ENVOIS FAC" dataDxfId="309"/>
    <tableColumn id="13" name="DATE _x000a_PAIEMENT PREVU" dataDxfId="308">
      <calculatedColumnFormula>IF(E9="Client1",EOMONTH(M9+45,0),IF(E9="Client2",EOMONTH(M9+30,0),FALSE))</calculatedColumnFormula>
    </tableColumn>
    <tableColumn id="14" name="DATE PAIEMENT REEL" dataDxfId="307"/>
    <tableColumn id="15" name="PAIEMENT RECU" dataDxfId="306"/>
    <tableColumn id="16" name="COMMENTAIRES" dataDxfId="305"/>
    <tableColumn id="17" name="N° AR" dataDxfId="304"/>
  </tableColumns>
  <tableStyleInfo name="TableStyleLight15" showFirstColumn="0" showLastColumn="0" showRowStripes="0" showColumnStripes="1"/>
</table>
</file>

<file path=xl/tables/table2.xml><?xml version="1.0" encoding="utf-8"?>
<table xmlns="http://schemas.openxmlformats.org/spreadsheetml/2006/main" id="6" name="Tableau6" displayName="Tableau6" ref="B4:I13" totalsRowShown="0" headerRowDxfId="303" dataDxfId="302">
  <autoFilter ref="B4:I13"/>
  <tableColumns count="8">
    <tableColumn id="1" name="N° Facture" dataDxfId="301"/>
    <tableColumn id="7" name="Client" dataDxfId="300">
      <calculatedColumnFormula>LOOKUP(Tableau6[[#This Row],[N° Facture]],Général!K$9:K$9711,Général!E$9:E$9711)</calculatedColumnFormula>
    </tableColumn>
    <tableColumn id="2" name="Montant total" dataDxfId="299">
      <calculatedColumnFormula>SUMIF(Général!K$9:K$9711,Tableau6[[#This Row],[N° Facture]],Général!L$9:L$9711)</calculatedColumnFormula>
    </tableColumn>
    <tableColumn id="3" name="Taux du CA" dataDxfId="298"/>
    <tableColumn id="4" name="Résultat" dataDxfId="297">
      <calculatedColumnFormula>D5-(D5*(1-E5))</calculatedColumnFormula>
    </tableColumn>
    <tableColumn id="5" name="date de paiement prev" dataDxfId="296"/>
    <tableColumn id="6" name="date de prelevement réel" dataDxfId="0">
      <calculatedColumnFormula>IF(LOOKUP([2]!Tableau6[[#This Row],[N° Facture]],[2]Général!K$9:K$9711,[2]Général!O$9:O$9711)=0,"NON PAYE",LOOKUP([2]!Tableau6[[#This Row],[N° Facture]],[2]Général!K$9:K$9711,[2]Général!O$9:O$9711))</calculatedColumnFormula>
    </tableColumn>
    <tableColumn id="8" name="Mois" dataDxfId="1">
      <calculatedColumnFormula>Tableau6[[#This Row],[date de prelevement réel]]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4:N9" totalsRowShown="0" headerRowDxfId="295">
  <autoFilter ref="B4:N9"/>
  <tableColumns count="13">
    <tableColumn id="1" name="années" dataDxfId="294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24" displayName="Tableau24" ref="B22:N27" totalsRowShown="0" headerRowDxfId="293">
  <autoFilter ref="B22:N27"/>
  <tableColumns count="13">
    <tableColumn id="1" name="années" dataDxfId="292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ableau245" displayName="Tableau245" ref="B41:N46" totalsRowShown="0" headerRowDxfId="291">
  <autoFilter ref="B41:N46"/>
  <tableColumns count="13">
    <tableColumn id="1" name="années" dataDxfId="290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nicolas.gerant/Desktop/ORANGE%20UPRNE%20DOE%20DOE%20refus&#233;%20%20%2000000117S11-15%20%20%20STG_ELSAU.msg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Relationship Id="rId4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3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>
    <pageSetUpPr fitToPage="1"/>
  </sheetPr>
  <dimension ref="A1:U191"/>
  <sheetViews>
    <sheetView workbookViewId="0">
      <pane xSplit="6" ySplit="7" topLeftCell="O8" activePane="bottomRight" state="frozen"/>
      <selection pane="topRight" activeCell="G1" sqref="G1"/>
      <selection pane="bottomLeft" activeCell="A8" sqref="A8"/>
      <selection pane="bottomRight" activeCell="C107" sqref="C107"/>
    </sheetView>
  </sheetViews>
  <sheetFormatPr baseColWidth="10" defaultRowHeight="15" x14ac:dyDescent="0.25"/>
  <cols>
    <col min="1" max="1" width="5.140625" customWidth="1"/>
    <col min="2" max="2" width="21.7109375" customWidth="1"/>
    <col min="3" max="3" width="8.28515625" customWidth="1"/>
    <col min="4" max="4" width="44" customWidth="1"/>
    <col min="5" max="5" width="16.7109375" customWidth="1"/>
    <col min="6" max="6" width="17.28515625" customWidth="1"/>
    <col min="7" max="8" width="16.7109375" customWidth="1"/>
    <col min="9" max="9" width="48.28515625" customWidth="1"/>
    <col min="10" max="10" width="18.7109375" customWidth="1"/>
    <col min="11" max="11" width="28.7109375" customWidth="1"/>
    <col min="12" max="12" width="21.28515625" customWidth="1"/>
    <col min="13" max="13" width="45.28515625" customWidth="1"/>
    <col min="14" max="14" width="22.7109375" customWidth="1"/>
    <col min="15" max="15" width="21.85546875" customWidth="1"/>
    <col min="16" max="16" width="21.28515625" customWidth="1"/>
    <col min="17" max="17" width="30.42578125" customWidth="1"/>
    <col min="18" max="18" width="11.85546875" customWidth="1"/>
    <col min="19" max="19" width="23" customWidth="1"/>
    <col min="20" max="20" width="17" customWidth="1"/>
    <col min="21" max="21" width="16.7109375" customWidth="1"/>
  </cols>
  <sheetData>
    <row r="1" spans="1:21" ht="7.5" customHeight="1" thickBot="1" x14ac:dyDescent="0.3"/>
    <row r="2" spans="1:21" ht="19.5" thickBot="1" x14ac:dyDescent="0.3">
      <c r="D2" s="40" t="s">
        <v>192</v>
      </c>
      <c r="K2" s="12">
        <f ca="1">NOW()</f>
        <v>42859.046258912036</v>
      </c>
    </row>
    <row r="3" spans="1:21" ht="19.5" thickBot="1" x14ac:dyDescent="0.3">
      <c r="D3" s="41" t="s">
        <v>191</v>
      </c>
      <c r="K3" s="39"/>
    </row>
    <row r="4" spans="1:21" ht="19.5" thickBot="1" x14ac:dyDescent="0.3">
      <c r="D4" s="42" t="s">
        <v>190</v>
      </c>
      <c r="K4" s="39"/>
    </row>
    <row r="5" spans="1:21" ht="19.5" thickBot="1" x14ac:dyDescent="0.3">
      <c r="K5" s="39"/>
      <c r="L5" s="28" t="s">
        <v>17</v>
      </c>
      <c r="O5" s="28" t="s">
        <v>17</v>
      </c>
      <c r="P5" s="28" t="s">
        <v>18</v>
      </c>
    </row>
    <row r="6" spans="1:21" ht="21.75" thickBot="1" x14ac:dyDescent="0.4">
      <c r="D6" s="150" t="s">
        <v>189</v>
      </c>
      <c r="E6" s="151"/>
      <c r="F6" s="152"/>
      <c r="G6" s="153" t="s">
        <v>186</v>
      </c>
      <c r="H6" s="154"/>
      <c r="I6" s="155"/>
      <c r="J6" s="156" t="s">
        <v>187</v>
      </c>
      <c r="K6" s="157"/>
      <c r="L6" s="157"/>
      <c r="M6" s="157"/>
      <c r="N6" s="157"/>
      <c r="O6" s="158"/>
      <c r="P6" s="159" t="s">
        <v>188</v>
      </c>
      <c r="Q6" s="160"/>
      <c r="R6" s="160"/>
      <c r="S6" s="160"/>
      <c r="T6" s="160"/>
      <c r="U6" s="161"/>
    </row>
    <row r="7" spans="1:21" ht="36.75" customHeight="1" x14ac:dyDescent="0.25">
      <c r="B7" s="29" t="s">
        <v>16</v>
      </c>
      <c r="C7" s="30" t="s">
        <v>166</v>
      </c>
      <c r="D7" s="21" t="s">
        <v>0</v>
      </c>
      <c r="E7" s="37" t="s">
        <v>1</v>
      </c>
      <c r="F7" s="22" t="s">
        <v>3</v>
      </c>
      <c r="G7" s="19" t="s">
        <v>164</v>
      </c>
      <c r="H7" s="10" t="s">
        <v>15</v>
      </c>
      <c r="I7" s="11" t="s">
        <v>13</v>
      </c>
      <c r="J7" s="7" t="s">
        <v>12</v>
      </c>
      <c r="K7" s="8" t="s">
        <v>11</v>
      </c>
      <c r="L7" s="8" t="s">
        <v>14</v>
      </c>
      <c r="M7" s="8" t="s">
        <v>7</v>
      </c>
      <c r="N7" s="9" t="s">
        <v>19</v>
      </c>
      <c r="O7" s="26" t="s">
        <v>163</v>
      </c>
      <c r="P7" s="3" t="s">
        <v>9</v>
      </c>
      <c r="Q7" s="33" t="s">
        <v>2</v>
      </c>
      <c r="R7" s="34" t="s">
        <v>184</v>
      </c>
      <c r="S7" s="4" t="s">
        <v>19</v>
      </c>
      <c r="T7" s="4" t="s">
        <v>8</v>
      </c>
      <c r="U7" s="5" t="s">
        <v>160</v>
      </c>
    </row>
    <row r="8" spans="1:21" ht="18" hidden="1" x14ac:dyDescent="0.25">
      <c r="A8" s="44"/>
      <c r="B8" s="31" t="e">
        <f>#VALUE!</f>
        <v>#VALUE!</v>
      </c>
      <c r="C8" s="6" t="e">
        <f>#VALUE!</f>
        <v>#VALUE!</v>
      </c>
      <c r="D8" s="23" t="s">
        <v>69</v>
      </c>
      <c r="E8" s="43" t="s">
        <v>133</v>
      </c>
      <c r="F8" s="24" t="s">
        <v>153</v>
      </c>
      <c r="G8" s="20">
        <v>42444</v>
      </c>
      <c r="H8" s="16"/>
      <c r="I8" s="6"/>
      <c r="J8" s="17"/>
      <c r="K8" s="2"/>
      <c r="L8" s="13"/>
      <c r="M8" s="1"/>
      <c r="N8" s="13"/>
      <c r="O8" s="27"/>
      <c r="P8" s="17"/>
      <c r="Q8" s="1"/>
      <c r="R8" s="13"/>
      <c r="S8" s="13"/>
      <c r="T8" s="13"/>
      <c r="U8" s="18"/>
    </row>
    <row r="9" spans="1:21" ht="18" hidden="1" x14ac:dyDescent="0.25">
      <c r="A9" s="45"/>
      <c r="B9" s="31" t="e">
        <f>#VALUE!</f>
        <v>#VALUE!</v>
      </c>
      <c r="C9" s="6" t="e">
        <f>#VALUE!</f>
        <v>#VALUE!</v>
      </c>
      <c r="D9" s="15" t="s">
        <v>24</v>
      </c>
      <c r="E9" s="38" t="s">
        <v>89</v>
      </c>
      <c r="F9" s="25" t="s">
        <v>153</v>
      </c>
      <c r="G9" s="20"/>
      <c r="H9" s="16"/>
      <c r="I9" s="6" t="s">
        <v>170</v>
      </c>
      <c r="J9" s="17"/>
      <c r="K9" s="2"/>
      <c r="L9" s="13"/>
      <c r="M9" s="1"/>
      <c r="N9" s="13"/>
      <c r="O9" s="27"/>
      <c r="P9" s="17"/>
      <c r="Q9" s="1"/>
      <c r="R9" s="13"/>
      <c r="S9" s="13"/>
      <c r="T9" s="13"/>
      <c r="U9" s="18"/>
    </row>
    <row r="10" spans="1:21" ht="18" hidden="1" x14ac:dyDescent="0.25">
      <c r="A10" s="45"/>
      <c r="B10" s="31" t="e">
        <f>#VALUE!</f>
        <v>#VALUE!</v>
      </c>
      <c r="C10" s="6" t="e">
        <f>#VALUE!</f>
        <v>#VALUE!</v>
      </c>
      <c r="D10" s="15" t="s">
        <v>32</v>
      </c>
      <c r="E10" s="38" t="s">
        <v>97</v>
      </c>
      <c r="F10" s="25" t="s">
        <v>154</v>
      </c>
      <c r="G10" s="20"/>
      <c r="H10" s="16">
        <v>42237</v>
      </c>
      <c r="I10" s="6"/>
      <c r="J10" s="17"/>
      <c r="K10" s="2"/>
      <c r="L10" s="13"/>
      <c r="M10" s="1"/>
      <c r="N10" s="13"/>
      <c r="O10" s="27">
        <v>42271</v>
      </c>
      <c r="P10" s="17"/>
      <c r="Q10" s="1"/>
      <c r="R10" s="13"/>
      <c r="S10" s="13"/>
      <c r="T10" s="13"/>
      <c r="U10" s="18" t="s">
        <v>162</v>
      </c>
    </row>
    <row r="11" spans="1:21" ht="18" hidden="1" x14ac:dyDescent="0.25">
      <c r="A11" s="45"/>
      <c r="B11" s="31" t="e">
        <f>#VALUE!</f>
        <v>#VALUE!</v>
      </c>
      <c r="C11" s="6" t="e">
        <f>#VALUE!</f>
        <v>#VALUE!</v>
      </c>
      <c r="D11" s="15" t="s">
        <v>36</v>
      </c>
      <c r="E11" s="38" t="s">
        <v>101</v>
      </c>
      <c r="F11" s="25" t="s">
        <v>153</v>
      </c>
      <c r="G11" s="20"/>
      <c r="H11" s="16" t="s">
        <v>6</v>
      </c>
      <c r="I11" s="6"/>
      <c r="J11" s="17" t="s">
        <v>6</v>
      </c>
      <c r="K11" s="2"/>
      <c r="L11" s="13">
        <v>42391</v>
      </c>
      <c r="M11" s="1"/>
      <c r="N11" s="13">
        <v>42397</v>
      </c>
      <c r="O11" s="27">
        <v>42397</v>
      </c>
      <c r="P11" s="17">
        <v>42408</v>
      </c>
      <c r="Q11" s="1"/>
      <c r="R11" s="13"/>
      <c r="S11" s="13"/>
      <c r="T11" s="13">
        <v>42410</v>
      </c>
      <c r="U11" s="18">
        <v>42453</v>
      </c>
    </row>
    <row r="12" spans="1:21" ht="18" hidden="1" x14ac:dyDescent="0.25">
      <c r="A12" s="45"/>
      <c r="B12" s="31" t="e">
        <f>#VALUE!</f>
        <v>#VALUE!</v>
      </c>
      <c r="C12" s="6" t="e">
        <f>#VALUE!</f>
        <v>#VALUE!</v>
      </c>
      <c r="D12" s="15" t="s">
        <v>180</v>
      </c>
      <c r="E12" s="38" t="s">
        <v>181</v>
      </c>
      <c r="F12" s="25" t="s">
        <v>21</v>
      </c>
      <c r="G12" s="20"/>
      <c r="H12" s="16" t="s">
        <v>5</v>
      </c>
      <c r="I12" s="6"/>
      <c r="J12" s="17" t="s">
        <v>5</v>
      </c>
      <c r="K12" s="2"/>
      <c r="L12" s="13"/>
      <c r="M12" s="1"/>
      <c r="N12" s="13"/>
      <c r="O12" s="27"/>
      <c r="P12" s="17">
        <v>42408</v>
      </c>
      <c r="Q12" s="1"/>
      <c r="R12" s="13"/>
      <c r="S12" s="13"/>
      <c r="T12" s="13">
        <v>42415</v>
      </c>
      <c r="U12" s="18">
        <v>42453</v>
      </c>
    </row>
    <row r="13" spans="1:21" ht="18" hidden="1" x14ac:dyDescent="0.25">
      <c r="A13" s="45"/>
      <c r="B13" s="31" t="e">
        <f>#VALUE!</f>
        <v>#VALUE!</v>
      </c>
      <c r="C13" s="6" t="e">
        <f>#VALUE!</f>
        <v>#VALUE!</v>
      </c>
      <c r="D13" s="15" t="s">
        <v>56</v>
      </c>
      <c r="E13" s="38" t="s">
        <v>120</v>
      </c>
      <c r="F13" s="25" t="s">
        <v>152</v>
      </c>
      <c r="G13" s="20"/>
      <c r="H13" s="16"/>
      <c r="I13" s="6" t="s">
        <v>169</v>
      </c>
      <c r="J13" s="17"/>
      <c r="K13" s="2"/>
      <c r="L13" s="13"/>
      <c r="M13" s="1"/>
      <c r="N13" s="13"/>
      <c r="O13" s="27"/>
      <c r="P13" s="17"/>
      <c r="Q13" s="1"/>
      <c r="R13" s="13"/>
      <c r="S13" s="13"/>
      <c r="T13" s="13"/>
      <c r="U13" s="18"/>
    </row>
    <row r="14" spans="1:21" ht="60" hidden="1" x14ac:dyDescent="0.25">
      <c r="A14" s="45"/>
      <c r="B14" s="31" t="e">
        <f>#VALUE!</f>
        <v>#VALUE!</v>
      </c>
      <c r="C14" s="6" t="e">
        <f>#VALUE!</f>
        <v>#VALUE!</v>
      </c>
      <c r="D14" s="15" t="s">
        <v>41</v>
      </c>
      <c r="E14" s="38" t="s">
        <v>105</v>
      </c>
      <c r="F14" s="25" t="s">
        <v>155</v>
      </c>
      <c r="G14" s="20"/>
      <c r="H14" s="16"/>
      <c r="I14" s="35" t="s">
        <v>168</v>
      </c>
      <c r="J14" s="17"/>
      <c r="K14" s="2"/>
      <c r="L14" s="13"/>
      <c r="M14" s="1"/>
      <c r="N14" s="13"/>
      <c r="O14" s="27"/>
      <c r="P14" s="17"/>
      <c r="Q14" s="1"/>
      <c r="R14" s="13"/>
      <c r="S14" s="13"/>
      <c r="T14" s="13"/>
      <c r="U14" s="18"/>
    </row>
    <row r="15" spans="1:21" ht="18" hidden="1" x14ac:dyDescent="0.25">
      <c r="A15" s="45"/>
      <c r="B15" s="31" t="e">
        <f>#VALUE!</f>
        <v>#VALUE!</v>
      </c>
      <c r="C15" s="6" t="e">
        <f>#VALUE!</f>
        <v>#VALUE!</v>
      </c>
      <c r="D15" s="15" t="s">
        <v>150</v>
      </c>
      <c r="E15" s="38" t="s">
        <v>86</v>
      </c>
      <c r="F15" s="25" t="s">
        <v>152</v>
      </c>
      <c r="G15" s="20"/>
      <c r="H15" s="16">
        <v>42331</v>
      </c>
      <c r="I15" s="35"/>
      <c r="J15" s="17"/>
      <c r="K15" s="2"/>
      <c r="L15" s="13"/>
      <c r="M15" s="1"/>
      <c r="N15" s="13"/>
      <c r="O15" s="27">
        <v>42394</v>
      </c>
      <c r="P15" s="17">
        <v>42395</v>
      </c>
      <c r="Q15" s="1"/>
      <c r="R15" s="13"/>
      <c r="S15" s="13"/>
      <c r="T15" s="13">
        <v>42397</v>
      </c>
      <c r="U15" s="18">
        <v>42401</v>
      </c>
    </row>
    <row r="16" spans="1:21" ht="18" hidden="1" x14ac:dyDescent="0.25">
      <c r="A16" s="45" t="s">
        <v>196</v>
      </c>
      <c r="B16" s="31" t="e">
        <f>#VALUE!</f>
        <v>#VALUE!</v>
      </c>
      <c r="C16" s="6" t="e">
        <f>#VALUE!</f>
        <v>#VALUE!</v>
      </c>
      <c r="D16" s="15" t="s">
        <v>22</v>
      </c>
      <c r="E16" s="38" t="s">
        <v>85</v>
      </c>
      <c r="F16" s="25" t="s">
        <v>152</v>
      </c>
      <c r="G16" s="20"/>
      <c r="H16" s="16">
        <v>42355</v>
      </c>
      <c r="I16" s="35"/>
      <c r="J16" s="17">
        <v>42355</v>
      </c>
      <c r="K16" s="2" t="s">
        <v>167</v>
      </c>
      <c r="L16" s="13">
        <v>42405</v>
      </c>
      <c r="M16" s="46" t="s">
        <v>193</v>
      </c>
      <c r="N16" s="13"/>
      <c r="O16" s="27"/>
      <c r="P16" s="17"/>
      <c r="Q16" s="1"/>
      <c r="R16" s="13"/>
      <c r="S16" s="13"/>
      <c r="T16" s="13"/>
      <c r="U16" s="18"/>
    </row>
    <row r="17" spans="1:21" ht="18" hidden="1" x14ac:dyDescent="0.25">
      <c r="A17" s="45"/>
      <c r="B17" s="31" t="e">
        <f>#VALUE!</f>
        <v>#VALUE!</v>
      </c>
      <c r="C17" s="6" t="e">
        <f>#VALUE!</f>
        <v>#VALUE!</v>
      </c>
      <c r="D17" s="15" t="s">
        <v>47</v>
      </c>
      <c r="E17" s="38" t="s">
        <v>111</v>
      </c>
      <c r="F17" s="25" t="s">
        <v>152</v>
      </c>
      <c r="G17" s="20"/>
      <c r="H17" s="16">
        <v>42311</v>
      </c>
      <c r="I17" s="35"/>
      <c r="J17" s="17"/>
      <c r="K17" s="2"/>
      <c r="L17" s="13"/>
      <c r="M17" s="1"/>
      <c r="N17" s="13"/>
      <c r="O17" s="27">
        <v>42356</v>
      </c>
      <c r="P17" s="17">
        <v>42356</v>
      </c>
      <c r="Q17" s="1" t="s">
        <v>183</v>
      </c>
      <c r="R17" s="13"/>
      <c r="S17" s="13">
        <v>42404</v>
      </c>
      <c r="T17" s="13">
        <v>42409</v>
      </c>
      <c r="U17" s="18">
        <v>42416</v>
      </c>
    </row>
    <row r="18" spans="1:21" ht="18" hidden="1" x14ac:dyDescent="0.25">
      <c r="A18" s="45"/>
      <c r="B18" s="31" t="e">
        <f>#VALUE!</f>
        <v>#VALUE!</v>
      </c>
      <c r="C18" s="6" t="e">
        <f>#VALUE!</f>
        <v>#VALUE!</v>
      </c>
      <c r="D18" s="15" t="s">
        <v>68</v>
      </c>
      <c r="E18" s="38" t="s">
        <v>132</v>
      </c>
      <c r="F18" s="25" t="s">
        <v>152</v>
      </c>
      <c r="G18" s="20">
        <v>42398</v>
      </c>
      <c r="H18" s="16">
        <v>42418</v>
      </c>
      <c r="I18" s="35"/>
      <c r="J18" s="17">
        <v>42432</v>
      </c>
      <c r="K18" s="2"/>
      <c r="L18" s="13"/>
      <c r="M18" s="1"/>
      <c r="N18" s="13"/>
      <c r="O18" s="27">
        <v>42451</v>
      </c>
      <c r="P18" s="17">
        <v>42453</v>
      </c>
      <c r="Q18" s="1"/>
      <c r="R18" s="13"/>
      <c r="S18" s="13"/>
      <c r="T18" s="13">
        <v>42458</v>
      </c>
      <c r="U18" s="18">
        <v>42464</v>
      </c>
    </row>
    <row r="19" spans="1:21" ht="18" hidden="1" x14ac:dyDescent="0.25">
      <c r="A19" s="45"/>
      <c r="B19" s="31" t="e">
        <f>#VALUE!</f>
        <v>#VALUE!</v>
      </c>
      <c r="C19" s="6" t="e">
        <f>#VALUE!</f>
        <v>#VALUE!</v>
      </c>
      <c r="D19" s="15" t="s">
        <v>80</v>
      </c>
      <c r="E19" s="38" t="s">
        <v>145</v>
      </c>
      <c r="F19" s="25" t="s">
        <v>156</v>
      </c>
      <c r="G19" s="20"/>
      <c r="H19" s="16"/>
      <c r="I19" s="35" t="s">
        <v>171</v>
      </c>
      <c r="J19" s="17"/>
      <c r="K19" s="2"/>
      <c r="L19" s="13"/>
      <c r="M19" s="1"/>
      <c r="N19" s="13"/>
      <c r="O19" s="27"/>
      <c r="P19" s="17"/>
      <c r="Q19" s="1"/>
      <c r="R19" s="13"/>
      <c r="S19" s="13"/>
      <c r="T19" s="13"/>
      <c r="U19" s="18"/>
    </row>
    <row r="20" spans="1:21" ht="18" hidden="1" x14ac:dyDescent="0.25">
      <c r="A20" s="45"/>
      <c r="B20" s="31" t="e">
        <f>#VALUE!</f>
        <v>#VALUE!</v>
      </c>
      <c r="C20" s="6" t="e">
        <f>#VALUE!</f>
        <v>#VALUE!</v>
      </c>
      <c r="D20" s="15" t="s">
        <v>194</v>
      </c>
      <c r="E20" s="38" t="s">
        <v>195</v>
      </c>
      <c r="F20" s="25" t="s">
        <v>21</v>
      </c>
      <c r="G20" s="20"/>
      <c r="H20" s="16"/>
      <c r="I20" s="35"/>
      <c r="J20" s="17"/>
      <c r="K20" s="2"/>
      <c r="L20" s="13"/>
      <c r="M20" s="1"/>
      <c r="N20" s="13"/>
      <c r="O20" s="27"/>
      <c r="P20" s="17">
        <v>42413</v>
      </c>
      <c r="Q20" s="1"/>
      <c r="R20" s="13"/>
      <c r="S20" s="13"/>
      <c r="T20" s="13">
        <v>42415</v>
      </c>
      <c r="U20" s="18">
        <v>42416</v>
      </c>
    </row>
    <row r="21" spans="1:21" ht="18" hidden="1" x14ac:dyDescent="0.25">
      <c r="A21" s="45"/>
      <c r="B21" s="31" t="e">
        <f>#VALUE!</f>
        <v>#VALUE!</v>
      </c>
      <c r="C21" s="6" t="e">
        <f>#VALUE!</f>
        <v>#VALUE!</v>
      </c>
      <c r="D21" s="15" t="s">
        <v>151</v>
      </c>
      <c r="E21" s="38" t="s">
        <v>88</v>
      </c>
      <c r="F21" s="25" t="s">
        <v>154</v>
      </c>
      <c r="G21" s="20"/>
      <c r="H21" s="16"/>
      <c r="I21" s="35" t="s">
        <v>170</v>
      </c>
      <c r="J21" s="17"/>
      <c r="K21" s="2"/>
      <c r="L21" s="13"/>
      <c r="M21" s="1"/>
      <c r="N21" s="13"/>
      <c r="O21" s="27"/>
      <c r="P21" s="17"/>
      <c r="Q21" s="1"/>
      <c r="R21" s="13"/>
      <c r="S21" s="13"/>
      <c r="T21" s="13"/>
      <c r="U21" s="18"/>
    </row>
    <row r="22" spans="1:21" ht="18" hidden="1" x14ac:dyDescent="0.25">
      <c r="A22" s="45"/>
      <c r="B22" s="31" t="e">
        <f>#VALUE!</f>
        <v>#VALUE!</v>
      </c>
      <c r="C22" s="6" t="e">
        <f>#VALUE!</f>
        <v>#VALUE!</v>
      </c>
      <c r="D22" s="15" t="s">
        <v>23</v>
      </c>
      <c r="E22" s="38" t="s">
        <v>87</v>
      </c>
      <c r="F22" s="25" t="s">
        <v>153</v>
      </c>
      <c r="G22" s="20"/>
      <c r="H22" s="16"/>
      <c r="I22" s="35" t="s">
        <v>170</v>
      </c>
      <c r="J22" s="17"/>
      <c r="K22" s="2"/>
      <c r="L22" s="13"/>
      <c r="M22" s="1"/>
      <c r="N22" s="13"/>
      <c r="O22" s="27"/>
      <c r="P22" s="17"/>
      <c r="Q22" s="1"/>
      <c r="R22" s="13"/>
      <c r="S22" s="13"/>
      <c r="T22" s="13"/>
      <c r="U22" s="18"/>
    </row>
    <row r="23" spans="1:21" ht="18" hidden="1" x14ac:dyDescent="0.25">
      <c r="A23" s="45"/>
      <c r="B23" s="31" t="e">
        <f>#VALUE!</f>
        <v>#VALUE!</v>
      </c>
      <c r="C23" s="6" t="e">
        <f>#VALUE!</f>
        <v>#VALUE!</v>
      </c>
      <c r="D23" s="15" t="s">
        <v>35</v>
      </c>
      <c r="E23" s="38" t="s">
        <v>100</v>
      </c>
      <c r="F23" s="25" t="s">
        <v>155</v>
      </c>
      <c r="G23" s="20"/>
      <c r="H23" s="16">
        <v>42304</v>
      </c>
      <c r="I23" s="35"/>
      <c r="J23" s="17"/>
      <c r="K23" s="2"/>
      <c r="L23" s="13"/>
      <c r="M23" s="1"/>
      <c r="N23" s="13"/>
      <c r="O23" s="27">
        <v>42345</v>
      </c>
      <c r="P23" s="17">
        <v>42352</v>
      </c>
      <c r="Q23" s="1" t="s">
        <v>200</v>
      </c>
      <c r="R23" s="13">
        <v>42355</v>
      </c>
      <c r="S23" s="13">
        <v>42432</v>
      </c>
      <c r="T23" s="13">
        <v>42437</v>
      </c>
      <c r="U23" s="18">
        <v>42438</v>
      </c>
    </row>
    <row r="24" spans="1:21" ht="18" hidden="1" x14ac:dyDescent="0.25">
      <c r="A24" s="45"/>
      <c r="B24" s="31" t="e">
        <f>#VALUE!</f>
        <v>#VALUE!</v>
      </c>
      <c r="C24" s="6" t="e">
        <f>#VALUE!</f>
        <v>#VALUE!</v>
      </c>
      <c r="D24" s="15" t="s">
        <v>52</v>
      </c>
      <c r="E24" s="38" t="s">
        <v>116</v>
      </c>
      <c r="F24" s="25" t="s">
        <v>155</v>
      </c>
      <c r="G24" s="20"/>
      <c r="H24" s="16">
        <v>42359</v>
      </c>
      <c r="I24" s="35"/>
      <c r="J24" s="17"/>
      <c r="K24" s="2"/>
      <c r="L24" s="13">
        <v>12</v>
      </c>
      <c r="M24" s="1"/>
      <c r="N24" s="13">
        <v>42396</v>
      </c>
      <c r="O24" s="27">
        <v>42398</v>
      </c>
      <c r="P24" s="17">
        <v>42403</v>
      </c>
      <c r="Q24" s="1"/>
      <c r="R24" s="13"/>
      <c r="S24" s="13"/>
      <c r="T24" s="13">
        <v>42404</v>
      </c>
      <c r="U24" s="18">
        <v>42405</v>
      </c>
    </row>
    <row r="25" spans="1:21" ht="18" hidden="1" x14ac:dyDescent="0.25">
      <c r="A25" s="45"/>
      <c r="B25" s="31" t="e">
        <f>#VALUE!</f>
        <v>#VALUE!</v>
      </c>
      <c r="C25" s="6" t="e">
        <f>#VALUE!</f>
        <v>#VALUE!</v>
      </c>
      <c r="D25" s="15" t="s">
        <v>26</v>
      </c>
      <c r="E25" s="38" t="s">
        <v>91</v>
      </c>
      <c r="F25" s="25" t="s">
        <v>155</v>
      </c>
      <c r="G25" s="20"/>
      <c r="H25" s="16">
        <v>42335</v>
      </c>
      <c r="I25" s="35"/>
      <c r="J25" s="17"/>
      <c r="K25" s="2"/>
      <c r="L25" s="13"/>
      <c r="M25" s="1"/>
      <c r="N25" s="13"/>
      <c r="O25" s="27">
        <v>42387</v>
      </c>
      <c r="P25" s="17">
        <v>42395</v>
      </c>
      <c r="Q25" s="32"/>
      <c r="R25" s="13">
        <v>42398</v>
      </c>
      <c r="S25" s="13">
        <v>42398</v>
      </c>
      <c r="T25" s="13">
        <v>42401</v>
      </c>
      <c r="U25" s="18">
        <v>42401</v>
      </c>
    </row>
    <row r="26" spans="1:21" ht="18" hidden="1" x14ac:dyDescent="0.25">
      <c r="A26" s="45"/>
      <c r="B26" s="31" t="e">
        <f>#VALUE!</f>
        <v>#VALUE!</v>
      </c>
      <c r="C26" s="6" t="e">
        <f>#VALUE!</f>
        <v>#VALUE!</v>
      </c>
      <c r="D26" s="15" t="s">
        <v>206</v>
      </c>
      <c r="E26" s="38" t="s">
        <v>205</v>
      </c>
      <c r="F26" s="25" t="s">
        <v>152</v>
      </c>
      <c r="G26" s="20"/>
      <c r="H26" s="16">
        <v>42446</v>
      </c>
      <c r="I26" s="35"/>
      <c r="J26" s="17">
        <v>42464</v>
      </c>
      <c r="K26" s="2"/>
      <c r="L26" s="13"/>
      <c r="M26" s="1"/>
      <c r="N26" s="13"/>
      <c r="O26" s="27"/>
      <c r="P26" s="17"/>
      <c r="Q26" s="32"/>
      <c r="R26" s="13"/>
      <c r="S26" s="13"/>
      <c r="T26" s="13"/>
      <c r="U26" s="18"/>
    </row>
    <row r="27" spans="1:21" ht="18" hidden="1" x14ac:dyDescent="0.25">
      <c r="A27" s="45"/>
      <c r="B27" s="31" t="e">
        <f>#VALUE!</f>
        <v>#VALUE!</v>
      </c>
      <c r="C27" s="6" t="e">
        <f>#VALUE!</f>
        <v>#VALUE!</v>
      </c>
      <c r="D27" s="15" t="s">
        <v>51</v>
      </c>
      <c r="E27" s="38" t="s">
        <v>115</v>
      </c>
      <c r="F27" s="25" t="s">
        <v>155</v>
      </c>
      <c r="G27" s="20"/>
      <c r="H27" s="16">
        <v>42339</v>
      </c>
      <c r="I27" s="35"/>
      <c r="J27" s="17"/>
      <c r="K27" s="2"/>
      <c r="L27" s="13">
        <v>42360</v>
      </c>
      <c r="M27" s="1"/>
      <c r="N27" s="13">
        <v>42397</v>
      </c>
      <c r="O27" s="27">
        <v>42433</v>
      </c>
      <c r="P27" s="17">
        <v>42433</v>
      </c>
      <c r="Q27" s="1"/>
      <c r="R27" s="13"/>
      <c r="S27" s="13"/>
      <c r="T27" s="13">
        <v>42438</v>
      </c>
      <c r="U27" s="18">
        <v>42440</v>
      </c>
    </row>
    <row r="28" spans="1:21" ht="18" hidden="1" x14ac:dyDescent="0.25">
      <c r="A28" s="45"/>
      <c r="B28" s="31" t="e">
        <f>#VALUE!</f>
        <v>#VALUE!</v>
      </c>
      <c r="C28" s="6" t="e">
        <f>#VALUE!</f>
        <v>#VALUE!</v>
      </c>
      <c r="D28" s="15" t="s">
        <v>71</v>
      </c>
      <c r="E28" s="38" t="s">
        <v>135</v>
      </c>
      <c r="F28" s="25" t="s">
        <v>153</v>
      </c>
      <c r="G28" s="20">
        <v>42419</v>
      </c>
      <c r="H28" s="16">
        <v>42429</v>
      </c>
      <c r="I28" s="35"/>
      <c r="J28" s="17">
        <v>42438</v>
      </c>
      <c r="K28" s="2"/>
      <c r="L28" s="13"/>
      <c r="M28" s="1"/>
      <c r="N28" s="13"/>
      <c r="O28" s="27">
        <v>42458</v>
      </c>
      <c r="P28" s="17">
        <v>42464</v>
      </c>
      <c r="Q28" s="1"/>
      <c r="R28" s="13"/>
      <c r="S28" s="13"/>
      <c r="T28" s="13"/>
      <c r="U28" s="18"/>
    </row>
    <row r="29" spans="1:21" ht="18" hidden="1" x14ac:dyDescent="0.25">
      <c r="A29" s="45"/>
      <c r="B29" s="31" t="e">
        <f>#VALUE!</f>
        <v>#VALUE!</v>
      </c>
      <c r="C29" s="6" t="e">
        <f>#VALUE!</f>
        <v>#VALUE!</v>
      </c>
      <c r="D29" s="15" t="s">
        <v>27</v>
      </c>
      <c r="E29" s="38" t="s">
        <v>92</v>
      </c>
      <c r="F29" s="25" t="s">
        <v>152</v>
      </c>
      <c r="G29" s="20"/>
      <c r="H29" s="16">
        <v>42303</v>
      </c>
      <c r="I29" s="35"/>
      <c r="J29" s="17"/>
      <c r="K29" s="2"/>
      <c r="L29" s="13"/>
      <c r="M29" s="1"/>
      <c r="N29" s="13"/>
      <c r="O29" s="27">
        <v>42352</v>
      </c>
      <c r="P29" s="17">
        <v>42718</v>
      </c>
      <c r="Q29" s="1"/>
      <c r="R29" s="13"/>
      <c r="S29" s="13"/>
      <c r="T29" s="13">
        <v>42404</v>
      </c>
      <c r="U29" s="54">
        <v>42453</v>
      </c>
    </row>
    <row r="30" spans="1:21" ht="18" hidden="1" x14ac:dyDescent="0.25">
      <c r="A30" s="45"/>
      <c r="B30" s="31" t="e">
        <f>#VALUE!</f>
        <v>#VALUE!</v>
      </c>
      <c r="C30" s="6" t="e">
        <f>#VALUE!</f>
        <v>#VALUE!</v>
      </c>
      <c r="D30" s="15" t="s">
        <v>45</v>
      </c>
      <c r="E30" s="38" t="s">
        <v>109</v>
      </c>
      <c r="F30" s="25" t="s">
        <v>155</v>
      </c>
      <c r="G30" s="20"/>
      <c r="H30" s="16">
        <v>42339</v>
      </c>
      <c r="I30" s="35"/>
      <c r="J30" s="17"/>
      <c r="K30" s="2"/>
      <c r="L30" s="13"/>
      <c r="M30" s="1"/>
      <c r="N30" s="13"/>
      <c r="O30" s="27"/>
      <c r="P30" s="17">
        <v>42395</v>
      </c>
      <c r="Q30" s="36" t="s">
        <v>182</v>
      </c>
      <c r="R30" s="13">
        <v>42410</v>
      </c>
      <c r="S30" s="13">
        <v>42432</v>
      </c>
      <c r="T30" s="13">
        <v>42437</v>
      </c>
      <c r="U30" s="18">
        <v>42438</v>
      </c>
    </row>
    <row r="31" spans="1:21" ht="18" hidden="1" x14ac:dyDescent="0.25">
      <c r="A31" s="45"/>
      <c r="B31" s="31" t="e">
        <f>#VALUE!</f>
        <v>#VALUE!</v>
      </c>
      <c r="C31" s="6" t="e">
        <f>#VALUE!</f>
        <v>#VALUE!</v>
      </c>
      <c r="D31" s="15" t="s">
        <v>42</v>
      </c>
      <c r="E31" s="38" t="s">
        <v>106</v>
      </c>
      <c r="F31" s="25" t="s">
        <v>155</v>
      </c>
      <c r="G31" s="20"/>
      <c r="H31" s="16">
        <v>42348</v>
      </c>
      <c r="I31" s="35"/>
      <c r="J31" s="17"/>
      <c r="K31" s="2"/>
      <c r="L31" s="13"/>
      <c r="M31" s="1"/>
      <c r="N31" s="13"/>
      <c r="O31" s="27">
        <v>42389</v>
      </c>
      <c r="P31" s="17">
        <v>42395</v>
      </c>
      <c r="Q31" s="1"/>
      <c r="R31" s="13"/>
      <c r="S31" s="13"/>
      <c r="T31" s="13">
        <v>42398</v>
      </c>
      <c r="U31" s="18">
        <v>42401</v>
      </c>
    </row>
    <row r="32" spans="1:21" ht="18" hidden="1" x14ac:dyDescent="0.25">
      <c r="A32" s="45"/>
      <c r="B32" s="31" t="e">
        <f>#VALUE!</f>
        <v>#VALUE!</v>
      </c>
      <c r="C32" s="6" t="e">
        <f>#VALUE!</f>
        <v>#VALUE!</v>
      </c>
      <c r="D32" s="15" t="s">
        <v>46</v>
      </c>
      <c r="E32" s="38" t="s">
        <v>110</v>
      </c>
      <c r="F32" s="25" t="s">
        <v>155</v>
      </c>
      <c r="G32" s="20"/>
      <c r="H32" s="16">
        <v>42349</v>
      </c>
      <c r="I32" s="35"/>
      <c r="J32" s="17"/>
      <c r="K32" s="2"/>
      <c r="L32" s="13"/>
      <c r="M32" s="1"/>
      <c r="N32" s="13"/>
      <c r="O32" s="27">
        <v>42389</v>
      </c>
      <c r="P32" s="17">
        <v>42395</v>
      </c>
      <c r="Q32" s="1"/>
      <c r="R32" s="13"/>
      <c r="S32" s="13"/>
      <c r="T32" s="13">
        <v>42398</v>
      </c>
      <c r="U32" s="18">
        <v>42401</v>
      </c>
    </row>
    <row r="33" spans="1:21" ht="18" hidden="1" x14ac:dyDescent="0.25">
      <c r="A33" s="45"/>
      <c r="B33" s="31" t="e">
        <f>#VALUE!</f>
        <v>#VALUE!</v>
      </c>
      <c r="C33" s="6" t="e">
        <f>#VALUE!</f>
        <v>#VALUE!</v>
      </c>
      <c r="D33" s="15" t="s">
        <v>78</v>
      </c>
      <c r="E33" s="38" t="s">
        <v>142</v>
      </c>
      <c r="F33" s="25" t="s">
        <v>155</v>
      </c>
      <c r="G33" s="20"/>
      <c r="H33" s="16"/>
      <c r="I33" s="35" t="s">
        <v>172</v>
      </c>
      <c r="J33" s="17"/>
      <c r="K33" s="2"/>
      <c r="L33" s="13"/>
      <c r="M33" s="1"/>
      <c r="N33" s="13"/>
      <c r="O33" s="27"/>
      <c r="P33" s="17"/>
      <c r="Q33" s="1"/>
      <c r="R33" s="13"/>
      <c r="S33" s="13"/>
      <c r="T33" s="13"/>
      <c r="U33" s="18"/>
    </row>
    <row r="34" spans="1:21" ht="18" hidden="1" x14ac:dyDescent="0.25">
      <c r="A34" s="45"/>
      <c r="B34" s="31" t="e">
        <f>#VALUE!</f>
        <v>#VALUE!</v>
      </c>
      <c r="C34" s="6" t="e">
        <f>#VALUE!</f>
        <v>#VALUE!</v>
      </c>
      <c r="D34" s="15" t="s">
        <v>34</v>
      </c>
      <c r="E34" s="38" t="s">
        <v>99</v>
      </c>
      <c r="F34" s="25" t="s">
        <v>153</v>
      </c>
      <c r="G34" s="20" t="s">
        <v>162</v>
      </c>
      <c r="H34" s="16" t="s">
        <v>162</v>
      </c>
      <c r="I34" s="35"/>
      <c r="J34" s="17" t="s">
        <v>162</v>
      </c>
      <c r="K34" s="2"/>
      <c r="L34" s="13">
        <v>42387</v>
      </c>
      <c r="M34" s="1" t="s">
        <v>165</v>
      </c>
      <c r="N34" s="13">
        <v>42397</v>
      </c>
      <c r="O34" s="27">
        <v>42398</v>
      </c>
      <c r="P34" s="17">
        <v>42404</v>
      </c>
      <c r="Q34" s="1" t="s">
        <v>185</v>
      </c>
      <c r="R34" s="13">
        <v>42408</v>
      </c>
      <c r="S34" s="13">
        <v>42410</v>
      </c>
      <c r="T34" s="13">
        <v>42410</v>
      </c>
      <c r="U34" s="18">
        <v>42416</v>
      </c>
    </row>
    <row r="35" spans="1:21" ht="18" hidden="1" x14ac:dyDescent="0.25">
      <c r="A35" s="45" t="s">
        <v>196</v>
      </c>
      <c r="B35" s="31" t="e">
        <f>#VALUE!</f>
        <v>#VALUE!</v>
      </c>
      <c r="C35" s="6" t="e">
        <f>#VALUE!</f>
        <v>#VALUE!</v>
      </c>
      <c r="D35" s="15" t="s">
        <v>49</v>
      </c>
      <c r="E35" s="38" t="s">
        <v>113</v>
      </c>
      <c r="F35" s="25" t="s">
        <v>154</v>
      </c>
      <c r="G35" s="20">
        <v>42361</v>
      </c>
      <c r="H35" s="16">
        <v>42471</v>
      </c>
      <c r="I35" s="47"/>
      <c r="J35" s="17"/>
      <c r="K35" s="2"/>
      <c r="L35" s="13"/>
      <c r="M35" s="1"/>
      <c r="N35" s="13"/>
      <c r="O35" s="27"/>
      <c r="P35" s="17"/>
      <c r="Q35" s="1"/>
      <c r="R35" s="13"/>
      <c r="S35" s="13"/>
      <c r="T35" s="13"/>
      <c r="U35" s="18"/>
    </row>
    <row r="36" spans="1:21" ht="18" hidden="1" x14ac:dyDescent="0.25">
      <c r="A36" s="45"/>
      <c r="B36" s="31" t="e">
        <f>#VALUE!</f>
        <v>#VALUE!</v>
      </c>
      <c r="C36" s="6" t="e">
        <f>#VALUE!</f>
        <v>#VALUE!</v>
      </c>
      <c r="D36" s="15" t="s">
        <v>31</v>
      </c>
      <c r="E36" s="38" t="s">
        <v>96</v>
      </c>
      <c r="F36" s="25" t="s">
        <v>152</v>
      </c>
      <c r="G36" s="20"/>
      <c r="H36" s="16">
        <v>42230</v>
      </c>
      <c r="I36" s="35"/>
      <c r="J36" s="17"/>
      <c r="K36" s="2"/>
      <c r="L36" s="13"/>
      <c r="M36" s="1"/>
      <c r="N36" s="13"/>
      <c r="O36" s="27">
        <v>42268</v>
      </c>
      <c r="P36" s="17"/>
      <c r="Q36" s="1"/>
      <c r="R36" s="13"/>
      <c r="S36" s="13"/>
      <c r="T36" s="13">
        <v>42278</v>
      </c>
      <c r="U36" s="18">
        <v>42278</v>
      </c>
    </row>
    <row r="37" spans="1:21" ht="18" hidden="1" x14ac:dyDescent="0.25">
      <c r="A37" s="45"/>
      <c r="B37" s="31" t="e">
        <f>#VALUE!</f>
        <v>#VALUE!</v>
      </c>
      <c r="C37" s="6" t="e">
        <f>#VALUE!</f>
        <v>#VALUE!</v>
      </c>
      <c r="D37" s="15" t="s">
        <v>25</v>
      </c>
      <c r="E37" s="38" t="s">
        <v>90</v>
      </c>
      <c r="F37" s="25" t="s">
        <v>153</v>
      </c>
      <c r="G37" s="20"/>
      <c r="H37" s="16">
        <v>42170</v>
      </c>
      <c r="I37" s="35"/>
      <c r="J37" s="17"/>
      <c r="K37" s="2"/>
      <c r="L37" s="13"/>
      <c r="M37" s="1"/>
      <c r="N37" s="13"/>
      <c r="O37" s="27">
        <v>42255</v>
      </c>
      <c r="P37" s="17"/>
      <c r="Q37" s="1"/>
      <c r="R37" s="13"/>
      <c r="S37" s="13"/>
      <c r="T37" s="13"/>
      <c r="U37" s="18">
        <v>42264</v>
      </c>
    </row>
    <row r="38" spans="1:21" ht="18" hidden="1" x14ac:dyDescent="0.25">
      <c r="A38" s="45"/>
      <c r="B38" s="31" t="e">
        <f>#VALUE!</f>
        <v>#VALUE!</v>
      </c>
      <c r="C38" s="6" t="e">
        <f>#VALUE!</f>
        <v>#VALUE!</v>
      </c>
      <c r="D38" s="15" t="s">
        <v>40</v>
      </c>
      <c r="E38" s="38" t="s">
        <v>104</v>
      </c>
      <c r="F38" s="25" t="s">
        <v>157</v>
      </c>
      <c r="G38" s="20">
        <v>42318</v>
      </c>
      <c r="H38" s="16"/>
      <c r="I38" s="35"/>
      <c r="J38" s="17"/>
      <c r="K38" s="2"/>
      <c r="L38" s="13">
        <v>42423</v>
      </c>
      <c r="M38" s="1" t="s">
        <v>203</v>
      </c>
      <c r="N38" s="13">
        <v>42440</v>
      </c>
      <c r="O38" s="27">
        <v>42440</v>
      </c>
      <c r="P38" s="17">
        <v>42440</v>
      </c>
      <c r="Q38" s="1"/>
      <c r="R38" s="13"/>
      <c r="S38" s="13"/>
      <c r="T38" s="13">
        <v>42445</v>
      </c>
      <c r="U38" s="18">
        <v>42446</v>
      </c>
    </row>
    <row r="39" spans="1:21" ht="18" hidden="1" x14ac:dyDescent="0.25">
      <c r="A39" s="45"/>
      <c r="B39" s="31" t="e">
        <f>#VALUE!</f>
        <v>#VALUE!</v>
      </c>
      <c r="C39" s="6" t="e">
        <f>#VALUE!</f>
        <v>#VALUE!</v>
      </c>
      <c r="D39" s="15" t="s">
        <v>30</v>
      </c>
      <c r="E39" s="38" t="s">
        <v>95</v>
      </c>
      <c r="F39" s="25" t="s">
        <v>152</v>
      </c>
      <c r="G39" s="20"/>
      <c r="H39" s="16">
        <v>42230</v>
      </c>
      <c r="I39" s="35"/>
      <c r="J39" s="17"/>
      <c r="K39" s="2"/>
      <c r="L39" s="13"/>
      <c r="M39" s="1"/>
      <c r="N39" s="13"/>
      <c r="O39" s="27">
        <v>42265</v>
      </c>
      <c r="P39" s="17"/>
      <c r="Q39" s="1"/>
      <c r="R39" s="13"/>
      <c r="S39" s="13"/>
      <c r="T39" s="13">
        <v>42278</v>
      </c>
      <c r="U39" s="18">
        <v>42278</v>
      </c>
    </row>
    <row r="40" spans="1:21" ht="18" hidden="1" x14ac:dyDescent="0.25">
      <c r="A40" s="45"/>
      <c r="B40" s="31" t="e">
        <f>#VALUE!</f>
        <v>#VALUE!</v>
      </c>
      <c r="C40" s="6" t="e">
        <f>#VALUE!</f>
        <v>#VALUE!</v>
      </c>
      <c r="D40" s="15" t="s">
        <v>48</v>
      </c>
      <c r="E40" s="38" t="s">
        <v>112</v>
      </c>
      <c r="F40" s="25" t="s">
        <v>152</v>
      </c>
      <c r="G40" s="20"/>
      <c r="H40" s="16">
        <v>42320</v>
      </c>
      <c r="I40" s="35"/>
      <c r="J40" s="17"/>
      <c r="K40" s="2"/>
      <c r="L40" s="13"/>
      <c r="M40" s="1"/>
      <c r="N40" s="13"/>
      <c r="O40" s="27">
        <v>42356</v>
      </c>
      <c r="P40" s="17">
        <v>42356</v>
      </c>
      <c r="Q40" s="1" t="s">
        <v>183</v>
      </c>
      <c r="R40" s="13"/>
      <c r="S40" s="13">
        <v>42404</v>
      </c>
      <c r="T40" s="13">
        <v>42405</v>
      </c>
      <c r="U40" s="18">
        <v>42416</v>
      </c>
    </row>
    <row r="41" spans="1:21" ht="30" hidden="1" x14ac:dyDescent="0.25">
      <c r="A41" s="45"/>
      <c r="B41" s="31" t="e">
        <f>#VALUE!</f>
        <v>#VALUE!</v>
      </c>
      <c r="C41" s="6" t="e">
        <f>#VALUE!</f>
        <v>#VALUE!</v>
      </c>
      <c r="D41" s="15" t="s">
        <v>84</v>
      </c>
      <c r="E41" s="38" t="s">
        <v>149</v>
      </c>
      <c r="F41" s="25" t="s">
        <v>154</v>
      </c>
      <c r="G41" s="20">
        <v>42426</v>
      </c>
      <c r="H41" s="16">
        <v>42431</v>
      </c>
      <c r="I41" s="35"/>
      <c r="J41" s="17">
        <v>42440</v>
      </c>
      <c r="K41" s="2" t="s">
        <v>208</v>
      </c>
      <c r="L41" s="13">
        <v>42471</v>
      </c>
      <c r="M41" s="1"/>
      <c r="N41" s="13">
        <v>42474</v>
      </c>
      <c r="O41" s="27"/>
      <c r="P41" s="17"/>
      <c r="Q41" s="1"/>
      <c r="R41" s="13"/>
      <c r="S41" s="13"/>
      <c r="T41" s="13"/>
      <c r="U41" s="18"/>
    </row>
    <row r="42" spans="1:21" ht="60" hidden="1" x14ac:dyDescent="0.25">
      <c r="A42" s="45"/>
      <c r="B42" s="31" t="e">
        <f>#VALUE!</f>
        <v>#VALUE!</v>
      </c>
      <c r="C42" s="6" t="e">
        <f>#VALUE!</f>
        <v>#VALUE!</v>
      </c>
      <c r="D42" s="15" t="s">
        <v>57</v>
      </c>
      <c r="E42" s="38" t="s">
        <v>121</v>
      </c>
      <c r="F42" s="25" t="s">
        <v>153</v>
      </c>
      <c r="G42" s="20"/>
      <c r="H42" s="16"/>
      <c r="I42" s="35" t="s">
        <v>173</v>
      </c>
      <c r="J42" s="17"/>
      <c r="K42" s="2"/>
      <c r="L42" s="13"/>
      <c r="M42" s="1"/>
      <c r="N42" s="13"/>
      <c r="O42" s="27"/>
      <c r="P42" s="17"/>
      <c r="Q42" s="1"/>
      <c r="R42" s="13"/>
      <c r="S42" s="13"/>
      <c r="T42" s="13"/>
      <c r="U42" s="18"/>
    </row>
    <row r="43" spans="1:21" ht="18" hidden="1" x14ac:dyDescent="0.25">
      <c r="A43" s="45"/>
      <c r="B43" s="31" t="e">
        <f>#VALUE!</f>
        <v>#VALUE!</v>
      </c>
      <c r="C43" s="6" t="e">
        <f>#VALUE!</f>
        <v>#VALUE!</v>
      </c>
      <c r="D43" s="15" t="s">
        <v>50</v>
      </c>
      <c r="E43" s="38" t="s">
        <v>114</v>
      </c>
      <c r="F43" s="25" t="s">
        <v>152</v>
      </c>
      <c r="G43" s="20"/>
      <c r="H43" s="16">
        <v>42356</v>
      </c>
      <c r="I43" s="35"/>
      <c r="J43" s="17"/>
      <c r="K43" s="2"/>
      <c r="L43" s="13"/>
      <c r="M43" s="1"/>
      <c r="N43" s="13"/>
      <c r="O43" s="27">
        <v>42394</v>
      </c>
      <c r="P43" s="17">
        <v>42394</v>
      </c>
      <c r="Q43" s="1"/>
      <c r="R43" s="13"/>
      <c r="S43" s="13"/>
      <c r="T43" s="13">
        <v>42397</v>
      </c>
      <c r="U43" s="18">
        <v>42401</v>
      </c>
    </row>
    <row r="44" spans="1:21" ht="18" hidden="1" x14ac:dyDescent="0.25">
      <c r="A44" s="45"/>
      <c r="B44" s="31" t="e">
        <f>#VALUE!</f>
        <v>#VALUE!</v>
      </c>
      <c r="C44" s="6" t="e">
        <f>#VALUE!</f>
        <v>#VALUE!</v>
      </c>
      <c r="D44" s="15" t="s">
        <v>66</v>
      </c>
      <c r="E44" s="38" t="s">
        <v>130</v>
      </c>
      <c r="F44" s="25" t="s">
        <v>153</v>
      </c>
      <c r="G44" s="20"/>
      <c r="H44" s="16">
        <v>42373</v>
      </c>
      <c r="I44" s="35"/>
      <c r="J44" s="17">
        <v>42384</v>
      </c>
      <c r="K44" s="2"/>
      <c r="L44" s="13"/>
      <c r="M44" s="1"/>
      <c r="N44" s="13"/>
      <c r="O44" s="27">
        <v>42418</v>
      </c>
      <c r="P44" s="17">
        <v>42419</v>
      </c>
      <c r="Q44" s="1" t="s">
        <v>198</v>
      </c>
      <c r="R44" s="13">
        <v>42429</v>
      </c>
      <c r="S44" s="13">
        <v>42433</v>
      </c>
      <c r="T44" s="13">
        <v>42436</v>
      </c>
      <c r="U44" s="18">
        <v>42438</v>
      </c>
    </row>
    <row r="45" spans="1:21" ht="18" hidden="1" x14ac:dyDescent="0.25">
      <c r="A45" s="45"/>
      <c r="B45" s="31" t="e">
        <f>#VALUE!</f>
        <v>#VALUE!</v>
      </c>
      <c r="C45" s="6" t="e">
        <f>#VALUE!</f>
        <v>#VALUE!</v>
      </c>
      <c r="D45" s="15" t="s">
        <v>59</v>
      </c>
      <c r="E45" s="38" t="s">
        <v>123</v>
      </c>
      <c r="F45" s="25" t="s">
        <v>153</v>
      </c>
      <c r="G45" s="20"/>
      <c r="H45" s="16">
        <v>42361</v>
      </c>
      <c r="I45" s="35"/>
      <c r="J45" s="17">
        <v>42402</v>
      </c>
      <c r="K45" s="48"/>
      <c r="L45" s="13">
        <v>42417</v>
      </c>
      <c r="M45" s="1"/>
      <c r="N45" s="13"/>
      <c r="O45" s="27">
        <v>42417</v>
      </c>
      <c r="P45" s="17">
        <v>42418</v>
      </c>
      <c r="Q45" s="1" t="s">
        <v>199</v>
      </c>
      <c r="R45" s="13">
        <v>42430</v>
      </c>
      <c r="S45" s="13">
        <v>42433</v>
      </c>
      <c r="T45" s="13">
        <v>42436</v>
      </c>
      <c r="U45" s="18">
        <v>42438</v>
      </c>
    </row>
    <row r="46" spans="1:21" ht="18" hidden="1" x14ac:dyDescent="0.25">
      <c r="A46" s="45"/>
      <c r="B46" s="31" t="e">
        <f>#VALUE!</f>
        <v>#VALUE!</v>
      </c>
      <c r="C46" s="6" t="e">
        <f>#VALUE!</f>
        <v>#VALUE!</v>
      </c>
      <c r="D46" s="15" t="s">
        <v>63</v>
      </c>
      <c r="E46" s="38" t="s">
        <v>127</v>
      </c>
      <c r="F46" s="25" t="s">
        <v>152</v>
      </c>
      <c r="G46" s="20"/>
      <c r="H46" s="16">
        <v>42359</v>
      </c>
      <c r="I46" s="35"/>
      <c r="J46" s="17">
        <v>42376</v>
      </c>
      <c r="K46" s="2"/>
      <c r="L46" s="13">
        <v>42404</v>
      </c>
      <c r="M46" s="1" t="s">
        <v>178</v>
      </c>
      <c r="N46" s="13">
        <v>42408</v>
      </c>
      <c r="O46" s="27">
        <v>42410</v>
      </c>
      <c r="P46" s="17">
        <v>42416</v>
      </c>
      <c r="Q46" s="1"/>
      <c r="R46" s="13"/>
      <c r="S46" s="13"/>
      <c r="T46" s="13">
        <v>42418</v>
      </c>
      <c r="U46" s="18">
        <v>42419</v>
      </c>
    </row>
    <row r="47" spans="1:21" ht="18" hidden="1" x14ac:dyDescent="0.25">
      <c r="A47" s="45"/>
      <c r="B47" s="31" t="e">
        <f>#VALUE!</f>
        <v>#VALUE!</v>
      </c>
      <c r="C47" s="6" t="e">
        <f>#VALUE!</f>
        <v>#VALUE!</v>
      </c>
      <c r="D47" s="15" t="s">
        <v>65</v>
      </c>
      <c r="E47" s="38" t="s">
        <v>129</v>
      </c>
      <c r="F47" s="25" t="s">
        <v>153</v>
      </c>
      <c r="G47" s="20"/>
      <c r="H47" s="16">
        <v>42361</v>
      </c>
      <c r="I47" s="35"/>
      <c r="J47" s="17">
        <v>42377</v>
      </c>
      <c r="K47" s="48"/>
      <c r="L47" s="13"/>
      <c r="M47" s="1"/>
      <c r="N47" s="13"/>
      <c r="O47" s="27">
        <v>42418</v>
      </c>
      <c r="P47" s="17">
        <v>42419</v>
      </c>
      <c r="Q47" s="1" t="s">
        <v>198</v>
      </c>
      <c r="R47" s="13">
        <v>42429</v>
      </c>
      <c r="S47" s="13">
        <v>42433</v>
      </c>
      <c r="T47" s="13">
        <v>42436</v>
      </c>
      <c r="U47" s="18">
        <v>42438</v>
      </c>
    </row>
    <row r="48" spans="1:21" ht="18" hidden="1" x14ac:dyDescent="0.25">
      <c r="A48" s="45"/>
      <c r="B48" s="31" t="e">
        <f>#VALUE!</f>
        <v>#VALUE!</v>
      </c>
      <c r="C48" s="6" t="e">
        <f>#VALUE!</f>
        <v>#VALUE!</v>
      </c>
      <c r="D48" s="15" t="s">
        <v>60</v>
      </c>
      <c r="E48" s="38" t="s">
        <v>124</v>
      </c>
      <c r="F48" s="25" t="s">
        <v>153</v>
      </c>
      <c r="G48" s="20"/>
      <c r="H48" s="16">
        <v>42389</v>
      </c>
      <c r="I48" s="35"/>
      <c r="J48" s="17">
        <v>42383</v>
      </c>
      <c r="K48" s="48"/>
      <c r="L48" s="13">
        <v>42417</v>
      </c>
      <c r="M48" s="1"/>
      <c r="N48" s="13"/>
      <c r="O48" s="27">
        <v>42417</v>
      </c>
      <c r="P48" s="17">
        <v>42418</v>
      </c>
      <c r="Q48" s="1" t="s">
        <v>198</v>
      </c>
      <c r="R48" s="13">
        <v>42429</v>
      </c>
      <c r="S48" s="13">
        <v>42433</v>
      </c>
      <c r="T48" s="13">
        <v>42436</v>
      </c>
      <c r="U48" s="18">
        <v>42438</v>
      </c>
    </row>
    <row r="49" spans="1:21" ht="18" hidden="1" x14ac:dyDescent="0.25">
      <c r="A49" s="45"/>
      <c r="B49" s="31" t="e">
        <f>#VALUE!</f>
        <v>#VALUE!</v>
      </c>
      <c r="C49" s="6" t="e">
        <f>#VALUE!</f>
        <v>#VALUE!</v>
      </c>
      <c r="D49" s="15" t="s">
        <v>62</v>
      </c>
      <c r="E49" s="38" t="s">
        <v>126</v>
      </c>
      <c r="F49" s="25" t="s">
        <v>152</v>
      </c>
      <c r="G49" s="20"/>
      <c r="H49" s="16">
        <v>42359</v>
      </c>
      <c r="I49" s="35"/>
      <c r="J49" s="17">
        <v>42376</v>
      </c>
      <c r="K49" s="2"/>
      <c r="L49" s="13">
        <v>42405</v>
      </c>
      <c r="M49" s="1" t="s">
        <v>178</v>
      </c>
      <c r="N49" s="13">
        <v>42410</v>
      </c>
      <c r="O49" s="27">
        <v>42415</v>
      </c>
      <c r="P49" s="17">
        <v>42416</v>
      </c>
      <c r="Q49" s="1"/>
      <c r="R49" s="13"/>
      <c r="S49" s="13"/>
      <c r="T49" s="13">
        <v>42418</v>
      </c>
      <c r="U49" s="18">
        <v>42419</v>
      </c>
    </row>
    <row r="50" spans="1:21" ht="18" hidden="1" x14ac:dyDescent="0.25">
      <c r="A50" s="45"/>
      <c r="B50" s="31" t="e">
        <f>#VALUE!</f>
        <v>#VALUE!</v>
      </c>
      <c r="C50" s="6" t="e">
        <f>#VALUE!</f>
        <v>#VALUE!</v>
      </c>
      <c r="D50" s="15" t="s">
        <v>61</v>
      </c>
      <c r="E50" s="38" t="s">
        <v>125</v>
      </c>
      <c r="F50" s="25" t="s">
        <v>152</v>
      </c>
      <c r="G50" s="20"/>
      <c r="H50" s="16">
        <v>42359</v>
      </c>
      <c r="I50" s="35"/>
      <c r="J50" s="17">
        <v>42376</v>
      </c>
      <c r="K50" s="2"/>
      <c r="L50" s="13">
        <v>42405</v>
      </c>
      <c r="M50" s="1" t="s">
        <v>178</v>
      </c>
      <c r="N50" s="13">
        <v>42410</v>
      </c>
      <c r="O50" s="27">
        <v>42415</v>
      </c>
      <c r="P50" s="17">
        <v>42417</v>
      </c>
      <c r="Q50" s="1"/>
      <c r="R50" s="13"/>
      <c r="S50" s="13"/>
      <c r="T50" s="13">
        <v>42418</v>
      </c>
      <c r="U50" s="18">
        <v>42419</v>
      </c>
    </row>
    <row r="51" spans="1:21" ht="18" hidden="1" x14ac:dyDescent="0.25">
      <c r="A51" s="45"/>
      <c r="B51" s="31" t="e">
        <f>#VALUE!</f>
        <v>#VALUE!</v>
      </c>
      <c r="C51" s="6" t="e">
        <f>#VALUE!</f>
        <v>#VALUE!</v>
      </c>
      <c r="D51" s="15" t="s">
        <v>64</v>
      </c>
      <c r="E51" s="38" t="s">
        <v>128</v>
      </c>
      <c r="F51" s="25" t="s">
        <v>152</v>
      </c>
      <c r="G51" s="20"/>
      <c r="H51" s="16">
        <v>42373</v>
      </c>
      <c r="I51" s="35"/>
      <c r="J51" s="17">
        <v>42383</v>
      </c>
      <c r="K51" s="48"/>
      <c r="L51" s="13"/>
      <c r="M51" s="1"/>
      <c r="N51" s="13"/>
      <c r="O51" s="27">
        <v>42426</v>
      </c>
      <c r="P51" s="17">
        <v>42426</v>
      </c>
      <c r="Q51" s="1"/>
      <c r="R51" s="13"/>
      <c r="S51" s="13"/>
      <c r="T51" s="13">
        <v>42431</v>
      </c>
      <c r="U51" s="18">
        <v>42432</v>
      </c>
    </row>
    <row r="52" spans="1:21" ht="18" hidden="1" x14ac:dyDescent="0.25">
      <c r="A52" s="45"/>
      <c r="B52" s="31" t="e">
        <f>#VALUE!</f>
        <v>#VALUE!</v>
      </c>
      <c r="C52" s="6" t="e">
        <f>#VALUE!</f>
        <v>#VALUE!</v>
      </c>
      <c r="D52" s="15" t="s">
        <v>73</v>
      </c>
      <c r="E52" s="38" t="s">
        <v>137</v>
      </c>
      <c r="F52" s="25" t="s">
        <v>153</v>
      </c>
      <c r="G52" s="20"/>
      <c r="H52" s="16">
        <v>42398</v>
      </c>
      <c r="I52" s="35"/>
      <c r="J52" s="17">
        <v>42429</v>
      </c>
      <c r="K52" s="2"/>
      <c r="L52" s="13"/>
      <c r="M52" s="1"/>
      <c r="N52" s="13"/>
      <c r="O52" s="27">
        <v>42458</v>
      </c>
      <c r="P52" s="17">
        <v>42464</v>
      </c>
      <c r="Q52" s="1"/>
      <c r="R52" s="13"/>
      <c r="S52" s="13"/>
      <c r="T52" s="13"/>
      <c r="U52" s="18"/>
    </row>
    <row r="53" spans="1:21" ht="18" hidden="1" x14ac:dyDescent="0.25">
      <c r="A53" s="45"/>
      <c r="B53" s="31" t="e">
        <f>#VALUE!</f>
        <v>#VALUE!</v>
      </c>
      <c r="C53" s="6" t="e">
        <f>#VALUE!</f>
        <v>#VALUE!</v>
      </c>
      <c r="D53" s="15" t="s">
        <v>67</v>
      </c>
      <c r="E53" s="38" t="s">
        <v>158</v>
      </c>
      <c r="F53" s="25" t="s">
        <v>153</v>
      </c>
      <c r="G53" s="20"/>
      <c r="H53" s="16">
        <v>42389</v>
      </c>
      <c r="I53" s="35"/>
      <c r="J53" s="17">
        <v>42401</v>
      </c>
      <c r="K53" s="48"/>
      <c r="L53" s="13"/>
      <c r="M53" s="1"/>
      <c r="N53" s="13"/>
      <c r="O53" s="27">
        <v>42426</v>
      </c>
      <c r="P53" s="17">
        <v>42426</v>
      </c>
      <c r="Q53" s="1" t="s">
        <v>201</v>
      </c>
      <c r="R53" s="13">
        <v>42431</v>
      </c>
      <c r="S53" s="13">
        <v>42433</v>
      </c>
      <c r="T53" s="13">
        <v>42436</v>
      </c>
      <c r="U53" s="18">
        <v>42438</v>
      </c>
    </row>
    <row r="54" spans="1:21" ht="18" hidden="1" x14ac:dyDescent="0.25">
      <c r="A54" s="45"/>
      <c r="B54" s="31" t="e">
        <f>#VALUE!</f>
        <v>#VALUE!</v>
      </c>
      <c r="C54" s="6" t="e">
        <f>#VALUE!</f>
        <v>#VALUE!</v>
      </c>
      <c r="D54" s="15" t="s">
        <v>75</v>
      </c>
      <c r="E54" s="38" t="s">
        <v>139</v>
      </c>
      <c r="F54" s="25" t="s">
        <v>154</v>
      </c>
      <c r="G54" s="20"/>
      <c r="H54" s="16">
        <v>42398</v>
      </c>
      <c r="I54" s="35"/>
      <c r="J54" s="17">
        <v>42416</v>
      </c>
      <c r="K54" s="48"/>
      <c r="L54" s="13"/>
      <c r="M54" s="1"/>
      <c r="N54" s="13"/>
      <c r="O54" s="27">
        <v>42444</v>
      </c>
      <c r="P54" s="17">
        <v>42445</v>
      </c>
      <c r="Q54" s="1" t="s">
        <v>207</v>
      </c>
      <c r="R54" s="13">
        <v>42446</v>
      </c>
      <c r="S54" s="13">
        <v>42452</v>
      </c>
      <c r="T54" s="13">
        <v>42458</v>
      </c>
      <c r="U54" s="18">
        <v>42464</v>
      </c>
    </row>
    <row r="55" spans="1:21" ht="18" hidden="1" x14ac:dyDescent="0.25">
      <c r="A55" s="45"/>
      <c r="B55" s="31" t="e">
        <f>#VALUE!</f>
        <v>#VALUE!</v>
      </c>
      <c r="C55" s="6" t="e">
        <f>#VALUE!</f>
        <v>#VALUE!</v>
      </c>
      <c r="D55" s="15" t="s">
        <v>76</v>
      </c>
      <c r="E55" s="38" t="s">
        <v>140</v>
      </c>
      <c r="F55" s="25" t="s">
        <v>154</v>
      </c>
      <c r="G55" s="20"/>
      <c r="H55" s="16">
        <v>42430</v>
      </c>
      <c r="I55" s="35"/>
      <c r="J55" s="17">
        <v>42440</v>
      </c>
      <c r="K55" s="2"/>
      <c r="L55" s="13"/>
      <c r="M55" s="1"/>
      <c r="N55" s="13"/>
      <c r="O55" s="27">
        <v>42471</v>
      </c>
      <c r="P55" s="17">
        <v>42472</v>
      </c>
      <c r="Q55" s="1"/>
      <c r="R55" s="13"/>
      <c r="S55" s="13"/>
      <c r="T55" s="13">
        <v>42473</v>
      </c>
      <c r="U55" s="18">
        <v>42473</v>
      </c>
    </row>
    <row r="56" spans="1:21" ht="18" hidden="1" x14ac:dyDescent="0.25">
      <c r="A56" s="45"/>
      <c r="B56" s="31" t="e">
        <f>#VALUE!</f>
        <v>#VALUE!</v>
      </c>
      <c r="C56" s="6" t="e">
        <f>#VALUE!</f>
        <v>#VALUE!</v>
      </c>
      <c r="D56" s="15" t="s">
        <v>77</v>
      </c>
      <c r="E56" s="38" t="s">
        <v>141</v>
      </c>
      <c r="F56" s="25" t="s">
        <v>154</v>
      </c>
      <c r="G56" s="20"/>
      <c r="H56" s="16">
        <v>42398</v>
      </c>
      <c r="I56" s="53"/>
      <c r="J56" s="17">
        <v>42446</v>
      </c>
      <c r="K56" s="2"/>
      <c r="L56" s="13"/>
      <c r="M56" s="1"/>
      <c r="N56" s="13"/>
      <c r="O56" s="27"/>
      <c r="P56" s="17"/>
      <c r="Q56" s="1"/>
      <c r="R56" s="13"/>
      <c r="S56" s="13"/>
      <c r="T56" s="13"/>
      <c r="U56" s="18"/>
    </row>
    <row r="57" spans="1:21" ht="18" hidden="1" x14ac:dyDescent="0.25">
      <c r="A57" s="45"/>
      <c r="B57" s="31" t="e">
        <f>#VALUE!</f>
        <v>#VALUE!</v>
      </c>
      <c r="C57" s="6" t="e">
        <f>#VALUE!</f>
        <v>#VALUE!</v>
      </c>
      <c r="D57" s="15" t="s">
        <v>54</v>
      </c>
      <c r="E57" s="38" t="s">
        <v>118</v>
      </c>
      <c r="F57" s="25" t="s">
        <v>154</v>
      </c>
      <c r="G57" s="20"/>
      <c r="H57" s="16"/>
      <c r="I57" s="35" t="s">
        <v>174</v>
      </c>
      <c r="J57" s="17"/>
      <c r="K57" s="2"/>
      <c r="L57" s="13"/>
      <c r="M57" s="1"/>
      <c r="N57" s="13"/>
      <c r="O57" s="27"/>
      <c r="P57" s="17"/>
      <c r="Q57" s="1"/>
      <c r="R57" s="13"/>
      <c r="S57" s="13"/>
      <c r="T57" s="13"/>
      <c r="U57" s="18"/>
    </row>
    <row r="58" spans="1:21" ht="60" hidden="1" x14ac:dyDescent="0.25">
      <c r="A58" s="45"/>
      <c r="B58" s="31" t="e">
        <f>#VALUE!</f>
        <v>#VALUE!</v>
      </c>
      <c r="C58" s="6" t="e">
        <f>#VALUE!</f>
        <v>#VALUE!</v>
      </c>
      <c r="D58" s="15" t="s">
        <v>81</v>
      </c>
      <c r="E58" s="38" t="s">
        <v>146</v>
      </c>
      <c r="F58" s="25" t="s">
        <v>155</v>
      </c>
      <c r="G58" s="20"/>
      <c r="H58" s="16"/>
      <c r="I58" s="35" t="s">
        <v>175</v>
      </c>
      <c r="J58" s="17"/>
      <c r="K58" s="2"/>
      <c r="L58" s="13"/>
      <c r="M58" s="1"/>
      <c r="N58" s="13"/>
      <c r="O58" s="27"/>
      <c r="P58" s="17"/>
      <c r="Q58" s="1"/>
      <c r="R58" s="13"/>
      <c r="S58" s="13"/>
      <c r="T58" s="13"/>
      <c r="U58" s="18"/>
    </row>
    <row r="59" spans="1:21" ht="18" x14ac:dyDescent="0.25">
      <c r="A59" s="45"/>
      <c r="B59" s="31" t="e">
        <f>#VALUE!</f>
        <v>#VALUE!</v>
      </c>
      <c r="C59" s="6" t="e">
        <f>#VALUE!</f>
        <v>#VALUE!</v>
      </c>
      <c r="D59" s="15" t="s">
        <v>70</v>
      </c>
      <c r="E59" s="38" t="s">
        <v>134</v>
      </c>
      <c r="F59" s="25" t="s">
        <v>152</v>
      </c>
      <c r="G59" s="20">
        <v>42440</v>
      </c>
      <c r="H59" s="16">
        <v>42450</v>
      </c>
      <c r="I59" s="47"/>
      <c r="J59" s="17">
        <v>42453</v>
      </c>
      <c r="K59" s="2"/>
      <c r="L59" s="13"/>
      <c r="M59" s="1"/>
      <c r="N59" s="13"/>
      <c r="O59" s="27">
        <v>42471</v>
      </c>
      <c r="P59" s="17">
        <v>42473</v>
      </c>
      <c r="Q59" s="1"/>
      <c r="R59" s="13"/>
      <c r="S59" s="13"/>
      <c r="T59" s="13"/>
      <c r="U59" s="18"/>
    </row>
    <row r="60" spans="1:21" ht="18" hidden="1" x14ac:dyDescent="0.25">
      <c r="A60" s="45"/>
      <c r="B60" s="31" t="e">
        <f>#VALUE!</f>
        <v>#VALUE!</v>
      </c>
      <c r="C60" s="6" t="e">
        <f>#VALUE!</f>
        <v>#VALUE!</v>
      </c>
      <c r="D60" s="15" t="s">
        <v>53</v>
      </c>
      <c r="E60" s="38" t="s">
        <v>117</v>
      </c>
      <c r="F60" s="25" t="s">
        <v>154</v>
      </c>
      <c r="G60" s="20"/>
      <c r="H60" s="16">
        <v>42374</v>
      </c>
      <c r="I60" s="35"/>
      <c r="J60" s="17">
        <v>42384</v>
      </c>
      <c r="K60" s="48"/>
      <c r="L60" s="13">
        <v>42417</v>
      </c>
      <c r="M60" s="1"/>
      <c r="N60" s="13"/>
      <c r="O60" s="27">
        <v>42417</v>
      </c>
      <c r="P60" s="17">
        <v>42418</v>
      </c>
      <c r="Q60" s="46" t="s">
        <v>197</v>
      </c>
      <c r="R60" s="13">
        <v>42419</v>
      </c>
      <c r="S60" s="13"/>
      <c r="T60" s="13">
        <v>42436</v>
      </c>
      <c r="U60" s="18">
        <v>42446</v>
      </c>
    </row>
    <row r="61" spans="1:21" ht="18" hidden="1" x14ac:dyDescent="0.25">
      <c r="A61" s="45"/>
      <c r="B61" s="31" t="e">
        <f>#VALUE!</f>
        <v>#VALUE!</v>
      </c>
      <c r="C61" s="6" t="e">
        <f>#VALUE!</f>
        <v>#VALUE!</v>
      </c>
      <c r="D61" s="15" t="s">
        <v>82</v>
      </c>
      <c r="E61" s="38" t="s">
        <v>147</v>
      </c>
      <c r="F61" s="25" t="s">
        <v>155</v>
      </c>
      <c r="G61" s="20">
        <v>42398</v>
      </c>
      <c r="H61" s="16">
        <v>42404</v>
      </c>
      <c r="I61" s="35"/>
      <c r="J61" s="17">
        <v>42419</v>
      </c>
      <c r="K61" s="2"/>
      <c r="L61" s="13"/>
      <c r="M61" s="1"/>
      <c r="N61" s="13"/>
      <c r="O61" s="27"/>
      <c r="P61" s="17"/>
      <c r="Q61" s="1"/>
      <c r="R61" s="13"/>
      <c r="S61" s="13"/>
      <c r="T61" s="13"/>
      <c r="U61" s="18"/>
    </row>
    <row r="62" spans="1:21" ht="18" hidden="1" x14ac:dyDescent="0.25">
      <c r="A62" s="45"/>
      <c r="B62" s="31" t="e">
        <f>#VALUE!</f>
        <v>#VALUE!</v>
      </c>
      <c r="C62" s="6" t="e">
        <f>#VALUE!</f>
        <v>#VALUE!</v>
      </c>
      <c r="D62" s="15" t="s">
        <v>79</v>
      </c>
      <c r="E62" s="38" t="s">
        <v>143</v>
      </c>
      <c r="F62" s="25" t="s">
        <v>152</v>
      </c>
      <c r="G62" s="20">
        <v>42396</v>
      </c>
      <c r="H62" s="16">
        <v>42404</v>
      </c>
      <c r="I62" s="35"/>
      <c r="J62" s="17">
        <v>42426</v>
      </c>
      <c r="K62" s="2"/>
      <c r="L62" s="13"/>
      <c r="M62" s="1"/>
      <c r="N62" s="13"/>
      <c r="O62" s="27">
        <v>42451</v>
      </c>
      <c r="P62" s="17">
        <v>42453</v>
      </c>
      <c r="Q62" s="1"/>
      <c r="R62" s="13"/>
      <c r="S62" s="13"/>
      <c r="T62" s="13">
        <v>42458</v>
      </c>
      <c r="U62" s="18">
        <v>42464</v>
      </c>
    </row>
    <row r="63" spans="1:21" ht="18" hidden="1" x14ac:dyDescent="0.25">
      <c r="A63" s="45"/>
      <c r="B63" s="31" t="e">
        <f>#VALUE!</f>
        <v>#VALUE!</v>
      </c>
      <c r="C63" s="6" t="e">
        <f>#VALUE!</f>
        <v>#VALUE!</v>
      </c>
      <c r="D63" s="15" t="s">
        <v>55</v>
      </c>
      <c r="E63" s="38" t="s">
        <v>119</v>
      </c>
      <c r="F63" s="25" t="s">
        <v>154</v>
      </c>
      <c r="G63" s="20"/>
      <c r="H63" s="16">
        <v>42359</v>
      </c>
      <c r="I63" s="35"/>
      <c r="J63" s="17">
        <v>42387</v>
      </c>
      <c r="K63" s="48"/>
      <c r="L63" s="13"/>
      <c r="M63" s="1"/>
      <c r="N63" s="13"/>
      <c r="O63" s="27">
        <v>42426</v>
      </c>
      <c r="P63" s="17">
        <v>42426</v>
      </c>
      <c r="Q63" s="1" t="s">
        <v>201</v>
      </c>
      <c r="R63" s="13">
        <v>42431</v>
      </c>
      <c r="S63" s="13">
        <v>42433</v>
      </c>
      <c r="T63" s="13">
        <v>42436</v>
      </c>
      <c r="U63" s="18">
        <v>42438</v>
      </c>
    </row>
    <row r="64" spans="1:21" ht="18" hidden="1" x14ac:dyDescent="0.25">
      <c r="A64" s="45"/>
      <c r="B64" s="31" t="e">
        <f>#VALUE!</f>
        <v>#VALUE!</v>
      </c>
      <c r="C64" s="6" t="e">
        <f>#VALUE!</f>
        <v>#VALUE!</v>
      </c>
      <c r="D64" s="15" t="s">
        <v>83</v>
      </c>
      <c r="E64" s="38" t="s">
        <v>148</v>
      </c>
      <c r="F64" s="25" t="s">
        <v>155</v>
      </c>
      <c r="G64" s="20"/>
      <c r="H64" s="16"/>
      <c r="I64" s="35" t="s">
        <v>176</v>
      </c>
      <c r="J64" s="17"/>
      <c r="K64" s="2"/>
      <c r="L64" s="13"/>
      <c r="M64" s="1"/>
      <c r="N64" s="13"/>
      <c r="O64" s="27"/>
      <c r="P64" s="17"/>
      <c r="Q64" s="1"/>
      <c r="R64" s="13"/>
      <c r="S64" s="13"/>
      <c r="T64" s="13"/>
      <c r="U64" s="18"/>
    </row>
    <row r="65" spans="1:21" ht="18" hidden="1" x14ac:dyDescent="0.25">
      <c r="A65" s="45"/>
      <c r="B65" s="31" t="e">
        <f>#VALUE!</f>
        <v>#VALUE!</v>
      </c>
      <c r="C65" s="6" t="e">
        <f>#VALUE!</f>
        <v>#VALUE!</v>
      </c>
      <c r="D65" s="15" t="s">
        <v>72</v>
      </c>
      <c r="E65" s="38" t="s">
        <v>136</v>
      </c>
      <c r="F65" s="25" t="s">
        <v>153</v>
      </c>
      <c r="G65" s="20">
        <v>42436</v>
      </c>
      <c r="H65" s="16"/>
      <c r="I65" s="35"/>
      <c r="J65" s="17"/>
      <c r="K65" s="2"/>
      <c r="L65" s="13"/>
      <c r="M65" s="1"/>
      <c r="N65" s="13"/>
      <c r="O65" s="27"/>
      <c r="P65" s="17"/>
      <c r="Q65" s="1"/>
      <c r="R65" s="13"/>
      <c r="S65" s="13"/>
      <c r="T65" s="13"/>
      <c r="U65" s="18"/>
    </row>
    <row r="66" spans="1:21" ht="18" hidden="1" x14ac:dyDescent="0.25">
      <c r="A66" s="45"/>
      <c r="B66" s="31" t="e">
        <f>#VALUE!</f>
        <v>#VALUE!</v>
      </c>
      <c r="C66" s="6" t="e">
        <f>#VALUE!</f>
        <v>#VALUE!</v>
      </c>
      <c r="D66" s="15" t="s">
        <v>161</v>
      </c>
      <c r="E66" s="38" t="s">
        <v>144</v>
      </c>
      <c r="F66" s="25" t="s">
        <v>154</v>
      </c>
      <c r="G66" s="20"/>
      <c r="H66" s="16">
        <v>42398</v>
      </c>
      <c r="I66" s="35"/>
      <c r="J66" s="17">
        <v>42412</v>
      </c>
      <c r="K66" s="48"/>
      <c r="L66" s="13">
        <v>42439</v>
      </c>
      <c r="M66" s="1"/>
      <c r="N66" s="13"/>
      <c r="O66" s="27">
        <v>42439</v>
      </c>
      <c r="P66" s="17">
        <v>42439</v>
      </c>
      <c r="Q66" s="1" t="s">
        <v>204</v>
      </c>
      <c r="R66" s="13">
        <v>42444</v>
      </c>
      <c r="S66" s="13">
        <v>42445</v>
      </c>
      <c r="T66" s="13">
        <v>42447</v>
      </c>
      <c r="U66" s="18">
        <v>42447</v>
      </c>
    </row>
    <row r="67" spans="1:21" ht="18" hidden="1" x14ac:dyDescent="0.25">
      <c r="A67" s="45"/>
      <c r="B67" s="31" t="e">
        <f>#VALUE!</f>
        <v>#VALUE!</v>
      </c>
      <c r="C67" s="6" t="e">
        <f>#VALUE!</f>
        <v>#VALUE!</v>
      </c>
      <c r="D67" s="15" t="s">
        <v>74</v>
      </c>
      <c r="E67" s="38" t="s">
        <v>138</v>
      </c>
      <c r="F67" s="25" t="s">
        <v>154</v>
      </c>
      <c r="G67" s="20">
        <v>42401</v>
      </c>
      <c r="H67" s="16">
        <v>42403</v>
      </c>
      <c r="I67" s="49"/>
      <c r="J67" s="17">
        <v>42426</v>
      </c>
      <c r="K67" s="2"/>
      <c r="L67" s="13"/>
      <c r="M67" s="1"/>
      <c r="N67" s="13"/>
      <c r="O67" s="27">
        <v>42444</v>
      </c>
      <c r="P67" s="17">
        <v>42444</v>
      </c>
      <c r="Q67" s="1" t="s">
        <v>207</v>
      </c>
      <c r="R67" s="13">
        <v>42446</v>
      </c>
      <c r="S67" s="13">
        <v>42450</v>
      </c>
      <c r="T67" s="13">
        <v>42452</v>
      </c>
      <c r="U67" s="18">
        <v>42453</v>
      </c>
    </row>
    <row r="68" spans="1:21" ht="18" hidden="1" x14ac:dyDescent="0.25">
      <c r="A68" s="45"/>
      <c r="B68" s="31" t="e">
        <f>#VALUE!</f>
        <v>#VALUE!</v>
      </c>
      <c r="C68" s="6" t="e">
        <f>#VALUE!</f>
        <v>#VALUE!</v>
      </c>
      <c r="D68" s="15" t="s">
        <v>29</v>
      </c>
      <c r="E68" s="38" t="s">
        <v>94</v>
      </c>
      <c r="F68" s="25" t="s">
        <v>153</v>
      </c>
      <c r="G68" s="20"/>
      <c r="H68" s="16">
        <v>42298</v>
      </c>
      <c r="I68" s="35"/>
      <c r="J68" s="17"/>
      <c r="K68" s="2"/>
      <c r="L68" s="13">
        <v>42381</v>
      </c>
      <c r="M68" s="1"/>
      <c r="N68" s="13"/>
      <c r="O68" s="27">
        <v>42381</v>
      </c>
      <c r="P68" s="17">
        <v>42395</v>
      </c>
      <c r="Q68" s="1"/>
      <c r="R68" s="13"/>
      <c r="S68" s="13"/>
      <c r="T68" s="13">
        <v>42397</v>
      </c>
      <c r="U68" s="18">
        <v>42401</v>
      </c>
    </row>
    <row r="69" spans="1:21" ht="25.5" hidden="1" x14ac:dyDescent="0.25">
      <c r="A69" s="45"/>
      <c r="B69" s="31" t="e">
        <f>#VALUE!</f>
        <v>#VALUE!</v>
      </c>
      <c r="C69" s="6" t="e">
        <f>#VALUE!</f>
        <v>#VALUE!</v>
      </c>
      <c r="D69" s="15" t="s">
        <v>44</v>
      </c>
      <c r="E69" s="38" t="s">
        <v>108</v>
      </c>
      <c r="F69" s="25" t="s">
        <v>152</v>
      </c>
      <c r="G69" s="20"/>
      <c r="H69" s="16">
        <v>42464</v>
      </c>
      <c r="I69" s="35"/>
      <c r="J69" s="17"/>
      <c r="K69" s="2"/>
      <c r="L69" s="13"/>
      <c r="M69" s="1"/>
      <c r="N69" s="13"/>
      <c r="O69" s="27"/>
      <c r="P69" s="17"/>
      <c r="Q69" s="1"/>
      <c r="R69" s="13"/>
      <c r="S69" s="13"/>
      <c r="T69" s="13"/>
      <c r="U69" s="18"/>
    </row>
    <row r="70" spans="1:21" ht="75" hidden="1" x14ac:dyDescent="0.25">
      <c r="A70" s="45"/>
      <c r="B70" s="31" t="e">
        <f>#VALUE!</f>
        <v>#VALUE!</v>
      </c>
      <c r="C70" s="6" t="e">
        <f>#VALUE!</f>
        <v>#VALUE!</v>
      </c>
      <c r="D70" s="15" t="s">
        <v>43</v>
      </c>
      <c r="E70" s="38" t="s">
        <v>107</v>
      </c>
      <c r="F70" s="25" t="s">
        <v>152</v>
      </c>
      <c r="G70" s="20"/>
      <c r="H70" s="16"/>
      <c r="I70" s="35" t="s">
        <v>177</v>
      </c>
      <c r="J70" s="17"/>
      <c r="K70" s="2"/>
      <c r="L70" s="13"/>
      <c r="M70" s="1"/>
      <c r="N70" s="13"/>
      <c r="O70" s="27"/>
      <c r="P70" s="17"/>
      <c r="Q70" s="1"/>
      <c r="R70" s="13"/>
      <c r="S70" s="13"/>
      <c r="T70" s="13"/>
      <c r="U70" s="18"/>
    </row>
    <row r="71" spans="1:21" ht="18" hidden="1" x14ac:dyDescent="0.25">
      <c r="A71" s="45"/>
      <c r="B71" s="31" t="e">
        <f>#VALUE!</f>
        <v>#VALUE!</v>
      </c>
      <c r="C71" s="6" t="e">
        <f>#VALUE!</f>
        <v>#VALUE!</v>
      </c>
      <c r="D71" s="15" t="s">
        <v>39</v>
      </c>
      <c r="E71" s="38" t="s">
        <v>103</v>
      </c>
      <c r="F71" s="25" t="s">
        <v>152</v>
      </c>
      <c r="G71" s="20"/>
      <c r="H71" s="16">
        <v>42303</v>
      </c>
      <c r="I71" s="6"/>
      <c r="J71" s="17"/>
      <c r="K71" s="2"/>
      <c r="L71" s="13"/>
      <c r="M71" s="1"/>
      <c r="N71" s="13"/>
      <c r="O71" s="27">
        <v>42342</v>
      </c>
      <c r="P71" s="17"/>
      <c r="Q71" s="1"/>
      <c r="R71" s="13"/>
      <c r="S71" s="13"/>
      <c r="T71" s="13">
        <v>42354</v>
      </c>
      <c r="U71" s="18">
        <v>42385</v>
      </c>
    </row>
    <row r="72" spans="1:21" ht="18" hidden="1" x14ac:dyDescent="0.25">
      <c r="A72" s="45"/>
      <c r="B72" s="31" t="e">
        <f>#VALUE!</f>
        <v>#VALUE!</v>
      </c>
      <c r="C72" s="6" t="e">
        <f>#VALUE!</f>
        <v>#VALUE!</v>
      </c>
      <c r="D72" s="15" t="s">
        <v>38</v>
      </c>
      <c r="E72" s="38" t="s">
        <v>102</v>
      </c>
      <c r="F72" s="25" t="s">
        <v>152</v>
      </c>
      <c r="G72" s="20"/>
      <c r="H72" s="16">
        <v>42303</v>
      </c>
      <c r="I72" s="6"/>
      <c r="J72" s="17"/>
      <c r="K72" s="2"/>
      <c r="L72" s="13"/>
      <c r="M72" s="1"/>
      <c r="N72" s="13"/>
      <c r="O72" s="27">
        <v>42342</v>
      </c>
      <c r="P72" s="17"/>
      <c r="Q72" s="1"/>
      <c r="R72" s="13"/>
      <c r="S72" s="13"/>
      <c r="T72" s="13">
        <v>42354</v>
      </c>
      <c r="U72" s="18">
        <v>42385</v>
      </c>
    </row>
    <row r="73" spans="1:21" ht="18" hidden="1" x14ac:dyDescent="0.25">
      <c r="A73" s="45"/>
      <c r="B73" s="31" t="e">
        <f>#VALUE!</f>
        <v>#VALUE!</v>
      </c>
      <c r="C73" s="6" t="e">
        <f>#VALUE!</f>
        <v>#VALUE!</v>
      </c>
      <c r="D73" s="15" t="s">
        <v>28</v>
      </c>
      <c r="E73" s="38" t="s">
        <v>93</v>
      </c>
      <c r="F73" s="25" t="s">
        <v>153</v>
      </c>
      <c r="G73" s="20"/>
      <c r="H73" s="16">
        <v>42298</v>
      </c>
      <c r="I73" s="6"/>
      <c r="J73" s="17"/>
      <c r="K73" s="2"/>
      <c r="L73" s="13">
        <v>42381</v>
      </c>
      <c r="M73" s="1"/>
      <c r="N73" s="13"/>
      <c r="O73" s="27">
        <v>42381</v>
      </c>
      <c r="P73" s="17">
        <v>42395</v>
      </c>
      <c r="Q73" s="1"/>
      <c r="R73" s="13"/>
      <c r="S73" s="13"/>
      <c r="T73" s="13">
        <v>42395</v>
      </c>
      <c r="U73" s="18">
        <v>42405</v>
      </c>
    </row>
    <row r="74" spans="1:21" ht="18" hidden="1" x14ac:dyDescent="0.25">
      <c r="A74" s="45"/>
      <c r="B74" s="31" t="e">
        <f>#VALUE!</f>
        <v>#VALUE!</v>
      </c>
      <c r="C74" s="6" t="e">
        <f>#VALUE!</f>
        <v>#VALUE!</v>
      </c>
      <c r="D74" s="15" t="s">
        <v>20</v>
      </c>
      <c r="E74" s="38" t="s">
        <v>131</v>
      </c>
      <c r="F74" s="25" t="s">
        <v>153</v>
      </c>
      <c r="G74" s="20"/>
      <c r="H74" s="16">
        <v>42387</v>
      </c>
      <c r="I74" s="6"/>
      <c r="J74" s="17">
        <v>42408</v>
      </c>
      <c r="K74" s="48"/>
      <c r="L74" s="13">
        <v>42430</v>
      </c>
      <c r="M74" s="50" t="s">
        <v>202</v>
      </c>
      <c r="N74" s="13">
        <v>42431</v>
      </c>
      <c r="O74" s="27">
        <v>42432</v>
      </c>
      <c r="P74" s="17">
        <v>42432</v>
      </c>
      <c r="Q74" s="1"/>
      <c r="R74" s="13"/>
      <c r="S74" s="13"/>
      <c r="T74" s="13">
        <v>42433</v>
      </c>
      <c r="U74" s="18">
        <v>42433</v>
      </c>
    </row>
    <row r="75" spans="1:21" ht="18" hidden="1" x14ac:dyDescent="0.25">
      <c r="A75" s="45"/>
      <c r="B75" s="31" t="e">
        <f>#VALUE!</f>
        <v>#VALUE!</v>
      </c>
      <c r="C75" s="6" t="e">
        <f>#VALUE!</f>
        <v>#VALUE!</v>
      </c>
      <c r="D75" s="15" t="s">
        <v>58</v>
      </c>
      <c r="E75" s="38" t="s">
        <v>122</v>
      </c>
      <c r="F75" s="25" t="s">
        <v>153</v>
      </c>
      <c r="G75" s="20"/>
      <c r="H75" s="16">
        <v>42388</v>
      </c>
      <c r="I75" s="6"/>
      <c r="J75" s="17">
        <v>42408</v>
      </c>
      <c r="K75" s="48"/>
      <c r="L75" s="13">
        <v>42430</v>
      </c>
      <c r="M75" s="1"/>
      <c r="N75" s="13"/>
      <c r="O75" s="27">
        <v>42430</v>
      </c>
      <c r="P75" s="17">
        <v>42432</v>
      </c>
      <c r="Q75" s="1"/>
      <c r="R75" s="13"/>
      <c r="S75" s="13"/>
      <c r="T75" s="13">
        <v>42433</v>
      </c>
      <c r="U75" s="18">
        <v>42433</v>
      </c>
    </row>
    <row r="76" spans="1:21" ht="18" hidden="1" x14ac:dyDescent="0.25">
      <c r="A76" s="45"/>
      <c r="B76" s="31" t="e">
        <f>#VALUE!</f>
        <v>#VALUE!</v>
      </c>
      <c r="C76" s="6" t="e">
        <f>#VALUE!</f>
        <v>#VALUE!</v>
      </c>
      <c r="D76" s="15" t="s">
        <v>33</v>
      </c>
      <c r="E76" s="38" t="s">
        <v>98</v>
      </c>
      <c r="F76" s="25" t="s">
        <v>154</v>
      </c>
      <c r="G76" s="20"/>
      <c r="H76" s="16">
        <v>42289</v>
      </c>
      <c r="I76" s="6"/>
      <c r="J76" s="17"/>
      <c r="K76" s="2"/>
      <c r="L76" s="13"/>
      <c r="M76" s="1"/>
      <c r="N76" s="13"/>
      <c r="O76" s="27">
        <v>42335</v>
      </c>
      <c r="P76" s="17"/>
      <c r="Q76" s="1"/>
      <c r="R76" s="13"/>
      <c r="S76" s="13"/>
      <c r="T76" s="13">
        <v>42367</v>
      </c>
      <c r="U76" s="18">
        <v>42385</v>
      </c>
    </row>
    <row r="77" spans="1:21" ht="45" hidden="1" x14ac:dyDescent="0.25">
      <c r="A77" s="45"/>
      <c r="B77" s="31" t="e">
        <f>#VALUE!</f>
        <v>#VALUE!</v>
      </c>
      <c r="C77" s="6" t="e">
        <f>#VALUE!</f>
        <v>#VALUE!</v>
      </c>
      <c r="D77" s="15" t="s">
        <v>37</v>
      </c>
      <c r="E77" s="38" t="s">
        <v>4</v>
      </c>
      <c r="F77" s="25" t="s">
        <v>154</v>
      </c>
      <c r="G77" s="20"/>
      <c r="H77" s="16" t="s">
        <v>159</v>
      </c>
      <c r="I77" s="6" t="s">
        <v>5</v>
      </c>
      <c r="J77" s="17" t="s">
        <v>6</v>
      </c>
      <c r="K77" s="2" t="s">
        <v>10</v>
      </c>
      <c r="L77" s="13">
        <v>42373</v>
      </c>
      <c r="M77" s="1" t="s">
        <v>179</v>
      </c>
      <c r="N77" s="13">
        <v>42408</v>
      </c>
      <c r="O77" s="27">
        <v>42410</v>
      </c>
      <c r="P77" s="17">
        <v>42417</v>
      </c>
      <c r="Q77" s="1"/>
      <c r="R77" s="13"/>
      <c r="S77" s="13"/>
      <c r="T77" s="13">
        <v>42419</v>
      </c>
      <c r="U77" s="18">
        <v>42419</v>
      </c>
    </row>
    <row r="78" spans="1:21" x14ac:dyDescent="0.25">
      <c r="D78" s="14"/>
    </row>
    <row r="79" spans="1:21" x14ac:dyDescent="0.25">
      <c r="D79" s="14"/>
    </row>
    <row r="80" spans="1:21" x14ac:dyDescent="0.25">
      <c r="D80" s="14"/>
    </row>
    <row r="81" spans="4:9" x14ac:dyDescent="0.25">
      <c r="D81" s="14"/>
    </row>
    <row r="82" spans="4:9" x14ac:dyDescent="0.25">
      <c r="D82" s="14"/>
    </row>
    <row r="83" spans="4:9" x14ac:dyDescent="0.25">
      <c r="D83" s="14"/>
    </row>
    <row r="84" spans="4:9" x14ac:dyDescent="0.25">
      <c r="D84" s="14"/>
    </row>
    <row r="85" spans="4:9" x14ac:dyDescent="0.25">
      <c r="D85" s="14"/>
    </row>
    <row r="86" spans="4:9" x14ac:dyDescent="0.25">
      <c r="D86" s="52"/>
      <c r="I86" s="51"/>
    </row>
    <row r="87" spans="4:9" x14ac:dyDescent="0.25">
      <c r="D87" s="14"/>
    </row>
    <row r="88" spans="4:9" x14ac:dyDescent="0.25">
      <c r="D88" s="14"/>
    </row>
    <row r="89" spans="4:9" x14ac:dyDescent="0.25">
      <c r="D89" s="14"/>
    </row>
    <row r="90" spans="4:9" x14ac:dyDescent="0.25">
      <c r="D90" s="14"/>
    </row>
    <row r="91" spans="4:9" x14ac:dyDescent="0.25">
      <c r="D91" s="14"/>
    </row>
    <row r="92" spans="4:9" x14ac:dyDescent="0.25">
      <c r="D92" s="14"/>
    </row>
    <row r="93" spans="4:9" x14ac:dyDescent="0.25">
      <c r="D93" s="14"/>
    </row>
    <row r="94" spans="4:9" x14ac:dyDescent="0.25">
      <c r="D94" s="14"/>
    </row>
    <row r="95" spans="4:9" x14ac:dyDescent="0.25">
      <c r="D95" s="14"/>
    </row>
    <row r="96" spans="4:9" x14ac:dyDescent="0.25">
      <c r="D96" s="14"/>
    </row>
    <row r="97" spans="4:4" x14ac:dyDescent="0.25">
      <c r="D97" s="14"/>
    </row>
    <row r="98" spans="4:4" x14ac:dyDescent="0.25">
      <c r="D98" s="14"/>
    </row>
    <row r="99" spans="4:4" x14ac:dyDescent="0.25">
      <c r="D99" s="14"/>
    </row>
    <row r="100" spans="4:4" x14ac:dyDescent="0.25">
      <c r="D100" s="14"/>
    </row>
    <row r="101" spans="4:4" x14ac:dyDescent="0.25">
      <c r="D101" s="14"/>
    </row>
    <row r="102" spans="4:4" x14ac:dyDescent="0.25">
      <c r="D102" s="14"/>
    </row>
    <row r="103" spans="4:4" x14ac:dyDescent="0.25">
      <c r="D103" s="14"/>
    </row>
    <row r="104" spans="4:4" x14ac:dyDescent="0.25">
      <c r="D104" s="14"/>
    </row>
    <row r="105" spans="4:4" x14ac:dyDescent="0.25">
      <c r="D105" s="14"/>
    </row>
    <row r="106" spans="4:4" x14ac:dyDescent="0.25">
      <c r="D106" s="14"/>
    </row>
    <row r="107" spans="4:4" x14ac:dyDescent="0.25">
      <c r="D107" s="14"/>
    </row>
    <row r="108" spans="4:4" x14ac:dyDescent="0.25">
      <c r="D108" s="14"/>
    </row>
    <row r="109" spans="4:4" x14ac:dyDescent="0.25">
      <c r="D109" s="14"/>
    </row>
    <row r="110" spans="4:4" x14ac:dyDescent="0.25">
      <c r="D110" s="14"/>
    </row>
    <row r="111" spans="4:4" x14ac:dyDescent="0.25">
      <c r="D111" s="14"/>
    </row>
    <row r="112" spans="4:4" x14ac:dyDescent="0.25">
      <c r="D112" s="14"/>
    </row>
    <row r="113" spans="4:4" x14ac:dyDescent="0.25">
      <c r="D113" s="14"/>
    </row>
    <row r="114" spans="4:4" x14ac:dyDescent="0.25">
      <c r="D114" s="14"/>
    </row>
    <row r="115" spans="4:4" x14ac:dyDescent="0.25">
      <c r="D115" s="14"/>
    </row>
    <row r="116" spans="4:4" x14ac:dyDescent="0.25">
      <c r="D116" s="14"/>
    </row>
    <row r="117" spans="4:4" x14ac:dyDescent="0.25">
      <c r="D117" s="14"/>
    </row>
    <row r="118" spans="4:4" x14ac:dyDescent="0.25">
      <c r="D118" s="14"/>
    </row>
    <row r="119" spans="4:4" x14ac:dyDescent="0.25">
      <c r="D119" s="14"/>
    </row>
    <row r="120" spans="4:4" x14ac:dyDescent="0.25">
      <c r="D120" s="14"/>
    </row>
    <row r="121" spans="4:4" x14ac:dyDescent="0.25">
      <c r="D121" s="14"/>
    </row>
    <row r="122" spans="4:4" x14ac:dyDescent="0.25">
      <c r="D122" s="14"/>
    </row>
    <row r="123" spans="4:4" x14ac:dyDescent="0.25">
      <c r="D123" s="14"/>
    </row>
    <row r="124" spans="4:4" x14ac:dyDescent="0.25">
      <c r="D124" s="14"/>
    </row>
    <row r="125" spans="4:4" x14ac:dyDescent="0.25">
      <c r="D125" s="14"/>
    </row>
    <row r="126" spans="4:4" x14ac:dyDescent="0.25">
      <c r="D126" s="14"/>
    </row>
    <row r="127" spans="4:4" x14ac:dyDescent="0.25">
      <c r="D127" s="14"/>
    </row>
    <row r="128" spans="4:4" x14ac:dyDescent="0.25">
      <c r="D128" s="14"/>
    </row>
    <row r="129" spans="4:4" x14ac:dyDescent="0.25">
      <c r="D129" s="14"/>
    </row>
    <row r="130" spans="4:4" x14ac:dyDescent="0.25">
      <c r="D130" s="14"/>
    </row>
    <row r="131" spans="4:4" x14ac:dyDescent="0.25">
      <c r="D131" s="14"/>
    </row>
    <row r="132" spans="4:4" x14ac:dyDescent="0.25">
      <c r="D132" s="14"/>
    </row>
    <row r="133" spans="4:4" x14ac:dyDescent="0.25">
      <c r="D133" s="14"/>
    </row>
    <row r="134" spans="4:4" x14ac:dyDescent="0.25">
      <c r="D134" s="14"/>
    </row>
    <row r="135" spans="4:4" x14ac:dyDescent="0.25">
      <c r="D135" s="14"/>
    </row>
    <row r="136" spans="4:4" x14ac:dyDescent="0.25">
      <c r="D136" s="14"/>
    </row>
    <row r="137" spans="4:4" x14ac:dyDescent="0.25">
      <c r="D137" s="14"/>
    </row>
    <row r="138" spans="4:4" x14ac:dyDescent="0.25">
      <c r="D138" s="14"/>
    </row>
    <row r="139" spans="4:4" x14ac:dyDescent="0.25">
      <c r="D139" s="14"/>
    </row>
    <row r="140" spans="4:4" x14ac:dyDescent="0.25">
      <c r="D140" s="14"/>
    </row>
    <row r="141" spans="4:4" x14ac:dyDescent="0.25">
      <c r="D141" s="14"/>
    </row>
    <row r="142" spans="4:4" x14ac:dyDescent="0.25">
      <c r="D142" s="14"/>
    </row>
    <row r="143" spans="4:4" x14ac:dyDescent="0.25">
      <c r="D143" s="14"/>
    </row>
    <row r="144" spans="4:4" x14ac:dyDescent="0.25">
      <c r="D144" s="14"/>
    </row>
    <row r="145" spans="4:4" x14ac:dyDescent="0.25">
      <c r="D145" s="14"/>
    </row>
    <row r="146" spans="4:4" x14ac:dyDescent="0.25">
      <c r="D146" s="14"/>
    </row>
    <row r="147" spans="4:4" x14ac:dyDescent="0.25">
      <c r="D147" s="14"/>
    </row>
    <row r="148" spans="4:4" x14ac:dyDescent="0.25">
      <c r="D148" s="14"/>
    </row>
    <row r="149" spans="4:4" x14ac:dyDescent="0.25">
      <c r="D149" s="14"/>
    </row>
    <row r="150" spans="4:4" x14ac:dyDescent="0.25">
      <c r="D150" s="14"/>
    </row>
    <row r="151" spans="4:4" x14ac:dyDescent="0.25">
      <c r="D151" s="14"/>
    </row>
    <row r="152" spans="4:4" x14ac:dyDescent="0.25">
      <c r="D152" s="14"/>
    </row>
    <row r="153" spans="4:4" x14ac:dyDescent="0.25">
      <c r="D153" s="14"/>
    </row>
    <row r="154" spans="4:4" x14ac:dyDescent="0.25">
      <c r="D154" s="14"/>
    </row>
    <row r="155" spans="4:4" x14ac:dyDescent="0.25">
      <c r="D155" s="14"/>
    </row>
    <row r="156" spans="4:4" x14ac:dyDescent="0.25">
      <c r="D156" s="14"/>
    </row>
    <row r="157" spans="4:4" x14ac:dyDescent="0.25">
      <c r="D157" s="14"/>
    </row>
    <row r="158" spans="4:4" x14ac:dyDescent="0.25">
      <c r="D158" s="14"/>
    </row>
    <row r="159" spans="4:4" x14ac:dyDescent="0.25">
      <c r="D159" s="14"/>
    </row>
    <row r="160" spans="4:4" x14ac:dyDescent="0.25">
      <c r="D160" s="14"/>
    </row>
    <row r="161" spans="4:4" x14ac:dyDescent="0.25">
      <c r="D161" s="14"/>
    </row>
    <row r="162" spans="4:4" x14ac:dyDescent="0.25">
      <c r="D162" s="14"/>
    </row>
    <row r="163" spans="4:4" x14ac:dyDescent="0.25">
      <c r="D163" s="14"/>
    </row>
    <row r="164" spans="4:4" x14ac:dyDescent="0.25">
      <c r="D164" s="14"/>
    </row>
    <row r="165" spans="4:4" x14ac:dyDescent="0.25">
      <c r="D165" s="14"/>
    </row>
    <row r="166" spans="4:4" x14ac:dyDescent="0.25">
      <c r="D166" s="14"/>
    </row>
    <row r="167" spans="4:4" x14ac:dyDescent="0.25">
      <c r="D167" s="14"/>
    </row>
    <row r="168" spans="4:4" x14ac:dyDescent="0.25">
      <c r="D168" s="14"/>
    </row>
    <row r="169" spans="4:4" x14ac:dyDescent="0.25">
      <c r="D169" s="14"/>
    </row>
    <row r="170" spans="4:4" x14ac:dyDescent="0.25">
      <c r="D170" s="14"/>
    </row>
    <row r="171" spans="4:4" x14ac:dyDescent="0.25">
      <c r="D171" s="14"/>
    </row>
    <row r="172" spans="4:4" x14ac:dyDescent="0.25">
      <c r="D172" s="14"/>
    </row>
    <row r="173" spans="4:4" x14ac:dyDescent="0.25">
      <c r="D173" s="14"/>
    </row>
    <row r="174" spans="4:4" x14ac:dyDescent="0.25">
      <c r="D174" s="14"/>
    </row>
    <row r="175" spans="4:4" x14ac:dyDescent="0.25">
      <c r="D175" s="14"/>
    </row>
    <row r="176" spans="4:4" x14ac:dyDescent="0.25">
      <c r="D176" s="14"/>
    </row>
    <row r="177" spans="4:4" x14ac:dyDescent="0.25">
      <c r="D177" s="14"/>
    </row>
    <row r="178" spans="4:4" x14ac:dyDescent="0.25">
      <c r="D178" s="14"/>
    </row>
    <row r="179" spans="4:4" x14ac:dyDescent="0.25">
      <c r="D179" s="14"/>
    </row>
    <row r="180" spans="4:4" x14ac:dyDescent="0.25">
      <c r="D180" s="14"/>
    </row>
    <row r="181" spans="4:4" x14ac:dyDescent="0.25">
      <c r="D181" s="14"/>
    </row>
    <row r="182" spans="4:4" x14ac:dyDescent="0.25">
      <c r="D182" s="14"/>
    </row>
    <row r="183" spans="4:4" x14ac:dyDescent="0.25">
      <c r="D183" s="14"/>
    </row>
    <row r="184" spans="4:4" x14ac:dyDescent="0.25">
      <c r="D184" s="14"/>
    </row>
    <row r="185" spans="4:4" x14ac:dyDescent="0.25">
      <c r="D185" s="14"/>
    </row>
    <row r="186" spans="4:4" x14ac:dyDescent="0.25">
      <c r="D186" s="14"/>
    </row>
    <row r="187" spans="4:4" x14ac:dyDescent="0.25">
      <c r="D187" s="14"/>
    </row>
    <row r="188" spans="4:4" x14ac:dyDescent="0.25">
      <c r="D188" s="14"/>
    </row>
    <row r="189" spans="4:4" x14ac:dyDescent="0.25">
      <c r="D189" s="14"/>
    </row>
    <row r="190" spans="4:4" x14ac:dyDescent="0.25">
      <c r="D190" s="14"/>
    </row>
    <row r="191" spans="4:4" x14ac:dyDescent="0.25">
      <c r="D191" s="14"/>
    </row>
  </sheetData>
  <autoFilter ref="A7:U77">
    <filterColumn colId="3">
      <filters>
        <filter val="ZB2_DAMPIERRE_EN_MONTAGNE"/>
      </filters>
    </filterColumn>
  </autoFilter>
  <mergeCells count="4">
    <mergeCell ref="D6:F6"/>
    <mergeCell ref="G6:I6"/>
    <mergeCell ref="J6:O6"/>
    <mergeCell ref="P6:U6"/>
  </mergeCells>
  <conditionalFormatting sqref="N8:N77">
    <cfRule type="expression" dxfId="289" priority="41">
      <formula>DATEDIF(L8,N8,"d")&gt;5</formula>
    </cfRule>
    <cfRule type="expression" dxfId="288" priority="42">
      <formula>DATEDIF(L8,N8,"d")&lt;=5</formula>
    </cfRule>
  </conditionalFormatting>
  <conditionalFormatting sqref="L51:L77">
    <cfRule type="expression" dxfId="287" priority="39" stopIfTrue="1">
      <formula>$N$8&lt;&gt;""</formula>
    </cfRule>
    <cfRule type="expression" dxfId="286" priority="40">
      <formula>DATEDIF(L51,K48,"d")&gt;5</formula>
    </cfRule>
  </conditionalFormatting>
  <conditionalFormatting sqref="L8:L37 L51:L77 L39:L49">
    <cfRule type="containsBlanks" priority="38" stopIfTrue="1">
      <formula>LEN(TRIM(L8))=0</formula>
    </cfRule>
  </conditionalFormatting>
  <conditionalFormatting sqref="B8:C77">
    <cfRule type="containsText" dxfId="285" priority="13" operator="containsText" text="FINIT">
      <formula>NOT(ISERROR(SEARCH("FINIT",B8)))</formula>
    </cfRule>
    <cfRule type="expression" dxfId="284" priority="14">
      <formula>IF(OR($B8="DOE A ANTICIPER",$B8="REPRISES R7 A FAIRE",$B8="EN ATTENTE"),"VRAI","FAUX")</formula>
    </cfRule>
    <cfRule type="expression" dxfId="283" priority="15">
      <formula>IF(OR(AND($B8="ENVOI DOE XL",$C8&gt;=8),AND($B8="CD DOE A ENVOYER",$C8&gt;=8),AND($B8="REPRISES XL A FAIRE",$C8&gt;=8)),"VRAI","FAUX")</formula>
    </cfRule>
    <cfRule type="expression" dxfId="282" priority="16">
      <formula>IF(OR(AND($B8="ENVOI DOE XL",$C8=7),AND($B8="CD DOE A ENVOYER",$C8=7),AND($B8="REPRISES XL A FAIRE",$C8=7)),"VRAI","FAUX")</formula>
    </cfRule>
    <cfRule type="expression" dxfId="281" priority="17">
      <formula>IF(OR(AND($B8="ENVOI DOE XL",$C8=6),AND($B8="CD DOE A ENVOYER",$C8=6),AND($B8="REPRISES XL A FAIRE",$C8=6)),"VRAI","FAUX")</formula>
    </cfRule>
    <cfRule type="expression" dxfId="280" priority="18">
      <formula>IF(OR(AND($B8="ENVOI DOE XL",$C8=5),AND($B8="CD DOE A ENVOYER",$C8=5),AND($B8="REPRISES XL A FAIRE",$C8=5)),"VRAI","FAUX")</formula>
    </cfRule>
    <cfRule type="expression" dxfId="279" priority="19">
      <formula>IF(OR(AND($B8="ENVOI DOE XL",$C8=4),AND($B8="CD DOE A ENVOYER",$C8=4),AND($B8="REPRISES XL A FAIRE",$C8=4)),"VRAI","FAUX")</formula>
    </cfRule>
    <cfRule type="expression" dxfId="278" priority="20">
      <formula>IF(OR(AND($B8="ENVOI DOE XL",$C8=3),AND($B8="CD DOE A ENVOYER",$C8=3),AND($B8="REPRISES XL A FAIRE",$C8=3)),"VRAI","FAUX")</formula>
    </cfRule>
    <cfRule type="expression" dxfId="277" priority="21">
      <formula>IF(OR(AND($B8="ENVOI DOE XL",$C8=2),AND($B8="CD DOE A ENVOYER",$C8=2),AND($B8="REPRISES XL A FAIRE",$C8=2)),"VRAI","FAUX")</formula>
    </cfRule>
    <cfRule type="expression" dxfId="276" priority="22">
      <formula>IF(OR(AND($B8="ENVOI DOE XL",$C8=1),AND($B8="CD DOE A ENVOYER",$C8=1),AND($B8="REPRISES XL A FAIRE",$C8=1)),"VRAI","FAUX")</formula>
    </cfRule>
    <cfRule type="expression" dxfId="275" priority="23">
      <formula>IF(OR(AND($B8="ENVOI DOE XL",$C8=0),AND($B8="CD DOE A ENVOYER",$C8=0),AND($B8="REPRISES XL A FAIRE",$C8=0)),"VRAI","FAUX")</formula>
    </cfRule>
    <cfRule type="expression" dxfId="274" priority="24">
      <formula>IF(AND($B8="LEVEE R7 A FAIRE",$C8&gt;=5),"VRAI","FAUX")</formula>
    </cfRule>
    <cfRule type="expression" dxfId="273" priority="25">
      <formula>IF(AND($B8="LEVEE R7 A FAIRE",$C8=4),"VRAI","FAUX")</formula>
    </cfRule>
    <cfRule type="expression" dxfId="272" priority="26">
      <formula>IF(AND($B8="LEVEE R7 A FAIRE",$C8=3),"VRAI","FAUX")</formula>
    </cfRule>
    <cfRule type="expression" dxfId="271" priority="27">
      <formula>IF(AND($B8="LEVEE R7 A FAIRE",$C8=2),"VRAI","FAUX")</formula>
    </cfRule>
    <cfRule type="expression" dxfId="270" priority="28">
      <formula>IF(AND($B8="LEVEE R7 A FAIRE",$C8&lt;=1),"VRAI","FAUX")</formula>
    </cfRule>
    <cfRule type="expression" dxfId="269" priority="29">
      <formula>IF(AND($B8="DOE A FAIRE",$C8&gt;=13),"VRAI","FAUX")</formula>
    </cfRule>
    <cfRule type="expression" dxfId="268" priority="30">
      <formula>IF(AND($B8="DOE A FAIRE",$C8=12),"VRAI","FAUX")</formula>
    </cfRule>
    <cfRule type="expression" dxfId="267" priority="31">
      <formula>IF(OR(AND($B8="DOE A FAIRE",$C8=10),AND($B8="DOE A FAIRE",$C8=11)),"VRAI","FAUX")</formula>
    </cfRule>
    <cfRule type="expression" dxfId="266" priority="32">
      <formula>IF(OR(AND($B8="DOE A FAIRE",$C8=8),AND($B8="DOE A FAIRE",$C8=9)),"VRAI","FAUX")</formula>
    </cfRule>
    <cfRule type="expression" dxfId="265" priority="33">
      <formula>IF(AND($B8="DOE A FAIRE",$C8=7),"VRAI","FAUX")</formula>
    </cfRule>
    <cfRule type="expression" dxfId="264" priority="34">
      <formula>IF(OR(AND($B8="DOE A FAIRE",$C8=5),AND($B8="DOE A FAIRE",$C8=6)),"VRAI","FAUX")</formula>
    </cfRule>
    <cfRule type="expression" dxfId="263" priority="35">
      <formula>IF(OR(AND($B8="DOE A FAIRE",$C8=3),AND($B8="DOE A FAIRE",$C8=4)),"VRAI","FAUX")</formula>
    </cfRule>
    <cfRule type="expression" dxfId="262" priority="36">
      <formula>IF(OR(AND($B8="DOE A FAIRE",$C8=1),AND($B8="DOE A FAIRE",$C8=2)),"VRAI","FAUX")</formula>
    </cfRule>
    <cfRule type="expression" dxfId="261" priority="37">
      <formula>IF(AND($B8="DOE A FAIRE",$C8=0),"VRAI","FAUX")</formula>
    </cfRule>
  </conditionalFormatting>
  <conditionalFormatting sqref="L50">
    <cfRule type="expression" dxfId="260" priority="11" stopIfTrue="1">
      <formula>$N$8&lt;&gt;""</formula>
    </cfRule>
    <cfRule type="expression" dxfId="259" priority="12">
      <formula>DATEDIF(L50,K47,"d")&gt;5</formula>
    </cfRule>
  </conditionalFormatting>
  <conditionalFormatting sqref="L50">
    <cfRule type="containsBlanks" priority="10" stopIfTrue="1">
      <formula>LEN(TRIM(L50))=0</formula>
    </cfRule>
  </conditionalFormatting>
  <conditionalFormatting sqref="L8:L20">
    <cfRule type="expression" dxfId="258" priority="8" stopIfTrue="1">
      <formula>$N$8&lt;&gt;""</formula>
    </cfRule>
    <cfRule type="expression" dxfId="257" priority="9">
      <formula>DATEDIF(L8,K2,"d")&gt;5</formula>
    </cfRule>
  </conditionalFormatting>
  <conditionalFormatting sqref="L39:L49 L21:L26">
    <cfRule type="expression" dxfId="256" priority="6" stopIfTrue="1">
      <formula>$N$8&lt;&gt;""</formula>
    </cfRule>
    <cfRule type="expression" dxfId="255" priority="7">
      <formula>DATEDIF(L21,K14,"d")&gt;5</formula>
    </cfRule>
  </conditionalFormatting>
  <conditionalFormatting sqref="L38">
    <cfRule type="containsBlanks" priority="5" stopIfTrue="1">
      <formula>LEN(TRIM(L38))=0</formula>
    </cfRule>
  </conditionalFormatting>
  <conditionalFormatting sqref="L38">
    <cfRule type="expression" dxfId="254" priority="3" stopIfTrue="1">
      <formula>$N$8&lt;&gt;""</formula>
    </cfRule>
    <cfRule type="expression" dxfId="253" priority="4">
      <formula>DATEDIF(L38,K31,"d")&gt;5</formula>
    </cfRule>
  </conditionalFormatting>
  <conditionalFormatting sqref="L27:L37">
    <cfRule type="expression" dxfId="252" priority="1" stopIfTrue="1">
      <formula>$N$8&lt;&gt;""</formula>
    </cfRule>
    <cfRule type="expression" dxfId="251" priority="2">
      <formula>DATEDIF(L27,K19,"d")&gt;5</formula>
    </cfRule>
  </conditionalFormatting>
  <hyperlinks>
    <hyperlink ref="Q30" r:id="rId1"/>
    <hyperlink ref="D2" location="Général!G1" display="Appel à recette"/>
    <hyperlink ref="D3" location="Général!N1" display="An1_FN6/Réserves"/>
    <hyperlink ref="D4" location="Général!V1" display="ENVOIS DOE DOCUMENTALISTE"/>
  </hyperlinks>
  <pageMargins left="0.55118110236220474" right="0.23622047244094491" top="0.35433070866141736" bottom="0.15748031496062992" header="0.31496062992125984" footer="0.31496062992125984"/>
  <pageSetup paperSize="8" scale="29" fitToHeight="0" orientation="landscape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B2:R30"/>
  <sheetViews>
    <sheetView zoomScale="85" zoomScaleNormal="85" workbookViewId="0">
      <pane xSplit="4" ySplit="8" topLeftCell="E9" activePane="bottomRight" state="frozen"/>
      <selection pane="topRight" activeCell="G1" sqref="G1"/>
      <selection pane="bottomLeft" activeCell="A6" sqref="A6"/>
      <selection pane="bottomRight" activeCell="B34" sqref="B34"/>
    </sheetView>
  </sheetViews>
  <sheetFormatPr baseColWidth="10" defaultRowHeight="15" x14ac:dyDescent="0.25"/>
  <cols>
    <col min="1" max="1" width="2.85546875" customWidth="1"/>
    <col min="2" max="2" width="35.42578125" customWidth="1"/>
    <col min="3" max="3" width="20" customWidth="1"/>
    <col min="4" max="4" width="15.5703125" customWidth="1"/>
    <col min="5" max="5" width="20" customWidth="1"/>
    <col min="6" max="6" width="18.140625" customWidth="1"/>
    <col min="7" max="7" width="15.28515625" customWidth="1"/>
    <col min="8" max="8" width="21.42578125" customWidth="1"/>
    <col min="9" max="9" width="27.28515625" customWidth="1"/>
    <col min="10" max="10" width="19.7109375" customWidth="1"/>
    <col min="11" max="12" width="17.42578125" customWidth="1"/>
    <col min="13" max="13" width="18.42578125" customWidth="1"/>
    <col min="14" max="14" width="19.28515625" customWidth="1"/>
    <col min="15" max="15" width="23" customWidth="1"/>
    <col min="16" max="16" width="18.42578125" customWidth="1"/>
    <col min="17" max="17" width="74.28515625" bestFit="1" customWidth="1"/>
    <col min="18" max="18" width="28.5703125" customWidth="1"/>
  </cols>
  <sheetData>
    <row r="2" spans="2:18" ht="15.75" thickBot="1" x14ac:dyDescent="0.3">
      <c r="B2" t="s">
        <v>316</v>
      </c>
      <c r="C2" t="s">
        <v>317</v>
      </c>
    </row>
    <row r="3" spans="2:18" ht="15.75" thickBot="1" x14ac:dyDescent="0.3">
      <c r="B3" s="107">
        <f ca="1">NOW()</f>
        <v>42859.046258912036</v>
      </c>
      <c r="C3" s="108">
        <f ca="1">WEEKNUM($B3,2)-(WEEKDAY(DATE(YEAR(B3),1,4),2)&lt;4)*1</f>
        <v>18</v>
      </c>
    </row>
    <row r="4" spans="2:18" ht="15.75" thickBot="1" x14ac:dyDescent="0.3"/>
    <row r="5" spans="2:18" ht="29.25" thickBot="1" x14ac:dyDescent="0.5">
      <c r="B5" s="162" t="s">
        <v>315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4"/>
    </row>
    <row r="6" spans="2:18" ht="9" customHeight="1" thickBot="1" x14ac:dyDescent="0.3"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</row>
    <row r="7" spans="2:18" ht="21.75" thickBot="1" x14ac:dyDescent="0.4">
      <c r="B7" s="165" t="s">
        <v>189</v>
      </c>
      <c r="C7" s="166"/>
      <c r="D7" s="166"/>
      <c r="E7" s="167" t="s">
        <v>313</v>
      </c>
      <c r="F7" s="168"/>
      <c r="G7" s="169"/>
      <c r="H7" s="169"/>
      <c r="I7" s="169"/>
      <c r="J7" s="169"/>
      <c r="K7" s="169"/>
      <c r="L7" s="169"/>
      <c r="M7" s="169"/>
      <c r="N7" s="170"/>
      <c r="O7" s="126"/>
      <c r="P7" s="123"/>
      <c r="Q7" s="171" t="s">
        <v>314</v>
      </c>
      <c r="R7" s="172"/>
    </row>
    <row r="8" spans="2:18" ht="33.75" customHeight="1" thickBot="1" x14ac:dyDescent="0.3">
      <c r="B8" s="127" t="s">
        <v>0</v>
      </c>
      <c r="C8" s="128" t="s">
        <v>1</v>
      </c>
      <c r="D8" s="129" t="s">
        <v>309</v>
      </c>
      <c r="E8" s="130" t="s">
        <v>404</v>
      </c>
      <c r="F8" s="131" t="s">
        <v>405</v>
      </c>
      <c r="G8" s="132" t="s">
        <v>312</v>
      </c>
      <c r="H8" s="133" t="s">
        <v>460</v>
      </c>
      <c r="I8" s="134" t="s">
        <v>354</v>
      </c>
      <c r="J8" s="133" t="s">
        <v>461</v>
      </c>
      <c r="K8" s="132" t="s">
        <v>355</v>
      </c>
      <c r="L8" s="132" t="s">
        <v>455</v>
      </c>
      <c r="M8" s="133" t="s">
        <v>454</v>
      </c>
      <c r="N8" s="135" t="s">
        <v>453</v>
      </c>
      <c r="O8" s="136" t="s">
        <v>458</v>
      </c>
      <c r="P8" s="136" t="s">
        <v>456</v>
      </c>
      <c r="Q8" s="137" t="s">
        <v>314</v>
      </c>
      <c r="R8" s="137" t="s">
        <v>463</v>
      </c>
    </row>
    <row r="9" spans="2:18" x14ac:dyDescent="0.25">
      <c r="B9" s="138" t="s">
        <v>496</v>
      </c>
      <c r="C9" s="139"/>
      <c r="D9" s="140" t="s">
        <v>318</v>
      </c>
      <c r="E9" s="103" t="s">
        <v>489</v>
      </c>
      <c r="F9" s="103" t="s">
        <v>489</v>
      </c>
      <c r="G9" s="113" t="s">
        <v>417</v>
      </c>
      <c r="H9" s="111">
        <v>42513</v>
      </c>
      <c r="I9" s="112" t="s">
        <v>441</v>
      </c>
      <c r="J9" s="111" t="s">
        <v>462</v>
      </c>
      <c r="K9" s="111" t="s">
        <v>442</v>
      </c>
      <c r="L9" s="125">
        <v>110</v>
      </c>
      <c r="M9" s="111">
        <v>42575</v>
      </c>
      <c r="N9" s="112">
        <f t="shared" ref="N9:N30" si="0">IF(E9="Client1",EOMONTH(M9+45,0),IF(E9="Client2",EOMONTH(M9+30,0),FALSE))</f>
        <v>42643</v>
      </c>
      <c r="O9" s="111">
        <v>42622</v>
      </c>
      <c r="P9" s="111" t="s">
        <v>457</v>
      </c>
      <c r="Q9" s="105"/>
      <c r="R9" s="141"/>
    </row>
    <row r="10" spans="2:18" x14ac:dyDescent="0.25">
      <c r="B10" s="138" t="s">
        <v>419</v>
      </c>
      <c r="C10" s="139"/>
      <c r="D10" s="140" t="s">
        <v>318</v>
      </c>
      <c r="E10" s="103" t="s">
        <v>489</v>
      </c>
      <c r="F10" s="103" t="s">
        <v>489</v>
      </c>
      <c r="G10" s="113" t="s">
        <v>417</v>
      </c>
      <c r="H10" s="111">
        <v>42513</v>
      </c>
      <c r="I10" s="112" t="s">
        <v>441</v>
      </c>
      <c r="J10" s="111" t="s">
        <v>462</v>
      </c>
      <c r="K10" s="112" t="s">
        <v>442</v>
      </c>
      <c r="L10" s="125">
        <v>110</v>
      </c>
      <c r="M10" s="111">
        <v>42575</v>
      </c>
      <c r="N10" s="112">
        <f t="shared" si="0"/>
        <v>42643</v>
      </c>
      <c r="O10" s="111">
        <v>42622</v>
      </c>
      <c r="P10" s="111" t="s">
        <v>457</v>
      </c>
      <c r="Q10" s="106"/>
      <c r="R10" s="141"/>
    </row>
    <row r="11" spans="2:18" x14ac:dyDescent="0.25">
      <c r="B11" s="138" t="s">
        <v>420</v>
      </c>
      <c r="C11" s="139"/>
      <c r="D11" s="140" t="s">
        <v>318</v>
      </c>
      <c r="E11" s="103" t="s">
        <v>489</v>
      </c>
      <c r="F11" s="103" t="s">
        <v>489</v>
      </c>
      <c r="G11" s="113" t="s">
        <v>417</v>
      </c>
      <c r="H11" s="111">
        <v>42513</v>
      </c>
      <c r="I11" s="112" t="s">
        <v>441</v>
      </c>
      <c r="J11" s="111" t="s">
        <v>462</v>
      </c>
      <c r="K11" s="111" t="s">
        <v>442</v>
      </c>
      <c r="L11" s="125">
        <v>110</v>
      </c>
      <c r="M11" s="111">
        <v>42575</v>
      </c>
      <c r="N11" s="112">
        <f t="shared" si="0"/>
        <v>42643</v>
      </c>
      <c r="O11" s="111">
        <v>42622</v>
      </c>
      <c r="P11" s="111" t="s">
        <v>457</v>
      </c>
      <c r="Q11" s="106"/>
      <c r="R11" s="141"/>
    </row>
    <row r="12" spans="2:18" x14ac:dyDescent="0.25">
      <c r="B12" s="138" t="s">
        <v>421</v>
      </c>
      <c r="C12" s="139"/>
      <c r="D12" s="140" t="s">
        <v>318</v>
      </c>
      <c r="E12" s="103" t="s">
        <v>489</v>
      </c>
      <c r="F12" s="103" t="s">
        <v>489</v>
      </c>
      <c r="G12" s="113" t="s">
        <v>417</v>
      </c>
      <c r="H12" s="111">
        <v>42513</v>
      </c>
      <c r="I12" s="112" t="s">
        <v>441</v>
      </c>
      <c r="J12" s="111" t="s">
        <v>462</v>
      </c>
      <c r="K12" s="112" t="s">
        <v>442</v>
      </c>
      <c r="L12" s="125">
        <v>110</v>
      </c>
      <c r="M12" s="111">
        <v>42575</v>
      </c>
      <c r="N12" s="112">
        <f t="shared" si="0"/>
        <v>42643</v>
      </c>
      <c r="O12" s="111">
        <v>42622</v>
      </c>
      <c r="P12" s="111" t="s">
        <v>457</v>
      </c>
      <c r="Q12" s="106"/>
      <c r="R12" s="141"/>
    </row>
    <row r="13" spans="2:18" x14ac:dyDescent="0.25">
      <c r="B13" s="138" t="s">
        <v>424</v>
      </c>
      <c r="C13" s="139"/>
      <c r="D13" s="140" t="s">
        <v>318</v>
      </c>
      <c r="E13" s="103" t="s">
        <v>489</v>
      </c>
      <c r="F13" s="103" t="s">
        <v>489</v>
      </c>
      <c r="G13" s="113" t="s">
        <v>417</v>
      </c>
      <c r="H13" s="111">
        <v>42513</v>
      </c>
      <c r="I13" s="112" t="s">
        <v>441</v>
      </c>
      <c r="J13" s="111" t="s">
        <v>462</v>
      </c>
      <c r="K13" s="111" t="s">
        <v>442</v>
      </c>
      <c r="L13" s="125">
        <v>110</v>
      </c>
      <c r="M13" s="111">
        <v>42575</v>
      </c>
      <c r="N13" s="112">
        <f t="shared" si="0"/>
        <v>42643</v>
      </c>
      <c r="O13" s="111">
        <v>42622</v>
      </c>
      <c r="P13" s="111" t="s">
        <v>457</v>
      </c>
      <c r="Q13" s="106"/>
      <c r="R13" s="141"/>
    </row>
    <row r="14" spans="2:18" x14ac:dyDescent="0.25">
      <c r="B14" s="138" t="s">
        <v>459</v>
      </c>
      <c r="C14" s="139"/>
      <c r="D14" s="140" t="s">
        <v>403</v>
      </c>
      <c r="E14" s="103" t="s">
        <v>489</v>
      </c>
      <c r="F14" s="103" t="s">
        <v>489</v>
      </c>
      <c r="G14" s="113" t="s">
        <v>440</v>
      </c>
      <c r="H14" s="111">
        <v>42515</v>
      </c>
      <c r="I14" s="112" t="s">
        <v>449</v>
      </c>
      <c r="J14" s="111" t="s">
        <v>462</v>
      </c>
      <c r="K14" s="111" t="s">
        <v>443</v>
      </c>
      <c r="L14" s="125">
        <v>180</v>
      </c>
      <c r="M14" s="111">
        <v>42575</v>
      </c>
      <c r="N14" s="112">
        <f t="shared" si="0"/>
        <v>42643</v>
      </c>
      <c r="O14" s="111">
        <v>42622</v>
      </c>
      <c r="P14" s="111" t="s">
        <v>457</v>
      </c>
      <c r="Q14" s="106"/>
      <c r="R14" s="141"/>
    </row>
    <row r="15" spans="2:18" x14ac:dyDescent="0.25">
      <c r="B15" s="138" t="s">
        <v>439</v>
      </c>
      <c r="C15" s="139"/>
      <c r="D15" s="140" t="s">
        <v>318</v>
      </c>
      <c r="E15" s="103" t="s">
        <v>490</v>
      </c>
      <c r="F15" s="103" t="s">
        <v>489</v>
      </c>
      <c r="G15" s="113" t="s">
        <v>436</v>
      </c>
      <c r="H15" s="111">
        <v>42545</v>
      </c>
      <c r="I15" s="112" t="s">
        <v>450</v>
      </c>
      <c r="J15" s="111" t="s">
        <v>462</v>
      </c>
      <c r="K15" s="111" t="s">
        <v>444</v>
      </c>
      <c r="L15" s="125">
        <v>110</v>
      </c>
      <c r="M15" s="111">
        <v>42586</v>
      </c>
      <c r="N15" s="112">
        <f t="shared" si="0"/>
        <v>42643</v>
      </c>
      <c r="O15" s="111">
        <v>42651</v>
      </c>
      <c r="P15" s="111" t="s">
        <v>457</v>
      </c>
      <c r="Q15" s="106"/>
      <c r="R15" s="141"/>
    </row>
    <row r="16" spans="2:18" x14ac:dyDescent="0.25">
      <c r="B16" s="138" t="s">
        <v>437</v>
      </c>
      <c r="C16" s="139"/>
      <c r="D16" s="140" t="s">
        <v>318</v>
      </c>
      <c r="E16" s="103" t="s">
        <v>490</v>
      </c>
      <c r="F16" s="103" t="s">
        <v>489</v>
      </c>
      <c r="G16" s="113" t="s">
        <v>436</v>
      </c>
      <c r="H16" s="111">
        <v>42545</v>
      </c>
      <c r="I16" s="112" t="s">
        <v>450</v>
      </c>
      <c r="J16" s="111" t="s">
        <v>462</v>
      </c>
      <c r="K16" s="111" t="s">
        <v>444</v>
      </c>
      <c r="L16" s="125">
        <v>110</v>
      </c>
      <c r="M16" s="111">
        <v>42586</v>
      </c>
      <c r="N16" s="112">
        <f t="shared" si="0"/>
        <v>42643</v>
      </c>
      <c r="O16" s="111">
        <v>42651</v>
      </c>
      <c r="P16" s="111" t="s">
        <v>457</v>
      </c>
      <c r="Q16" s="106"/>
      <c r="R16" s="141"/>
    </row>
    <row r="17" spans="2:18" x14ac:dyDescent="0.25">
      <c r="B17" s="138" t="s">
        <v>435</v>
      </c>
      <c r="C17" s="139"/>
      <c r="D17" s="140" t="s">
        <v>318</v>
      </c>
      <c r="E17" s="103" t="s">
        <v>490</v>
      </c>
      <c r="F17" s="103" t="s">
        <v>489</v>
      </c>
      <c r="G17" s="113" t="s">
        <v>436</v>
      </c>
      <c r="H17" s="111">
        <v>42545</v>
      </c>
      <c r="I17" s="112" t="s">
        <v>450</v>
      </c>
      <c r="J17" s="111" t="s">
        <v>462</v>
      </c>
      <c r="K17" s="111" t="s">
        <v>444</v>
      </c>
      <c r="L17" s="125">
        <v>110</v>
      </c>
      <c r="M17" s="112">
        <v>42586</v>
      </c>
      <c r="N17" s="112">
        <f t="shared" si="0"/>
        <v>42643</v>
      </c>
      <c r="O17" s="111">
        <v>42651</v>
      </c>
      <c r="P17" s="111" t="s">
        <v>457</v>
      </c>
      <c r="Q17" s="106"/>
      <c r="R17" s="141"/>
    </row>
    <row r="18" spans="2:18" x14ac:dyDescent="0.25">
      <c r="B18" s="138" t="s">
        <v>438</v>
      </c>
      <c r="C18" s="139"/>
      <c r="D18" s="140" t="s">
        <v>318</v>
      </c>
      <c r="E18" s="103" t="s">
        <v>490</v>
      </c>
      <c r="F18" s="103" t="s">
        <v>489</v>
      </c>
      <c r="G18" s="113" t="s">
        <v>436</v>
      </c>
      <c r="H18" s="111">
        <v>42545</v>
      </c>
      <c r="I18" s="112" t="s">
        <v>450</v>
      </c>
      <c r="J18" s="111" t="s">
        <v>462</v>
      </c>
      <c r="K18" s="112" t="s">
        <v>444</v>
      </c>
      <c r="L18" s="124">
        <v>110</v>
      </c>
      <c r="M18" s="112">
        <v>42586</v>
      </c>
      <c r="N18" s="112">
        <f t="shared" si="0"/>
        <v>42643</v>
      </c>
      <c r="O18" s="111">
        <v>42651</v>
      </c>
      <c r="P18" s="111" t="s">
        <v>457</v>
      </c>
      <c r="Q18" s="106"/>
      <c r="R18" s="141"/>
    </row>
    <row r="19" spans="2:18" x14ac:dyDescent="0.25">
      <c r="B19" s="138" t="s">
        <v>431</v>
      </c>
      <c r="C19" s="139"/>
      <c r="D19" s="140" t="s">
        <v>324</v>
      </c>
      <c r="E19" s="103" t="s">
        <v>490</v>
      </c>
      <c r="F19" s="103" t="s">
        <v>489</v>
      </c>
      <c r="G19" s="113" t="s">
        <v>432</v>
      </c>
      <c r="H19" s="111">
        <v>42545</v>
      </c>
      <c r="I19" s="112" t="s">
        <v>452</v>
      </c>
      <c r="J19" s="111" t="s">
        <v>462</v>
      </c>
      <c r="K19" s="111" t="s">
        <v>445</v>
      </c>
      <c r="L19" s="125">
        <v>49</v>
      </c>
      <c r="M19" s="112">
        <v>42586</v>
      </c>
      <c r="N19" s="112">
        <f t="shared" si="0"/>
        <v>42643</v>
      </c>
      <c r="O19" s="111">
        <v>42651</v>
      </c>
      <c r="P19" s="111" t="s">
        <v>457</v>
      </c>
      <c r="Q19" s="106"/>
      <c r="R19" s="141"/>
    </row>
    <row r="20" spans="2:18" x14ac:dyDescent="0.25">
      <c r="B20" s="138" t="s">
        <v>433</v>
      </c>
      <c r="C20" s="139"/>
      <c r="D20" s="140" t="s">
        <v>324</v>
      </c>
      <c r="E20" s="103" t="s">
        <v>490</v>
      </c>
      <c r="F20" s="103" t="s">
        <v>489</v>
      </c>
      <c r="G20" s="113" t="s">
        <v>432</v>
      </c>
      <c r="H20" s="111">
        <v>42545</v>
      </c>
      <c r="I20" s="112" t="s">
        <v>452</v>
      </c>
      <c r="J20" s="111" t="s">
        <v>462</v>
      </c>
      <c r="K20" s="112" t="s">
        <v>445</v>
      </c>
      <c r="L20" s="125">
        <v>49</v>
      </c>
      <c r="M20" s="112">
        <v>42586</v>
      </c>
      <c r="N20" s="112">
        <f t="shared" si="0"/>
        <v>42643</v>
      </c>
      <c r="O20" s="111">
        <v>42651</v>
      </c>
      <c r="P20" s="111" t="s">
        <v>457</v>
      </c>
      <c r="Q20" s="106"/>
      <c r="R20" s="141"/>
    </row>
    <row r="21" spans="2:18" x14ac:dyDescent="0.25">
      <c r="B21" s="138" t="s">
        <v>434</v>
      </c>
      <c r="C21" s="139"/>
      <c r="D21" s="140" t="s">
        <v>324</v>
      </c>
      <c r="E21" s="103" t="s">
        <v>490</v>
      </c>
      <c r="F21" s="103" t="s">
        <v>489</v>
      </c>
      <c r="G21" s="113" t="s">
        <v>432</v>
      </c>
      <c r="H21" s="111">
        <v>42545</v>
      </c>
      <c r="I21" s="112" t="s">
        <v>452</v>
      </c>
      <c r="J21" s="111" t="s">
        <v>462</v>
      </c>
      <c r="K21" s="111" t="s">
        <v>445</v>
      </c>
      <c r="L21" s="125">
        <v>49</v>
      </c>
      <c r="M21" s="112">
        <v>42586</v>
      </c>
      <c r="N21" s="112">
        <f t="shared" si="0"/>
        <v>42643</v>
      </c>
      <c r="O21" s="111">
        <v>42651</v>
      </c>
      <c r="P21" s="111" t="s">
        <v>457</v>
      </c>
      <c r="Q21" s="106"/>
      <c r="R21" s="141"/>
    </row>
    <row r="22" spans="2:18" x14ac:dyDescent="0.25">
      <c r="B22" s="138" t="s">
        <v>430</v>
      </c>
      <c r="C22" s="139"/>
      <c r="D22" s="140" t="s">
        <v>322</v>
      </c>
      <c r="E22" s="103" t="s">
        <v>490</v>
      </c>
      <c r="F22" s="103" t="s">
        <v>489</v>
      </c>
      <c r="G22" s="113" t="s">
        <v>426</v>
      </c>
      <c r="H22" s="111">
        <v>42545</v>
      </c>
      <c r="I22" s="112" t="s">
        <v>451</v>
      </c>
      <c r="J22" s="111" t="s">
        <v>462</v>
      </c>
      <c r="K22" s="112" t="s">
        <v>446</v>
      </c>
      <c r="L22" s="125">
        <v>160</v>
      </c>
      <c r="M22" s="112">
        <v>42586</v>
      </c>
      <c r="N22" s="112">
        <f t="shared" si="0"/>
        <v>42643</v>
      </c>
      <c r="O22" s="111">
        <v>42651</v>
      </c>
      <c r="P22" s="111" t="s">
        <v>457</v>
      </c>
      <c r="Q22" s="106"/>
      <c r="R22" s="141"/>
    </row>
    <row r="23" spans="2:18" x14ac:dyDescent="0.25">
      <c r="B23" s="138" t="s">
        <v>425</v>
      </c>
      <c r="C23" s="139"/>
      <c r="D23" s="140" t="s">
        <v>322</v>
      </c>
      <c r="E23" s="103" t="s">
        <v>490</v>
      </c>
      <c r="F23" s="103" t="s">
        <v>489</v>
      </c>
      <c r="G23" s="113" t="s">
        <v>426</v>
      </c>
      <c r="H23" s="111">
        <v>42545</v>
      </c>
      <c r="I23" s="112" t="s">
        <v>451</v>
      </c>
      <c r="J23" s="111" t="s">
        <v>462</v>
      </c>
      <c r="K23" s="112" t="s">
        <v>446</v>
      </c>
      <c r="L23" s="124">
        <v>160</v>
      </c>
      <c r="M23" s="112">
        <v>42586</v>
      </c>
      <c r="N23" s="112">
        <f t="shared" si="0"/>
        <v>42643</v>
      </c>
      <c r="O23" s="111">
        <v>42651</v>
      </c>
      <c r="P23" s="111" t="s">
        <v>457</v>
      </c>
      <c r="Q23" s="106"/>
      <c r="R23" s="141"/>
    </row>
    <row r="24" spans="2:18" x14ac:dyDescent="0.25">
      <c r="B24" s="138" t="s">
        <v>427</v>
      </c>
      <c r="C24" s="139"/>
      <c r="D24" s="140" t="s">
        <v>322</v>
      </c>
      <c r="E24" s="103" t="s">
        <v>490</v>
      </c>
      <c r="F24" s="103" t="s">
        <v>489</v>
      </c>
      <c r="G24" s="113" t="s">
        <v>426</v>
      </c>
      <c r="H24" s="111">
        <v>42545</v>
      </c>
      <c r="I24" s="112" t="s">
        <v>451</v>
      </c>
      <c r="J24" s="111" t="s">
        <v>462</v>
      </c>
      <c r="K24" s="112" t="s">
        <v>446</v>
      </c>
      <c r="L24" s="124">
        <v>160</v>
      </c>
      <c r="M24" s="112">
        <v>42586</v>
      </c>
      <c r="N24" s="112">
        <f t="shared" si="0"/>
        <v>42643</v>
      </c>
      <c r="O24" s="111">
        <v>42651</v>
      </c>
      <c r="P24" s="111" t="s">
        <v>457</v>
      </c>
      <c r="Q24" s="106"/>
      <c r="R24" s="141"/>
    </row>
    <row r="25" spans="2:18" x14ac:dyDescent="0.25">
      <c r="B25" s="138" t="s">
        <v>429</v>
      </c>
      <c r="C25" s="139"/>
      <c r="D25" s="140" t="s">
        <v>322</v>
      </c>
      <c r="E25" s="103" t="s">
        <v>490</v>
      </c>
      <c r="F25" s="103" t="s">
        <v>489</v>
      </c>
      <c r="G25" s="113" t="s">
        <v>426</v>
      </c>
      <c r="H25" s="111">
        <v>42545</v>
      </c>
      <c r="I25" s="112" t="s">
        <v>451</v>
      </c>
      <c r="J25" s="111" t="s">
        <v>462</v>
      </c>
      <c r="K25" s="112" t="s">
        <v>446</v>
      </c>
      <c r="L25" s="124">
        <v>160</v>
      </c>
      <c r="M25" s="112">
        <v>42586</v>
      </c>
      <c r="N25" s="112">
        <f t="shared" si="0"/>
        <v>42643</v>
      </c>
      <c r="O25" s="111">
        <v>42651</v>
      </c>
      <c r="P25" s="111" t="s">
        <v>457</v>
      </c>
      <c r="Q25" s="106"/>
      <c r="R25" s="141"/>
    </row>
    <row r="26" spans="2:18" x14ac:dyDescent="0.25">
      <c r="B26" s="138" t="s">
        <v>428</v>
      </c>
      <c r="C26" s="139"/>
      <c r="D26" s="140" t="s">
        <v>322</v>
      </c>
      <c r="E26" s="103" t="s">
        <v>490</v>
      </c>
      <c r="F26" s="103" t="s">
        <v>489</v>
      </c>
      <c r="G26" s="113" t="s">
        <v>426</v>
      </c>
      <c r="H26" s="111">
        <v>42545</v>
      </c>
      <c r="I26" s="112" t="s">
        <v>451</v>
      </c>
      <c r="J26" s="111" t="s">
        <v>462</v>
      </c>
      <c r="K26" s="112" t="s">
        <v>446</v>
      </c>
      <c r="L26" s="124">
        <v>160</v>
      </c>
      <c r="M26" s="112">
        <v>42586</v>
      </c>
      <c r="N26" s="112">
        <f t="shared" si="0"/>
        <v>42643</v>
      </c>
      <c r="O26" s="111">
        <v>42651</v>
      </c>
      <c r="P26" s="111" t="s">
        <v>457</v>
      </c>
      <c r="Q26" s="106"/>
      <c r="R26" s="141"/>
    </row>
    <row r="27" spans="2:18" x14ac:dyDescent="0.25">
      <c r="B27" s="138" t="s">
        <v>422</v>
      </c>
      <c r="C27" s="139"/>
      <c r="D27" s="140" t="s">
        <v>318</v>
      </c>
      <c r="E27" s="103" t="s">
        <v>489</v>
      </c>
      <c r="F27" s="103" t="s">
        <v>489</v>
      </c>
      <c r="G27" s="113" t="s">
        <v>417</v>
      </c>
      <c r="H27" s="111">
        <v>42513</v>
      </c>
      <c r="I27" s="112" t="s">
        <v>441</v>
      </c>
      <c r="J27" s="111" t="s">
        <v>462</v>
      </c>
      <c r="K27" s="112" t="s">
        <v>447</v>
      </c>
      <c r="L27" s="124">
        <v>110</v>
      </c>
      <c r="M27" s="112">
        <v>42631</v>
      </c>
      <c r="N27" s="112">
        <f t="shared" si="0"/>
        <v>42704</v>
      </c>
      <c r="O27" s="111"/>
      <c r="P27" s="111"/>
      <c r="Q27" s="106"/>
      <c r="R27" s="141"/>
    </row>
    <row r="28" spans="2:18" x14ac:dyDescent="0.25">
      <c r="B28" s="138" t="s">
        <v>418</v>
      </c>
      <c r="C28" s="139"/>
      <c r="D28" s="140" t="s">
        <v>318</v>
      </c>
      <c r="E28" s="103" t="s">
        <v>490</v>
      </c>
      <c r="F28" s="103" t="s">
        <v>489</v>
      </c>
      <c r="G28" s="113" t="s">
        <v>417</v>
      </c>
      <c r="H28" s="111">
        <v>42513</v>
      </c>
      <c r="I28" s="112" t="s">
        <v>441</v>
      </c>
      <c r="J28" s="111" t="s">
        <v>462</v>
      </c>
      <c r="K28" s="112" t="s">
        <v>448</v>
      </c>
      <c r="L28" s="124">
        <v>110</v>
      </c>
      <c r="M28" s="112">
        <v>42631</v>
      </c>
      <c r="N28" s="112">
        <f t="shared" si="0"/>
        <v>42674</v>
      </c>
      <c r="O28" s="111"/>
      <c r="P28" s="111"/>
      <c r="Q28" s="106"/>
      <c r="R28" s="141"/>
    </row>
    <row r="29" spans="2:18" x14ac:dyDescent="0.25">
      <c r="B29" s="138" t="s">
        <v>418</v>
      </c>
      <c r="C29" s="139"/>
      <c r="D29" s="140" t="s">
        <v>318</v>
      </c>
      <c r="E29" s="103" t="s">
        <v>489</v>
      </c>
      <c r="F29" s="103" t="s">
        <v>489</v>
      </c>
      <c r="G29" s="113" t="s">
        <v>417</v>
      </c>
      <c r="H29" s="111">
        <v>42513</v>
      </c>
      <c r="I29" s="112" t="s">
        <v>441</v>
      </c>
      <c r="J29" s="111" t="s">
        <v>462</v>
      </c>
      <c r="K29" s="112" t="s">
        <v>364</v>
      </c>
      <c r="L29" s="124">
        <v>110</v>
      </c>
      <c r="M29" s="112">
        <v>42669</v>
      </c>
      <c r="N29" s="112">
        <f t="shared" si="0"/>
        <v>42735</v>
      </c>
      <c r="O29" s="111"/>
      <c r="P29" s="111"/>
      <c r="Q29" s="106"/>
      <c r="R29" s="141"/>
    </row>
    <row r="30" spans="2:18" x14ac:dyDescent="0.25">
      <c r="B30" s="138" t="s">
        <v>423</v>
      </c>
      <c r="C30" s="139"/>
      <c r="D30" s="140" t="s">
        <v>318</v>
      </c>
      <c r="E30" s="103" t="s">
        <v>489</v>
      </c>
      <c r="F30" s="103" t="s">
        <v>489</v>
      </c>
      <c r="G30" s="113" t="s">
        <v>417</v>
      </c>
      <c r="H30" s="111">
        <v>42513</v>
      </c>
      <c r="I30" s="112" t="s">
        <v>441</v>
      </c>
      <c r="J30" s="111" t="s">
        <v>462</v>
      </c>
      <c r="K30" s="112" t="s">
        <v>402</v>
      </c>
      <c r="L30" s="124">
        <v>110</v>
      </c>
      <c r="M30" s="112">
        <v>42669</v>
      </c>
      <c r="N30" s="112">
        <f t="shared" si="0"/>
        <v>42735</v>
      </c>
      <c r="O30" s="111"/>
      <c r="P30" s="111"/>
      <c r="Q30" s="106"/>
      <c r="R30" s="141"/>
    </row>
  </sheetData>
  <sortState ref="B9:Z16426">
    <sortCondition ref="K8"/>
  </sortState>
  <mergeCells count="5">
    <mergeCell ref="B5:Q5"/>
    <mergeCell ref="B7:D7"/>
    <mergeCell ref="E7:F7"/>
    <mergeCell ref="G7:N7"/>
    <mergeCell ref="Q7:R7"/>
  </mergeCells>
  <conditionalFormatting sqref="O1:O1048576">
    <cfRule type="cellIs" dxfId="250" priority="1" operator="equal">
      <formula>"NON PAYE"</formula>
    </cfRule>
  </conditionalFormatting>
  <conditionalFormatting sqref="N9:O9711">
    <cfRule type="cellIs" dxfId="249" priority="2" operator="equal">
      <formula>31</formula>
    </cfRule>
    <cfRule type="cellIs" dxfId="248" priority="3" operator="equal">
      <formula>FALSE</formula>
    </cfRule>
    <cfRule type="cellIs" dxfId="247" priority="4" operator="equal">
      <formula>59</formula>
    </cfRule>
  </conditionalFormatting>
  <dataValidations count="4">
    <dataValidation type="list" allowBlank="1" showInputMessage="1" showErrorMessage="1" sqref="P9:P30">
      <formula1>" , PAYE"</formula1>
    </dataValidation>
    <dataValidation type="list" allowBlank="1" showInputMessage="1" showErrorMessage="1" sqref="D9:D30">
      <formula1>TYPE</formula1>
    </dataValidation>
    <dataValidation type="list" allowBlank="1" showInputMessage="1" showErrorMessage="1" sqref="E9:E30">
      <formula1>CLIENT_HD</formula1>
    </dataValidation>
    <dataValidation type="list" allowBlank="1" showInputMessage="1" showErrorMessage="1" sqref="F9:F30">
      <formula1>CLIENT_FINAL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7414" r:id="rId4" name="CommandButton1">
          <controlPr defaultSize="0" autoLine="0" r:id="rId5">
            <anchor moveWithCells="1">
              <from>
                <xdr:col>1</xdr:col>
                <xdr:colOff>1200150</xdr:colOff>
                <xdr:row>4</xdr:row>
                <xdr:rowOff>47625</xdr:rowOff>
              </from>
              <to>
                <xdr:col>2</xdr:col>
                <xdr:colOff>381000</xdr:colOff>
                <xdr:row>4</xdr:row>
                <xdr:rowOff>333375</xdr:rowOff>
              </to>
            </anchor>
          </controlPr>
        </control>
      </mc:Choice>
      <mc:Fallback>
        <control shapeId="17414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"/>
  <sheetViews>
    <sheetView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I13"/>
  <sheetViews>
    <sheetView workbookViewId="0">
      <selection activeCell="K20" sqref="K20"/>
    </sheetView>
  </sheetViews>
  <sheetFormatPr baseColWidth="10" defaultRowHeight="15" x14ac:dyDescent="0.25"/>
  <cols>
    <col min="2" max="3" width="15.5703125" customWidth="1"/>
    <col min="4" max="4" width="18.5703125" customWidth="1"/>
    <col min="5" max="5" width="15.7109375" customWidth="1"/>
    <col min="6" max="6" width="13.85546875" customWidth="1"/>
    <col min="7" max="7" width="26.42578125" customWidth="1"/>
    <col min="8" max="8" width="28.5703125" bestFit="1" customWidth="1"/>
    <col min="9" max="9" width="13.42578125" bestFit="1" customWidth="1"/>
    <col min="11" max="11" width="45.7109375" bestFit="1" customWidth="1"/>
  </cols>
  <sheetData>
    <row r="2" spans="2:9" x14ac:dyDescent="0.25">
      <c r="D2" s="122" t="s">
        <v>486</v>
      </c>
      <c r="F2" s="122" t="s">
        <v>487</v>
      </c>
    </row>
    <row r="3" spans="2:9" x14ac:dyDescent="0.25">
      <c r="D3" s="144">
        <f>SUM(D5:D9921)</f>
        <v>2557</v>
      </c>
      <c r="F3" s="144">
        <f>SUM(F5:F9921)</f>
        <v>2557</v>
      </c>
    </row>
    <row r="4" spans="2:9" x14ac:dyDescent="0.25">
      <c r="B4" s="145" t="s">
        <v>480</v>
      </c>
      <c r="C4" s="145" t="s">
        <v>488</v>
      </c>
      <c r="D4" s="145" t="s">
        <v>481</v>
      </c>
      <c r="E4" s="145" t="s">
        <v>482</v>
      </c>
      <c r="F4" s="145" t="s">
        <v>483</v>
      </c>
      <c r="G4" s="145" t="s">
        <v>484</v>
      </c>
      <c r="H4" s="145" t="s">
        <v>485</v>
      </c>
      <c r="I4" s="145" t="s">
        <v>497</v>
      </c>
    </row>
    <row r="5" spans="2:9" x14ac:dyDescent="0.25">
      <c r="B5" s="145" t="s">
        <v>442</v>
      </c>
      <c r="C5" s="145" t="str">
        <f>LOOKUP(Tableau6[[#This Row],[N° Facture]],Général!K$9:K$9711,Général!E$9:E$9711)</f>
        <v>Client1</v>
      </c>
      <c r="D5" s="146">
        <f>SUMIF(Général!K$9:K$9711,Tableau6[[#This Row],[N° Facture]],Général!L$9:L$9711)</f>
        <v>550</v>
      </c>
      <c r="E5" s="147">
        <v>1</v>
      </c>
      <c r="F5" s="148">
        <f>D5-(D5*(1-E5))</f>
        <v>550</v>
      </c>
      <c r="G5" s="149">
        <f>LOOKUP(Tableau6[[#This Row],[N° Facture]],Général!K$9:K$9711,Général!N$9:N$9711)</f>
        <v>42643</v>
      </c>
      <c r="H5" s="149">
        <f>IF(LOOKUP([2]!Tableau6[[#This Row],[N° Facture]],[2]Général!K$9:K$9711,[2]Général!O$9:O$9711)=0,"",LOOKUP([2]!Tableau6[[#This Row],[N° Facture]],[2]Général!K$9:K$9711,[2]Général!O$9:O$9711))</f>
        <v>42622</v>
      </c>
      <c r="I5" s="179">
        <f>Tableau6[[#This Row],[date de prelevement réel]]</f>
        <v>42622</v>
      </c>
    </row>
    <row r="6" spans="2:9" x14ac:dyDescent="0.25">
      <c r="B6" s="145" t="s">
        <v>443</v>
      </c>
      <c r="C6" s="145" t="str">
        <f>LOOKUP(Tableau6[[#This Row],[N° Facture]],Général!K$9:K$9711,Général!E$9:E$9711)</f>
        <v>Client1</v>
      </c>
      <c r="D6" s="146">
        <f>SUMIF(Général!K$9:K$9711,Tableau6[[#This Row],[N° Facture]],Général!L$9:L$9711)</f>
        <v>180</v>
      </c>
      <c r="E6" s="147">
        <v>1</v>
      </c>
      <c r="F6" s="148">
        <f>D6-(D6*(1-E6))</f>
        <v>180</v>
      </c>
      <c r="G6" s="149">
        <f>LOOKUP(Tableau6[[#This Row],[N° Facture]],Général!K$9:K$9711,Général!N$9:N$9711)</f>
        <v>42643</v>
      </c>
      <c r="H6" s="149">
        <f>IF(LOOKUP([2]!Tableau6[[#This Row],[N° Facture]],[2]Général!K$9:K$9711,[2]Général!O$9:O$9711)=0,"NON PAYE",LOOKUP([2]!Tableau6[[#This Row],[N° Facture]],[2]Général!K$9:K$9711,[2]Général!O$9:O$9711))</f>
        <v>42622</v>
      </c>
      <c r="I6" s="179">
        <f>Tableau6[[#This Row],[date de prelevement réel]]</f>
        <v>42622</v>
      </c>
    </row>
    <row r="7" spans="2:9" x14ac:dyDescent="0.25">
      <c r="B7" s="145" t="s">
        <v>444</v>
      </c>
      <c r="C7" s="145" t="str">
        <f>LOOKUP(Tableau6[[#This Row],[N° Facture]],Général!K$9:K$9711,Général!E$9:E$9711)</f>
        <v>Client2</v>
      </c>
      <c r="D7" s="146">
        <f>SUMIF(Général!K$9:K$9711,Tableau6[[#This Row],[N° Facture]],Général!L$9:L$9711)</f>
        <v>440</v>
      </c>
      <c r="E7" s="147">
        <v>1</v>
      </c>
      <c r="F7" s="148">
        <f t="shared" ref="F7:F13" si="0">D7-(D7*(1-E7))</f>
        <v>440</v>
      </c>
      <c r="G7" s="149">
        <f>LOOKUP(Tableau6[[#This Row],[N° Facture]],Général!K$9:K$9711,Général!N$9:N$9711)</f>
        <v>42643</v>
      </c>
      <c r="H7" s="149">
        <f>IF(LOOKUP([2]!Tableau6[[#This Row],[N° Facture]],[2]Général!K$9:K$9711,[2]Général!O$9:O$9711)=0,"NON PAYE",LOOKUP([2]!Tableau6[[#This Row],[N° Facture]],[2]Général!K$9:K$9711,[2]Général!O$9:O$9711))</f>
        <v>42651</v>
      </c>
      <c r="I7" s="179">
        <f>Tableau6[[#This Row],[date de prelevement réel]]</f>
        <v>42651</v>
      </c>
    </row>
    <row r="8" spans="2:9" x14ac:dyDescent="0.25">
      <c r="B8" s="145" t="s">
        <v>445</v>
      </c>
      <c r="C8" s="145" t="str">
        <f>LOOKUP(Tableau6[[#This Row],[N° Facture]],Général!K$9:K$9711,Général!E$9:E$9711)</f>
        <v>Client2</v>
      </c>
      <c r="D8" s="146">
        <f>SUMIF(Général!K$9:K$9711,Tableau6[[#This Row],[N° Facture]],Général!L$9:L$9711)</f>
        <v>147</v>
      </c>
      <c r="E8" s="147">
        <v>1</v>
      </c>
      <c r="F8" s="148">
        <f t="shared" si="0"/>
        <v>147</v>
      </c>
      <c r="G8" s="149">
        <f>LOOKUP(Tableau6[[#This Row],[N° Facture]],Général!K$9:K$9711,Général!N$9:N$9711)</f>
        <v>42643</v>
      </c>
      <c r="H8" s="149">
        <f>IF(LOOKUP([2]!Tableau6[[#This Row],[N° Facture]],[2]Général!K$9:K$9711,[2]Général!O$9:O$9711)=0,"NON PAYE",LOOKUP([2]!Tableau6[[#This Row],[N° Facture]],[2]Général!K$9:K$9711,[2]Général!O$9:O$9711))</f>
        <v>42651</v>
      </c>
      <c r="I8" s="179">
        <f>Tableau6[[#This Row],[date de prelevement réel]]</f>
        <v>42651</v>
      </c>
    </row>
    <row r="9" spans="2:9" x14ac:dyDescent="0.25">
      <c r="B9" s="145" t="s">
        <v>446</v>
      </c>
      <c r="C9" s="145" t="str">
        <f>LOOKUP(Tableau6[[#This Row],[N° Facture]],Général!K$9:K$9711,Général!E$9:E$9711)</f>
        <v>Client2</v>
      </c>
      <c r="D9" s="146">
        <f>SUMIF(Général!K$9:K$9711,Tableau6[[#This Row],[N° Facture]],Général!L$9:L$9711)</f>
        <v>800</v>
      </c>
      <c r="E9" s="147">
        <v>1</v>
      </c>
      <c r="F9" s="148">
        <f t="shared" si="0"/>
        <v>800</v>
      </c>
      <c r="G9" s="149">
        <f>LOOKUP(Tableau6[[#This Row],[N° Facture]],Général!K$9:K$9711,Général!N$9:N$9711)</f>
        <v>42643</v>
      </c>
      <c r="H9" s="149">
        <f>IF(LOOKUP([2]!Tableau6[[#This Row],[N° Facture]],[2]Général!K$9:K$9711,[2]Général!O$9:O$9711)=0,"NON PAYE",LOOKUP([2]!Tableau6[[#This Row],[N° Facture]],[2]Général!K$9:K$9711,[2]Général!O$9:O$9711))</f>
        <v>42651</v>
      </c>
      <c r="I9" s="179">
        <f>Tableau6[[#This Row],[date de prelevement réel]]</f>
        <v>42651</v>
      </c>
    </row>
    <row r="10" spans="2:9" x14ac:dyDescent="0.25">
      <c r="B10" s="145" t="s">
        <v>447</v>
      </c>
      <c r="C10" s="145" t="str">
        <f>LOOKUP(Tableau6[[#This Row],[N° Facture]],Général!K$9:K$9711,Général!E$9:E$9711)</f>
        <v>Client1</v>
      </c>
      <c r="D10" s="146">
        <f>SUMIF(Général!K$9:K$9711,Tableau6[[#This Row],[N° Facture]],Général!L$9:L$9711)</f>
        <v>110</v>
      </c>
      <c r="E10" s="147">
        <v>1</v>
      </c>
      <c r="F10" s="148">
        <f t="shared" si="0"/>
        <v>110</v>
      </c>
      <c r="G10" s="149">
        <f>LOOKUP(Tableau6[[#This Row],[N° Facture]],Général!K$9:K$9711,Général!N$9:N$9711)</f>
        <v>42704</v>
      </c>
      <c r="H10" s="149" t="str">
        <f>IF(LOOKUP([2]!Tableau6[[#This Row],[N° Facture]],[2]Général!K$9:K$9711,[2]Général!O$9:O$9711)=0,"NON PAYE",LOOKUP([2]!Tableau6[[#This Row],[N° Facture]],[2]Général!K$9:K$9711,[2]Général!O$9:O$9711))</f>
        <v>NON PAYE</v>
      </c>
      <c r="I10" s="179" t="str">
        <f>Tableau6[[#This Row],[date de prelevement réel]]</f>
        <v>NON PAYE</v>
      </c>
    </row>
    <row r="11" spans="2:9" x14ac:dyDescent="0.25">
      <c r="B11" s="145" t="s">
        <v>448</v>
      </c>
      <c r="C11" s="145" t="str">
        <f>LOOKUP(Tableau6[[#This Row],[N° Facture]],Général!K$9:K$9711,Général!E$9:E$9711)</f>
        <v>Client2</v>
      </c>
      <c r="D11" s="146">
        <f>SUMIF(Général!K$9:K$9711,Tableau6[[#This Row],[N° Facture]],Général!L$9:L$9711)</f>
        <v>110</v>
      </c>
      <c r="E11" s="147">
        <v>1</v>
      </c>
      <c r="F11" s="148">
        <f t="shared" si="0"/>
        <v>110</v>
      </c>
      <c r="G11" s="149">
        <f>LOOKUP(Tableau6[[#This Row],[N° Facture]],Général!K$9:K$9711,Général!N$9:N$9711)</f>
        <v>42674</v>
      </c>
      <c r="H11" s="149" t="str">
        <f>IF(LOOKUP([2]!Tableau6[[#This Row],[N° Facture]],[2]Général!K$9:K$9711,[2]Général!O$9:O$9711)=0,"NON PAYE",LOOKUP([2]!Tableau6[[#This Row],[N° Facture]],[2]Général!K$9:K$9711,[2]Général!O$9:O$9711))</f>
        <v>NON PAYE</v>
      </c>
      <c r="I11" s="179" t="str">
        <f>Tableau6[[#This Row],[date de prelevement réel]]</f>
        <v>NON PAYE</v>
      </c>
    </row>
    <row r="12" spans="2:9" x14ac:dyDescent="0.25">
      <c r="B12" s="145" t="s">
        <v>364</v>
      </c>
      <c r="C12" s="145" t="str">
        <f>LOOKUP(Tableau6[[#This Row],[N° Facture]],Général!K$9:K$9711,Général!E$9:E$9711)</f>
        <v>Client1</v>
      </c>
      <c r="D12" s="146">
        <f>SUMIF(Général!K$9:K$9711,Tableau6[[#This Row],[N° Facture]],Général!L$9:L$9711)</f>
        <v>110</v>
      </c>
      <c r="E12" s="147">
        <v>1</v>
      </c>
      <c r="F12" s="148">
        <f t="shared" si="0"/>
        <v>110</v>
      </c>
      <c r="G12" s="149">
        <f>LOOKUP(Tableau6[[#This Row],[N° Facture]],Général!K$9:K$9711,Général!N$9:N$9711)</f>
        <v>42735</v>
      </c>
      <c r="H12" s="149" t="str">
        <f>IF(LOOKUP([2]!Tableau6[[#This Row],[N° Facture]],[2]Général!K$9:K$9711,[2]Général!O$9:O$9711)=0,"NON PAYE",LOOKUP([2]!Tableau6[[#This Row],[N° Facture]],[2]Général!K$9:K$9711,[2]Général!O$9:O$9711))</f>
        <v>NON PAYE</v>
      </c>
      <c r="I12" s="179" t="str">
        <f>Tableau6[[#This Row],[date de prelevement réel]]</f>
        <v>NON PAYE</v>
      </c>
    </row>
    <row r="13" spans="2:9" x14ac:dyDescent="0.25">
      <c r="B13" s="145" t="s">
        <v>402</v>
      </c>
      <c r="C13" s="145" t="str">
        <f>LOOKUP(Tableau6[[#This Row],[N° Facture]],Général!K$9:K$9711,Général!E$9:E$9711)</f>
        <v>Client1</v>
      </c>
      <c r="D13" s="146">
        <f>SUMIF(Général!K$9:K$9711,Tableau6[[#This Row],[N° Facture]],Général!L$9:L$9711)</f>
        <v>110</v>
      </c>
      <c r="E13" s="147">
        <v>1</v>
      </c>
      <c r="F13" s="148">
        <f t="shared" si="0"/>
        <v>110</v>
      </c>
      <c r="G13" s="149">
        <f>LOOKUP(Tableau6[[#This Row],[N° Facture]],Général!K$9:K$9711,Général!N$9:N$9711)</f>
        <v>42735</v>
      </c>
      <c r="H13" s="149" t="str">
        <f>IF(LOOKUP([2]!Tableau6[[#This Row],[N° Facture]],[2]Général!K$9:K$9711,[2]Général!O$9:O$9711)=0,"NON PAYE",LOOKUP([2]!Tableau6[[#This Row],[N° Facture]],[2]Général!K$9:K$9711,[2]Général!O$9:O$9711))</f>
        <v>NON PAYE</v>
      </c>
      <c r="I13" s="179" t="str">
        <f>Tableau6[[#This Row],[date de prelevement réel]]</f>
        <v>NON PAYE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N63"/>
  <sheetViews>
    <sheetView tabSelected="1" workbookViewId="0">
      <selection activeCell="Q21" sqref="Q21"/>
    </sheetView>
  </sheetViews>
  <sheetFormatPr baseColWidth="10" defaultRowHeight="15" x14ac:dyDescent="0.25"/>
  <cols>
    <col min="2" max="2" width="11.7109375" customWidth="1"/>
    <col min="3" max="14" width="15.7109375" customWidth="1"/>
  </cols>
  <sheetData>
    <row r="1" spans="2:14" ht="15.75" thickBot="1" x14ac:dyDescent="0.3"/>
    <row r="2" spans="2:14" ht="29.25" thickBot="1" x14ac:dyDescent="0.5">
      <c r="D2" s="162" t="s">
        <v>477</v>
      </c>
      <c r="E2" s="163"/>
      <c r="F2" s="163"/>
      <c r="G2" s="163"/>
      <c r="H2" s="163"/>
      <c r="I2" s="163"/>
      <c r="J2" s="163"/>
      <c r="K2" s="163"/>
      <c r="L2" s="164"/>
    </row>
    <row r="4" spans="2:14" x14ac:dyDescent="0.25">
      <c r="B4" s="122" t="s">
        <v>476</v>
      </c>
      <c r="C4" s="142" t="s">
        <v>464</v>
      </c>
      <c r="D4" s="142" t="s">
        <v>465</v>
      </c>
      <c r="E4" s="142" t="s">
        <v>466</v>
      </c>
      <c r="F4" s="142" t="s">
        <v>467</v>
      </c>
      <c r="G4" s="142" t="s">
        <v>468</v>
      </c>
      <c r="H4" s="142" t="s">
        <v>469</v>
      </c>
      <c r="I4" s="142" t="s">
        <v>470</v>
      </c>
      <c r="J4" s="142" t="s">
        <v>471</v>
      </c>
      <c r="K4" s="142" t="s">
        <v>472</v>
      </c>
      <c r="L4" s="142" t="s">
        <v>473</v>
      </c>
      <c r="M4" s="142" t="s">
        <v>474</v>
      </c>
      <c r="N4" s="142" t="s">
        <v>475</v>
      </c>
    </row>
    <row r="5" spans="2:14" x14ac:dyDescent="0.25">
      <c r="B5" s="143">
        <v>2016</v>
      </c>
      <c r="C5" s="122" t="s">
        <v>5</v>
      </c>
      <c r="D5" s="122" t="s">
        <v>5</v>
      </c>
      <c r="E5" s="122" t="s">
        <v>5</v>
      </c>
      <c r="F5" s="122" t="s">
        <v>5</v>
      </c>
      <c r="G5">
        <f>SUMIF([1]!Tableau6[date de paiement prev],"30/04/2016",[1]!Tableau6[Résultat])</f>
        <v>0</v>
      </c>
      <c r="H5">
        <f>SUMIF([1]!Tableau6[date de paiement prev],"31/05/2016",[1]!Tableau6[Résultat])</f>
        <v>0</v>
      </c>
      <c r="I5">
        <f>SUMIF([1]!Tableau6[date de paiement prev],"30/06/2016",[1]!Tableau6[Résultat])</f>
        <v>0</v>
      </c>
      <c r="J5">
        <f>SUMIF([1]!Tableau6[date de paiement prev],"31/07/2016",[1]!Tableau6[Résultat])</f>
        <v>0</v>
      </c>
      <c r="K5">
        <f>SUMIF([1]!Tableau6[date de paiement prev],"31/08/2016",[1]!Tableau6[Résultat])</f>
        <v>1170</v>
      </c>
      <c r="L5">
        <f>SUMIF([1]!Tableau6[date de paiement prev],"30/09/2016",[1]!Tableau6[Résultat])</f>
        <v>4964</v>
      </c>
      <c r="M5">
        <f>SUMIF([1]!Tableau6[date de paiement prev],"31/10/2016",[1]!Tableau6[Résultat])</f>
        <v>5169</v>
      </c>
      <c r="N5">
        <f>SUMIF([1]!Tableau6[date de paiement prev],"30/11/2016",[1]!Tableau6[Résultat])</f>
        <v>66</v>
      </c>
    </row>
    <row r="6" spans="2:14" x14ac:dyDescent="0.25">
      <c r="B6" s="143">
        <v>2017</v>
      </c>
      <c r="C6">
        <f>SUMIF([1]!Tableau6[date de paiement prev],"31/12/2016",[1]!Tableau6[Résultat])</f>
        <v>9929</v>
      </c>
      <c r="D6">
        <f>SUMIF([1]!Tableau6[date de paiement prev],"31/01/2017",[1]!Tableau6[Résultat])</f>
        <v>0</v>
      </c>
      <c r="E6">
        <f>SUMIF([1]!Tableau6[date de paiement prev],"28/02/2017",[1]!Tableau6[Résultat])</f>
        <v>7050</v>
      </c>
      <c r="F6">
        <f>SUMIF([1]!Tableau6[date de paiement prev],"31/03/2017",[1]!Tableau6[Résultat])</f>
        <v>2580</v>
      </c>
      <c r="G6">
        <f>SUMIF([1]!Tableau6[date de paiement prev],"30/04/2017",[1]!Tableau6[Résultat])</f>
        <v>5629</v>
      </c>
      <c r="H6">
        <f>SUMIF([1]!Tableau6[date de paiement prev],"31/05/2017",[1]!Tableau6[Résultat])</f>
        <v>6460</v>
      </c>
      <c r="I6">
        <f>SUMIF([1]!Tableau6[date de paiement prev],"30/06/2017",[1]!Tableau6[Résultat])</f>
        <v>0</v>
      </c>
      <c r="J6">
        <f>SUMIF([1]!Tableau6[date de paiement prev],"31/07/2017",[1]!Tableau6[Résultat])</f>
        <v>0</v>
      </c>
      <c r="K6">
        <f>SUMIF([1]!Tableau6[date de paiement prev],"31/08/2017",[1]!Tableau6[Résultat])</f>
        <v>0</v>
      </c>
      <c r="L6">
        <f>SUMIF([1]!Tableau6[date de paiement prev],"30/09/2017",[1]!Tableau6[Résultat])</f>
        <v>0</v>
      </c>
      <c r="M6">
        <f>SUMIF([1]!Tableau6[date de paiement prev],"31/10/2017",[1]!Tableau6[Résultat])</f>
        <v>0</v>
      </c>
      <c r="N6">
        <f>SUMIF([1]!Tableau6[date de paiement prev],"30/11/2017",[1]!Tableau6[Résultat])</f>
        <v>0</v>
      </c>
    </row>
    <row r="7" spans="2:14" x14ac:dyDescent="0.25">
      <c r="B7" s="143">
        <v>2018</v>
      </c>
      <c r="C7">
        <f>SUMIF([1]!Tableau6[date de paiement prev],"31/12/2017",[1]!Tableau6[Résultat])</f>
        <v>0</v>
      </c>
      <c r="D7">
        <f>SUMIF([1]!Tableau6[date de paiement prev],"31/01/2018",[1]!Tableau6[Résultat])</f>
        <v>0</v>
      </c>
      <c r="E7">
        <f>SUMIF([1]!Tableau6[date de paiement prev],"28/02/2018",[1]!Tableau6[Résultat])</f>
        <v>0</v>
      </c>
      <c r="F7">
        <f>SUMIF([1]!Tableau6[date de paiement prev],"31/03/2018",[1]!Tableau6[Résultat])</f>
        <v>0</v>
      </c>
      <c r="G7">
        <f>SUMIF([1]!Tableau6[date de paiement prev],"30/04/2018",[1]!Tableau6[Résultat])</f>
        <v>0</v>
      </c>
      <c r="H7">
        <f>SUMIF([1]!Tableau6[date de paiement prev],"31/05/2018",[1]!Tableau6[Résultat])</f>
        <v>0</v>
      </c>
      <c r="I7">
        <f>SUMIF([1]!Tableau6[date de paiement prev],"30/06/2018",[1]!Tableau6[Résultat])</f>
        <v>0</v>
      </c>
      <c r="J7">
        <f>SUMIF([1]!Tableau6[date de paiement prev],"31/07/2018",[1]!Tableau6[Résultat])</f>
        <v>0</v>
      </c>
      <c r="K7">
        <f>SUMIF([1]!Tableau6[date de paiement prev],"31/08/2018",[1]!Tableau6[Résultat])</f>
        <v>0</v>
      </c>
      <c r="L7">
        <f>SUMIF([1]!Tableau6[date de paiement prev],"30/09/2018",[1]!Tableau6[Résultat])</f>
        <v>0</v>
      </c>
      <c r="M7">
        <f>SUMIF([1]!Tableau6[date de paiement prev],"31/10/2018",[1]!Tableau6[Résultat])</f>
        <v>0</v>
      </c>
      <c r="N7">
        <f>SUMIF([1]!Tableau6[date de paiement prev],"30/11/2018",[1]!Tableau6[Résultat])</f>
        <v>0</v>
      </c>
    </row>
    <row r="8" spans="2:14" x14ac:dyDescent="0.25">
      <c r="B8" s="143">
        <v>2019</v>
      </c>
    </row>
    <row r="9" spans="2:14" x14ac:dyDescent="0.25">
      <c r="B9" s="143">
        <v>2020</v>
      </c>
    </row>
    <row r="19" spans="2:14" ht="15.75" thickBot="1" x14ac:dyDescent="0.3"/>
    <row r="20" spans="2:14" ht="29.25" thickBot="1" x14ac:dyDescent="0.5">
      <c r="D20" s="162" t="s">
        <v>478</v>
      </c>
      <c r="E20" s="163"/>
      <c r="F20" s="163"/>
      <c r="G20" s="163"/>
      <c r="H20" s="163"/>
      <c r="I20" s="163"/>
      <c r="J20" s="163"/>
      <c r="K20" s="163"/>
      <c r="L20" s="164"/>
    </row>
    <row r="22" spans="2:14" x14ac:dyDescent="0.25">
      <c r="B22" s="122" t="s">
        <v>476</v>
      </c>
      <c r="C22" s="142" t="s">
        <v>464</v>
      </c>
      <c r="D22" s="142" t="s">
        <v>465</v>
      </c>
      <c r="E22" s="142" t="s">
        <v>466</v>
      </c>
      <c r="F22" s="142" t="s">
        <v>467</v>
      </c>
      <c r="G22" s="142" t="s">
        <v>468</v>
      </c>
      <c r="H22" s="142" t="s">
        <v>469</v>
      </c>
      <c r="I22" s="142" t="s">
        <v>470</v>
      </c>
      <c r="J22" s="142" t="s">
        <v>471</v>
      </c>
      <c r="K22" s="142" t="s">
        <v>472</v>
      </c>
      <c r="L22" s="142" t="s">
        <v>473</v>
      </c>
      <c r="M22" s="142" t="s">
        <v>474</v>
      </c>
      <c r="N22" s="142" t="s">
        <v>475</v>
      </c>
    </row>
    <row r="23" spans="2:14" x14ac:dyDescent="0.25">
      <c r="B23" s="143">
        <v>2016</v>
      </c>
      <c r="C23" s="122" t="s">
        <v>5</v>
      </c>
      <c r="D23" s="122" t="s">
        <v>5</v>
      </c>
      <c r="E23" s="122" t="s">
        <v>5</v>
      </c>
      <c r="F23" s="122" t="s">
        <v>5</v>
      </c>
      <c r="G23">
        <f>SUMIF([1]!Tableau6[date de paiement réel],"30/04/2016",[1]!Tableau6[Résultat])</f>
        <v>0</v>
      </c>
      <c r="H23">
        <f>SUMIF([1]!Tableau6[date de paiement réel],"31/05/2016",[1]!Tableau6[Résultat])</f>
        <v>0</v>
      </c>
      <c r="I23">
        <f>SUMIF([1]!Tableau6[date de paiement réel],"30/06/2016",[1]!Tableau6[Résultat])</f>
        <v>0</v>
      </c>
      <c r="J23">
        <f>SUMIF([1]!Tableau6[date de paiement réel],"31/07/2016",[1]!Tableau6[Résultat])</f>
        <v>0</v>
      </c>
      <c r="K23">
        <f>SUMIF([1]!Tableau6[Mois],"septembre-16",[1]!Tableau6[Résultat])</f>
        <v>0</v>
      </c>
      <c r="L23">
        <f>SUMIF([1]!Tableau6[date de paiement réel],"30/09/2016",[1]!Tableau6[Résultat])</f>
        <v>0</v>
      </c>
      <c r="M23">
        <f>SUMIF([1]!Tableau6[date de paiement réel],"31/10/2016",[1]!Tableau6[Résultat])</f>
        <v>0</v>
      </c>
      <c r="N23">
        <f>SUMIF([1]!Tableau6[date de paiement prev],"30/11/2016",[1]!Tableau6[Résultat])</f>
        <v>66</v>
      </c>
    </row>
    <row r="24" spans="2:14" x14ac:dyDescent="0.25">
      <c r="B24" s="143">
        <v>2017</v>
      </c>
      <c r="C24">
        <f>SUMIF([1]!Tableau6[date de paiement prev],"31/12/2016",[1]!Tableau6[Résultat])</f>
        <v>9929</v>
      </c>
      <c r="D24">
        <f>SUMIF([1]!Tableau6[date de paiement prev],"31/01/2017",[1]!Tableau6[Résultat])</f>
        <v>0</v>
      </c>
      <c r="E24">
        <f>SUMIF([1]!Tableau6[date de paiement prev],"28/02/2017",[1]!Tableau6[Résultat])</f>
        <v>7050</v>
      </c>
      <c r="F24">
        <f>SUMIF([1]!Tableau6[date de paiement prev],"31/03/2017",[1]!Tableau6[Résultat])</f>
        <v>2580</v>
      </c>
      <c r="G24">
        <f>SUMIF([1]!Tableau6[date de paiement prev],"30/04/2017",[1]!Tableau6[Résultat])</f>
        <v>5629</v>
      </c>
      <c r="H24">
        <f>SUMIF([1]!Tableau6[date de paiement prev],"31/05/2017",[1]!Tableau6[Résultat])</f>
        <v>6460</v>
      </c>
      <c r="I24">
        <f>SUMIF([1]!Tableau6[date de paiement prev],"30/06/2017",[1]!Tableau6[Résultat])</f>
        <v>0</v>
      </c>
      <c r="J24">
        <f>SUMIF([1]!Tableau6[date de paiement prev],"31/07/2017",[1]!Tableau6[Résultat])</f>
        <v>0</v>
      </c>
      <c r="K24">
        <f>SUMIF([1]!Tableau6[date de paiement prev],"31/08/2017",[1]!Tableau6[Résultat])</f>
        <v>0</v>
      </c>
      <c r="L24">
        <f>SUMIF([1]!Tableau6[date de paiement prev],"30/09/2017",[1]!Tableau6[Résultat])</f>
        <v>0</v>
      </c>
      <c r="M24">
        <f>SUMIF([1]!Tableau6[date de paiement prev],"31/10/2017",[1]!Tableau6[Résultat])</f>
        <v>0</v>
      </c>
      <c r="N24">
        <f>SUMIF([1]!Tableau6[date de paiement prev],"30/11/2017",[1]!Tableau6[Résultat])</f>
        <v>0</v>
      </c>
    </row>
    <row r="25" spans="2:14" x14ac:dyDescent="0.25">
      <c r="B25" s="143">
        <v>2018</v>
      </c>
      <c r="C25">
        <f>SUMIF([1]!Tableau6[date de paiement prev],"31/12/2017",[1]!Tableau6[Résultat])</f>
        <v>0</v>
      </c>
      <c r="D25">
        <f>SUMIF([1]!Tableau6[date de paiement prev],"31/01/2018",[1]!Tableau6[Résultat])</f>
        <v>0</v>
      </c>
      <c r="E25">
        <f>SUMIF([1]!Tableau6[date de paiement prev],"28/02/2018",[1]!Tableau6[Résultat])</f>
        <v>0</v>
      </c>
      <c r="F25">
        <f>SUMIF([1]!Tableau6[date de paiement prev],"31/03/2018",[1]!Tableau6[Résultat])</f>
        <v>0</v>
      </c>
      <c r="G25">
        <f>SUMIF([1]!Tableau6[date de paiement prev],"30/04/2018",[1]!Tableau6[Résultat])</f>
        <v>0</v>
      </c>
      <c r="H25">
        <f>SUMIF([1]!Tableau6[date de paiement prev],"31/05/2018",[1]!Tableau6[Résultat])</f>
        <v>0</v>
      </c>
      <c r="I25">
        <f>SUMIF([1]!Tableau6[date de paiement prev],"30/06/2018",[1]!Tableau6[Résultat])</f>
        <v>0</v>
      </c>
      <c r="J25">
        <f>SUMIF([1]!Tableau6[date de paiement prev],"31/07/2018",[1]!Tableau6[Résultat])</f>
        <v>0</v>
      </c>
      <c r="K25">
        <f>SUMIF([1]!Tableau6[date de paiement prev],"31/08/2018",[1]!Tableau6[Résultat])</f>
        <v>0</v>
      </c>
      <c r="L25">
        <f>SUMIF([1]!Tableau6[date de paiement prev],"30/09/2018",[1]!Tableau6[Résultat])</f>
        <v>0</v>
      </c>
      <c r="M25">
        <f>SUMIF([1]!Tableau6[date de paiement prev],"31/10/2018",[1]!Tableau6[Résultat])</f>
        <v>0</v>
      </c>
      <c r="N25">
        <f>SUMIF([1]!Tableau6[date de paiement prev],"30/11/2018",[1]!Tableau6[Résultat])</f>
        <v>0</v>
      </c>
    </row>
    <row r="26" spans="2:14" x14ac:dyDescent="0.25">
      <c r="B26" s="143">
        <v>2019</v>
      </c>
    </row>
    <row r="27" spans="2:14" x14ac:dyDescent="0.25">
      <c r="B27" s="143">
        <v>2020</v>
      </c>
    </row>
    <row r="38" spans="2:14" ht="15.75" thickBot="1" x14ac:dyDescent="0.3"/>
    <row r="39" spans="2:14" ht="29.25" thickBot="1" x14ac:dyDescent="0.5">
      <c r="D39" s="162" t="s">
        <v>479</v>
      </c>
      <c r="E39" s="163"/>
      <c r="F39" s="163"/>
      <c r="G39" s="163"/>
      <c r="H39" s="163"/>
      <c r="I39" s="163"/>
      <c r="J39" s="163"/>
      <c r="K39" s="163"/>
      <c r="L39" s="163"/>
    </row>
    <row r="41" spans="2:14" x14ac:dyDescent="0.25">
      <c r="B41" s="122" t="s">
        <v>476</v>
      </c>
      <c r="C41" s="142" t="s">
        <v>464</v>
      </c>
      <c r="D41" s="142" t="s">
        <v>465</v>
      </c>
      <c r="E41" s="142" t="s">
        <v>466</v>
      </c>
      <c r="F41" s="142" t="s">
        <v>467</v>
      </c>
      <c r="G41" s="142" t="s">
        <v>468</v>
      </c>
      <c r="H41" s="142" t="s">
        <v>469</v>
      </c>
      <c r="I41" s="142" t="s">
        <v>470</v>
      </c>
      <c r="J41" s="142" t="s">
        <v>471</v>
      </c>
      <c r="K41" s="142" t="s">
        <v>472</v>
      </c>
      <c r="L41" s="142" t="s">
        <v>473</v>
      </c>
      <c r="M41" s="142" t="s">
        <v>474</v>
      </c>
      <c r="N41" s="142" t="s">
        <v>475</v>
      </c>
    </row>
    <row r="42" spans="2:14" x14ac:dyDescent="0.25">
      <c r="B42" s="143">
        <v>2016</v>
      </c>
    </row>
    <row r="43" spans="2:14" x14ac:dyDescent="0.25">
      <c r="B43" s="143">
        <v>2017</v>
      </c>
      <c r="C43" s="51"/>
      <c r="E43" s="51"/>
      <c r="F43" s="51">
        <v>42855</v>
      </c>
      <c r="G43" s="51"/>
    </row>
    <row r="44" spans="2:14" x14ac:dyDescent="0.25">
      <c r="B44" s="143">
        <v>2018</v>
      </c>
    </row>
    <row r="45" spans="2:14" x14ac:dyDescent="0.25">
      <c r="B45" s="143">
        <v>2019</v>
      </c>
    </row>
    <row r="46" spans="2:14" x14ac:dyDescent="0.25">
      <c r="B46" s="143">
        <v>2020</v>
      </c>
    </row>
    <row r="56" spans="6:9" x14ac:dyDescent="0.25">
      <c r="F56" s="51">
        <v>42857</v>
      </c>
      <c r="G56">
        <v>50</v>
      </c>
    </row>
    <row r="57" spans="6:9" x14ac:dyDescent="0.25">
      <c r="F57">
        <v>2</v>
      </c>
      <c r="G57">
        <v>24</v>
      </c>
    </row>
    <row r="58" spans="6:9" x14ac:dyDescent="0.25">
      <c r="F58">
        <v>3</v>
      </c>
      <c r="G58">
        <v>56</v>
      </c>
    </row>
    <row r="59" spans="6:9" x14ac:dyDescent="0.25">
      <c r="F59" s="51">
        <v>42857</v>
      </c>
      <c r="G59">
        <v>87</v>
      </c>
      <c r="I59">
        <f>SUMIF(F56:F63,"02/05/2017",G56:G63)</f>
        <v>137</v>
      </c>
    </row>
    <row r="60" spans="6:9" x14ac:dyDescent="0.25">
      <c r="F60">
        <v>1</v>
      </c>
      <c r="G60">
        <v>89</v>
      </c>
    </row>
    <row r="61" spans="6:9" x14ac:dyDescent="0.25">
      <c r="F61">
        <v>2</v>
      </c>
      <c r="G61">
        <v>90</v>
      </c>
    </row>
    <row r="62" spans="6:9" x14ac:dyDescent="0.25">
      <c r="F62">
        <v>3</v>
      </c>
      <c r="G62">
        <v>100</v>
      </c>
    </row>
    <row r="63" spans="6:9" x14ac:dyDescent="0.25">
      <c r="F63">
        <v>4</v>
      </c>
      <c r="G63">
        <v>105</v>
      </c>
    </row>
  </sheetData>
  <mergeCells count="3">
    <mergeCell ref="D2:L2"/>
    <mergeCell ref="D20:L20"/>
    <mergeCell ref="D39:L39"/>
  </mergeCell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5" sqref="I3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B1:H18"/>
  <sheetViews>
    <sheetView workbookViewId="0">
      <selection activeCell="E29" sqref="E29"/>
    </sheetView>
  </sheetViews>
  <sheetFormatPr baseColWidth="10" defaultRowHeight="15" x14ac:dyDescent="0.25"/>
  <cols>
    <col min="2" max="2" width="16.140625" customWidth="1"/>
    <col min="4" max="4" width="15.85546875" customWidth="1"/>
    <col min="6" max="6" width="17" customWidth="1"/>
  </cols>
  <sheetData>
    <row r="1" spans="2:8" ht="15.75" thickBot="1" x14ac:dyDescent="0.3"/>
    <row r="2" spans="2:8" ht="19.5" thickBot="1" x14ac:dyDescent="0.3">
      <c r="B2" s="110" t="s">
        <v>309</v>
      </c>
      <c r="C2" s="109"/>
      <c r="D2" s="104" t="s">
        <v>310</v>
      </c>
      <c r="E2" s="109"/>
      <c r="F2" s="104" t="s">
        <v>311</v>
      </c>
      <c r="H2" t="s">
        <v>406</v>
      </c>
    </row>
    <row r="3" spans="2:8" x14ac:dyDescent="0.25">
      <c r="H3" t="s">
        <v>407</v>
      </c>
    </row>
    <row r="4" spans="2:8" x14ac:dyDescent="0.25">
      <c r="B4" t="s">
        <v>318</v>
      </c>
      <c r="D4" t="s">
        <v>489</v>
      </c>
      <c r="F4" t="s">
        <v>489</v>
      </c>
      <c r="H4" t="s">
        <v>408</v>
      </c>
    </row>
    <row r="5" spans="2:8" x14ac:dyDescent="0.25">
      <c r="B5" t="s">
        <v>403</v>
      </c>
      <c r="D5" t="s">
        <v>490</v>
      </c>
      <c r="F5" t="s">
        <v>490</v>
      </c>
      <c r="H5" t="s">
        <v>409</v>
      </c>
    </row>
    <row r="6" spans="2:8" x14ac:dyDescent="0.25">
      <c r="B6" t="s">
        <v>319</v>
      </c>
      <c r="D6" t="s">
        <v>491</v>
      </c>
      <c r="F6" t="s">
        <v>491</v>
      </c>
    </row>
    <row r="7" spans="2:8" x14ac:dyDescent="0.25">
      <c r="B7" t="s">
        <v>320</v>
      </c>
      <c r="F7" t="s">
        <v>492</v>
      </c>
    </row>
    <row r="8" spans="2:8" x14ac:dyDescent="0.25">
      <c r="B8" t="s">
        <v>321</v>
      </c>
      <c r="F8" t="s">
        <v>493</v>
      </c>
    </row>
    <row r="9" spans="2:8" x14ac:dyDescent="0.25">
      <c r="B9" t="s">
        <v>322</v>
      </c>
      <c r="F9" t="s">
        <v>494</v>
      </c>
    </row>
    <row r="10" spans="2:8" x14ac:dyDescent="0.25">
      <c r="B10" t="s">
        <v>323</v>
      </c>
      <c r="F10" t="s">
        <v>495</v>
      </c>
    </row>
    <row r="11" spans="2:8" x14ac:dyDescent="0.25">
      <c r="B11" t="s">
        <v>324</v>
      </c>
    </row>
    <row r="12" spans="2:8" x14ac:dyDescent="0.25">
      <c r="B12" t="s">
        <v>410</v>
      </c>
    </row>
    <row r="13" spans="2:8" x14ac:dyDescent="0.25">
      <c r="B13" t="s">
        <v>411</v>
      </c>
    </row>
    <row r="14" spans="2:8" x14ac:dyDescent="0.25">
      <c r="B14" t="s">
        <v>412</v>
      </c>
    </row>
    <row r="15" spans="2:8" x14ac:dyDescent="0.25">
      <c r="B15" t="s">
        <v>413</v>
      </c>
    </row>
    <row r="16" spans="2:8" x14ac:dyDescent="0.25">
      <c r="B16" t="s">
        <v>416</v>
      </c>
    </row>
    <row r="17" spans="2:2" x14ac:dyDescent="0.25">
      <c r="B17" t="s">
        <v>414</v>
      </c>
    </row>
    <row r="18" spans="2:2" x14ac:dyDescent="0.25">
      <c r="B18" t="s">
        <v>415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A1:P28"/>
  <sheetViews>
    <sheetView zoomScaleNormal="100" workbookViewId="0">
      <pane xSplit="5" ySplit="5" topLeftCell="I6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4.85546875" customWidth="1"/>
    <col min="7" max="8" width="18.28515625" customWidth="1"/>
    <col min="9" max="9" width="21.140625" customWidth="1"/>
    <col min="10" max="10" width="19.28515625" customWidth="1"/>
    <col min="11" max="11" width="40.140625" customWidth="1"/>
    <col min="12" max="12" width="16.5703125" customWidth="1"/>
    <col min="13" max="13" width="22.140625" customWidth="1"/>
    <col min="14" max="15" width="17.140625" customWidth="1"/>
    <col min="16" max="16" width="15.28515625" customWidth="1"/>
  </cols>
  <sheetData>
    <row r="1" spans="2:16" ht="15.75" thickBot="1" x14ac:dyDescent="0.3"/>
    <row r="2" spans="2:16" ht="15.75" thickBot="1" x14ac:dyDescent="0.3">
      <c r="B2" s="69">
        <f ca="1">NOW()</f>
        <v>42859.046258912036</v>
      </c>
      <c r="D2" t="s">
        <v>403</v>
      </c>
    </row>
    <row r="3" spans="2:16" ht="15.75" thickBot="1" x14ac:dyDescent="0.3"/>
    <row r="4" spans="2:16" ht="21.75" thickBot="1" x14ac:dyDescent="0.4">
      <c r="D4" s="150" t="s">
        <v>189</v>
      </c>
      <c r="E4" s="151"/>
      <c r="F4" s="153" t="s">
        <v>212</v>
      </c>
      <c r="G4" s="154"/>
      <c r="H4" s="154"/>
      <c r="I4" s="154"/>
      <c r="J4" s="154"/>
      <c r="K4" s="154"/>
      <c r="L4" s="173" t="s">
        <v>300</v>
      </c>
      <c r="M4" s="174"/>
      <c r="N4" s="174"/>
      <c r="O4" s="174"/>
      <c r="P4" s="175"/>
    </row>
    <row r="5" spans="2:16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63" t="s">
        <v>214</v>
      </c>
      <c r="G5" s="64" t="s">
        <v>210</v>
      </c>
      <c r="H5" s="64" t="s">
        <v>211</v>
      </c>
      <c r="I5" s="64" t="s">
        <v>223</v>
      </c>
      <c r="J5" s="64" t="s">
        <v>246</v>
      </c>
      <c r="K5" s="65" t="s">
        <v>213</v>
      </c>
      <c r="L5" s="120" t="s">
        <v>297</v>
      </c>
      <c r="M5" s="91" t="s">
        <v>299</v>
      </c>
      <c r="N5" s="121" t="s">
        <v>298</v>
      </c>
      <c r="O5" s="91" t="s">
        <v>301</v>
      </c>
      <c r="P5" s="90" t="s">
        <v>302</v>
      </c>
    </row>
    <row r="6" spans="2:16" x14ac:dyDescent="0.25">
      <c r="B6" s="66" t="str">
        <f>IF($J6&lt;&gt;"","FACTURATION",IF($I6&lt;&gt;"","ATTENTE VALID 2",IF($H6&lt;&gt;"","MODIF A FAIRES",IF($G6&lt;&gt;"","ATTENTE VALID",IF(#REF!&lt;&gt;"","A FAIRE","")))))</f>
        <v>FACTURATION</v>
      </c>
      <c r="C6" s="6">
        <f ca="1">IF($B6="FACTURATION",DATEDIF($J6,$B$2,"d"),IF($B6="ATTENTE VALID 2",DATEDIF($I6,$B$2,"d"),IF($B6="MODIF A FAIRES",DATEDIF($H6,$B$2,"d"),IF($B6="ATTENTE VALID",DATEDIF($G6,$B$2,"d"),IF($B6="A FAIRE",DATEDIF(#REF!,$B$2,"d"),"")))))</f>
        <v>346</v>
      </c>
      <c r="D6" s="15" t="s">
        <v>224</v>
      </c>
      <c r="E6" s="71" t="s">
        <v>225</v>
      </c>
      <c r="F6" s="55" t="s">
        <v>216</v>
      </c>
      <c r="G6" s="57">
        <v>42479</v>
      </c>
      <c r="H6" s="57">
        <v>42480</v>
      </c>
      <c r="I6" s="57">
        <v>42512</v>
      </c>
      <c r="J6" s="57">
        <v>42513</v>
      </c>
      <c r="K6" s="57"/>
      <c r="L6" s="56" t="s">
        <v>386</v>
      </c>
      <c r="M6" s="56" t="s">
        <v>397</v>
      </c>
      <c r="N6" s="56" t="s">
        <v>398</v>
      </c>
      <c r="O6" s="56"/>
      <c r="P6" s="119"/>
    </row>
    <row r="7" spans="2:16" x14ac:dyDescent="0.25">
      <c r="B7" s="66" t="str">
        <f>IF($J7&lt;&gt;"","FACTURATION",IF($I7&lt;&gt;"","ATTENTE VALID 2",IF($H7&lt;&gt;"","MODIF A FAIRES",IF($G7&lt;&gt;"","ATTENTE VALID",IF(#REF!&lt;&gt;"","A FAIRE","")))))</f>
        <v>FACTURATION</v>
      </c>
      <c r="C7" s="6">
        <f ca="1">IF($B7="FACTURATION",DATEDIF($J7,$B$2,"d"),IF($B7="ATTENTE VALID 2",DATEDIF($I7,$B$2,"d"),IF($B7="MODIF A FAIRES",DATEDIF($H7,$B$2,"d"),IF($B7="ATTENTE VALID",DATEDIF($G7,$B$2,"d"),IF($B7="A FAIRE",DATEDIF(#REF!,$B$2,"d"),"")))))</f>
        <v>370</v>
      </c>
      <c r="D7" s="15" t="s">
        <v>231</v>
      </c>
      <c r="E7" s="38" t="s">
        <v>232</v>
      </c>
      <c r="F7" s="55" t="s">
        <v>216</v>
      </c>
      <c r="G7" s="57">
        <v>42485</v>
      </c>
      <c r="H7" s="57">
        <v>42486</v>
      </c>
      <c r="I7" s="57" t="s">
        <v>5</v>
      </c>
      <c r="J7" s="57">
        <v>42489</v>
      </c>
      <c r="K7" s="57"/>
      <c r="L7" s="56" t="s">
        <v>386</v>
      </c>
      <c r="M7" s="56" t="s">
        <v>397</v>
      </c>
      <c r="N7" s="56" t="s">
        <v>398</v>
      </c>
      <c r="O7" s="56"/>
      <c r="P7" s="119"/>
    </row>
    <row r="8" spans="2:16" x14ac:dyDescent="0.25">
      <c r="B8" s="66" t="str">
        <f>IF($J8&lt;&gt;"","FACTURATION",IF($I8&lt;&gt;"","ATTENTE VALID 2",IF($H8&lt;&gt;"","MODIF A FAIRES",IF($G8&lt;&gt;"","ATTENTE VALID",IF(#REF!&lt;&gt;"","A FAIRE","")))))</f>
        <v>FACTURATION</v>
      </c>
      <c r="C8" s="6">
        <f ca="1">IF($B8="FACTURATION",DATEDIF($J8,$B$2,"d"),IF($B8="ATTENTE VALID 2",DATEDIF($I8,$B$2,"d"),IF($B8="MODIF A FAIRES",DATEDIF($H8,$B$2,"d"),IF($B8="ATTENTE VALID",DATEDIF($G8,$B$2,"d"),IF($B8="A FAIRE",DATEDIF(#REF!,$B$2,"d"),"")))))</f>
        <v>370</v>
      </c>
      <c r="D8" s="15" t="s">
        <v>233</v>
      </c>
      <c r="E8" s="38" t="s">
        <v>234</v>
      </c>
      <c r="F8" s="55" t="s">
        <v>216</v>
      </c>
      <c r="G8" s="57">
        <v>42480</v>
      </c>
      <c r="H8" s="57">
        <v>42482</v>
      </c>
      <c r="I8" s="57">
        <v>42488</v>
      </c>
      <c r="J8" s="57">
        <v>42489</v>
      </c>
      <c r="K8" s="57"/>
      <c r="L8" s="56" t="s">
        <v>386</v>
      </c>
      <c r="M8" s="56" t="s">
        <v>397</v>
      </c>
      <c r="N8" s="56" t="s">
        <v>398</v>
      </c>
      <c r="O8" s="56"/>
      <c r="P8" s="119"/>
    </row>
    <row r="9" spans="2:16" x14ac:dyDescent="0.25">
      <c r="B9" s="66" t="str">
        <f>IF($J9&lt;&gt;"","FACTURATION",IF($I9&lt;&gt;"","ATTENTE VALID 2",IF($H9&lt;&gt;"","MODIF A FAIRES",IF($G9&lt;&gt;"","ATTENTE VALID",IF(#REF!&lt;&gt;"","A FAIRE","")))))</f>
        <v>FACTURATION</v>
      </c>
      <c r="C9" s="6">
        <f ca="1">IF($B9="FACTURATION",DATEDIF($J9,$B$2,"d"),IF($B9="ATTENTE VALID 2",DATEDIF($I9,$B$2,"d"),IF($B9="MODIF A FAIRES",DATEDIF($H9,$B$2,"d"),IF($B9="ATTENTE VALID",DATEDIF($G9,$B$2,"d"),IF($B9="A FAIRE",DATEDIF(#REF!,$B$2,"d"),"")))))</f>
        <v>370</v>
      </c>
      <c r="D9" s="15" t="s">
        <v>235</v>
      </c>
      <c r="E9" s="38" t="s">
        <v>236</v>
      </c>
      <c r="F9" s="55" t="s">
        <v>216</v>
      </c>
      <c r="G9" s="57">
        <v>42481</v>
      </c>
      <c r="H9" s="57">
        <v>42485</v>
      </c>
      <c r="I9" s="57" t="s">
        <v>5</v>
      </c>
      <c r="J9" s="57">
        <v>42489</v>
      </c>
      <c r="K9" s="57"/>
      <c r="L9" s="56" t="s">
        <v>386</v>
      </c>
      <c r="M9" s="56" t="s">
        <v>397</v>
      </c>
      <c r="N9" s="56" t="s">
        <v>398</v>
      </c>
      <c r="O9" s="56"/>
      <c r="P9" s="119"/>
    </row>
    <row r="10" spans="2:16" x14ac:dyDescent="0.25">
      <c r="B10" s="66" t="str">
        <f>IF($J10&lt;&gt;"","FACTURATION",IF($I10&lt;&gt;"","ATTENTE VALID 2",IF($H10&lt;&gt;"","MODIF A FAIRES",IF($G10&lt;&gt;"","ATTENTE VALID",IF(#REF!&lt;&gt;"","A FAIRE","")))))</f>
        <v>FACTURATION</v>
      </c>
      <c r="C10" s="6">
        <f ca="1">IF($B10="FACTURATION",DATEDIF($J10,$B$2,"d"),IF($B10="ATTENTE VALID 2",DATEDIF($I10,$B$2,"d"),IF($B10="MODIF A FAIRES",DATEDIF($H10,$B$2,"d"),IF($B10="ATTENTE VALID",DATEDIF($G10,$B$2,"d"),IF($B10="A FAIRE",DATEDIF(#REF!,$B$2,"d"),"")))))</f>
        <v>367</v>
      </c>
      <c r="D10" s="15" t="s">
        <v>237</v>
      </c>
      <c r="E10" s="38" t="s">
        <v>238</v>
      </c>
      <c r="F10" s="55" t="s">
        <v>216</v>
      </c>
      <c r="G10" s="57">
        <v>42482</v>
      </c>
      <c r="H10" s="57">
        <v>42485</v>
      </c>
      <c r="I10" s="57">
        <v>42489</v>
      </c>
      <c r="J10" s="57">
        <v>42492</v>
      </c>
      <c r="K10" s="57"/>
      <c r="L10" s="56" t="s">
        <v>386</v>
      </c>
      <c r="M10" s="56" t="s">
        <v>397</v>
      </c>
      <c r="N10" s="56" t="s">
        <v>398</v>
      </c>
      <c r="O10" s="56"/>
      <c r="P10" s="119"/>
    </row>
    <row r="11" spans="2:16" x14ac:dyDescent="0.25">
      <c r="B11" s="66" t="str">
        <f>IF($J11&lt;&gt;"","FACTURATION",IF($I11&lt;&gt;"","ATTENTE VALID 2",IF($H11&lt;&gt;"","MODIF A FAIRES",IF($G11&lt;&gt;"","ATTENTE VALID",IF(#REF!&lt;&gt;"","A FAIRE","")))))</f>
        <v>FACTURATION</v>
      </c>
      <c r="C11" s="6">
        <f ca="1">IF($B11="FACTURATION",DATEDIF($J11,$B$2,"d"),IF($B11="ATTENTE VALID 2",DATEDIF($I11,$B$2,"d"),IF($B11="MODIF A FAIRES",DATEDIF($H11,$B$2,"d"),IF($B11="ATTENTE VALID",DATEDIF($G11,$B$2,"d"),IF($B11="A FAIRE",DATEDIF(#REF!,$B$2,"d"),"")))))</f>
        <v>367</v>
      </c>
      <c r="D11" s="15" t="s">
        <v>239</v>
      </c>
      <c r="E11" s="38" t="s">
        <v>240</v>
      </c>
      <c r="F11" s="55" t="s">
        <v>216</v>
      </c>
      <c r="G11" s="57">
        <v>42483</v>
      </c>
      <c r="H11" s="57">
        <v>42485</v>
      </c>
      <c r="I11" s="57">
        <v>42489</v>
      </c>
      <c r="J11" s="57">
        <v>42492</v>
      </c>
      <c r="K11" s="57"/>
      <c r="L11" s="56" t="s">
        <v>386</v>
      </c>
      <c r="M11" s="56" t="s">
        <v>397</v>
      </c>
      <c r="N11" s="56" t="s">
        <v>398</v>
      </c>
      <c r="O11" s="56"/>
      <c r="P11" s="119"/>
    </row>
    <row r="12" spans="2:16" x14ac:dyDescent="0.25">
      <c r="B12" s="66" t="str">
        <f>IF($J12&lt;&gt;"","FACTURATION",IF($I12&lt;&gt;"","ATTENTE VALID 2",IF($H12&lt;&gt;"","MODIF A FAIRES",IF($G12&lt;&gt;"","ATTENTE VALID",IF(#REF!&lt;&gt;"","A FAIRE","")))))</f>
        <v>FACTURATION</v>
      </c>
      <c r="C12" s="6">
        <f ca="1">IF($B12="FACTURATION",DATEDIF($J12,$B$2,"d"),IF($B12="ATTENTE VALID 2",DATEDIF($I12,$B$2,"d"),IF($B12="MODIF A FAIRES",DATEDIF($H12,$B$2,"d"),IF($B12="ATTENTE VALID",DATEDIF($G12,$B$2,"d"),IF($B12="A FAIRE",DATEDIF(#REF!,$B$2,"d"),"")))))</f>
        <v>349</v>
      </c>
      <c r="D12" s="15" t="s">
        <v>247</v>
      </c>
      <c r="E12" s="38" t="s">
        <v>395</v>
      </c>
      <c r="F12" s="55" t="s">
        <v>216</v>
      </c>
      <c r="G12" s="57">
        <v>42494</v>
      </c>
      <c r="H12" s="57">
        <v>42501</v>
      </c>
      <c r="I12" s="57" t="s">
        <v>5</v>
      </c>
      <c r="J12" s="57">
        <v>42510</v>
      </c>
      <c r="K12" s="57"/>
      <c r="L12" s="56" t="s">
        <v>386</v>
      </c>
      <c r="M12" s="56" t="s">
        <v>397</v>
      </c>
      <c r="N12" s="56" t="s">
        <v>398</v>
      </c>
      <c r="O12" s="56"/>
      <c r="P12" s="119"/>
    </row>
    <row r="13" spans="2:16" x14ac:dyDescent="0.25">
      <c r="B13" s="66" t="str">
        <f>IF($J13&lt;&gt;"","FACTURATION",IF($I13&lt;&gt;"","ATTENTE VALID 2",IF($H13&lt;&gt;"","MODIF A FAIRES",IF($G13&lt;&gt;"","ATTENTE VALID",IF(#REF!&lt;&gt;"","A FAIRE","")))))</f>
        <v>FACTURATION</v>
      </c>
      <c r="C13" s="6">
        <f ca="1">IF($B13="FACTURATION",DATEDIF($J13,$B$2,"d"),IF($B13="ATTENTE VALID 2",DATEDIF($I13,$B$2,"d"),IF($B13="MODIF A FAIRES",DATEDIF($H13,$B$2,"d"),IF($B13="ATTENTE VALID",DATEDIF($G13,$B$2,"d"),IF($B13="A FAIRE",DATEDIF(#REF!,$B$2,"d"),"")))))</f>
        <v>366</v>
      </c>
      <c r="D13" s="15" t="s">
        <v>241</v>
      </c>
      <c r="E13" s="38" t="s">
        <v>242</v>
      </c>
      <c r="F13" s="55" t="s">
        <v>216</v>
      </c>
      <c r="G13" s="57">
        <v>42485</v>
      </c>
      <c r="H13" s="57">
        <v>42486</v>
      </c>
      <c r="I13" s="57">
        <v>42489</v>
      </c>
      <c r="J13" s="57">
        <v>42493</v>
      </c>
      <c r="K13" s="57"/>
      <c r="L13" s="56" t="s">
        <v>386</v>
      </c>
      <c r="M13" s="56" t="s">
        <v>397</v>
      </c>
      <c r="N13" s="56" t="s">
        <v>398</v>
      </c>
      <c r="O13" s="56"/>
      <c r="P13" s="119"/>
    </row>
    <row r="14" spans="2:16" x14ac:dyDescent="0.25">
      <c r="B14" s="66" t="str">
        <f>IF($J14&lt;&gt;"","FACTURATION",IF($I14&lt;&gt;"","ATTENTE VALID 2",IF($H14&lt;&gt;"","MODIF A FAIRES",IF($G14&lt;&gt;"","ATTENTE VALID",IF(#REF!&lt;&gt;"","A FAIRE","")))))</f>
        <v>FACTURATION</v>
      </c>
      <c r="C14" s="6">
        <f ca="1">IF($B14="FACTURATION",DATEDIF($J14,$B$2,"d"),IF($B14="ATTENTE VALID 2",DATEDIF($I14,$B$2,"d"),IF($B14="MODIF A FAIRES",DATEDIF($H14,$B$2,"d"),IF($B14="ATTENTE VALID",DATEDIF($G14,$B$2,"d"),IF($B14="A FAIRE",DATEDIF(#REF!,$B$2,"d"),"")))))</f>
        <v>307</v>
      </c>
      <c r="D14" s="15" t="s">
        <v>287</v>
      </c>
      <c r="E14" s="38" t="s">
        <v>396</v>
      </c>
      <c r="F14" s="55" t="s">
        <v>216</v>
      </c>
      <c r="G14" s="57">
        <v>42528</v>
      </c>
      <c r="H14" s="57">
        <v>42538</v>
      </c>
      <c r="I14" s="57">
        <v>42542</v>
      </c>
      <c r="J14" s="57">
        <v>42552</v>
      </c>
      <c r="K14" s="57"/>
      <c r="L14" s="56" t="s">
        <v>388</v>
      </c>
      <c r="M14" s="56" t="s">
        <v>399</v>
      </c>
      <c r="N14" s="56" t="s">
        <v>400</v>
      </c>
      <c r="O14" s="56"/>
      <c r="P14" s="119"/>
    </row>
    <row r="15" spans="2:16" x14ac:dyDescent="0.25">
      <c r="B15" s="66" t="str">
        <f>IF($J15&lt;&gt;"","FACTURATION",IF($I15&lt;&gt;"","ATTENTE VALID 2",IF($H15&lt;&gt;"","MODIF A FAIRES",IF($G15&lt;&gt;"","ATTENTE VALID",IF(#REF!&lt;&gt;"","A FAIRE","")))))</f>
        <v>FACTURATION</v>
      </c>
      <c r="C15" s="6">
        <f ca="1">IF($B15="FACTURATION",DATEDIF($J15,$B$2,"d"),IF($B15="ATTENTE VALID 2",DATEDIF($I15,$B$2,"d"),IF($B15="MODIF A FAIRES",DATEDIF($H15,$B$2,"d"),IF($B15="ATTENTE VALID",DATEDIF($G15,$B$2,"d"),IF($B15="A FAIRE",DATEDIF(#REF!,$B$2,"d"),"")))))</f>
        <v>253</v>
      </c>
      <c r="D15" s="15" t="s">
        <v>289</v>
      </c>
      <c r="E15" s="38" t="s">
        <v>290</v>
      </c>
      <c r="F15" s="55" t="s">
        <v>216</v>
      </c>
      <c r="G15" s="57">
        <v>42530</v>
      </c>
      <c r="H15" s="57">
        <v>42548</v>
      </c>
      <c r="I15" s="57">
        <v>42548</v>
      </c>
      <c r="J15" s="57">
        <v>42606</v>
      </c>
      <c r="K15" s="57"/>
      <c r="L15" s="56" t="s">
        <v>386</v>
      </c>
      <c r="M15" s="56" t="s">
        <v>397</v>
      </c>
      <c r="N15" s="56" t="s">
        <v>398</v>
      </c>
      <c r="O15" s="56"/>
      <c r="P15" s="119"/>
    </row>
    <row r="16" spans="2:16" x14ac:dyDescent="0.25">
      <c r="B16" s="66" t="str">
        <f>IF($J16&lt;&gt;"","FACTURATION",IF($I16&lt;&gt;"","ATTENTE VALID 2",IF($H16&lt;&gt;"","MODIF A FAIRES",IF($G16&lt;&gt;"","ATTENTE VALID",IF(#REF!&lt;&gt;"","A FAIRE","")))))</f>
        <v>FACTURATION</v>
      </c>
      <c r="C16" s="6">
        <f ca="1">IF($B16="FACTURATION",DATEDIF($J16,$B$2,"d"),IF($B16="ATTENTE VALID 2",DATEDIF($I16,$B$2,"d"),IF($B16="MODIF A FAIRES",DATEDIF($H16,$B$2,"d"),IF($B16="ATTENTE VALID",DATEDIF($G16,$B$2,"d"),IF($B16="A FAIRE",DATEDIF(#REF!,$B$2,"d"),"")))))</f>
        <v>307</v>
      </c>
      <c r="D16" s="15" t="s">
        <v>293</v>
      </c>
      <c r="E16" s="38" t="s">
        <v>294</v>
      </c>
      <c r="F16" s="55" t="s">
        <v>216</v>
      </c>
      <c r="G16" s="57">
        <v>42529</v>
      </c>
      <c r="H16" s="57">
        <v>42534</v>
      </c>
      <c r="I16" s="57">
        <v>42544</v>
      </c>
      <c r="J16" s="57">
        <v>42552</v>
      </c>
      <c r="K16" s="57"/>
      <c r="L16" s="56" t="s">
        <v>386</v>
      </c>
      <c r="M16" s="56" t="s">
        <v>397</v>
      </c>
      <c r="N16" s="56" t="s">
        <v>398</v>
      </c>
      <c r="O16" s="56"/>
      <c r="P16" s="119"/>
    </row>
    <row r="17" spans="1:16" x14ac:dyDescent="0.25">
      <c r="B17" s="66" t="str">
        <f>IF($J17&lt;&gt;"","FACTURATION",IF($I17&lt;&gt;"","ATTENTE VALID 2",IF($H17&lt;&gt;"","MODIF A FAIRES",IF($G17&lt;&gt;"","ATTENTE VALID",IF(#REF!&lt;&gt;"","A FAIRE","")))))</f>
        <v>ATTENTE VALID 2</v>
      </c>
      <c r="C17" s="6">
        <f ca="1">IF($B17="FACTURATION",DATEDIF($J17,$B$2,"d"),IF($B17="ATTENTE VALID 2",DATEDIF($I17,$B$2,"d"),IF($B17="MODIF A FAIRES",DATEDIF($H17,$B$2,"d"),IF($B17="ATTENTE VALID",DATEDIF($G17,$B$2,"d"),IF($B17="A FAIRE",DATEDIF(#REF!,$B$2,"d"),"")))))</f>
        <v>330</v>
      </c>
      <c r="D17" s="15" t="s">
        <v>291</v>
      </c>
      <c r="E17" s="71" t="s">
        <v>292</v>
      </c>
      <c r="F17" s="55" t="s">
        <v>216</v>
      </c>
      <c r="G17" s="57">
        <v>42522</v>
      </c>
      <c r="H17" s="57">
        <v>42524</v>
      </c>
      <c r="I17" s="57">
        <v>42529</v>
      </c>
      <c r="J17" s="57"/>
      <c r="K17" s="57"/>
      <c r="L17" s="56" t="s">
        <v>386</v>
      </c>
      <c r="M17" s="56" t="s">
        <v>397</v>
      </c>
      <c r="N17" s="56" t="s">
        <v>398</v>
      </c>
      <c r="O17" s="56"/>
      <c r="P17" s="119"/>
    </row>
    <row r="18" spans="1:16" x14ac:dyDescent="0.25">
      <c r="A18" s="88"/>
      <c r="B18" s="66" t="str">
        <f>IF($J18&lt;&gt;"","FACTURATION",IF($I18&lt;&gt;"","ATTENTE VALID 2",IF($H18&lt;&gt;"","MODIF A FAIRES",IF($G18&lt;&gt;"","ATTENTE VALID",IF(#REF!&lt;&gt;"","A FAIRE","")))))</f>
        <v>FACTURATION</v>
      </c>
      <c r="C18" s="6">
        <f ca="1">IF($B18="FACTURATION",DATEDIF($J18,$B$2,"d"),IF($B18="ATTENTE VALID 2",DATEDIF($I18,$B$2,"d"),IF($B18="MODIF A FAIRES",DATEDIF($H18,$B$2,"d"),IF($B18="ATTENTE VALID",DATEDIF($G18,$B$2,"d"),IF($B18="A FAIRE",DATEDIF(#REF!,$B$2,"d"),"")))))</f>
        <v>273</v>
      </c>
      <c r="D18" s="15" t="s">
        <v>306</v>
      </c>
      <c r="E18" s="71" t="s">
        <v>325</v>
      </c>
      <c r="F18" s="55" t="s">
        <v>222</v>
      </c>
      <c r="G18" s="57">
        <v>42556</v>
      </c>
      <c r="H18" s="57">
        <v>42570</v>
      </c>
      <c r="I18" s="57">
        <v>42579</v>
      </c>
      <c r="J18" s="57">
        <v>42586</v>
      </c>
      <c r="K18" s="57"/>
      <c r="L18" s="56" t="s">
        <v>387</v>
      </c>
      <c r="M18" s="56" t="s">
        <v>401</v>
      </c>
      <c r="N18" s="56" t="s">
        <v>402</v>
      </c>
      <c r="O18" s="56"/>
      <c r="P18" s="119"/>
    </row>
    <row r="19" spans="1:16" x14ac:dyDescent="0.25">
      <c r="A19" s="88"/>
      <c r="B19" s="66" t="str">
        <f>IF($J19&lt;&gt;"","FACTURATION",IF($I19&lt;&gt;"","ATTENTE VALID 2",IF($H19&lt;&gt;"","MODIF A FAIRES",IF($G19&lt;&gt;"","ATTENTE VALID",IF(#REF!&lt;&gt;"","A FAIRE","")))))</f>
        <v>FACTURATION</v>
      </c>
      <c r="C19" s="6">
        <f ca="1">IF($B19="FACTURATION",DATEDIF($J19,$B$2,"d"),IF($B19="ATTENTE VALID 2",DATEDIF($I19,$B$2,"d"),IF($B19="MODIF A FAIRES",DATEDIF($H19,$B$2,"d"),IF($B19="ATTENTE VALID",DATEDIF($G19,$B$2,"d"),IF($B19="A FAIRE",DATEDIF(#REF!,$B$2,"d"),"")))))</f>
        <v>233</v>
      </c>
      <c r="D19" s="15" t="s">
        <v>305</v>
      </c>
      <c r="E19" s="71" t="s">
        <v>336</v>
      </c>
      <c r="F19" s="55" t="s">
        <v>216</v>
      </c>
      <c r="G19" s="57">
        <v>42590</v>
      </c>
      <c r="H19" s="57">
        <v>42606</v>
      </c>
      <c r="I19" s="57">
        <v>42615</v>
      </c>
      <c r="J19" s="57">
        <v>42626</v>
      </c>
      <c r="K19" s="57"/>
      <c r="L19" s="56" t="s">
        <v>387</v>
      </c>
      <c r="M19" s="56" t="s">
        <v>401</v>
      </c>
      <c r="N19" s="56" t="s">
        <v>402</v>
      </c>
      <c r="O19" s="56"/>
      <c r="P19" s="119"/>
    </row>
    <row r="20" spans="1:16" x14ac:dyDescent="0.25">
      <c r="A20" s="88"/>
      <c r="B20" s="66" t="str">
        <f>IF($J20&lt;&gt;"","FACTURATION",IF($I20&lt;&gt;"","ATTENTE VALID 2",IF($H20&lt;&gt;"","MODIF A FAIRES",IF($G20&lt;&gt;"","ATTENTE VALID",IF(#REF!&lt;&gt;"","A FAIRE","")))))</f>
        <v>ATTENTE VALID</v>
      </c>
      <c r="C20" s="6">
        <f ca="1">IF($B20="FACTURATION",DATEDIF($J20,$B$2,"d"),IF($B20="ATTENTE VALID 2",DATEDIF($I20,$B$2,"d"),IF($B20="MODIF A FAIRES",DATEDIF($H20,$B$2,"d"),IF($B20="ATTENTE VALID",DATEDIF($G20,$B$2,"d"),IF($B20="A FAIRE",DATEDIF(#REF!,$B$2,"d"),"")))))</f>
        <v>234</v>
      </c>
      <c r="D20" s="15" t="s">
        <v>326</v>
      </c>
      <c r="E20" s="38" t="s">
        <v>338</v>
      </c>
      <c r="F20" s="55" t="s">
        <v>216</v>
      </c>
      <c r="G20" s="57">
        <v>42625</v>
      </c>
      <c r="H20" s="57"/>
      <c r="I20" s="57"/>
      <c r="J20" s="57"/>
      <c r="K20" s="57"/>
      <c r="L20" s="56" t="s">
        <v>389</v>
      </c>
      <c r="M20" s="56"/>
      <c r="N20" s="56"/>
      <c r="O20" s="56"/>
      <c r="P20" s="119"/>
    </row>
    <row r="21" spans="1:16" x14ac:dyDescent="0.25">
      <c r="A21" s="88"/>
      <c r="B21" s="66" t="str">
        <f>IF($J21&lt;&gt;"","FACTURATION",IF($I21&lt;&gt;"","ATTENTE VALID 2",IF($H21&lt;&gt;"","MODIF A FAIRES",IF($G21&lt;&gt;"","ATTENTE VALID",IF(#REF!&lt;&gt;"","A FAIRE","")))))</f>
        <v>FACTURATION</v>
      </c>
      <c r="C21" s="6">
        <f ca="1">IF($B21="FACTURATION",DATEDIF($J21,$B$2,"d"),IF($B21="ATTENTE VALID 2",DATEDIF($I21,$B$2,"d"),IF($B21="MODIF A FAIRES",DATEDIF($H21,$B$2,"d"),IF($B21="ATTENTE VALID",DATEDIF($G21,$B$2,"d"),IF($B21="A FAIRE",DATEDIF(#REF!,$B$2,"d"),"")))))</f>
        <v>230</v>
      </c>
      <c r="D21" s="15" t="s">
        <v>327</v>
      </c>
      <c r="E21" s="71" t="s">
        <v>337</v>
      </c>
      <c r="F21" s="55" t="s">
        <v>216</v>
      </c>
      <c r="G21" s="57">
        <v>42626</v>
      </c>
      <c r="H21" s="57" t="s">
        <v>5</v>
      </c>
      <c r="I21" s="57" t="s">
        <v>5</v>
      </c>
      <c r="J21" s="57">
        <v>42629</v>
      </c>
      <c r="K21" s="57"/>
      <c r="L21" s="56" t="s">
        <v>389</v>
      </c>
      <c r="M21" s="56"/>
      <c r="N21" s="56"/>
      <c r="O21" s="56"/>
      <c r="P21" s="119"/>
    </row>
    <row r="22" spans="1:16" x14ac:dyDescent="0.25">
      <c r="A22" s="88"/>
      <c r="B22" s="66" t="str">
        <f>IF($J22&lt;&gt;"","FACTURATION",IF($I22&lt;&gt;"","ATTENTE VALID 2",IF($H22&lt;&gt;"","MODIF A FAIRES",IF($G22&lt;&gt;"","ATTENTE VALID",IF(#REF!&lt;&gt;"","A FAIRE","")))))</f>
        <v>ATTENTE VALID 2</v>
      </c>
      <c r="C22" s="6">
        <f ca="1">IF($B22="FACTURATION",DATEDIF($J22,$B$2,"d"),IF($B22="ATTENTE VALID 2",DATEDIF($I22,$B$2,"d"),IF($B22="MODIF A FAIRES",DATEDIF($H22,$B$2,"d"),IF($B22="ATTENTE VALID",DATEDIF($G22,$B$2,"d"),IF($B22="A FAIRE",DATEDIF(#REF!,$B$2,"d"),"")))))</f>
        <v>225</v>
      </c>
      <c r="D22" s="15" t="s">
        <v>328</v>
      </c>
      <c r="E22" s="71" t="s">
        <v>332</v>
      </c>
      <c r="F22" s="55" t="s">
        <v>216</v>
      </c>
      <c r="G22" s="57">
        <v>42621</v>
      </c>
      <c r="H22" s="57">
        <v>42627</v>
      </c>
      <c r="I22" s="57">
        <v>42634</v>
      </c>
      <c r="J22" s="57"/>
      <c r="K22" s="57" t="s">
        <v>385</v>
      </c>
      <c r="L22" s="56" t="s">
        <v>391</v>
      </c>
      <c r="M22" s="56"/>
      <c r="N22" s="56"/>
      <c r="O22" s="56"/>
      <c r="P22" s="119"/>
    </row>
    <row r="23" spans="1:16" ht="25.5" x14ac:dyDescent="0.25">
      <c r="A23" s="88"/>
      <c r="B23" s="66" t="str">
        <f>IF($J23&lt;&gt;"","FACTURATION",IF($I23&lt;&gt;"","ATTENTE VALID 2",IF($H23&lt;&gt;"","MODIF A FAIRES",IF($G23&lt;&gt;"","ATTENTE VALID",IF(#REF!&lt;&gt;"","A FAIRE","")))))</f>
        <v>ATTENTE VALID 2</v>
      </c>
      <c r="C23" s="6">
        <f ca="1">IF($B23="FACTURATION",DATEDIF($J23,$B$2,"d"),IF($B23="ATTENTE VALID 2",DATEDIF($I23,$B$2,"d"),IF($B23="MODIF A FAIRES",DATEDIF($H23,$B$2,"d"),IF($B23="ATTENTE VALID",DATEDIF($G23,$B$2,"d"),IF($B23="A FAIRE",DATEDIF(#REF!,$B$2,"d"),"")))))</f>
        <v>225</v>
      </c>
      <c r="D23" s="15" t="s">
        <v>329</v>
      </c>
      <c r="E23" s="71" t="s">
        <v>330</v>
      </c>
      <c r="F23" s="55" t="s">
        <v>216</v>
      </c>
      <c r="G23" s="57">
        <v>42621</v>
      </c>
      <c r="H23" s="57">
        <v>42633</v>
      </c>
      <c r="I23" s="57">
        <v>42634</v>
      </c>
      <c r="J23" s="57"/>
      <c r="K23" s="57" t="s">
        <v>384</v>
      </c>
      <c r="L23" s="56" t="s">
        <v>391</v>
      </c>
      <c r="M23" s="56"/>
      <c r="N23" s="56"/>
      <c r="O23" s="56"/>
      <c r="P23" s="119"/>
    </row>
    <row r="24" spans="1:16" x14ac:dyDescent="0.25">
      <c r="A24" s="88"/>
      <c r="B24" s="66" t="str">
        <f>IF($J24&lt;&gt;"","FACTURATION",IF($I24&lt;&gt;"","ATTENTE VALID 2",IF($H24&lt;&gt;"","MODIF A FAIRES",IF($G24&lt;&gt;"","ATTENTE VALID",IF(#REF!&lt;&gt;"","A FAIRE","")))))</f>
        <v>ATTENTE VALID</v>
      </c>
      <c r="C24" s="6">
        <f ca="1">IF($B24="FACTURATION",DATEDIF($J24,$B$2,"d"),IF($B24="ATTENTE VALID 2",DATEDIF($I24,$B$2,"d"),IF($B24="MODIF A FAIRES",DATEDIF($H24,$B$2,"d"),IF($B24="ATTENTE VALID",DATEDIF($G24,$B$2,"d"),IF($B24="A FAIRE",DATEDIF(#REF!,$B$2,"d"),"")))))</f>
        <v>232</v>
      </c>
      <c r="D24" s="15" t="s">
        <v>335</v>
      </c>
      <c r="E24" s="38" t="s">
        <v>331</v>
      </c>
      <c r="F24" s="55" t="s">
        <v>216</v>
      </c>
      <c r="G24" s="57">
        <v>42627</v>
      </c>
      <c r="H24" s="57"/>
      <c r="I24" s="57"/>
      <c r="J24" s="57"/>
      <c r="K24" s="57"/>
      <c r="L24" s="56" t="s">
        <v>391</v>
      </c>
      <c r="M24" s="56"/>
      <c r="N24" s="56"/>
      <c r="O24" s="56"/>
      <c r="P24" s="119"/>
    </row>
    <row r="25" spans="1:16" x14ac:dyDescent="0.25">
      <c r="A25" s="88"/>
      <c r="B25" s="66" t="str">
        <f>IF($J25&lt;&gt;"","FACTURATION",IF($I25&lt;&gt;"","ATTENTE VALID 2",IF($H25&lt;&gt;"","MODIF A FAIRES",IF($G25&lt;&gt;"","ATTENTE VALID",IF(#REF!&lt;&gt;"","A FAIRE","")))))</f>
        <v>ATTENTE VALID</v>
      </c>
      <c r="C25" s="6">
        <f ca="1">IF($B25="FACTURATION",DATEDIF($J25,$B$2,"d"),IF($B25="ATTENTE VALID 2",DATEDIF($I25,$B$2,"d"),IF($B25="MODIF A FAIRES",DATEDIF($H25,$B$2,"d"),IF($B25="ATTENTE VALID",DATEDIF($G25,$B$2,"d"),IF($B25="A FAIRE",DATEDIF(#REF!,$B$2,"d"),"")))))</f>
        <v>232</v>
      </c>
      <c r="D25" s="15" t="s">
        <v>333</v>
      </c>
      <c r="E25" s="71" t="s">
        <v>334</v>
      </c>
      <c r="F25" s="55" t="s">
        <v>222</v>
      </c>
      <c r="G25" s="57">
        <v>42627</v>
      </c>
      <c r="H25" s="57"/>
      <c r="I25" s="57"/>
      <c r="J25" s="57"/>
      <c r="K25" s="57"/>
      <c r="L25" s="56" t="s">
        <v>391</v>
      </c>
      <c r="M25" s="56"/>
      <c r="N25" s="56"/>
      <c r="O25" s="56"/>
      <c r="P25" s="119"/>
    </row>
    <row r="26" spans="1:16" x14ac:dyDescent="0.25">
      <c r="B26" s="66" t="str">
        <f>IF($J26&lt;&gt;"","FACTURATION",IF($I26&lt;&gt;"","ATTENTE VALID 2",IF($H26&lt;&gt;"","MODIF A FAIRES",IF($G26&lt;&gt;"","ATTENTE VALID",""))))</f>
        <v>ATTENTE VALID</v>
      </c>
      <c r="C26" s="6">
        <f ca="1">IF($B26="FACTURATION",DATEDIF($J26,$B$2,"d"),IF($B26="ATTENTE VALID 2",DATEDIF($I26,$B$2,"d"),IF($B26="MODIF A FAIRES",DATEDIF($H26,$B$2,"d"),IF($B26="ATTENTE VALID",DATEDIF($G26,$B$2,"d"),IF($B26="A FAIRE",DATEDIF(#REF!,$B$2,"d"),"")))))</f>
        <v>232</v>
      </c>
      <c r="D26" s="15" t="s">
        <v>390</v>
      </c>
      <c r="E26" s="71" t="s">
        <v>394</v>
      </c>
      <c r="F26" s="55" t="s">
        <v>216</v>
      </c>
      <c r="G26" s="57">
        <v>42627</v>
      </c>
      <c r="H26" s="57"/>
      <c r="I26" s="57"/>
      <c r="J26" s="57"/>
      <c r="K26" s="57"/>
      <c r="L26" s="56" t="s">
        <v>391</v>
      </c>
      <c r="M26" s="56"/>
      <c r="N26" s="56"/>
      <c r="O26" s="56"/>
      <c r="P26" s="119"/>
    </row>
    <row r="27" spans="1:16" x14ac:dyDescent="0.25">
      <c r="B27" s="66" t="str">
        <f>IF($J27&lt;&gt;"","FACTURATION",IF($I27&lt;&gt;"","ATTENTE VALID 2",IF($H27&lt;&gt;"","MODIF A FAIRES",IF($G27&lt;&gt;"","ATTENTE VALID",""))))</f>
        <v>ATTENTE VALID</v>
      </c>
      <c r="C27" s="6">
        <f ca="1">IF($B27="FACTURATION",DATEDIF($J27,$B$2,"d"),IF($B27="ATTENTE VALID 2",DATEDIF($I27,$B$2,"d"),IF($B27="MODIF A FAIRES",DATEDIF($H27,$B$2,"d"),IF($B27="ATTENTE VALID",DATEDIF($G27,$B$2,"d"),IF($B27="A FAIRE",DATEDIF(#REF!,$B$2,"d"),"")))))</f>
        <v>231</v>
      </c>
      <c r="D27" s="15" t="s">
        <v>392</v>
      </c>
      <c r="E27" s="71" t="s">
        <v>393</v>
      </c>
      <c r="F27" s="55" t="s">
        <v>216</v>
      </c>
      <c r="G27" s="57">
        <v>42628</v>
      </c>
      <c r="H27" s="57"/>
      <c r="I27" s="57"/>
      <c r="J27" s="57"/>
      <c r="K27" s="57"/>
      <c r="L27" s="56" t="s">
        <v>391</v>
      </c>
      <c r="M27" s="56"/>
      <c r="N27" s="56"/>
      <c r="O27" s="56"/>
      <c r="P27" s="119"/>
    </row>
    <row r="28" spans="1:16" x14ac:dyDescent="0.25">
      <c r="B28" s="66" t="str">
        <f>IF($J28&lt;&gt;"","FACTURATION",IF($I28&lt;&gt;"","ATTENTE VALID 2",IF($H28&lt;&gt;"","MODIF A FAIRES",IF($G28&lt;&gt;"","ATTENTE VALID",""))))</f>
        <v/>
      </c>
      <c r="C28" s="6" t="str">
        <f>IF($B28="FACTURATION",DATEDIF($J28,$B$2,"d"),IF($B28="ATTENTE VALID 2",DATEDIF($I28,$B$2,"d"),IF($B28="MODIF A FAIRES",DATEDIF($H28,$B$2,"d"),IF($B28="ATTENTE VALID",DATEDIF($G28,$B$2,"d"),IF($B28="A FAIRE",DATEDIF(#REF!,$B$2,"d"),"")))))</f>
        <v/>
      </c>
      <c r="D28" s="15"/>
      <c r="E28" s="38"/>
      <c r="F28" s="55"/>
      <c r="G28" s="57"/>
      <c r="H28" s="57"/>
      <c r="I28" s="57"/>
      <c r="J28" s="57"/>
      <c r="K28" s="57"/>
      <c r="L28" s="56"/>
      <c r="M28" s="56"/>
      <c r="N28" s="56"/>
      <c r="O28" s="56"/>
      <c r="P28" s="119"/>
    </row>
  </sheetData>
  <mergeCells count="3">
    <mergeCell ref="D4:E4"/>
    <mergeCell ref="F4:K4"/>
    <mergeCell ref="L4:P4"/>
  </mergeCells>
  <conditionalFormatting sqref="B6:C28">
    <cfRule type="containsText" dxfId="246" priority="1" operator="containsText" text="FINIT">
      <formula>NOT(ISERROR(SEARCH("FINIT",B6)))</formula>
    </cfRule>
    <cfRule type="expression" dxfId="245" priority="2">
      <formula>IF(OR($B6="DOE A ANTICIPER",$B6="REPRISES R7 A FAIRE",$B6="EN ATTENTE"),"VRAI","FAUX")</formula>
    </cfRule>
    <cfRule type="expression" dxfId="244" priority="3">
      <formula>IF(OR(AND($B6="ENVOI DOE XL",$C6&gt;=8),AND($B6="CD DOE A ENVOYER",$C6&gt;=8),AND($B6="REPRISES XL A FAIRE",$C6&gt;=8)),"VRAI","FAUX")</formula>
    </cfRule>
    <cfRule type="expression" dxfId="243" priority="4">
      <formula>IF(OR(AND($B6="ENVOI DOE XL",$C6=7),AND($B6="CD DOE A ENVOYER",$C6=7),AND($B6="REPRISES XL A FAIRE",$C6=7)),"VRAI","FAUX")</formula>
    </cfRule>
    <cfRule type="expression" dxfId="242" priority="5">
      <formula>IF(OR(AND($B6="ENVOI DOE XL",$C6=6),AND($B6="CD DOE A ENVOYER",$C6=6),AND($B6="REPRISES XL A FAIRE",$C6=6)),"VRAI","FAUX")</formula>
    </cfRule>
    <cfRule type="expression" dxfId="241" priority="6">
      <formula>IF(OR(AND($B6="ENVOI DOE XL",$C6=5),AND($B6="CD DOE A ENVOYER",$C6=5),AND($B6="REPRISES XL A FAIRE",$C6=5)),"VRAI","FAUX")</formula>
    </cfRule>
    <cfRule type="expression" dxfId="240" priority="7">
      <formula>IF(OR(AND($B6="ENVOI DOE XL",$C6=4),AND($B6="CD DOE A ENVOYER",$C6=4),AND($B6="REPRISES XL A FAIRE",$C6=4)),"VRAI","FAUX")</formula>
    </cfRule>
    <cfRule type="expression" dxfId="239" priority="8">
      <formula>IF(OR(AND($B6="ENVOI DOE XL",$C6=3),AND($B6="CD DOE A ENVOYER",$C6=3),AND($B6="REPRISES XL A FAIRE",$C6=3)),"VRAI","FAUX")</formula>
    </cfRule>
    <cfRule type="expression" dxfId="238" priority="9">
      <formula>IF(OR(AND($B6="ENVOI DOE XL",$C6=2),AND($B6="CD DOE A ENVOYER",$C6=2),AND($B6="REPRISES XL A FAIRE",$C6=2)),"VRAI","FAUX")</formula>
    </cfRule>
    <cfRule type="expression" dxfId="237" priority="10">
      <formula>IF(OR(AND($B6="ENVOI DOE XL",$C6=1),AND($B6="CD DOE A ENVOYER",$C6=1),AND($B6="REPRISES XL A FAIRE",$C6=1)),"VRAI","FAUX")</formula>
    </cfRule>
    <cfRule type="expression" dxfId="236" priority="11">
      <formula>IF(OR(AND($B6="ENVOI DOE XL",$C6=0),AND($B6="CD DOE A ENVOYER",$C6=0),AND($B6="REPRISES XL A FAIRE",$C6=0)),"VRAI","FAUX")</formula>
    </cfRule>
    <cfRule type="expression" dxfId="235" priority="12">
      <formula>IF(AND($B6="LEVEE R7 A FAIRE",$C6&gt;=5),"VRAI","FAUX")</formula>
    </cfRule>
    <cfRule type="expression" dxfId="234" priority="13">
      <formula>IF(AND($B6="LEVEE R7 A FAIRE",$C6=4),"VRAI","FAUX")</formula>
    </cfRule>
    <cfRule type="expression" dxfId="233" priority="14">
      <formula>IF(AND($B6="LEVEE R7 A FAIRE",$C6=3),"VRAI","FAUX")</formula>
    </cfRule>
    <cfRule type="expression" dxfId="232" priority="15">
      <formula>IF(AND($B6="LEVEE R7 A FAIRE",$C6=2),"VRAI","FAUX")</formula>
    </cfRule>
    <cfRule type="expression" dxfId="231" priority="16">
      <formula>IF(AND($B6="LEVEE R7 A FAIRE",$C6&lt;=1),"VRAI","FAUX")</formula>
    </cfRule>
    <cfRule type="expression" dxfId="230" priority="17">
      <formula>IF(AND($B6="DOE A FAIRE",$C6&gt;=13),"VRAI","FAUX")</formula>
    </cfRule>
    <cfRule type="expression" dxfId="229" priority="18">
      <formula>IF(AND($B6="DOE A FAIRE",$C6=12),"VRAI","FAUX")</formula>
    </cfRule>
    <cfRule type="expression" dxfId="228" priority="19">
      <formula>IF(OR(AND($B6="DOE A FAIRE",$C6=10),AND($B6="DOE A FAIRE",$C6=11)),"VRAI","FAUX")</formula>
    </cfRule>
    <cfRule type="expression" dxfId="227" priority="20">
      <formula>IF(OR(AND($B6="DOE A FAIRE",$C6=8),AND($B6="DOE A FAIRE",$C6=9)),"VRAI","FAUX")</formula>
    </cfRule>
    <cfRule type="expression" dxfId="226" priority="21">
      <formula>IF(AND($B6="DOE A FAIRE",$C6=7),"VRAI","FAUX")</formula>
    </cfRule>
    <cfRule type="expression" dxfId="225" priority="22">
      <formula>IF(OR(AND($B6="DOE A FAIRE",$C6=5),AND($B6="DOE A FAIRE",$C6=6)),"VRAI","FAUX")</formula>
    </cfRule>
    <cfRule type="expression" dxfId="224" priority="23">
      <formula>IF(OR(AND($B6="DOE A FAIRE",$C6=3),AND($B6="DOE A FAIRE",$C6=4)),"VRAI","FAUX")</formula>
    </cfRule>
    <cfRule type="expression" dxfId="223" priority="24">
      <formula>IF(OR(AND($B6="DOE A FAIRE",$C6=1),AND($B6="DOE A FAIRE",$C6=2)),"VRAI","FAUX")</formula>
    </cfRule>
    <cfRule type="expression" dxfId="222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70C0"/>
  </sheetPr>
  <dimension ref="A1:U30"/>
  <sheetViews>
    <sheetView zoomScaleNormal="100" workbookViewId="0">
      <pane xSplit="6" ySplit="5" topLeftCell="G6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42859.046258912036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/>
      </c>
      <c r="C6" s="6" t="str">
        <f t="shared" ref="C6:C16" si="1">IF($B6="FACTURATION",DATEDIF($M6,$B$2,"d"),IF($B6="ATTENTE VALID 2",DATEDIF($L6,$B$2,"d"),IF($B6="MODIF A FAIRES",DATEDIF($K6,$B$2,"d"),IF($B6="ATTENTE VALID",DATEDIF($J6,$B$2,"d"),IF($B6="A FAIRE",DATEDIF($I6,$B$2,"d"),"")))))</f>
        <v/>
      </c>
      <c r="D6" s="23"/>
      <c r="E6" s="43"/>
      <c r="F6" s="24"/>
      <c r="G6" s="59"/>
      <c r="H6" s="59"/>
      <c r="I6" s="60"/>
      <c r="J6" s="61"/>
      <c r="K6" s="61"/>
      <c r="L6" s="61"/>
      <c r="M6" s="61"/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/>
      </c>
      <c r="C7" s="6" t="str">
        <f t="shared" si="1"/>
        <v/>
      </c>
      <c r="D7" s="15"/>
      <c r="E7" s="38"/>
      <c r="F7" s="25"/>
      <c r="G7" s="55"/>
      <c r="H7" s="59"/>
      <c r="I7" s="56"/>
      <c r="J7" s="57"/>
      <c r="K7" s="57"/>
      <c r="L7" s="57"/>
      <c r="M7" s="57"/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/>
      </c>
      <c r="C8" s="6" t="str">
        <f t="shared" si="1"/>
        <v/>
      </c>
      <c r="D8" s="15"/>
      <c r="E8" s="38"/>
      <c r="F8" s="25"/>
      <c r="G8" s="55"/>
      <c r="H8" s="59"/>
      <c r="I8" s="56"/>
      <c r="J8" s="57"/>
      <c r="K8" s="57"/>
      <c r="L8" s="57"/>
      <c r="M8" s="57"/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/>
      </c>
      <c r="C9" s="6" t="str">
        <f t="shared" si="1"/>
        <v/>
      </c>
      <c r="D9" s="15"/>
      <c r="E9" s="38"/>
      <c r="F9" s="25"/>
      <c r="G9" s="55"/>
      <c r="H9" s="59"/>
      <c r="I9" s="56"/>
      <c r="J9" s="57"/>
      <c r="K9" s="57"/>
      <c r="L9" s="57"/>
      <c r="M9" s="57"/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/>
      </c>
      <c r="C10" s="6" t="str">
        <f t="shared" si="1"/>
        <v/>
      </c>
      <c r="D10" s="15"/>
      <c r="E10" s="38"/>
      <c r="F10" s="25"/>
      <c r="G10" s="55"/>
      <c r="H10" s="59"/>
      <c r="I10" s="56"/>
      <c r="J10" s="57"/>
      <c r="K10" s="57"/>
      <c r="L10" s="73"/>
      <c r="M10" s="57"/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/>
      </c>
      <c r="C11" s="6" t="str">
        <f t="shared" si="1"/>
        <v/>
      </c>
      <c r="D11" s="15"/>
      <c r="E11" s="71"/>
      <c r="F11" s="25"/>
      <c r="G11" s="55"/>
      <c r="H11" s="59"/>
      <c r="I11" s="56"/>
      <c r="J11" s="57"/>
      <c r="K11" s="57"/>
      <c r="L11" s="57"/>
      <c r="M11" s="57"/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/>
      </c>
      <c r="C12" s="6" t="str">
        <f t="shared" si="1"/>
        <v/>
      </c>
      <c r="D12" s="15"/>
      <c r="E12" s="38"/>
      <c r="F12" s="25"/>
      <c r="G12" s="55"/>
      <c r="H12" s="59"/>
      <c r="I12" s="56"/>
      <c r="J12" s="57"/>
      <c r="K12" s="57"/>
      <c r="L12" s="57"/>
      <c r="M12" s="57"/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/>
      </c>
      <c r="C13" s="6" t="str">
        <f t="shared" si="1"/>
        <v/>
      </c>
      <c r="D13" s="15"/>
      <c r="E13" s="38"/>
      <c r="F13" s="25"/>
      <c r="G13" s="55"/>
      <c r="H13" s="59"/>
      <c r="I13" s="56"/>
      <c r="J13" s="57"/>
      <c r="K13" s="57"/>
      <c r="L13" s="57"/>
      <c r="M13" s="57"/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/>
      </c>
      <c r="C14" s="6" t="str">
        <f t="shared" si="1"/>
        <v/>
      </c>
      <c r="D14" s="15"/>
      <c r="E14" s="38"/>
      <c r="F14" s="25"/>
      <c r="G14" s="55"/>
      <c r="H14" s="59"/>
      <c r="I14" s="56"/>
      <c r="J14" s="57"/>
      <c r="K14" s="57"/>
      <c r="L14" s="57"/>
      <c r="M14" s="57"/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/>
      </c>
      <c r="C15" s="6" t="str">
        <f t="shared" si="1"/>
        <v/>
      </c>
      <c r="D15" s="15"/>
      <c r="E15" s="38"/>
      <c r="F15" s="25"/>
      <c r="G15" s="55"/>
      <c r="H15" s="59"/>
      <c r="I15" s="56"/>
      <c r="J15" s="57"/>
      <c r="K15" s="57"/>
      <c r="L15" s="57"/>
      <c r="M15" s="57"/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/>
      </c>
      <c r="C16" s="6" t="str">
        <f t="shared" si="1"/>
        <v/>
      </c>
      <c r="D16" s="15"/>
      <c r="E16" s="38"/>
      <c r="F16" s="25"/>
      <c r="G16" s="55"/>
      <c r="H16" s="59"/>
      <c r="I16" s="56"/>
      <c r="J16" s="57"/>
      <c r="K16" s="57"/>
      <c r="L16" s="57"/>
      <c r="M16" s="57"/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/>
      </c>
      <c r="C17" s="6" t="str">
        <f t="shared" ref="C17:C22" si="2">IF($B17="FACTURATION",DATEDIF($M17,$B$2,"d"),IF($B17="ATTENTE VALID 2",DATEDIF($L17,$B$2,"d"),IF($B17="MODIF A FAIRES",DATEDIF($K17,$B$2,"d"),IF($B17="ATTENTE VALID",DATEDIF($J17,$B$2,"d"),IF($B17="A FAIRE",DATEDIF($I17,$B$2,"d"),"")))))</f>
        <v/>
      </c>
      <c r="D17" s="15"/>
      <c r="E17" s="38"/>
      <c r="F17" s="25"/>
      <c r="G17" s="55"/>
      <c r="H17" s="59"/>
      <c r="I17" s="56"/>
      <c r="J17" s="57"/>
      <c r="K17" s="57"/>
      <c r="L17" s="57"/>
      <c r="M17" s="57"/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/>
      </c>
      <c r="C18" s="6" t="str">
        <f t="shared" si="2"/>
        <v/>
      </c>
      <c r="D18" s="15"/>
      <c r="E18" s="38"/>
      <c r="F18" s="25"/>
      <c r="G18" s="55"/>
      <c r="H18" s="59"/>
      <c r="I18" s="56"/>
      <c r="J18" s="57"/>
      <c r="K18" s="57"/>
      <c r="L18" s="57"/>
      <c r="M18" s="57"/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/>
      </c>
      <c r="C19" s="6" t="str">
        <f t="shared" si="2"/>
        <v/>
      </c>
      <c r="D19" s="15"/>
      <c r="E19" s="38"/>
      <c r="F19" s="25"/>
      <c r="G19" s="55"/>
      <c r="H19" s="59"/>
      <c r="I19" s="56"/>
      <c r="J19" s="57"/>
      <c r="K19" s="57"/>
      <c r="L19" s="57"/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/>
      </c>
      <c r="C20" s="6" t="str">
        <f t="shared" si="2"/>
        <v/>
      </c>
      <c r="D20" s="15"/>
      <c r="E20" s="38"/>
      <c r="F20" s="25"/>
      <c r="G20" s="55"/>
      <c r="H20" s="59"/>
      <c r="I20" s="56"/>
      <c r="J20" s="57"/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/>
      </c>
      <c r="C21" s="6" t="str">
        <f t="shared" si="2"/>
        <v/>
      </c>
      <c r="D21" s="15"/>
      <c r="E21" s="38"/>
      <c r="F21" s="25"/>
      <c r="G21" s="55"/>
      <c r="H21" s="59"/>
      <c r="I21" s="56"/>
      <c r="J21" s="57"/>
      <c r="K21" s="57"/>
      <c r="L21" s="57"/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/>
      </c>
      <c r="C22" s="6" t="str">
        <f t="shared" si="2"/>
        <v/>
      </c>
      <c r="D22" s="15"/>
      <c r="E22" s="71"/>
      <c r="F22" s="25"/>
      <c r="G22" s="55"/>
      <c r="H22" s="59"/>
      <c r="I22" s="56"/>
      <c r="J22" s="57"/>
      <c r="K22" s="57"/>
      <c r="L22" s="57"/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/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/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221" priority="1" operator="containsText" text="FINIT">
      <formula>NOT(ISERROR(SEARCH("FINIT",B6)))</formula>
    </cfRule>
    <cfRule type="expression" dxfId="220" priority="2">
      <formula>IF(OR($B6="DOE A ANTICIPER",$B6="REPRISES R7 A FAIRE",$B6="EN ATTENTE"),"VRAI","FAUX")</formula>
    </cfRule>
    <cfRule type="expression" dxfId="219" priority="3">
      <formula>IF(OR(AND($B6="ENVOI DOE XL",$C6&gt;=8),AND($B6="CD DOE A ENVOYER",$C6&gt;=8),AND($B6="REPRISES XL A FAIRE",$C6&gt;=8)),"VRAI","FAUX")</formula>
    </cfRule>
    <cfRule type="expression" dxfId="218" priority="4">
      <formula>IF(OR(AND($B6="ENVOI DOE XL",$C6=7),AND($B6="CD DOE A ENVOYER",$C6=7),AND($B6="REPRISES XL A FAIRE",$C6=7)),"VRAI","FAUX")</formula>
    </cfRule>
    <cfRule type="expression" dxfId="217" priority="5">
      <formula>IF(OR(AND($B6="ENVOI DOE XL",$C6=6),AND($B6="CD DOE A ENVOYER",$C6=6),AND($B6="REPRISES XL A FAIRE",$C6=6)),"VRAI","FAUX")</formula>
    </cfRule>
    <cfRule type="expression" dxfId="216" priority="6">
      <formula>IF(OR(AND($B6="ENVOI DOE XL",$C6=5),AND($B6="CD DOE A ENVOYER",$C6=5),AND($B6="REPRISES XL A FAIRE",$C6=5)),"VRAI","FAUX")</formula>
    </cfRule>
    <cfRule type="expression" dxfId="215" priority="7">
      <formula>IF(OR(AND($B6="ENVOI DOE XL",$C6=4),AND($B6="CD DOE A ENVOYER",$C6=4),AND($B6="REPRISES XL A FAIRE",$C6=4)),"VRAI","FAUX")</formula>
    </cfRule>
    <cfRule type="expression" dxfId="214" priority="8">
      <formula>IF(OR(AND($B6="ENVOI DOE XL",$C6=3),AND($B6="CD DOE A ENVOYER",$C6=3),AND($B6="REPRISES XL A FAIRE",$C6=3)),"VRAI","FAUX")</formula>
    </cfRule>
    <cfRule type="expression" dxfId="213" priority="9">
      <formula>IF(OR(AND($B6="ENVOI DOE XL",$C6=2),AND($B6="CD DOE A ENVOYER",$C6=2),AND($B6="REPRISES XL A FAIRE",$C6=2)),"VRAI","FAUX")</formula>
    </cfRule>
    <cfRule type="expression" dxfId="212" priority="10">
      <formula>IF(OR(AND($B6="ENVOI DOE XL",$C6=1),AND($B6="CD DOE A ENVOYER",$C6=1),AND($B6="REPRISES XL A FAIRE",$C6=1)),"VRAI","FAUX")</formula>
    </cfRule>
    <cfRule type="expression" dxfId="211" priority="11">
      <formula>IF(OR(AND($B6="ENVOI DOE XL",$C6=0),AND($B6="CD DOE A ENVOYER",$C6=0),AND($B6="REPRISES XL A FAIRE",$C6=0)),"VRAI","FAUX")</formula>
    </cfRule>
    <cfRule type="expression" dxfId="210" priority="12">
      <formula>IF(AND($B6="LEVEE R7 A FAIRE",$C6&gt;=5),"VRAI","FAUX")</formula>
    </cfRule>
    <cfRule type="expression" dxfId="209" priority="13">
      <formula>IF(AND($B6="LEVEE R7 A FAIRE",$C6=4),"VRAI","FAUX")</formula>
    </cfRule>
    <cfRule type="expression" dxfId="208" priority="14">
      <formula>IF(AND($B6="LEVEE R7 A FAIRE",$C6=3),"VRAI","FAUX")</formula>
    </cfRule>
    <cfRule type="expression" dxfId="207" priority="15">
      <formula>IF(AND($B6="LEVEE R7 A FAIRE",$C6=2),"VRAI","FAUX")</formula>
    </cfRule>
    <cfRule type="expression" dxfId="206" priority="16">
      <formula>IF(AND($B6="LEVEE R7 A FAIRE",$C6&lt;=1),"VRAI","FAUX")</formula>
    </cfRule>
    <cfRule type="expression" dxfId="205" priority="17">
      <formula>IF(AND($B6="DOE A FAIRE",$C6&gt;=13),"VRAI","FAUX")</formula>
    </cfRule>
    <cfRule type="expression" dxfId="204" priority="18">
      <formula>IF(AND($B6="DOE A FAIRE",$C6=12),"VRAI","FAUX")</formula>
    </cfRule>
    <cfRule type="expression" dxfId="203" priority="19">
      <formula>IF(OR(AND($B6="DOE A FAIRE",$C6=10),AND($B6="DOE A FAIRE",$C6=11)),"VRAI","FAUX")</formula>
    </cfRule>
    <cfRule type="expression" dxfId="202" priority="20">
      <formula>IF(OR(AND($B6="DOE A FAIRE",$C6=8),AND($B6="DOE A FAIRE",$C6=9)),"VRAI","FAUX")</formula>
    </cfRule>
    <cfRule type="expression" dxfId="201" priority="21">
      <formula>IF(AND($B6="DOE A FAIRE",$C6=7),"VRAI","FAUX")</formula>
    </cfRule>
    <cfRule type="expression" dxfId="200" priority="22">
      <formula>IF(OR(AND($B6="DOE A FAIRE",$C6=5),AND($B6="DOE A FAIRE",$C6=6)),"VRAI","FAUX")</formula>
    </cfRule>
    <cfRule type="expression" dxfId="199" priority="23">
      <formula>IF(OR(AND($B6="DOE A FAIRE",$C6=3),AND($B6="DOE A FAIRE",$C6=4)),"VRAI","FAUX")</formula>
    </cfRule>
    <cfRule type="expression" dxfId="198" priority="24">
      <formula>IF(OR(AND($B6="DOE A FAIRE",$C6=1),AND($B6="DOE A FAIRE",$C6=2)),"VRAI","FAUX")</formula>
    </cfRule>
    <cfRule type="expression" dxfId="197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  <pageSetUpPr fitToPage="1"/>
  </sheetPr>
  <dimension ref="A1:Y183"/>
  <sheetViews>
    <sheetView zoomScale="85" zoomScaleNormal="85" workbookViewId="0">
      <pane xSplit="6" ySplit="7" topLeftCell="G23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 x14ac:dyDescent="0.25"/>
  <cols>
    <col min="1" max="1" width="5.140625" customWidth="1"/>
    <col min="2" max="2" width="21.7109375" customWidth="1"/>
    <col min="3" max="3" width="8.28515625" customWidth="1"/>
    <col min="4" max="4" width="44" customWidth="1"/>
    <col min="5" max="5" width="16.7109375" customWidth="1"/>
    <col min="6" max="8" width="17.28515625" customWidth="1"/>
    <col min="9" max="9" width="21.5703125" customWidth="1"/>
    <col min="10" max="12" width="18.28515625" customWidth="1"/>
    <col min="13" max="13" width="24.85546875" customWidth="1"/>
    <col min="14" max="14" width="28.7109375" customWidth="1"/>
    <col min="15" max="15" width="20.42578125" customWidth="1"/>
    <col min="16" max="16" width="45.28515625" customWidth="1"/>
    <col min="17" max="17" width="22.7109375" customWidth="1"/>
    <col min="18" max="18" width="21.85546875" customWidth="1"/>
    <col min="19" max="19" width="21.28515625" customWidth="1"/>
    <col min="20" max="20" width="30.42578125" customWidth="1"/>
    <col min="21" max="21" width="11.85546875" customWidth="1"/>
    <col min="22" max="22" width="24.5703125" customWidth="1"/>
    <col min="23" max="23" width="23" customWidth="1"/>
    <col min="24" max="24" width="17.85546875" customWidth="1"/>
  </cols>
  <sheetData>
    <row r="1" spans="1:25" ht="7.5" customHeight="1" thickBot="1" x14ac:dyDescent="0.3"/>
    <row r="2" spans="1:25" ht="19.5" thickBot="1" x14ac:dyDescent="0.3">
      <c r="D2" s="40" t="s">
        <v>192</v>
      </c>
      <c r="N2" s="12">
        <f ca="1">NOW()</f>
        <v>42859.046258912036</v>
      </c>
    </row>
    <row r="3" spans="1:25" ht="19.5" thickBot="1" x14ac:dyDescent="0.3">
      <c r="D3" s="41" t="s">
        <v>191</v>
      </c>
      <c r="F3" t="s">
        <v>323</v>
      </c>
      <c r="N3" s="39"/>
    </row>
    <row r="4" spans="1:25" ht="19.5" thickBot="1" x14ac:dyDescent="0.3">
      <c r="D4" s="42" t="s">
        <v>190</v>
      </c>
      <c r="N4" s="39"/>
    </row>
    <row r="5" spans="1:25" ht="19.5" thickBot="1" x14ac:dyDescent="0.3">
      <c r="N5" s="39"/>
      <c r="O5" s="28" t="s">
        <v>17</v>
      </c>
      <c r="R5" s="28" t="s">
        <v>17</v>
      </c>
      <c r="S5" s="28" t="s">
        <v>18</v>
      </c>
    </row>
    <row r="6" spans="1:25" ht="21.75" thickBot="1" x14ac:dyDescent="0.4">
      <c r="D6" s="150" t="s">
        <v>189</v>
      </c>
      <c r="E6" s="151"/>
      <c r="F6" s="151"/>
      <c r="G6" s="152"/>
      <c r="H6" s="176" t="s">
        <v>300</v>
      </c>
      <c r="I6" s="177"/>
      <c r="J6" s="177"/>
      <c r="K6" s="177"/>
      <c r="L6" s="178"/>
      <c r="M6" s="156" t="s">
        <v>187</v>
      </c>
      <c r="N6" s="157"/>
      <c r="O6" s="157"/>
      <c r="P6" s="157"/>
      <c r="Q6" s="157"/>
      <c r="R6" s="158"/>
      <c r="S6" s="159" t="s">
        <v>188</v>
      </c>
      <c r="T6" s="160"/>
      <c r="U6" s="160"/>
      <c r="V6" s="160"/>
      <c r="W6" s="160"/>
      <c r="X6" s="161"/>
    </row>
    <row r="7" spans="1:25" ht="36.75" customHeight="1" x14ac:dyDescent="0.25">
      <c r="B7" s="29" t="s">
        <v>16</v>
      </c>
      <c r="C7" s="30" t="s">
        <v>166</v>
      </c>
      <c r="D7" s="21" t="s">
        <v>0</v>
      </c>
      <c r="E7" s="37" t="s">
        <v>1</v>
      </c>
      <c r="F7" s="58" t="s">
        <v>3</v>
      </c>
      <c r="G7" s="117" t="s">
        <v>360</v>
      </c>
      <c r="H7" s="115" t="s">
        <v>312</v>
      </c>
      <c r="I7" s="115" t="s">
        <v>354</v>
      </c>
      <c r="J7" s="115" t="s">
        <v>355</v>
      </c>
      <c r="K7" s="116" t="s">
        <v>356</v>
      </c>
      <c r="L7" s="116" t="s">
        <v>357</v>
      </c>
      <c r="M7" s="7" t="s">
        <v>12</v>
      </c>
      <c r="N7" s="8" t="s">
        <v>11</v>
      </c>
      <c r="O7" s="118" t="s">
        <v>14</v>
      </c>
      <c r="P7" s="8" t="s">
        <v>7</v>
      </c>
      <c r="Q7" s="9" t="s">
        <v>19</v>
      </c>
      <c r="R7" s="26" t="s">
        <v>163</v>
      </c>
      <c r="S7" s="3" t="s">
        <v>9</v>
      </c>
      <c r="T7" s="33" t="s">
        <v>2</v>
      </c>
      <c r="U7" s="34" t="s">
        <v>184</v>
      </c>
      <c r="V7" s="102" t="s">
        <v>307</v>
      </c>
      <c r="W7" s="4" t="s">
        <v>19</v>
      </c>
      <c r="X7" s="4" t="s">
        <v>8</v>
      </c>
    </row>
    <row r="8" spans="1:25" ht="18" x14ac:dyDescent="0.25">
      <c r="A8" s="45"/>
      <c r="B8" s="31" t="e">
        <f>#VALUE!</f>
        <v>#VALUE!</v>
      </c>
      <c r="C8" s="6" t="e">
        <f>#VALUE!</f>
        <v>#VALUE!</v>
      </c>
      <c r="D8" s="15" t="s">
        <v>260</v>
      </c>
      <c r="E8" s="38" t="s">
        <v>261</v>
      </c>
      <c r="F8" s="114" t="s">
        <v>155</v>
      </c>
      <c r="G8" s="114" t="s">
        <v>362</v>
      </c>
      <c r="H8" s="38" t="s">
        <v>358</v>
      </c>
      <c r="I8" s="38" t="s">
        <v>367</v>
      </c>
      <c r="J8" s="38" t="s">
        <v>364</v>
      </c>
      <c r="K8" s="38"/>
      <c r="L8" s="38"/>
      <c r="M8" s="81"/>
      <c r="N8" s="77"/>
      <c r="O8" s="82"/>
      <c r="P8" s="83"/>
      <c r="Q8" s="82"/>
      <c r="R8" s="27"/>
      <c r="S8" s="81"/>
      <c r="T8" s="83"/>
      <c r="U8" s="82"/>
      <c r="V8" s="82"/>
      <c r="W8" s="82"/>
      <c r="X8" s="82"/>
      <c r="Y8" t="s">
        <v>323</v>
      </c>
    </row>
    <row r="9" spans="1:25" ht="18" x14ac:dyDescent="0.25">
      <c r="A9" s="45"/>
      <c r="B9" s="31" t="e">
        <f>#VALUE!</f>
        <v>#VALUE!</v>
      </c>
      <c r="C9" s="6" t="e">
        <f>#VALUE!</f>
        <v>#VALUE!</v>
      </c>
      <c r="D9" s="15" t="s">
        <v>276</v>
      </c>
      <c r="E9" s="38" t="s">
        <v>255</v>
      </c>
      <c r="F9" s="114" t="s">
        <v>152</v>
      </c>
      <c r="G9" s="114" t="s">
        <v>362</v>
      </c>
      <c r="H9" s="38" t="s">
        <v>358</v>
      </c>
      <c r="I9" s="38" t="s">
        <v>367</v>
      </c>
      <c r="J9" s="38" t="s">
        <v>364</v>
      </c>
      <c r="K9" s="38"/>
      <c r="L9" s="38"/>
      <c r="M9" s="81"/>
      <c r="N9" s="77"/>
      <c r="O9" s="82"/>
      <c r="P9" s="83"/>
      <c r="Q9" s="82"/>
      <c r="R9" s="27"/>
      <c r="S9" s="81"/>
      <c r="T9" s="83"/>
      <c r="U9" s="82"/>
      <c r="V9" s="82"/>
      <c r="W9" s="82"/>
      <c r="X9" s="82">
        <v>42535</v>
      </c>
      <c r="Y9" t="s">
        <v>323</v>
      </c>
    </row>
    <row r="10" spans="1:25" ht="18" x14ac:dyDescent="0.25">
      <c r="A10" s="45"/>
      <c r="B10" s="31" t="e">
        <f>#VALUE!</f>
        <v>#VALUE!</v>
      </c>
      <c r="C10" s="6" t="e">
        <f>#VALUE!</f>
        <v>#VALUE!</v>
      </c>
      <c r="D10" s="15" t="s">
        <v>270</v>
      </c>
      <c r="E10" s="38" t="s">
        <v>271</v>
      </c>
      <c r="F10" s="114" t="s">
        <v>153</v>
      </c>
      <c r="G10" s="114" t="s">
        <v>362</v>
      </c>
      <c r="H10" s="38" t="s">
        <v>358</v>
      </c>
      <c r="I10" s="38" t="s">
        <v>367</v>
      </c>
      <c r="J10" s="38" t="s">
        <v>364</v>
      </c>
      <c r="K10" s="38"/>
      <c r="L10" s="38"/>
      <c r="M10" s="81"/>
      <c r="N10" s="77"/>
      <c r="O10" s="82"/>
      <c r="P10" s="83"/>
      <c r="Q10" s="82"/>
      <c r="R10" s="27"/>
      <c r="S10" s="81"/>
      <c r="T10" s="84"/>
      <c r="U10" s="82"/>
      <c r="V10" s="82"/>
      <c r="W10" s="82"/>
      <c r="X10" s="82"/>
      <c r="Y10" t="s">
        <v>323</v>
      </c>
    </row>
    <row r="11" spans="1:25" ht="18" x14ac:dyDescent="0.25">
      <c r="A11" s="45"/>
      <c r="B11" s="31" t="e">
        <f>#VALUE!</f>
        <v>#VALUE!</v>
      </c>
      <c r="C11" s="6" t="e">
        <f>#VALUE!</f>
        <v>#VALUE!</v>
      </c>
      <c r="D11" s="15" t="s">
        <v>262</v>
      </c>
      <c r="E11" s="38" t="s">
        <v>263</v>
      </c>
      <c r="F11" s="114" t="s">
        <v>155</v>
      </c>
      <c r="G11" s="114" t="s">
        <v>362</v>
      </c>
      <c r="H11" s="38" t="s">
        <v>358</v>
      </c>
      <c r="I11" s="38" t="s">
        <v>367</v>
      </c>
      <c r="J11" s="38" t="s">
        <v>364</v>
      </c>
      <c r="K11" s="38"/>
      <c r="L11" s="38"/>
      <c r="M11" s="81"/>
      <c r="N11" s="77"/>
      <c r="O11" s="82"/>
      <c r="P11" s="83"/>
      <c r="Q11" s="82"/>
      <c r="R11" s="27"/>
      <c r="S11" s="81"/>
      <c r="T11" s="87" t="s">
        <v>278</v>
      </c>
      <c r="U11" s="82">
        <v>42537</v>
      </c>
      <c r="V11" s="82"/>
      <c r="W11" s="82"/>
      <c r="X11" s="82">
        <v>42548</v>
      </c>
      <c r="Y11" t="s">
        <v>323</v>
      </c>
    </row>
    <row r="12" spans="1:25" ht="18" x14ac:dyDescent="0.25">
      <c r="A12" s="45"/>
      <c r="B12" s="31" t="e">
        <f>#VALUE!</f>
        <v>#VALUE!</v>
      </c>
      <c r="C12" s="6" t="e">
        <f>#VALUE!</f>
        <v>#VALUE!</v>
      </c>
      <c r="D12" s="15" t="s">
        <v>41</v>
      </c>
      <c r="E12" s="38" t="s">
        <v>105</v>
      </c>
      <c r="F12" s="114" t="s">
        <v>155</v>
      </c>
      <c r="G12" s="114" t="s">
        <v>361</v>
      </c>
      <c r="H12" s="38" t="s">
        <v>359</v>
      </c>
      <c r="I12" s="38" t="s">
        <v>366</v>
      </c>
      <c r="J12" s="38" t="s">
        <v>365</v>
      </c>
      <c r="K12" s="38"/>
      <c r="L12" s="38"/>
      <c r="M12" s="81"/>
      <c r="N12" s="77"/>
      <c r="O12" s="82"/>
      <c r="P12" s="83"/>
      <c r="Q12" s="82"/>
      <c r="R12" s="27"/>
      <c r="S12" s="81"/>
      <c r="T12" s="83"/>
      <c r="U12" s="82"/>
      <c r="V12" s="82"/>
      <c r="W12" s="82"/>
      <c r="X12" s="82"/>
      <c r="Y12" t="s">
        <v>323</v>
      </c>
    </row>
    <row r="13" spans="1:25" ht="18" x14ac:dyDescent="0.25">
      <c r="A13" s="45"/>
      <c r="B13" s="31" t="e">
        <f>#VALUE!</f>
        <v>#VALUE!</v>
      </c>
      <c r="C13" s="6" t="e">
        <f>#VALUE!</f>
        <v>#VALUE!</v>
      </c>
      <c r="D13" s="15" t="s">
        <v>344</v>
      </c>
      <c r="E13" s="38" t="s">
        <v>373</v>
      </c>
      <c r="F13" s="114" t="s">
        <v>295</v>
      </c>
      <c r="G13" s="114" t="s">
        <v>362</v>
      </c>
      <c r="H13" s="38" t="s">
        <v>363</v>
      </c>
      <c r="I13" s="38"/>
      <c r="J13" s="38"/>
      <c r="K13" s="38"/>
      <c r="L13" s="38"/>
      <c r="M13" s="81"/>
      <c r="N13" s="77"/>
      <c r="O13" s="82"/>
      <c r="P13" s="83"/>
      <c r="Q13" s="82"/>
      <c r="R13" s="27"/>
      <c r="S13" s="81"/>
      <c r="T13" s="83"/>
      <c r="U13" s="82"/>
      <c r="V13" s="82"/>
      <c r="W13" s="82"/>
      <c r="X13" s="82"/>
      <c r="Y13" t="s">
        <v>323</v>
      </c>
    </row>
    <row r="14" spans="1:25" ht="18" x14ac:dyDescent="0.25">
      <c r="A14" s="45"/>
      <c r="B14" s="31" t="e">
        <f>#VALUE!</f>
        <v>#VALUE!</v>
      </c>
      <c r="C14" s="6" t="e">
        <f>#VALUE!</f>
        <v>#VALUE!</v>
      </c>
      <c r="D14" s="15" t="s">
        <v>347</v>
      </c>
      <c r="E14" s="38" t="s">
        <v>378</v>
      </c>
      <c r="F14" s="114" t="s">
        <v>155</v>
      </c>
      <c r="G14" s="114" t="s">
        <v>362</v>
      </c>
      <c r="H14" s="38" t="s">
        <v>359</v>
      </c>
      <c r="I14" s="38" t="s">
        <v>366</v>
      </c>
      <c r="J14" s="38" t="s">
        <v>365</v>
      </c>
      <c r="K14" s="38"/>
      <c r="L14" s="38"/>
      <c r="M14" s="81"/>
      <c r="N14" s="77"/>
      <c r="O14" s="82"/>
      <c r="P14" s="83"/>
      <c r="Q14" s="82"/>
      <c r="R14" s="27"/>
      <c r="S14" s="81"/>
      <c r="T14" s="83"/>
      <c r="U14" s="82"/>
      <c r="V14" s="82"/>
      <c r="W14" s="82"/>
      <c r="X14" s="82"/>
      <c r="Y14" t="s">
        <v>323</v>
      </c>
    </row>
    <row r="15" spans="1:25" ht="18" x14ac:dyDescent="0.25">
      <c r="A15" s="45"/>
      <c r="B15" s="31" t="e">
        <f>#VALUE!</f>
        <v>#VALUE!</v>
      </c>
      <c r="C15" s="6" t="e">
        <f>#VALUE!</f>
        <v>#VALUE!</v>
      </c>
      <c r="D15" s="15" t="s">
        <v>345</v>
      </c>
      <c r="E15" s="38" t="s">
        <v>374</v>
      </c>
      <c r="F15" s="114" t="s">
        <v>295</v>
      </c>
      <c r="G15" s="114" t="s">
        <v>362</v>
      </c>
      <c r="H15" s="38" t="s">
        <v>359</v>
      </c>
      <c r="I15" s="38" t="s">
        <v>366</v>
      </c>
      <c r="J15" s="38" t="s">
        <v>365</v>
      </c>
      <c r="K15" s="38"/>
      <c r="L15" s="38"/>
      <c r="M15" s="81"/>
      <c r="N15" s="77"/>
      <c r="O15" s="82"/>
      <c r="P15" s="83"/>
      <c r="Q15" s="82"/>
      <c r="R15" s="27"/>
      <c r="S15" s="81"/>
      <c r="T15" s="83"/>
      <c r="U15" s="82"/>
      <c r="V15" s="82"/>
      <c r="W15" s="82"/>
      <c r="X15" s="82"/>
      <c r="Y15" t="s">
        <v>323</v>
      </c>
    </row>
    <row r="16" spans="1:25" ht="18" x14ac:dyDescent="0.25">
      <c r="A16" s="45"/>
      <c r="B16" s="31" t="e">
        <f>#VALUE!</f>
        <v>#VALUE!</v>
      </c>
      <c r="C16" s="6" t="e">
        <f>#VALUE!</f>
        <v>#VALUE!</v>
      </c>
      <c r="D16" s="15" t="s">
        <v>274</v>
      </c>
      <c r="E16" s="38" t="s">
        <v>133</v>
      </c>
      <c r="F16" s="114" t="s">
        <v>153</v>
      </c>
      <c r="G16" s="114" t="s">
        <v>362</v>
      </c>
      <c r="H16" s="38" t="s">
        <v>358</v>
      </c>
      <c r="I16" s="38" t="s">
        <v>367</v>
      </c>
      <c r="J16" s="38" t="s">
        <v>364</v>
      </c>
      <c r="K16" s="38"/>
      <c r="L16" s="38"/>
      <c r="M16" s="81"/>
      <c r="N16" s="77"/>
      <c r="O16" s="82"/>
      <c r="P16" s="83"/>
      <c r="Q16" s="82"/>
      <c r="R16" s="27"/>
      <c r="S16" s="81"/>
      <c r="T16" s="83"/>
      <c r="U16" s="82"/>
      <c r="V16" s="82"/>
      <c r="W16" s="82"/>
      <c r="X16" s="82"/>
      <c r="Y16" t="s">
        <v>323</v>
      </c>
    </row>
    <row r="17" spans="1:25" ht="18" x14ac:dyDescent="0.25">
      <c r="A17" s="45"/>
      <c r="B17" s="31" t="e">
        <f>#VALUE!</f>
        <v>#VALUE!</v>
      </c>
      <c r="C17" s="6" t="e">
        <f>#VALUE!</f>
        <v>#VALUE!</v>
      </c>
      <c r="D17" s="15" t="s">
        <v>348</v>
      </c>
      <c r="E17" s="38" t="s">
        <v>379</v>
      </c>
      <c r="F17" s="114" t="s">
        <v>155</v>
      </c>
      <c r="G17" s="114" t="s">
        <v>362</v>
      </c>
      <c r="H17" s="38" t="s">
        <v>359</v>
      </c>
      <c r="I17" s="38" t="s">
        <v>366</v>
      </c>
      <c r="J17" s="38" t="s">
        <v>365</v>
      </c>
      <c r="K17" s="38"/>
      <c r="L17" s="38"/>
      <c r="M17" s="81"/>
      <c r="N17" s="77"/>
      <c r="O17" s="82"/>
      <c r="P17" s="83"/>
      <c r="Q17" s="82"/>
      <c r="R17" s="27"/>
      <c r="S17" s="81"/>
      <c r="T17" s="83"/>
      <c r="U17" s="82"/>
      <c r="V17" s="82"/>
      <c r="W17" s="82"/>
      <c r="X17" s="82"/>
      <c r="Y17" t="s">
        <v>323</v>
      </c>
    </row>
    <row r="18" spans="1:25" ht="18" x14ac:dyDescent="0.25">
      <c r="A18" s="45"/>
      <c r="B18" s="31" t="e">
        <f>#VALUE!</f>
        <v>#VALUE!</v>
      </c>
      <c r="C18" s="6" t="e">
        <f>#VALUE!</f>
        <v>#VALUE!</v>
      </c>
      <c r="D18" s="15" t="s">
        <v>43</v>
      </c>
      <c r="E18" s="38" t="s">
        <v>375</v>
      </c>
      <c r="F18" s="114" t="s">
        <v>152</v>
      </c>
      <c r="G18" s="114" t="s">
        <v>361</v>
      </c>
      <c r="H18" s="38" t="s">
        <v>359</v>
      </c>
      <c r="I18" s="38" t="s">
        <v>366</v>
      </c>
      <c r="J18" s="38" t="s">
        <v>365</v>
      </c>
      <c r="K18" s="38"/>
      <c r="L18" s="38"/>
      <c r="M18" s="81"/>
      <c r="N18" s="77"/>
      <c r="O18" s="82"/>
      <c r="P18" s="83"/>
      <c r="Q18" s="82"/>
      <c r="R18" s="27"/>
      <c r="S18" s="81"/>
      <c r="T18" s="83"/>
      <c r="U18" s="82"/>
      <c r="V18" s="82"/>
      <c r="W18" s="82"/>
      <c r="X18" s="82"/>
      <c r="Y18" t="s">
        <v>323</v>
      </c>
    </row>
    <row r="19" spans="1:25" ht="18" x14ac:dyDescent="0.25">
      <c r="A19" s="45"/>
      <c r="B19" s="31" t="e">
        <f>#VALUE!</f>
        <v>#VALUE!</v>
      </c>
      <c r="C19" s="6" t="e">
        <f>#VALUE!</f>
        <v>#VALUE!</v>
      </c>
      <c r="D19" s="15" t="s">
        <v>279</v>
      </c>
      <c r="E19" s="38" t="s">
        <v>286</v>
      </c>
      <c r="F19" s="114" t="s">
        <v>153</v>
      </c>
      <c r="G19" s="114" t="s">
        <v>362</v>
      </c>
      <c r="H19" s="38" t="s">
        <v>358</v>
      </c>
      <c r="I19" s="38" t="s">
        <v>367</v>
      </c>
      <c r="J19" s="38" t="s">
        <v>364</v>
      </c>
      <c r="K19" s="38"/>
      <c r="L19" s="38"/>
      <c r="M19" s="81"/>
      <c r="N19" s="77"/>
      <c r="O19" s="82"/>
      <c r="P19" s="83"/>
      <c r="Q19" s="82"/>
      <c r="R19" s="27"/>
      <c r="S19" s="81"/>
      <c r="T19" s="83"/>
      <c r="U19" s="82"/>
      <c r="V19" s="82"/>
      <c r="W19" s="82"/>
      <c r="X19" s="82"/>
      <c r="Y19" t="s">
        <v>323</v>
      </c>
    </row>
    <row r="20" spans="1:25" ht="18" x14ac:dyDescent="0.25">
      <c r="A20" s="45"/>
      <c r="B20" s="31" t="e">
        <f>#VALUE!</f>
        <v>#VALUE!</v>
      </c>
      <c r="C20" s="6" t="e">
        <f>#VALUE!</f>
        <v>#VALUE!</v>
      </c>
      <c r="D20" s="15" t="s">
        <v>282</v>
      </c>
      <c r="E20" s="38" t="s">
        <v>283</v>
      </c>
      <c r="F20" s="114" t="s">
        <v>155</v>
      </c>
      <c r="G20" s="114" t="s">
        <v>362</v>
      </c>
      <c r="H20" s="38" t="s">
        <v>358</v>
      </c>
      <c r="I20" s="38" t="s">
        <v>367</v>
      </c>
      <c r="J20" s="38" t="s">
        <v>364</v>
      </c>
      <c r="K20" s="38"/>
      <c r="L20" s="38"/>
      <c r="M20" s="81"/>
      <c r="N20" s="77"/>
      <c r="O20" s="82"/>
      <c r="P20" s="83"/>
      <c r="Q20" s="82"/>
      <c r="R20" s="27"/>
      <c r="S20" s="81"/>
      <c r="T20" s="85"/>
      <c r="U20" s="82"/>
      <c r="V20" s="82"/>
      <c r="W20" s="82"/>
      <c r="X20" s="82"/>
      <c r="Y20" t="s">
        <v>323</v>
      </c>
    </row>
    <row r="21" spans="1:25" ht="18" x14ac:dyDescent="0.25">
      <c r="A21" s="45"/>
      <c r="B21" s="31" t="e">
        <f>#VALUE!</f>
        <v>#VALUE!</v>
      </c>
      <c r="C21" s="6" t="e">
        <f>#VALUE!</f>
        <v>#VALUE!</v>
      </c>
      <c r="D21" s="15" t="s">
        <v>339</v>
      </c>
      <c r="E21" s="71" t="s">
        <v>369</v>
      </c>
      <c r="F21" s="114" t="s">
        <v>154</v>
      </c>
      <c r="G21" s="114" t="s">
        <v>362</v>
      </c>
      <c r="H21" s="38" t="s">
        <v>359</v>
      </c>
      <c r="I21" s="38" t="s">
        <v>366</v>
      </c>
      <c r="J21" s="38" t="s">
        <v>365</v>
      </c>
      <c r="K21" s="38"/>
      <c r="L21" s="38"/>
      <c r="M21" s="81"/>
      <c r="N21" s="77"/>
      <c r="O21" s="82"/>
      <c r="P21" s="83"/>
      <c r="Q21" s="82"/>
      <c r="R21" s="27"/>
      <c r="S21" s="81"/>
      <c r="T21" s="83"/>
      <c r="U21" s="82"/>
      <c r="V21" s="82"/>
      <c r="W21" s="82"/>
      <c r="X21" s="82"/>
      <c r="Y21" t="s">
        <v>323</v>
      </c>
    </row>
    <row r="22" spans="1:25" ht="18" x14ac:dyDescent="0.25">
      <c r="A22" s="45"/>
      <c r="B22" s="31" t="e">
        <f>#VALUE!</f>
        <v>#VALUE!</v>
      </c>
      <c r="C22" s="6" t="e">
        <f>#VALUE!</f>
        <v>#VALUE!</v>
      </c>
      <c r="D22" s="15" t="s">
        <v>264</v>
      </c>
      <c r="E22" s="38" t="s">
        <v>265</v>
      </c>
      <c r="F22" s="114" t="s">
        <v>155</v>
      </c>
      <c r="G22" s="114" t="s">
        <v>362</v>
      </c>
      <c r="H22" s="38" t="s">
        <v>358</v>
      </c>
      <c r="I22" s="38" t="s">
        <v>367</v>
      </c>
      <c r="J22" s="38" t="s">
        <v>364</v>
      </c>
      <c r="K22" s="38"/>
      <c r="L22" s="38"/>
      <c r="M22" s="81"/>
      <c r="N22" s="77"/>
      <c r="O22" s="82"/>
      <c r="P22" s="83"/>
      <c r="Q22" s="82"/>
      <c r="R22" s="27"/>
      <c r="S22" s="81"/>
      <c r="T22" s="83"/>
      <c r="U22" s="82"/>
      <c r="V22" s="82"/>
      <c r="W22" s="82"/>
      <c r="X22" s="82">
        <v>42534</v>
      </c>
      <c r="Y22" t="s">
        <v>323</v>
      </c>
    </row>
    <row r="23" spans="1:25" ht="18" x14ac:dyDescent="0.25">
      <c r="A23" s="45"/>
      <c r="B23" s="31" t="e">
        <f>#VALUE!</f>
        <v>#VALUE!</v>
      </c>
      <c r="C23" s="6" t="e">
        <f>#VALUE!</f>
        <v>#VALUE!</v>
      </c>
      <c r="D23" s="15" t="s">
        <v>251</v>
      </c>
      <c r="E23" s="38" t="s">
        <v>252</v>
      </c>
      <c r="F23" s="114" t="s">
        <v>154</v>
      </c>
      <c r="G23" s="114" t="s">
        <v>362</v>
      </c>
      <c r="H23" s="38" t="s">
        <v>358</v>
      </c>
      <c r="I23" s="38" t="s">
        <v>367</v>
      </c>
      <c r="J23" s="38" t="s">
        <v>364</v>
      </c>
      <c r="K23" s="38"/>
      <c r="L23" s="38"/>
      <c r="M23" s="81"/>
      <c r="N23" s="77"/>
      <c r="O23" s="82"/>
      <c r="P23" s="83"/>
      <c r="Q23" s="82"/>
      <c r="R23" s="27"/>
      <c r="S23" s="81"/>
      <c r="T23" s="83"/>
      <c r="U23" s="82"/>
      <c r="V23" s="82"/>
      <c r="W23" s="82"/>
      <c r="X23" s="82">
        <v>42626</v>
      </c>
      <c r="Y23" t="s">
        <v>323</v>
      </c>
    </row>
    <row r="24" spans="1:25" ht="18" x14ac:dyDescent="0.25">
      <c r="A24" s="45"/>
      <c r="B24" s="31" t="e">
        <f>#VALUE!</f>
        <v>#VALUE!</v>
      </c>
      <c r="C24" s="6" t="e">
        <f>#VALUE!</f>
        <v>#VALUE!</v>
      </c>
      <c r="D24" s="15" t="s">
        <v>249</v>
      </c>
      <c r="E24" s="38" t="s">
        <v>250</v>
      </c>
      <c r="F24" s="114"/>
      <c r="G24" s="114" t="s">
        <v>362</v>
      </c>
      <c r="H24" s="38" t="s">
        <v>358</v>
      </c>
      <c r="I24" s="38" t="s">
        <v>367</v>
      </c>
      <c r="J24" s="38" t="s">
        <v>364</v>
      </c>
      <c r="K24" s="38"/>
      <c r="L24" s="38"/>
      <c r="M24" s="81"/>
      <c r="N24" s="77"/>
      <c r="O24" s="82"/>
      <c r="P24" s="83"/>
      <c r="Q24" s="82"/>
      <c r="R24" s="27"/>
      <c r="S24" s="81"/>
      <c r="T24" s="86" t="s">
        <v>277</v>
      </c>
      <c r="U24" s="82">
        <v>42537</v>
      </c>
      <c r="V24" s="82"/>
      <c r="W24" s="82"/>
      <c r="X24" s="82">
        <v>42543</v>
      </c>
      <c r="Y24" t="s">
        <v>323</v>
      </c>
    </row>
    <row r="25" spans="1:25" ht="18" x14ac:dyDescent="0.25">
      <c r="A25" s="45"/>
      <c r="B25" s="31" t="e">
        <f>#VALUE!</f>
        <v>#VALUE!</v>
      </c>
      <c r="C25" s="6" t="e">
        <f>#VALUE!</f>
        <v>#VALUE!</v>
      </c>
      <c r="D25" s="15" t="s">
        <v>266</v>
      </c>
      <c r="E25" s="38" t="s">
        <v>267</v>
      </c>
      <c r="F25" s="114" t="s">
        <v>155</v>
      </c>
      <c r="G25" s="114" t="s">
        <v>362</v>
      </c>
      <c r="H25" s="38" t="s">
        <v>358</v>
      </c>
      <c r="I25" s="38" t="s">
        <v>367</v>
      </c>
      <c r="J25" s="38" t="s">
        <v>364</v>
      </c>
      <c r="K25" s="38"/>
      <c r="L25" s="38"/>
      <c r="M25" s="81"/>
      <c r="N25" s="77"/>
      <c r="O25" s="82"/>
      <c r="P25" s="83"/>
      <c r="Q25" s="82"/>
      <c r="R25" s="27"/>
      <c r="S25" s="81"/>
      <c r="T25" s="83"/>
      <c r="U25" s="82"/>
      <c r="V25" s="82"/>
      <c r="W25" s="82"/>
      <c r="X25" s="82"/>
      <c r="Y25" t="s">
        <v>323</v>
      </c>
    </row>
    <row r="26" spans="1:25" ht="18" x14ac:dyDescent="0.25">
      <c r="A26" s="45"/>
      <c r="B26" s="31" t="e">
        <f>#VALUE!</f>
        <v>#VALUE!</v>
      </c>
      <c r="C26" s="6" t="e">
        <f>#VALUE!</f>
        <v>#VALUE!</v>
      </c>
      <c r="D26" s="15" t="s">
        <v>349</v>
      </c>
      <c r="E26" s="38" t="s">
        <v>380</v>
      </c>
      <c r="F26" s="114" t="s">
        <v>155</v>
      </c>
      <c r="G26" s="114" t="s">
        <v>362</v>
      </c>
      <c r="H26" s="38" t="s">
        <v>363</v>
      </c>
      <c r="I26" s="38"/>
      <c r="J26" s="38"/>
      <c r="K26" s="38"/>
      <c r="L26" s="38"/>
      <c r="M26" s="81"/>
      <c r="N26" s="77"/>
      <c r="O26" s="82"/>
      <c r="P26" s="83"/>
      <c r="Q26" s="82"/>
      <c r="R26" s="27"/>
      <c r="S26" s="81"/>
      <c r="T26" s="83"/>
      <c r="U26" s="82"/>
      <c r="V26" s="82"/>
      <c r="W26" s="82"/>
      <c r="X26" s="82"/>
      <c r="Y26" t="s">
        <v>323</v>
      </c>
    </row>
    <row r="27" spans="1:25" ht="18" x14ac:dyDescent="0.25">
      <c r="A27" s="45"/>
      <c r="B27" s="31" t="e">
        <f>#VALUE!</f>
        <v>#VALUE!</v>
      </c>
      <c r="C27" s="6" t="e">
        <f>#VALUE!</f>
        <v>#VALUE!</v>
      </c>
      <c r="D27" s="15" t="s">
        <v>280</v>
      </c>
      <c r="E27" s="38" t="s">
        <v>281</v>
      </c>
      <c r="F27" s="114" t="s">
        <v>152</v>
      </c>
      <c r="G27" s="114" t="s">
        <v>362</v>
      </c>
      <c r="H27" s="38" t="s">
        <v>358</v>
      </c>
      <c r="I27" s="38" t="s">
        <v>367</v>
      </c>
      <c r="J27" s="38" t="s">
        <v>364</v>
      </c>
      <c r="K27" s="38"/>
      <c r="L27" s="38"/>
      <c r="M27" s="81"/>
      <c r="N27" s="77"/>
      <c r="O27" s="82"/>
      <c r="P27" s="83"/>
      <c r="Q27" s="82"/>
      <c r="R27" s="27"/>
      <c r="S27" s="81"/>
      <c r="T27" s="83"/>
      <c r="U27" s="82"/>
      <c r="V27" s="82"/>
      <c r="W27" s="82"/>
      <c r="X27" s="82"/>
      <c r="Y27" t="s">
        <v>323</v>
      </c>
    </row>
    <row r="28" spans="1:25" ht="18" x14ac:dyDescent="0.25">
      <c r="A28" s="45"/>
      <c r="B28" s="31" t="e">
        <f>#VALUE!</f>
        <v>#VALUE!</v>
      </c>
      <c r="C28" s="6" t="e">
        <f>#VALUE!</f>
        <v>#VALUE!</v>
      </c>
      <c r="D28" s="15" t="s">
        <v>256</v>
      </c>
      <c r="E28" s="38" t="s">
        <v>258</v>
      </c>
      <c r="F28" s="114" t="s">
        <v>152</v>
      </c>
      <c r="G28" s="114" t="s">
        <v>362</v>
      </c>
      <c r="H28" s="38" t="s">
        <v>358</v>
      </c>
      <c r="I28" s="38" t="s">
        <v>367</v>
      </c>
      <c r="J28" s="38" t="s">
        <v>364</v>
      </c>
      <c r="K28" s="38"/>
      <c r="L28" s="38"/>
      <c r="M28" s="81"/>
      <c r="N28" s="77"/>
      <c r="O28" s="82"/>
      <c r="P28" s="83"/>
      <c r="Q28" s="82"/>
      <c r="R28" s="27"/>
      <c r="S28" s="81"/>
      <c r="T28" s="83"/>
      <c r="U28" s="82"/>
      <c r="V28" s="82"/>
      <c r="W28" s="82"/>
      <c r="X28" s="82">
        <v>42551</v>
      </c>
      <c r="Y28" t="s">
        <v>323</v>
      </c>
    </row>
    <row r="29" spans="1:25" ht="18" x14ac:dyDescent="0.25">
      <c r="A29" s="45"/>
      <c r="B29" s="31" t="e">
        <f>#VALUE!</f>
        <v>#VALUE!</v>
      </c>
      <c r="C29" s="6" t="e">
        <f>#VALUE!</f>
        <v>#VALUE!</v>
      </c>
      <c r="D29" s="15" t="s">
        <v>350</v>
      </c>
      <c r="E29" s="38" t="s">
        <v>381</v>
      </c>
      <c r="F29" s="114" t="s">
        <v>155</v>
      </c>
      <c r="G29" s="114" t="s">
        <v>362</v>
      </c>
      <c r="H29" s="38" t="s">
        <v>359</v>
      </c>
      <c r="I29" s="38" t="s">
        <v>366</v>
      </c>
      <c r="J29" s="38" t="s">
        <v>365</v>
      </c>
      <c r="K29" s="38"/>
      <c r="L29" s="38"/>
      <c r="M29" s="81"/>
      <c r="N29" s="77"/>
      <c r="O29" s="82"/>
      <c r="P29" s="83"/>
      <c r="Q29" s="82"/>
      <c r="R29" s="27"/>
      <c r="S29" s="81"/>
      <c r="T29" s="83"/>
      <c r="U29" s="82"/>
      <c r="V29" s="82"/>
      <c r="W29" s="82"/>
      <c r="X29" s="82"/>
      <c r="Y29" t="s">
        <v>323</v>
      </c>
    </row>
    <row r="30" spans="1:25" ht="18" x14ac:dyDescent="0.25">
      <c r="A30" s="45"/>
      <c r="B30" s="31" t="e">
        <f>#VALUE!</f>
        <v>#VALUE!</v>
      </c>
      <c r="C30" s="6" t="e">
        <f>#VALUE!</f>
        <v>#VALUE!</v>
      </c>
      <c r="D30" s="15" t="s">
        <v>351</v>
      </c>
      <c r="E30" s="38" t="s">
        <v>382</v>
      </c>
      <c r="F30" s="114" t="s">
        <v>155</v>
      </c>
      <c r="G30" s="114" t="s">
        <v>362</v>
      </c>
      <c r="H30" s="38" t="s">
        <v>363</v>
      </c>
      <c r="I30" s="38"/>
      <c r="J30" s="38"/>
      <c r="K30" s="38"/>
      <c r="L30" s="38"/>
      <c r="M30" s="81"/>
      <c r="N30" s="77"/>
      <c r="O30" s="82"/>
      <c r="P30" s="83"/>
      <c r="Q30" s="82"/>
      <c r="R30" s="27"/>
      <c r="S30" s="81"/>
      <c r="T30" s="83"/>
      <c r="U30" s="82"/>
      <c r="V30" s="82"/>
      <c r="W30" s="82"/>
      <c r="X30" s="82"/>
      <c r="Y30" t="s">
        <v>323</v>
      </c>
    </row>
    <row r="31" spans="1:25" ht="18" x14ac:dyDescent="0.25">
      <c r="A31" s="45"/>
      <c r="B31" s="31" t="e">
        <f>#VALUE!</f>
        <v>#VALUE!</v>
      </c>
      <c r="C31" s="6" t="e">
        <f>#VALUE!</f>
        <v>#VALUE!</v>
      </c>
      <c r="D31" s="15" t="s">
        <v>352</v>
      </c>
      <c r="E31" s="38" t="s">
        <v>383</v>
      </c>
      <c r="F31" s="114" t="s">
        <v>155</v>
      </c>
      <c r="G31" s="114" t="s">
        <v>362</v>
      </c>
      <c r="H31" s="38" t="s">
        <v>363</v>
      </c>
      <c r="I31" s="38"/>
      <c r="J31" s="38"/>
      <c r="K31" s="38"/>
      <c r="L31" s="38"/>
      <c r="M31" s="81"/>
      <c r="N31" s="77"/>
      <c r="O31" s="82"/>
      <c r="P31" s="83"/>
      <c r="Q31" s="82"/>
      <c r="R31" s="27"/>
      <c r="S31" s="81"/>
      <c r="T31" s="83"/>
      <c r="U31" s="82"/>
      <c r="V31" s="82"/>
      <c r="W31" s="82"/>
      <c r="X31" s="82"/>
      <c r="Y31" t="s">
        <v>323</v>
      </c>
    </row>
    <row r="32" spans="1:25" ht="18" x14ac:dyDescent="0.25">
      <c r="A32" s="45"/>
      <c r="B32" s="31" t="e">
        <f>#VALUE!</f>
        <v>#VALUE!</v>
      </c>
      <c r="C32" s="6" t="e">
        <f>#VALUE!</f>
        <v>#VALUE!</v>
      </c>
      <c r="D32" s="15" t="s">
        <v>353</v>
      </c>
      <c r="E32" s="38" t="s">
        <v>142</v>
      </c>
      <c r="F32" s="114" t="s">
        <v>155</v>
      </c>
      <c r="G32" s="114" t="s">
        <v>361</v>
      </c>
      <c r="H32" s="38" t="s">
        <v>363</v>
      </c>
      <c r="I32" s="38"/>
      <c r="J32" s="38"/>
      <c r="K32" s="38"/>
      <c r="L32" s="38"/>
      <c r="M32" s="81"/>
      <c r="N32" s="77"/>
      <c r="O32" s="82"/>
      <c r="P32" s="83"/>
      <c r="Q32" s="82"/>
      <c r="R32" s="27"/>
      <c r="S32" s="81"/>
      <c r="T32" s="83"/>
      <c r="U32" s="82"/>
      <c r="V32" s="82"/>
      <c r="W32" s="82"/>
      <c r="X32" s="82"/>
      <c r="Y32" t="s">
        <v>323</v>
      </c>
    </row>
    <row r="33" spans="1:25" ht="18" x14ac:dyDescent="0.25">
      <c r="A33" s="45"/>
      <c r="B33" s="31" t="e">
        <f>#VALUE!</f>
        <v>#VALUE!</v>
      </c>
      <c r="C33" s="6" t="e">
        <f>#VALUE!</f>
        <v>#VALUE!</v>
      </c>
      <c r="D33" s="15" t="s">
        <v>284</v>
      </c>
      <c r="E33" s="38" t="s">
        <v>285</v>
      </c>
      <c r="F33" s="114" t="s">
        <v>153</v>
      </c>
      <c r="G33" s="114" t="s">
        <v>362</v>
      </c>
      <c r="H33" s="38" t="s">
        <v>358</v>
      </c>
      <c r="I33" s="38" t="s">
        <v>367</v>
      </c>
      <c r="J33" s="38" t="s">
        <v>364</v>
      </c>
      <c r="K33" s="38"/>
      <c r="L33" s="38"/>
      <c r="M33" s="81"/>
      <c r="N33" s="77"/>
      <c r="O33" s="82"/>
      <c r="P33" s="83"/>
      <c r="Q33" s="82"/>
      <c r="R33" s="27"/>
      <c r="S33" s="81"/>
      <c r="T33" s="83"/>
      <c r="U33" s="82"/>
      <c r="V33" s="82"/>
      <c r="W33" s="82"/>
      <c r="X33" s="82"/>
      <c r="Y33" t="s">
        <v>323</v>
      </c>
    </row>
    <row r="34" spans="1:25" ht="18" x14ac:dyDescent="0.25">
      <c r="A34" s="45"/>
      <c r="B34" s="31" t="e">
        <f>#VALUE!</f>
        <v>#VALUE!</v>
      </c>
      <c r="C34" s="6" t="e">
        <f>#VALUE!</f>
        <v>#VALUE!</v>
      </c>
      <c r="D34" s="15" t="s">
        <v>340</v>
      </c>
      <c r="E34" s="38" t="s">
        <v>368</v>
      </c>
      <c r="F34" s="114" t="s">
        <v>154</v>
      </c>
      <c r="G34" s="114" t="s">
        <v>361</v>
      </c>
      <c r="H34" s="38" t="s">
        <v>363</v>
      </c>
      <c r="I34" s="38"/>
      <c r="J34" s="38"/>
      <c r="K34" s="38"/>
      <c r="L34" s="38"/>
      <c r="M34" s="81"/>
      <c r="N34" s="77"/>
      <c r="O34" s="82"/>
      <c r="P34" s="83"/>
      <c r="Q34" s="82"/>
      <c r="R34" s="27"/>
      <c r="S34" s="81"/>
      <c r="T34" s="83"/>
      <c r="U34" s="82"/>
      <c r="V34" s="82"/>
      <c r="W34" s="82"/>
      <c r="X34" s="82"/>
      <c r="Y34" t="s">
        <v>323</v>
      </c>
    </row>
    <row r="35" spans="1:25" ht="18" x14ac:dyDescent="0.25">
      <c r="A35" s="45"/>
      <c r="B35" s="31" t="e">
        <f>#VALUE!</f>
        <v>#VALUE!</v>
      </c>
      <c r="C35" s="6" t="e">
        <f>#VALUE!</f>
        <v>#VALUE!</v>
      </c>
      <c r="D35" s="15" t="s">
        <v>341</v>
      </c>
      <c r="E35" s="38" t="s">
        <v>370</v>
      </c>
      <c r="F35" s="114" t="s">
        <v>154</v>
      </c>
      <c r="G35" s="114" t="s">
        <v>361</v>
      </c>
      <c r="H35" s="38" t="s">
        <v>363</v>
      </c>
      <c r="I35" s="38"/>
      <c r="J35" s="38"/>
      <c r="K35" s="38"/>
      <c r="L35" s="38"/>
      <c r="M35" s="81"/>
      <c r="N35" s="77"/>
      <c r="O35" s="82"/>
      <c r="P35" s="83"/>
      <c r="Q35" s="82"/>
      <c r="R35" s="27"/>
      <c r="S35" s="81"/>
      <c r="T35" s="83"/>
      <c r="U35" s="82"/>
      <c r="V35" s="82"/>
      <c r="W35" s="82"/>
      <c r="X35" s="82"/>
      <c r="Y35" t="s">
        <v>323</v>
      </c>
    </row>
    <row r="36" spans="1:25" ht="18" x14ac:dyDescent="0.25">
      <c r="A36" s="45"/>
      <c r="B36" s="31" t="e">
        <f>#VALUE!</f>
        <v>#VALUE!</v>
      </c>
      <c r="C36" s="6" t="e">
        <f>#VALUE!</f>
        <v>#VALUE!</v>
      </c>
      <c r="D36" s="15" t="s">
        <v>342</v>
      </c>
      <c r="E36" s="38" t="s">
        <v>371</v>
      </c>
      <c r="F36" s="114" t="s">
        <v>154</v>
      </c>
      <c r="G36" s="114" t="s">
        <v>361</v>
      </c>
      <c r="H36" s="38" t="s">
        <v>363</v>
      </c>
      <c r="I36" s="38"/>
      <c r="J36" s="38"/>
      <c r="K36" s="38"/>
      <c r="L36" s="38"/>
      <c r="M36" s="81"/>
      <c r="N36" s="77"/>
      <c r="O36" s="82"/>
      <c r="P36" s="83"/>
      <c r="Q36" s="82"/>
      <c r="R36" s="27"/>
      <c r="S36" s="81"/>
      <c r="T36" s="83"/>
      <c r="U36" s="82"/>
      <c r="V36" s="82"/>
      <c r="W36" s="82"/>
      <c r="X36" s="82"/>
      <c r="Y36" t="s">
        <v>323</v>
      </c>
    </row>
    <row r="37" spans="1:25" ht="18" x14ac:dyDescent="0.25">
      <c r="A37" s="45"/>
      <c r="B37" s="31" t="e">
        <f>#VALUE!</f>
        <v>#VALUE!</v>
      </c>
      <c r="C37" s="6" t="e">
        <f>#VALUE!</f>
        <v>#VALUE!</v>
      </c>
      <c r="D37" s="15" t="s">
        <v>343</v>
      </c>
      <c r="E37" s="38" t="s">
        <v>372</v>
      </c>
      <c r="F37" s="114" t="s">
        <v>154</v>
      </c>
      <c r="G37" s="114" t="s">
        <v>362</v>
      </c>
      <c r="H37" s="38" t="s">
        <v>363</v>
      </c>
      <c r="I37" s="38"/>
      <c r="J37" s="38"/>
      <c r="K37" s="38"/>
      <c r="L37" s="38"/>
      <c r="M37" s="81"/>
      <c r="N37" s="77"/>
      <c r="O37" s="82"/>
      <c r="P37" s="83"/>
      <c r="Q37" s="82"/>
      <c r="R37" s="27"/>
      <c r="S37" s="81"/>
      <c r="T37" s="83"/>
      <c r="U37" s="82"/>
      <c r="V37" s="82"/>
      <c r="W37" s="82"/>
      <c r="X37" s="82"/>
      <c r="Y37" t="s">
        <v>323</v>
      </c>
    </row>
    <row r="38" spans="1:25" ht="18" x14ac:dyDescent="0.25">
      <c r="A38" s="45"/>
      <c r="B38" s="31" t="e">
        <f>#VALUE!</f>
        <v>#VALUE!</v>
      </c>
      <c r="C38" s="6" t="e">
        <f>#VALUE!</f>
        <v>#VALUE!</v>
      </c>
      <c r="D38" s="15" t="s">
        <v>346</v>
      </c>
      <c r="E38" s="38" t="s">
        <v>376</v>
      </c>
      <c r="F38" s="114" t="s">
        <v>152</v>
      </c>
      <c r="G38" s="114" t="s">
        <v>362</v>
      </c>
      <c r="H38" s="38" t="s">
        <v>363</v>
      </c>
      <c r="I38" s="38"/>
      <c r="J38" s="38"/>
      <c r="K38" s="38"/>
      <c r="L38" s="38"/>
      <c r="M38" s="81"/>
      <c r="N38" s="77"/>
      <c r="O38" s="82"/>
      <c r="P38" s="83"/>
      <c r="Q38" s="82"/>
      <c r="R38" s="27"/>
      <c r="S38" s="81"/>
      <c r="T38" s="83"/>
      <c r="U38" s="82"/>
      <c r="V38" s="82"/>
      <c r="W38" s="82"/>
      <c r="X38" s="82"/>
      <c r="Y38" t="s">
        <v>323</v>
      </c>
    </row>
    <row r="39" spans="1:25" ht="18" x14ac:dyDescent="0.25">
      <c r="A39" s="45"/>
      <c r="B39" s="31" t="e">
        <f>#VALUE!</f>
        <v>#VALUE!</v>
      </c>
      <c r="C39" s="6" t="e">
        <f>#VALUE!</f>
        <v>#VALUE!</v>
      </c>
      <c r="D39" s="15" t="s">
        <v>268</v>
      </c>
      <c r="E39" s="38" t="s">
        <v>269</v>
      </c>
      <c r="F39" s="114" t="s">
        <v>155</v>
      </c>
      <c r="G39" s="114" t="s">
        <v>362</v>
      </c>
      <c r="H39" s="38" t="s">
        <v>358</v>
      </c>
      <c r="I39" s="38" t="s">
        <v>367</v>
      </c>
      <c r="J39" s="38" t="s">
        <v>364</v>
      </c>
      <c r="K39" s="38"/>
      <c r="L39" s="38"/>
      <c r="M39" s="81"/>
      <c r="N39" s="77"/>
      <c r="O39" s="82"/>
      <c r="P39" s="83"/>
      <c r="Q39" s="82"/>
      <c r="R39" s="27"/>
      <c r="S39" s="81"/>
      <c r="T39" s="87" t="s">
        <v>278</v>
      </c>
      <c r="U39" s="82">
        <v>42537</v>
      </c>
      <c r="V39" s="82" t="s">
        <v>308</v>
      </c>
      <c r="W39" s="82"/>
      <c r="X39" s="82"/>
      <c r="Y39" t="s">
        <v>323</v>
      </c>
    </row>
    <row r="40" spans="1:25" ht="18" x14ac:dyDescent="0.25">
      <c r="A40" s="45" t="s">
        <v>196</v>
      </c>
      <c r="B40" s="31" t="e">
        <f>#VALUE!</f>
        <v>#VALUE!</v>
      </c>
      <c r="C40" s="6" t="e">
        <f>#VALUE!</f>
        <v>#VALUE!</v>
      </c>
      <c r="D40" s="15" t="s">
        <v>253</v>
      </c>
      <c r="E40" s="38" t="s">
        <v>254</v>
      </c>
      <c r="F40" s="114" t="s">
        <v>154</v>
      </c>
      <c r="G40" s="114" t="s">
        <v>362</v>
      </c>
      <c r="H40" s="38" t="s">
        <v>358</v>
      </c>
      <c r="I40" s="38" t="s">
        <v>367</v>
      </c>
      <c r="J40" s="38" t="s">
        <v>364</v>
      </c>
      <c r="K40" s="38"/>
      <c r="L40" s="38"/>
      <c r="M40" s="81"/>
      <c r="N40" s="77"/>
      <c r="O40" s="82"/>
      <c r="P40" s="83"/>
      <c r="Q40" s="82"/>
      <c r="R40" s="27"/>
      <c r="S40" s="81"/>
      <c r="T40" s="83"/>
      <c r="U40" s="82"/>
      <c r="V40" s="82"/>
      <c r="W40" s="82"/>
      <c r="X40" s="82"/>
      <c r="Y40" t="s">
        <v>323</v>
      </c>
    </row>
    <row r="41" spans="1:25" ht="18" x14ac:dyDescent="0.25">
      <c r="A41" s="45"/>
      <c r="B41" s="31" t="e">
        <f>#VALUE!</f>
        <v>#VALUE!</v>
      </c>
      <c r="C41" s="6" t="e">
        <f>#VALUE!</f>
        <v>#VALUE!</v>
      </c>
      <c r="D41" s="15" t="s">
        <v>272</v>
      </c>
      <c r="E41" s="38" t="s">
        <v>273</v>
      </c>
      <c r="F41" s="114" t="s">
        <v>153</v>
      </c>
      <c r="G41" s="114" t="s">
        <v>362</v>
      </c>
      <c r="H41" s="38" t="s">
        <v>358</v>
      </c>
      <c r="I41" s="38" t="s">
        <v>367</v>
      </c>
      <c r="J41" s="38" t="s">
        <v>364</v>
      </c>
      <c r="K41" s="38"/>
      <c r="L41" s="38"/>
      <c r="M41" s="81"/>
      <c r="N41" s="77"/>
      <c r="O41" s="82"/>
      <c r="P41" s="83"/>
      <c r="Q41" s="82"/>
      <c r="R41" s="27"/>
      <c r="S41" s="81"/>
      <c r="T41" s="84"/>
      <c r="U41" s="82"/>
      <c r="V41" s="82"/>
      <c r="W41" s="82"/>
      <c r="X41" s="82">
        <v>42626</v>
      </c>
      <c r="Y41" t="s">
        <v>323</v>
      </c>
    </row>
    <row r="42" spans="1:25" ht="18" x14ac:dyDescent="0.25">
      <c r="A42" s="45"/>
      <c r="B42" s="31" t="e">
        <f>#VALUE!</f>
        <v>#VALUE!</v>
      </c>
      <c r="C42" s="6" t="e">
        <f>#VALUE!</f>
        <v>#VALUE!</v>
      </c>
      <c r="D42" s="15" t="s">
        <v>257</v>
      </c>
      <c r="E42" s="38" t="s">
        <v>259</v>
      </c>
      <c r="F42" s="114" t="s">
        <v>152</v>
      </c>
      <c r="G42" s="114" t="s">
        <v>362</v>
      </c>
      <c r="H42" s="38" t="s">
        <v>358</v>
      </c>
      <c r="I42" s="38" t="s">
        <v>367</v>
      </c>
      <c r="J42" s="38" t="s">
        <v>364</v>
      </c>
      <c r="K42" s="38"/>
      <c r="L42" s="38"/>
      <c r="M42" s="81"/>
      <c r="N42" s="77"/>
      <c r="O42" s="82"/>
      <c r="P42" s="83"/>
      <c r="Q42" s="82"/>
      <c r="R42" s="27"/>
      <c r="S42" s="81"/>
      <c r="T42" s="83"/>
      <c r="U42" s="82"/>
      <c r="V42" s="82"/>
      <c r="W42" s="82"/>
      <c r="X42" s="82">
        <v>42551</v>
      </c>
      <c r="Y42" t="s">
        <v>323</v>
      </c>
    </row>
    <row r="43" spans="1:25" ht="18" x14ac:dyDescent="0.25">
      <c r="A43" s="45"/>
      <c r="B43" s="31" t="e">
        <f>#VALUE!</f>
        <v>#VALUE!</v>
      </c>
      <c r="C43" s="6" t="e">
        <f>#VALUE!</f>
        <v>#VALUE!</v>
      </c>
      <c r="D43" s="15" t="s">
        <v>44</v>
      </c>
      <c r="E43" s="38" t="s">
        <v>377</v>
      </c>
      <c r="F43" s="114" t="s">
        <v>152</v>
      </c>
      <c r="G43" s="114" t="s">
        <v>361</v>
      </c>
      <c r="H43" s="38" t="s">
        <v>359</v>
      </c>
      <c r="I43" s="38" t="s">
        <v>366</v>
      </c>
      <c r="J43" s="38" t="s">
        <v>365</v>
      </c>
      <c r="K43" s="38"/>
      <c r="L43" s="38"/>
      <c r="M43" s="81"/>
      <c r="N43" s="77"/>
      <c r="O43" s="82"/>
      <c r="P43" s="83"/>
      <c r="Q43" s="82"/>
      <c r="R43" s="27"/>
      <c r="S43" s="81"/>
      <c r="T43" s="83"/>
      <c r="U43" s="82"/>
      <c r="V43" s="82"/>
      <c r="W43" s="82"/>
      <c r="X43" s="82"/>
      <c r="Y43" t="s">
        <v>323</v>
      </c>
    </row>
    <row r="44" spans="1:25" ht="18" x14ac:dyDescent="0.25">
      <c r="A44" s="45"/>
      <c r="B44" s="31" t="e">
        <f>#VALUE!</f>
        <v>#VALUE!</v>
      </c>
      <c r="C44" s="6" t="e">
        <f>#VALUE!</f>
        <v>#VALUE!</v>
      </c>
      <c r="D44" s="15"/>
      <c r="E44" s="38"/>
      <c r="F44" s="114"/>
      <c r="G44" s="114"/>
      <c r="H44" s="38"/>
      <c r="I44" s="38"/>
      <c r="J44" s="38"/>
      <c r="K44" s="38"/>
      <c r="L44" s="38"/>
      <c r="M44" s="81"/>
      <c r="N44" s="77"/>
      <c r="O44" s="82"/>
      <c r="P44" s="83"/>
      <c r="Q44" s="82"/>
      <c r="R44" s="27"/>
      <c r="S44" s="81"/>
      <c r="T44" s="83"/>
      <c r="U44" s="82"/>
      <c r="V44" s="82"/>
      <c r="W44" s="82"/>
      <c r="X44" s="82"/>
      <c r="Y44" t="s">
        <v>323</v>
      </c>
    </row>
    <row r="45" spans="1:25" ht="18" x14ac:dyDescent="0.25">
      <c r="A45" s="45"/>
      <c r="B45" s="31" t="e">
        <f>#VALUE!</f>
        <v>#VALUE!</v>
      </c>
      <c r="C45" s="6" t="e">
        <f>#VALUE!</f>
        <v>#VALUE!</v>
      </c>
      <c r="D45" s="15"/>
      <c r="E45" s="38"/>
      <c r="F45" s="114"/>
      <c r="G45" s="114"/>
      <c r="H45" s="38"/>
      <c r="I45" s="38"/>
      <c r="J45" s="38"/>
      <c r="K45" s="38"/>
      <c r="L45" s="38"/>
      <c r="M45" s="81"/>
      <c r="N45" s="77"/>
      <c r="O45" s="82"/>
      <c r="P45" s="83"/>
      <c r="Q45" s="82"/>
      <c r="R45" s="27"/>
      <c r="S45" s="81"/>
      <c r="T45" s="83"/>
      <c r="U45" s="82"/>
      <c r="V45" s="82"/>
      <c r="W45" s="82"/>
      <c r="X45" s="82"/>
      <c r="Y45" t="s">
        <v>323</v>
      </c>
    </row>
    <row r="46" spans="1:25" ht="18" x14ac:dyDescent="0.25">
      <c r="A46" s="45"/>
      <c r="B46" s="31" t="e">
        <f>#VALUE!</f>
        <v>#VALUE!</v>
      </c>
      <c r="C46" s="6" t="e">
        <f>#VALUE!</f>
        <v>#VALUE!</v>
      </c>
      <c r="D46" s="15"/>
      <c r="E46" s="38"/>
      <c r="F46" s="114"/>
      <c r="G46" s="114"/>
      <c r="H46" s="38"/>
      <c r="I46" s="38"/>
      <c r="J46" s="38"/>
      <c r="K46" s="38"/>
      <c r="L46" s="38"/>
      <c r="M46" s="81"/>
      <c r="N46" s="77"/>
      <c r="O46" s="82"/>
      <c r="P46" s="83"/>
      <c r="Q46" s="82"/>
      <c r="R46" s="27"/>
      <c r="S46" s="81"/>
      <c r="T46" s="83"/>
      <c r="U46" s="82"/>
      <c r="V46" s="82"/>
      <c r="W46" s="82"/>
      <c r="X46" s="82"/>
      <c r="Y46" t="s">
        <v>323</v>
      </c>
    </row>
    <row r="47" spans="1:25" ht="18" x14ac:dyDescent="0.25">
      <c r="A47" s="45"/>
      <c r="B47" s="31" t="e">
        <f>#VALUE!</f>
        <v>#VALUE!</v>
      </c>
      <c r="C47" s="6" t="e">
        <f>#VALUE!</f>
        <v>#VALUE!</v>
      </c>
      <c r="D47" s="15"/>
      <c r="E47" s="38"/>
      <c r="F47" s="114"/>
      <c r="G47" s="114"/>
      <c r="H47" s="38"/>
      <c r="I47" s="38"/>
      <c r="J47" s="38"/>
      <c r="K47" s="38"/>
      <c r="L47" s="38"/>
      <c r="M47" s="81"/>
      <c r="N47" s="77"/>
      <c r="O47" s="82"/>
      <c r="P47" s="83"/>
      <c r="Q47" s="82"/>
      <c r="R47" s="27"/>
      <c r="S47" s="81"/>
      <c r="T47" s="83"/>
      <c r="U47" s="82"/>
      <c r="V47" s="82"/>
      <c r="W47" s="82"/>
      <c r="X47" s="82"/>
      <c r="Y47" t="s">
        <v>323</v>
      </c>
    </row>
    <row r="48" spans="1:25" ht="18" x14ac:dyDescent="0.25">
      <c r="A48" s="45"/>
      <c r="B48" s="31" t="e">
        <f>#VALUE!</f>
        <v>#VALUE!</v>
      </c>
      <c r="C48" s="6" t="e">
        <f>#VALUE!</f>
        <v>#VALUE!</v>
      </c>
      <c r="D48" s="15"/>
      <c r="E48" s="38"/>
      <c r="F48" s="114"/>
      <c r="G48" s="114"/>
      <c r="H48" s="38"/>
      <c r="I48" s="38"/>
      <c r="J48" s="38"/>
      <c r="K48" s="38"/>
      <c r="L48" s="38"/>
      <c r="M48" s="81"/>
      <c r="N48" s="77"/>
      <c r="O48" s="82"/>
      <c r="P48" s="83"/>
      <c r="Q48" s="82"/>
      <c r="R48" s="27"/>
      <c r="S48" s="81"/>
      <c r="T48" s="83"/>
      <c r="U48" s="82"/>
      <c r="V48" s="82"/>
      <c r="W48" s="82"/>
      <c r="X48" s="82"/>
      <c r="Y48" t="s">
        <v>323</v>
      </c>
    </row>
    <row r="49" spans="1:25" ht="18" x14ac:dyDescent="0.25">
      <c r="A49" s="45"/>
      <c r="B49" s="31" t="e">
        <f>#VALUE!</f>
        <v>#VALUE!</v>
      </c>
      <c r="C49" s="6" t="e">
        <f>#VALUE!</f>
        <v>#VALUE!</v>
      </c>
      <c r="D49" s="15"/>
      <c r="E49" s="38"/>
      <c r="F49" s="114"/>
      <c r="G49" s="114"/>
      <c r="H49" s="38"/>
      <c r="I49" s="38"/>
      <c r="J49" s="38"/>
      <c r="K49" s="38"/>
      <c r="L49" s="38"/>
      <c r="M49" s="81"/>
      <c r="N49" s="77"/>
      <c r="O49" s="82"/>
      <c r="P49" s="83"/>
      <c r="Q49" s="82"/>
      <c r="R49" s="27"/>
      <c r="S49" s="81"/>
      <c r="T49" s="83"/>
      <c r="U49" s="82"/>
      <c r="V49" s="82"/>
      <c r="W49" s="82"/>
      <c r="X49" s="82"/>
      <c r="Y49" t="s">
        <v>323</v>
      </c>
    </row>
    <row r="50" spans="1:25" ht="18" x14ac:dyDescent="0.25">
      <c r="A50" s="45"/>
      <c r="B50" s="31" t="e">
        <f>#VALUE!</f>
        <v>#VALUE!</v>
      </c>
      <c r="C50" s="6" t="e">
        <f>#VALUE!</f>
        <v>#VALUE!</v>
      </c>
      <c r="D50" s="15"/>
      <c r="E50" s="38"/>
      <c r="F50" s="114"/>
      <c r="G50" s="114"/>
      <c r="H50" s="38"/>
      <c r="I50" s="38"/>
      <c r="J50" s="38"/>
      <c r="K50" s="38"/>
      <c r="L50" s="38"/>
      <c r="M50" s="81"/>
      <c r="N50" s="77"/>
      <c r="O50" s="82"/>
      <c r="P50" s="83"/>
      <c r="Q50" s="82"/>
      <c r="R50" s="27"/>
      <c r="S50" s="81"/>
      <c r="T50" s="83"/>
      <c r="U50" s="82"/>
      <c r="V50" s="82"/>
      <c r="W50" s="82"/>
      <c r="X50" s="82"/>
      <c r="Y50" t="s">
        <v>323</v>
      </c>
    </row>
    <row r="51" spans="1:25" ht="18" x14ac:dyDescent="0.25">
      <c r="A51" s="45"/>
      <c r="B51" s="31" t="e">
        <f>#VALUE!</f>
        <v>#VALUE!</v>
      </c>
      <c r="C51" s="6" t="e">
        <f>#VALUE!</f>
        <v>#VALUE!</v>
      </c>
      <c r="D51" s="15"/>
      <c r="E51" s="38"/>
      <c r="F51" s="114"/>
      <c r="G51" s="114"/>
      <c r="H51" s="38"/>
      <c r="I51" s="38"/>
      <c r="J51" s="38"/>
      <c r="K51" s="38"/>
      <c r="L51" s="38"/>
      <c r="M51" s="81"/>
      <c r="N51" s="77"/>
      <c r="O51" s="82"/>
      <c r="P51" s="83"/>
      <c r="Q51" s="82"/>
      <c r="R51" s="27"/>
      <c r="S51" s="81"/>
      <c r="T51" s="83"/>
      <c r="U51" s="82"/>
      <c r="V51" s="82"/>
      <c r="W51" s="82"/>
      <c r="X51" s="82"/>
      <c r="Y51" t="s">
        <v>323</v>
      </c>
    </row>
    <row r="52" spans="1:25" ht="18" x14ac:dyDescent="0.25">
      <c r="A52" s="45"/>
      <c r="B52" s="31" t="e">
        <f>#VALUE!</f>
        <v>#VALUE!</v>
      </c>
      <c r="C52" s="6" t="e">
        <f>#VALUE!</f>
        <v>#VALUE!</v>
      </c>
      <c r="D52" s="15"/>
      <c r="E52" s="38"/>
      <c r="F52" s="114"/>
      <c r="G52" s="114"/>
      <c r="H52" s="38"/>
      <c r="I52" s="38"/>
      <c r="J52" s="38"/>
      <c r="K52" s="38"/>
      <c r="L52" s="38"/>
      <c r="M52" s="81"/>
      <c r="N52" s="77"/>
      <c r="O52" s="82"/>
      <c r="P52" s="83"/>
      <c r="Q52" s="82"/>
      <c r="R52" s="27"/>
      <c r="S52" s="81"/>
      <c r="T52" s="83"/>
      <c r="U52" s="82"/>
      <c r="V52" s="82"/>
      <c r="W52" s="82"/>
      <c r="X52" s="82"/>
      <c r="Y52" t="s">
        <v>323</v>
      </c>
    </row>
    <row r="53" spans="1:25" ht="18" x14ac:dyDescent="0.25">
      <c r="A53" s="45"/>
      <c r="B53" s="31" t="e">
        <f>#VALUE!</f>
        <v>#VALUE!</v>
      </c>
      <c r="C53" s="6" t="e">
        <f>#VALUE!</f>
        <v>#VALUE!</v>
      </c>
      <c r="D53" s="15"/>
      <c r="E53" s="38"/>
      <c r="F53" s="114"/>
      <c r="G53" s="114"/>
      <c r="H53" s="38"/>
      <c r="I53" s="38"/>
      <c r="J53" s="38"/>
      <c r="K53" s="38"/>
      <c r="L53" s="38"/>
      <c r="M53" s="81"/>
      <c r="N53" s="77"/>
      <c r="O53" s="82"/>
      <c r="P53" s="83"/>
      <c r="Q53" s="82"/>
      <c r="R53" s="27"/>
      <c r="S53" s="81"/>
      <c r="T53" s="83"/>
      <c r="U53" s="82"/>
      <c r="V53" s="82"/>
      <c r="W53" s="82"/>
      <c r="X53" s="82"/>
      <c r="Y53" t="s">
        <v>323</v>
      </c>
    </row>
    <row r="54" spans="1:25" ht="18" x14ac:dyDescent="0.25">
      <c r="A54" s="45"/>
      <c r="B54" s="31" t="e">
        <f>#VALUE!</f>
        <v>#VALUE!</v>
      </c>
      <c r="C54" s="6" t="e">
        <f>#VALUE!</f>
        <v>#VALUE!</v>
      </c>
      <c r="D54" s="15"/>
      <c r="E54" s="38"/>
      <c r="F54" s="114"/>
      <c r="G54" s="114"/>
      <c r="H54" s="38"/>
      <c r="I54" s="38"/>
      <c r="J54" s="38"/>
      <c r="K54" s="38"/>
      <c r="L54" s="38"/>
      <c r="M54" s="81"/>
      <c r="N54" s="77"/>
      <c r="O54" s="82"/>
      <c r="P54" s="83"/>
      <c r="Q54" s="82"/>
      <c r="R54" s="27"/>
      <c r="S54" s="81"/>
      <c r="T54" s="83"/>
      <c r="U54" s="82"/>
      <c r="V54" s="82"/>
      <c r="W54" s="82"/>
      <c r="X54" s="82"/>
      <c r="Y54" t="s">
        <v>323</v>
      </c>
    </row>
    <row r="55" spans="1:25" ht="18" x14ac:dyDescent="0.25">
      <c r="A55" s="45"/>
      <c r="B55" s="31" t="e">
        <f>#VALUE!</f>
        <v>#VALUE!</v>
      </c>
      <c r="C55" s="6" t="e">
        <f>#VALUE!</f>
        <v>#VALUE!</v>
      </c>
      <c r="D55" s="15"/>
      <c r="E55" s="38"/>
      <c r="F55" s="114"/>
      <c r="G55" s="114"/>
      <c r="H55" s="38"/>
      <c r="I55" s="38"/>
      <c r="J55" s="38"/>
      <c r="K55" s="38"/>
      <c r="L55" s="38"/>
      <c r="M55" s="81"/>
      <c r="N55" s="77"/>
      <c r="O55" s="82"/>
      <c r="P55" s="83"/>
      <c r="Q55" s="82"/>
      <c r="R55" s="27"/>
      <c r="S55" s="81"/>
      <c r="T55" s="83"/>
      <c r="U55" s="82"/>
      <c r="V55" s="82"/>
      <c r="W55" s="82"/>
      <c r="X55" s="82"/>
      <c r="Y55" t="s">
        <v>323</v>
      </c>
    </row>
    <row r="56" spans="1:25" ht="18" x14ac:dyDescent="0.25">
      <c r="A56" s="45"/>
      <c r="B56" s="31" t="e">
        <f>#VALUE!</f>
        <v>#VALUE!</v>
      </c>
      <c r="C56" s="6" t="e">
        <f>#VALUE!</f>
        <v>#VALUE!</v>
      </c>
      <c r="D56" s="15"/>
      <c r="E56" s="38"/>
      <c r="F56" s="114"/>
      <c r="G56" s="114"/>
      <c r="H56" s="38"/>
      <c r="I56" s="38"/>
      <c r="J56" s="38"/>
      <c r="K56" s="38"/>
      <c r="L56" s="38"/>
      <c r="M56" s="81"/>
      <c r="N56" s="77"/>
      <c r="O56" s="82"/>
      <c r="P56" s="83"/>
      <c r="Q56" s="82"/>
      <c r="R56" s="27"/>
      <c r="S56" s="81"/>
      <c r="T56" s="83"/>
      <c r="U56" s="82"/>
      <c r="V56" s="82"/>
      <c r="W56" s="82"/>
      <c r="X56" s="82"/>
      <c r="Y56" t="s">
        <v>323</v>
      </c>
    </row>
    <row r="57" spans="1:25" ht="18" x14ac:dyDescent="0.25">
      <c r="A57" s="45"/>
      <c r="B57" s="31" t="e">
        <f>#VALUE!</f>
        <v>#VALUE!</v>
      </c>
      <c r="C57" s="6" t="e">
        <f>#VALUE!</f>
        <v>#VALUE!</v>
      </c>
      <c r="D57" s="15"/>
      <c r="E57" s="38"/>
      <c r="F57" s="114"/>
      <c r="G57" s="114"/>
      <c r="H57" s="38"/>
      <c r="I57" s="38"/>
      <c r="J57" s="38"/>
      <c r="K57" s="38"/>
      <c r="L57" s="38"/>
      <c r="M57" s="81"/>
      <c r="N57" s="77"/>
      <c r="O57" s="82"/>
      <c r="P57" s="83"/>
      <c r="Q57" s="82"/>
      <c r="R57" s="27"/>
      <c r="S57" s="81"/>
      <c r="T57" s="83"/>
      <c r="U57" s="82"/>
      <c r="V57" s="82"/>
      <c r="W57" s="82"/>
      <c r="X57" s="82"/>
      <c r="Y57" t="s">
        <v>323</v>
      </c>
    </row>
    <row r="58" spans="1:25" ht="18" x14ac:dyDescent="0.25">
      <c r="A58" s="45"/>
      <c r="B58" s="31" t="e">
        <f>#VALUE!</f>
        <v>#VALUE!</v>
      </c>
      <c r="C58" s="6" t="e">
        <f>#VALUE!</f>
        <v>#VALUE!</v>
      </c>
      <c r="D58" s="15"/>
      <c r="E58" s="38"/>
      <c r="F58" s="114"/>
      <c r="G58" s="114"/>
      <c r="H58" s="38"/>
      <c r="I58" s="38"/>
      <c r="J58" s="38"/>
      <c r="K58" s="38"/>
      <c r="L58" s="38"/>
      <c r="M58" s="81"/>
      <c r="N58" s="77"/>
      <c r="O58" s="82"/>
      <c r="P58" s="83"/>
      <c r="Q58" s="82"/>
      <c r="R58" s="27"/>
      <c r="S58" s="81"/>
      <c r="T58" s="83"/>
      <c r="U58" s="82"/>
      <c r="V58" s="82"/>
      <c r="W58" s="82"/>
      <c r="X58" s="82"/>
      <c r="Y58" t="s">
        <v>323</v>
      </c>
    </row>
    <row r="59" spans="1:25" ht="18" x14ac:dyDescent="0.25">
      <c r="A59" s="45"/>
      <c r="B59" s="31" t="e">
        <f>#VALUE!</f>
        <v>#VALUE!</v>
      </c>
      <c r="C59" s="6" t="e">
        <f>#VALUE!</f>
        <v>#VALUE!</v>
      </c>
      <c r="D59" s="15"/>
      <c r="E59" s="38"/>
      <c r="F59" s="114"/>
      <c r="G59" s="114"/>
      <c r="H59" s="38"/>
      <c r="I59" s="38"/>
      <c r="J59" s="38"/>
      <c r="K59" s="38"/>
      <c r="L59" s="38"/>
      <c r="M59" s="81"/>
      <c r="N59" s="77"/>
      <c r="O59" s="82"/>
      <c r="P59" s="83"/>
      <c r="Q59" s="82"/>
      <c r="R59" s="27"/>
      <c r="S59" s="81"/>
      <c r="T59" s="83"/>
      <c r="U59" s="82"/>
      <c r="V59" s="82"/>
      <c r="W59" s="82"/>
      <c r="X59" s="82"/>
      <c r="Y59" t="s">
        <v>323</v>
      </c>
    </row>
    <row r="60" spans="1:25" ht="18" x14ac:dyDescent="0.25">
      <c r="A60" s="45"/>
      <c r="B60" s="31" t="e">
        <f>#VALUE!</f>
        <v>#VALUE!</v>
      </c>
      <c r="C60" s="6" t="e">
        <f>#VALUE!</f>
        <v>#VALUE!</v>
      </c>
      <c r="D60" s="15"/>
      <c r="E60" s="38"/>
      <c r="F60" s="114"/>
      <c r="G60" s="114"/>
      <c r="H60" s="38"/>
      <c r="I60" s="38"/>
      <c r="J60" s="38"/>
      <c r="K60" s="38"/>
      <c r="L60" s="38"/>
      <c r="M60" s="81"/>
      <c r="N60" s="77"/>
      <c r="O60" s="82"/>
      <c r="P60" s="83"/>
      <c r="Q60" s="82"/>
      <c r="R60" s="27"/>
      <c r="S60" s="81"/>
      <c r="T60" s="83"/>
      <c r="U60" s="82"/>
      <c r="V60" s="82"/>
      <c r="W60" s="82"/>
      <c r="X60" s="82"/>
      <c r="Y60" t="s">
        <v>323</v>
      </c>
    </row>
    <row r="61" spans="1:25" ht="18" x14ac:dyDescent="0.25">
      <c r="A61" s="45"/>
      <c r="B61" s="31" t="e">
        <f>#VALUE!</f>
        <v>#VALUE!</v>
      </c>
      <c r="C61" s="6" t="e">
        <f>#VALUE!</f>
        <v>#VALUE!</v>
      </c>
      <c r="D61" s="15"/>
      <c r="E61" s="38"/>
      <c r="F61" s="114"/>
      <c r="G61" s="114"/>
      <c r="H61" s="38"/>
      <c r="I61" s="38"/>
      <c r="J61" s="38"/>
      <c r="K61" s="38"/>
      <c r="L61" s="38"/>
      <c r="M61" s="81"/>
      <c r="N61" s="77"/>
      <c r="O61" s="82"/>
      <c r="P61" s="83"/>
      <c r="Q61" s="82"/>
      <c r="R61" s="27"/>
      <c r="S61" s="81"/>
      <c r="T61" s="83"/>
      <c r="U61" s="82"/>
      <c r="V61" s="82"/>
      <c r="W61" s="82"/>
      <c r="X61" s="82"/>
      <c r="Y61" t="s">
        <v>323</v>
      </c>
    </row>
    <row r="62" spans="1:25" ht="18" x14ac:dyDescent="0.25">
      <c r="A62" s="45"/>
      <c r="B62" s="31" t="e">
        <f>#VALUE!</f>
        <v>#VALUE!</v>
      </c>
      <c r="C62" s="6" t="e">
        <f>#VALUE!</f>
        <v>#VALUE!</v>
      </c>
      <c r="D62" s="15"/>
      <c r="E62" s="38"/>
      <c r="F62" s="114"/>
      <c r="G62" s="114"/>
      <c r="H62" s="38"/>
      <c r="I62" s="38"/>
      <c r="J62" s="38"/>
      <c r="K62" s="38"/>
      <c r="L62" s="38"/>
      <c r="M62" s="81"/>
      <c r="N62" s="77"/>
      <c r="O62" s="82"/>
      <c r="P62" s="83"/>
      <c r="Q62" s="82"/>
      <c r="R62" s="27"/>
      <c r="S62" s="81"/>
      <c r="T62" s="83"/>
      <c r="U62" s="82"/>
      <c r="V62" s="82"/>
      <c r="W62" s="82"/>
      <c r="X62" s="82"/>
      <c r="Y62" t="s">
        <v>323</v>
      </c>
    </row>
    <row r="63" spans="1:25" ht="18" x14ac:dyDescent="0.25">
      <c r="A63" s="45"/>
      <c r="B63" s="31" t="e">
        <f>#VALUE!</f>
        <v>#VALUE!</v>
      </c>
      <c r="C63" s="6" t="e">
        <f>#VALUE!</f>
        <v>#VALUE!</v>
      </c>
      <c r="D63" s="15"/>
      <c r="E63" s="38"/>
      <c r="F63" s="114"/>
      <c r="G63" s="114"/>
      <c r="H63" s="38"/>
      <c r="I63" s="38"/>
      <c r="J63" s="38"/>
      <c r="K63" s="38"/>
      <c r="L63" s="38"/>
      <c r="M63" s="81"/>
      <c r="N63" s="77"/>
      <c r="O63" s="82"/>
      <c r="P63" s="83"/>
      <c r="Q63" s="82"/>
      <c r="R63" s="27"/>
      <c r="S63" s="81"/>
      <c r="T63" s="83"/>
      <c r="U63" s="82"/>
      <c r="V63" s="82"/>
      <c r="W63" s="82"/>
      <c r="X63" s="82"/>
      <c r="Y63" t="s">
        <v>323</v>
      </c>
    </row>
    <row r="64" spans="1:25" ht="18" x14ac:dyDescent="0.25">
      <c r="A64" s="45"/>
      <c r="B64" s="31" t="e">
        <f>#VALUE!</f>
        <v>#VALUE!</v>
      </c>
      <c r="C64" s="6" t="e">
        <f>#VALUE!</f>
        <v>#VALUE!</v>
      </c>
      <c r="D64" s="15"/>
      <c r="E64" s="38"/>
      <c r="F64" s="114"/>
      <c r="G64" s="114"/>
      <c r="H64" s="38"/>
      <c r="I64" s="38"/>
      <c r="J64" s="38"/>
      <c r="K64" s="38"/>
      <c r="L64" s="38"/>
      <c r="M64" s="81"/>
      <c r="N64" s="77"/>
      <c r="O64" s="82"/>
      <c r="P64" s="83"/>
      <c r="Q64" s="82"/>
      <c r="R64" s="27"/>
      <c r="S64" s="81"/>
      <c r="T64" s="83"/>
      <c r="U64" s="82"/>
      <c r="V64" s="82"/>
      <c r="W64" s="82"/>
      <c r="X64" s="82"/>
      <c r="Y64" t="s">
        <v>323</v>
      </c>
    </row>
    <row r="65" spans="1:25" ht="18" x14ac:dyDescent="0.25">
      <c r="A65" s="45"/>
      <c r="B65" s="31" t="e">
        <f>#VALUE!</f>
        <v>#VALUE!</v>
      </c>
      <c r="C65" s="6" t="e">
        <f>#VALUE!</f>
        <v>#VALUE!</v>
      </c>
      <c r="D65" s="15"/>
      <c r="E65" s="38"/>
      <c r="F65" s="114"/>
      <c r="G65" s="114"/>
      <c r="H65" s="38"/>
      <c r="I65" s="38"/>
      <c r="J65" s="38"/>
      <c r="K65" s="38"/>
      <c r="L65" s="38"/>
      <c r="M65" s="81"/>
      <c r="N65" s="77"/>
      <c r="O65" s="82"/>
      <c r="P65" s="83"/>
      <c r="Q65" s="82"/>
      <c r="R65" s="27"/>
      <c r="S65" s="81"/>
      <c r="T65" s="83"/>
      <c r="U65" s="82"/>
      <c r="V65" s="82"/>
      <c r="W65" s="82"/>
      <c r="X65" s="82"/>
      <c r="Y65" t="s">
        <v>323</v>
      </c>
    </row>
    <row r="66" spans="1:25" ht="18" x14ac:dyDescent="0.25">
      <c r="A66" s="45"/>
      <c r="B66" s="31" t="e">
        <f>#VALUE!</f>
        <v>#VALUE!</v>
      </c>
      <c r="C66" s="6" t="e">
        <f>#VALUE!</f>
        <v>#VALUE!</v>
      </c>
      <c r="D66" s="15"/>
      <c r="E66" s="38"/>
      <c r="F66" s="114"/>
      <c r="G66" s="114"/>
      <c r="H66" s="38"/>
      <c r="I66" s="38"/>
      <c r="J66" s="38"/>
      <c r="K66" s="38"/>
      <c r="L66" s="38"/>
      <c r="M66" s="81"/>
      <c r="N66" s="77"/>
      <c r="O66" s="82"/>
      <c r="P66" s="79"/>
      <c r="Q66" s="82"/>
      <c r="R66" s="27"/>
      <c r="S66" s="81"/>
      <c r="T66" s="83"/>
      <c r="U66" s="82"/>
      <c r="V66" s="82"/>
      <c r="W66" s="82"/>
      <c r="X66" s="82"/>
      <c r="Y66" t="s">
        <v>323</v>
      </c>
    </row>
    <row r="67" spans="1:25" ht="18" x14ac:dyDescent="0.25">
      <c r="A67" s="45"/>
      <c r="B67" s="31" t="e">
        <f>#VALUE!</f>
        <v>#VALUE!</v>
      </c>
      <c r="C67" s="6" t="e">
        <f>#VALUE!</f>
        <v>#VALUE!</v>
      </c>
      <c r="D67" s="15"/>
      <c r="E67" s="38"/>
      <c r="F67" s="114"/>
      <c r="G67" s="114"/>
      <c r="H67" s="38"/>
      <c r="I67" s="38"/>
      <c r="J67" s="38"/>
      <c r="K67" s="38"/>
      <c r="L67" s="38"/>
      <c r="M67" s="81"/>
      <c r="N67" s="77"/>
      <c r="O67" s="82"/>
      <c r="P67" s="83"/>
      <c r="Q67" s="82"/>
      <c r="R67" s="27"/>
      <c r="S67" s="81"/>
      <c r="T67" s="83"/>
      <c r="U67" s="82"/>
      <c r="V67" s="82"/>
      <c r="W67" s="82"/>
      <c r="X67" s="82"/>
      <c r="Y67" t="s">
        <v>323</v>
      </c>
    </row>
    <row r="68" spans="1:25" ht="18" x14ac:dyDescent="0.25">
      <c r="A68" s="45"/>
      <c r="B68" s="31" t="e">
        <f>#VALUE!</f>
        <v>#VALUE!</v>
      </c>
      <c r="C68" s="6" t="e">
        <f>#VALUE!</f>
        <v>#VALUE!</v>
      </c>
      <c r="D68" s="15"/>
      <c r="E68" s="38"/>
      <c r="F68" s="114"/>
      <c r="G68" s="114"/>
      <c r="H68" s="38"/>
      <c r="I68" s="38"/>
      <c r="J68" s="38"/>
      <c r="K68" s="38"/>
      <c r="L68" s="38"/>
      <c r="M68" s="81"/>
      <c r="N68" s="77"/>
      <c r="O68" s="82"/>
      <c r="P68" s="83"/>
      <c r="Q68" s="82"/>
      <c r="R68" s="27"/>
      <c r="S68" s="81"/>
      <c r="T68" s="83"/>
      <c r="U68" s="82"/>
      <c r="V68" s="82"/>
      <c r="W68" s="82"/>
      <c r="X68" s="82"/>
      <c r="Y68" t="s">
        <v>323</v>
      </c>
    </row>
    <row r="69" spans="1:25" ht="18" x14ac:dyDescent="0.25">
      <c r="A69" s="45"/>
      <c r="B69" s="31" t="e">
        <f>#VALUE!</f>
        <v>#VALUE!</v>
      </c>
      <c r="C69" s="6" t="e">
        <f>#VALUE!</f>
        <v>#VALUE!</v>
      </c>
      <c r="D69" s="15"/>
      <c r="E69" s="38"/>
      <c r="F69" s="114"/>
      <c r="G69" s="114"/>
      <c r="H69" s="38"/>
      <c r="I69" s="38"/>
      <c r="J69" s="38"/>
      <c r="K69" s="38"/>
      <c r="L69" s="38"/>
      <c r="M69" s="81"/>
      <c r="N69" s="77"/>
      <c r="O69" s="82"/>
      <c r="P69" s="83"/>
      <c r="Q69" s="82"/>
      <c r="R69" s="27"/>
      <c r="S69" s="81"/>
      <c r="T69" s="83"/>
      <c r="U69" s="82"/>
      <c r="V69" s="82"/>
      <c r="W69" s="82"/>
      <c r="X69" s="82"/>
      <c r="Y69" t="s">
        <v>323</v>
      </c>
    </row>
    <row r="70" spans="1:25" x14ac:dyDescent="0.25">
      <c r="D70" s="14"/>
    </row>
    <row r="71" spans="1:25" x14ac:dyDescent="0.25">
      <c r="D71" s="14"/>
    </row>
    <row r="72" spans="1:25" x14ac:dyDescent="0.25">
      <c r="D72" s="14"/>
    </row>
    <row r="73" spans="1:25" x14ac:dyDescent="0.25">
      <c r="D73" s="14"/>
    </row>
    <row r="74" spans="1:25" x14ac:dyDescent="0.25">
      <c r="D74" s="14"/>
    </row>
    <row r="75" spans="1:25" x14ac:dyDescent="0.25">
      <c r="D75" s="14"/>
    </row>
    <row r="76" spans="1:25" x14ac:dyDescent="0.25">
      <c r="D76" s="14"/>
    </row>
    <row r="77" spans="1:25" x14ac:dyDescent="0.25">
      <c r="D77" s="14"/>
    </row>
    <row r="78" spans="1:25" x14ac:dyDescent="0.25">
      <c r="D78" s="52"/>
    </row>
    <row r="79" spans="1:25" x14ac:dyDescent="0.25">
      <c r="D79" s="14"/>
    </row>
    <row r="80" spans="1:25" x14ac:dyDescent="0.25">
      <c r="D80" s="14"/>
    </row>
    <row r="81" spans="4:4" x14ac:dyDescent="0.25">
      <c r="D81" s="14"/>
    </row>
    <row r="82" spans="4:4" x14ac:dyDescent="0.25">
      <c r="D82" s="14"/>
    </row>
    <row r="83" spans="4:4" x14ac:dyDescent="0.25">
      <c r="D83" s="14"/>
    </row>
    <row r="84" spans="4:4" x14ac:dyDescent="0.25">
      <c r="D84" s="14"/>
    </row>
    <row r="85" spans="4:4" x14ac:dyDescent="0.25">
      <c r="D85" s="14"/>
    </row>
    <row r="86" spans="4:4" x14ac:dyDescent="0.25">
      <c r="D86" s="14"/>
    </row>
    <row r="87" spans="4:4" x14ac:dyDescent="0.25">
      <c r="D87" s="14"/>
    </row>
    <row r="88" spans="4:4" x14ac:dyDescent="0.25">
      <c r="D88" s="14"/>
    </row>
    <row r="89" spans="4:4" x14ac:dyDescent="0.25">
      <c r="D89" s="14"/>
    </row>
    <row r="90" spans="4:4" x14ac:dyDescent="0.25">
      <c r="D90" s="14"/>
    </row>
    <row r="91" spans="4:4" x14ac:dyDescent="0.25">
      <c r="D91" s="14"/>
    </row>
    <row r="92" spans="4:4" x14ac:dyDescent="0.25">
      <c r="D92" s="14"/>
    </row>
    <row r="93" spans="4:4" x14ac:dyDescent="0.25">
      <c r="D93" s="14"/>
    </row>
    <row r="94" spans="4:4" x14ac:dyDescent="0.25">
      <c r="D94" s="14"/>
    </row>
    <row r="95" spans="4:4" x14ac:dyDescent="0.25">
      <c r="D95" s="14"/>
    </row>
    <row r="96" spans="4:4" x14ac:dyDescent="0.25">
      <c r="D96" s="14"/>
    </row>
    <row r="97" spans="4:4" x14ac:dyDescent="0.25">
      <c r="D97" s="14"/>
    </row>
    <row r="98" spans="4:4" x14ac:dyDescent="0.25">
      <c r="D98" s="14"/>
    </row>
    <row r="99" spans="4:4" x14ac:dyDescent="0.25">
      <c r="D99" s="14"/>
    </row>
    <row r="100" spans="4:4" x14ac:dyDescent="0.25">
      <c r="D100" s="14"/>
    </row>
    <row r="101" spans="4:4" x14ac:dyDescent="0.25">
      <c r="D101" s="14"/>
    </row>
    <row r="102" spans="4:4" x14ac:dyDescent="0.25">
      <c r="D102" s="14"/>
    </row>
    <row r="103" spans="4:4" x14ac:dyDescent="0.25">
      <c r="D103" s="14"/>
    </row>
    <row r="104" spans="4:4" x14ac:dyDescent="0.25">
      <c r="D104" s="14"/>
    </row>
    <row r="105" spans="4:4" x14ac:dyDescent="0.25">
      <c r="D105" s="14"/>
    </row>
    <row r="106" spans="4:4" x14ac:dyDescent="0.25">
      <c r="D106" s="14"/>
    </row>
    <row r="107" spans="4:4" x14ac:dyDescent="0.25">
      <c r="D107" s="14"/>
    </row>
    <row r="108" spans="4:4" x14ac:dyDescent="0.25">
      <c r="D108" s="14"/>
    </row>
    <row r="109" spans="4:4" x14ac:dyDescent="0.25">
      <c r="D109" s="14"/>
    </row>
    <row r="110" spans="4:4" x14ac:dyDescent="0.25">
      <c r="D110" s="14"/>
    </row>
    <row r="111" spans="4:4" x14ac:dyDescent="0.25">
      <c r="D111" s="14"/>
    </row>
    <row r="112" spans="4:4" x14ac:dyDescent="0.25">
      <c r="D112" s="14"/>
    </row>
    <row r="113" spans="4:4" x14ac:dyDescent="0.25">
      <c r="D113" s="14"/>
    </row>
    <row r="114" spans="4:4" x14ac:dyDescent="0.25">
      <c r="D114" s="14"/>
    </row>
    <row r="115" spans="4:4" x14ac:dyDescent="0.25">
      <c r="D115" s="14"/>
    </row>
    <row r="116" spans="4:4" x14ac:dyDescent="0.25">
      <c r="D116" s="14"/>
    </row>
    <row r="117" spans="4:4" x14ac:dyDescent="0.25">
      <c r="D117" s="14"/>
    </row>
    <row r="118" spans="4:4" x14ac:dyDescent="0.25">
      <c r="D118" s="14"/>
    </row>
    <row r="119" spans="4:4" x14ac:dyDescent="0.25">
      <c r="D119" s="14"/>
    </row>
    <row r="120" spans="4:4" x14ac:dyDescent="0.25">
      <c r="D120" s="14"/>
    </row>
    <row r="121" spans="4:4" x14ac:dyDescent="0.25">
      <c r="D121" s="14"/>
    </row>
    <row r="122" spans="4:4" x14ac:dyDescent="0.25">
      <c r="D122" s="14"/>
    </row>
    <row r="123" spans="4:4" x14ac:dyDescent="0.25">
      <c r="D123" s="14"/>
    </row>
    <row r="124" spans="4:4" x14ac:dyDescent="0.25">
      <c r="D124" s="14"/>
    </row>
    <row r="125" spans="4:4" x14ac:dyDescent="0.25">
      <c r="D125" s="14"/>
    </row>
    <row r="126" spans="4:4" x14ac:dyDescent="0.25">
      <c r="D126" s="14"/>
    </row>
    <row r="127" spans="4:4" x14ac:dyDescent="0.25">
      <c r="D127" s="14"/>
    </row>
    <row r="128" spans="4:4" x14ac:dyDescent="0.25">
      <c r="D128" s="14"/>
    </row>
    <row r="129" spans="4:4" x14ac:dyDescent="0.25">
      <c r="D129" s="14"/>
    </row>
    <row r="130" spans="4:4" x14ac:dyDescent="0.25">
      <c r="D130" s="14"/>
    </row>
    <row r="131" spans="4:4" x14ac:dyDescent="0.25">
      <c r="D131" s="14"/>
    </row>
    <row r="132" spans="4:4" x14ac:dyDescent="0.25">
      <c r="D132" s="14"/>
    </row>
    <row r="133" spans="4:4" x14ac:dyDescent="0.25">
      <c r="D133" s="14"/>
    </row>
    <row r="134" spans="4:4" x14ac:dyDescent="0.25">
      <c r="D134" s="14"/>
    </row>
    <row r="135" spans="4:4" x14ac:dyDescent="0.25">
      <c r="D135" s="14"/>
    </row>
    <row r="136" spans="4:4" x14ac:dyDescent="0.25">
      <c r="D136" s="14"/>
    </row>
    <row r="137" spans="4:4" x14ac:dyDescent="0.25">
      <c r="D137" s="14"/>
    </row>
    <row r="138" spans="4:4" x14ac:dyDescent="0.25">
      <c r="D138" s="14"/>
    </row>
    <row r="139" spans="4:4" x14ac:dyDescent="0.25">
      <c r="D139" s="14"/>
    </row>
    <row r="140" spans="4:4" x14ac:dyDescent="0.25">
      <c r="D140" s="14"/>
    </row>
    <row r="141" spans="4:4" x14ac:dyDescent="0.25">
      <c r="D141" s="14"/>
    </row>
    <row r="142" spans="4:4" x14ac:dyDescent="0.25">
      <c r="D142" s="14"/>
    </row>
    <row r="143" spans="4:4" x14ac:dyDescent="0.25">
      <c r="D143" s="14"/>
    </row>
    <row r="144" spans="4:4" x14ac:dyDescent="0.25">
      <c r="D144" s="14"/>
    </row>
    <row r="145" spans="4:4" x14ac:dyDescent="0.25">
      <c r="D145" s="14"/>
    </row>
    <row r="146" spans="4:4" x14ac:dyDescent="0.25">
      <c r="D146" s="14"/>
    </row>
    <row r="147" spans="4:4" x14ac:dyDescent="0.25">
      <c r="D147" s="14"/>
    </row>
    <row r="148" spans="4:4" x14ac:dyDescent="0.25">
      <c r="D148" s="14"/>
    </row>
    <row r="149" spans="4:4" x14ac:dyDescent="0.25">
      <c r="D149" s="14"/>
    </row>
    <row r="150" spans="4:4" x14ac:dyDescent="0.25">
      <c r="D150" s="14"/>
    </row>
    <row r="151" spans="4:4" x14ac:dyDescent="0.25">
      <c r="D151" s="14"/>
    </row>
    <row r="152" spans="4:4" x14ac:dyDescent="0.25">
      <c r="D152" s="14"/>
    </row>
    <row r="153" spans="4:4" x14ac:dyDescent="0.25">
      <c r="D153" s="14"/>
    </row>
    <row r="154" spans="4:4" x14ac:dyDescent="0.25">
      <c r="D154" s="14"/>
    </row>
    <row r="155" spans="4:4" x14ac:dyDescent="0.25">
      <c r="D155" s="14"/>
    </row>
    <row r="156" spans="4:4" x14ac:dyDescent="0.25">
      <c r="D156" s="14"/>
    </row>
    <row r="157" spans="4:4" x14ac:dyDescent="0.25">
      <c r="D157" s="14"/>
    </row>
    <row r="158" spans="4:4" x14ac:dyDescent="0.25">
      <c r="D158" s="14"/>
    </row>
    <row r="159" spans="4:4" x14ac:dyDescent="0.25">
      <c r="D159" s="14"/>
    </row>
    <row r="160" spans="4:4" x14ac:dyDescent="0.25">
      <c r="D160" s="14"/>
    </row>
    <row r="161" spans="4:4" x14ac:dyDescent="0.25">
      <c r="D161" s="14"/>
    </row>
    <row r="162" spans="4:4" x14ac:dyDescent="0.25">
      <c r="D162" s="14"/>
    </row>
    <row r="163" spans="4:4" x14ac:dyDescent="0.25">
      <c r="D163" s="14"/>
    </row>
    <row r="164" spans="4:4" x14ac:dyDescent="0.25">
      <c r="D164" s="14"/>
    </row>
    <row r="165" spans="4:4" x14ac:dyDescent="0.25">
      <c r="D165" s="14"/>
    </row>
    <row r="166" spans="4:4" x14ac:dyDescent="0.25">
      <c r="D166" s="14"/>
    </row>
    <row r="167" spans="4:4" x14ac:dyDescent="0.25">
      <c r="D167" s="14"/>
    </row>
    <row r="168" spans="4:4" x14ac:dyDescent="0.25">
      <c r="D168" s="14"/>
    </row>
    <row r="169" spans="4:4" x14ac:dyDescent="0.25">
      <c r="D169" s="14"/>
    </row>
    <row r="170" spans="4:4" x14ac:dyDescent="0.25">
      <c r="D170" s="14"/>
    </row>
    <row r="171" spans="4:4" x14ac:dyDescent="0.25">
      <c r="D171" s="14"/>
    </row>
    <row r="172" spans="4:4" x14ac:dyDescent="0.25">
      <c r="D172" s="14"/>
    </row>
    <row r="173" spans="4:4" x14ac:dyDescent="0.25">
      <c r="D173" s="14"/>
    </row>
    <row r="174" spans="4:4" x14ac:dyDescent="0.25">
      <c r="D174" s="14"/>
    </row>
    <row r="175" spans="4:4" x14ac:dyDescent="0.25">
      <c r="D175" s="14"/>
    </row>
    <row r="176" spans="4:4" x14ac:dyDescent="0.25">
      <c r="D176" s="14"/>
    </row>
    <row r="177" spans="4:4" x14ac:dyDescent="0.25">
      <c r="D177" s="14"/>
    </row>
    <row r="178" spans="4:4" x14ac:dyDescent="0.25">
      <c r="D178" s="14"/>
    </row>
    <row r="179" spans="4:4" x14ac:dyDescent="0.25">
      <c r="D179" s="14"/>
    </row>
    <row r="180" spans="4:4" x14ac:dyDescent="0.25">
      <c r="D180" s="14"/>
    </row>
    <row r="181" spans="4:4" x14ac:dyDescent="0.25">
      <c r="D181" s="14"/>
    </row>
    <row r="182" spans="4:4" x14ac:dyDescent="0.25">
      <c r="D182" s="14"/>
    </row>
    <row r="183" spans="4:4" x14ac:dyDescent="0.25">
      <c r="D183" s="14"/>
    </row>
  </sheetData>
  <autoFilter ref="A7:X69">
    <sortState ref="A8:AB70">
      <sortCondition ref="D7:D70"/>
    </sortState>
  </autoFilter>
  <mergeCells count="4">
    <mergeCell ref="M6:R6"/>
    <mergeCell ref="S6:X6"/>
    <mergeCell ref="H6:L6"/>
    <mergeCell ref="D6:G6"/>
  </mergeCells>
  <conditionalFormatting sqref="Q8:Q69">
    <cfRule type="expression" dxfId="196" priority="110">
      <formula>DATEDIF(O8,Q8,"d")&gt;5</formula>
    </cfRule>
    <cfRule type="expression" dxfId="195" priority="111">
      <formula>DATEDIF(O8,Q8,"d")&lt;=5</formula>
    </cfRule>
  </conditionalFormatting>
  <conditionalFormatting sqref="O8:O69">
    <cfRule type="containsBlanks" priority="92" stopIfTrue="1">
      <formula>LEN(TRIM(O8))=0</formula>
    </cfRule>
  </conditionalFormatting>
  <conditionalFormatting sqref="B8:C69">
    <cfRule type="containsText" dxfId="194" priority="51" operator="containsText" text="FINIT">
      <formula>NOT(ISERROR(SEARCH("FINIT",B8)))</formula>
    </cfRule>
    <cfRule type="expression" dxfId="193" priority="52">
      <formula>IF(OR($B8="DOE A ANTICIPER",$B8="REPRISES R7 A FAIRE",$B8="EN ATTENTE"),"VRAI","FAUX")</formula>
    </cfRule>
    <cfRule type="expression" dxfId="192" priority="54">
      <formula>IF(OR(AND($B8="ENVOI DOE XL",$C8&gt;=8),AND($B8="CD DOE A ENVOYER",$C8&gt;=8),AND($B8="REPRISES XL A FAIRE",$C8&gt;=8)),"VRAI","FAUX")</formula>
    </cfRule>
    <cfRule type="expression" dxfId="191" priority="55">
      <formula>IF(OR(AND($B8="ENVOI DOE XL",$C8=7),AND($B8="CD DOE A ENVOYER",$C8=7),AND($B8="REPRISES XL A FAIRE",$C8=7)),"VRAI","FAUX")</formula>
    </cfRule>
    <cfRule type="expression" dxfId="190" priority="56">
      <formula>IF(OR(AND($B8="ENVOI DOE XL",$C8=6),AND($B8="CD DOE A ENVOYER",$C8=6),AND($B8="REPRISES XL A FAIRE",$C8=6)),"VRAI","FAUX")</formula>
    </cfRule>
    <cfRule type="expression" dxfId="189" priority="57">
      <formula>IF(OR(AND($B8="ENVOI DOE XL",$C8=5),AND($B8="CD DOE A ENVOYER",$C8=5),AND($B8="REPRISES XL A FAIRE",$C8=5)),"VRAI","FAUX")</formula>
    </cfRule>
    <cfRule type="expression" dxfId="188" priority="58">
      <formula>IF(OR(AND($B8="ENVOI DOE XL",$C8=4),AND($B8="CD DOE A ENVOYER",$C8=4),AND($B8="REPRISES XL A FAIRE",$C8=4)),"VRAI","FAUX")</formula>
    </cfRule>
    <cfRule type="expression" dxfId="187" priority="59">
      <formula>IF(OR(AND($B8="ENVOI DOE XL",$C8=3),AND($B8="CD DOE A ENVOYER",$C8=3),AND($B8="REPRISES XL A FAIRE",$C8=3)),"VRAI","FAUX")</formula>
    </cfRule>
    <cfRule type="expression" dxfId="186" priority="60">
      <formula>IF(OR(AND($B8="ENVOI DOE XL",$C8=2),AND($B8="CD DOE A ENVOYER",$C8=2),AND($B8="REPRISES XL A FAIRE",$C8=2)),"VRAI","FAUX")</formula>
    </cfRule>
    <cfRule type="expression" dxfId="185" priority="61">
      <formula>IF(OR(AND($B8="ENVOI DOE XL",$C8=1),AND($B8="CD DOE A ENVOYER",$C8=1),AND($B8="REPRISES XL A FAIRE",$C8=1)),"VRAI","FAUX")</formula>
    </cfRule>
    <cfRule type="expression" dxfId="184" priority="62">
      <formula>IF(OR(AND($B8="ENVOI DOE XL",$C8=0),AND($B8="CD DOE A ENVOYER",$C8=0),AND($B8="REPRISES XL A FAIRE",$C8=0)),"VRAI","FAUX")</formula>
    </cfRule>
    <cfRule type="expression" dxfId="183" priority="64">
      <formula>IF(AND($B8="LEVEE R7 A FAIRE",$C8&gt;=5),"VRAI","FAUX")</formula>
    </cfRule>
    <cfRule type="expression" dxfId="182" priority="65">
      <formula>IF(AND($B8="LEVEE R7 A FAIRE",$C8=4),"VRAI","FAUX")</formula>
    </cfRule>
    <cfRule type="expression" dxfId="181" priority="66">
      <formula>IF(AND($B8="LEVEE R7 A FAIRE",$C8=3),"VRAI","FAUX")</formula>
    </cfRule>
    <cfRule type="expression" dxfId="180" priority="67">
      <formula>IF(AND($B8="LEVEE R7 A FAIRE",$C8=2),"VRAI","FAUX")</formula>
    </cfRule>
    <cfRule type="expression" dxfId="179" priority="68">
      <formula>IF(AND($B8="LEVEE R7 A FAIRE",$C8&lt;=1),"VRAI","FAUX")</formula>
    </cfRule>
    <cfRule type="expression" dxfId="178" priority="74">
      <formula>IF(AND($B8="DOE A FAIRE",$C8&gt;=13),"VRAI","FAUX")</formula>
    </cfRule>
    <cfRule type="expression" dxfId="177" priority="75">
      <formula>IF(AND($B8="DOE A FAIRE",$C8=12),"VRAI","FAUX")</formula>
    </cfRule>
    <cfRule type="expression" dxfId="176" priority="76">
      <formula>IF(OR(AND($B8="DOE A FAIRE",$C8=10),AND($B8="DOE A FAIRE",$C8=11)),"VRAI","FAUX")</formula>
    </cfRule>
    <cfRule type="expression" dxfId="175" priority="77">
      <formula>IF(OR(AND($B8="DOE A FAIRE",$C8=8),AND($B8="DOE A FAIRE",$C8=9)),"VRAI","FAUX")</formula>
    </cfRule>
    <cfRule type="expression" dxfId="174" priority="78">
      <formula>IF(AND($B8="DOE A FAIRE",$C8=7),"VRAI","FAUX")</formula>
    </cfRule>
    <cfRule type="expression" dxfId="173" priority="79">
      <formula>IF(OR(AND($B8="DOE A FAIRE",$C8=5),AND($B8="DOE A FAIRE",$C8=6)),"VRAI","FAUX")</formula>
    </cfRule>
    <cfRule type="expression" dxfId="172" priority="80">
      <formula>IF(OR(AND($B8="DOE A FAIRE",$C8=3),AND($B8="DOE A FAIRE",$C8=4)),"VRAI","FAUX")</formula>
    </cfRule>
    <cfRule type="expression" dxfId="171" priority="81">
      <formula>IF(OR(AND($B8="DOE A FAIRE",$C8=1),AND($B8="DOE A FAIRE",$C8=2)),"VRAI","FAUX")</formula>
    </cfRule>
    <cfRule type="expression" dxfId="170" priority="83">
      <formula>IF(AND($B8="DOE A FAIRE",$C8=0),"VRAI","FAUX")</formula>
    </cfRule>
  </conditionalFormatting>
  <conditionalFormatting sqref="O8:O14">
    <cfRule type="expression" dxfId="169" priority="167" stopIfTrue="1">
      <formula>#REF!&lt;&gt;""</formula>
    </cfRule>
    <cfRule type="expression" dxfId="168" priority="168">
      <formula>DATEDIF(O8,#REF!,"d")&gt;5</formula>
    </cfRule>
  </conditionalFormatting>
  <conditionalFormatting sqref="O15:O16 O20:O40">
    <cfRule type="expression" dxfId="167" priority="169" stopIfTrue="1">
      <formula>#REF!&lt;&gt;""</formula>
    </cfRule>
    <cfRule type="expression" dxfId="166" priority="170">
      <formula>DATEDIF(O15,N8,"d")&gt;5</formula>
    </cfRule>
  </conditionalFormatting>
  <conditionalFormatting sqref="O17:O19 O41">
    <cfRule type="expression" dxfId="165" priority="237" stopIfTrue="1">
      <formula>#REF!&lt;&gt;""</formula>
    </cfRule>
    <cfRule type="expression" dxfId="164" priority="238">
      <formula>DATEDIF(O17,N11,"d")&gt;5</formula>
    </cfRule>
  </conditionalFormatting>
  <conditionalFormatting sqref="O42:O69">
    <cfRule type="expression" dxfId="163" priority="295" stopIfTrue="1">
      <formula>#REF!&lt;&gt;""</formula>
    </cfRule>
    <cfRule type="expression" dxfId="162" priority="296">
      <formula>DATEDIF(O42,N40,"d")&gt;5</formula>
    </cfRule>
  </conditionalFormatting>
  <dataValidations count="1">
    <dataValidation type="list" allowBlank="1" showInputMessage="1" showErrorMessage="1" sqref="G8:G43">
      <formula1>"Neuf,Réam"</formula1>
    </dataValidation>
  </dataValidations>
  <hyperlinks>
    <hyperlink ref="D2" location="Général!G1" display="Appel à recette"/>
    <hyperlink ref="D3" location="Général!N1" display="An1_FN6/Réserves"/>
    <hyperlink ref="D4" location="Général!V1" display="ENVOIS DOE DOCUMENTALISTE"/>
  </hyperlinks>
  <pageMargins left="0.55118110236220474" right="0.23622047244094491" top="0.35433070866141736" bottom="0.15748031496062992" header="0.31496062992125984" footer="0.31496062992125984"/>
  <pageSetup paperSize="8" scale="29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Objet d’environnement du Gestionnaire d" dvAspect="DVASPECT_ICON" shapeId="5122" r:id="rId4">
          <objectPr defaultSize="0" autoPict="0" r:id="rId5">
            <anchor moveWithCells="1">
              <from>
                <xdr:col>19</xdr:col>
                <xdr:colOff>704850</xdr:colOff>
                <xdr:row>38</xdr:row>
                <xdr:rowOff>57150</xdr:rowOff>
              </from>
              <to>
                <xdr:col>19</xdr:col>
                <xdr:colOff>2466975</xdr:colOff>
                <xdr:row>38</xdr:row>
                <xdr:rowOff>266700</xdr:rowOff>
              </to>
            </anchor>
          </objectPr>
        </oleObject>
      </mc:Choice>
      <mc:Fallback>
        <oleObject progId="Objet d’environnement du Gestionnaire d" dvAspect="DVASPECT_ICON" shapeId="5122" r:id="rId4"/>
      </mc:Fallback>
    </mc:AlternateContent>
    <mc:AlternateContent xmlns:mc="http://schemas.openxmlformats.org/markup-compatibility/2006">
      <mc:Choice Requires="x14">
        <oleObject progId="Objet d’environnement du Gestionnaire d" dvAspect="DVASPECT_ICON" shapeId="5123" r:id="rId6">
          <objectPr defaultSize="0" autoPict="0" r:id="rId7">
            <anchor moveWithCells="1">
              <from>
                <xdr:col>19</xdr:col>
                <xdr:colOff>666750</xdr:colOff>
                <xdr:row>10</xdr:row>
                <xdr:rowOff>47625</xdr:rowOff>
              </from>
              <to>
                <xdr:col>19</xdr:col>
                <xdr:colOff>2438400</xdr:colOff>
                <xdr:row>10</xdr:row>
                <xdr:rowOff>247650</xdr:rowOff>
              </to>
            </anchor>
          </objectPr>
        </oleObject>
      </mc:Choice>
      <mc:Fallback>
        <oleObject progId="Objet d’environnement du Gestionnaire d" dvAspect="DVASPECT_ICON" shapeId="5123" r:id="rId6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V185"/>
  <sheetViews>
    <sheetView workbookViewId="0">
      <pane xSplit="6" ySplit="7" topLeftCell="G8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 x14ac:dyDescent="0.25"/>
  <cols>
    <col min="1" max="1" width="5.140625" customWidth="1"/>
    <col min="2" max="2" width="21.7109375" customWidth="1"/>
    <col min="3" max="3" width="8.28515625" customWidth="1"/>
    <col min="4" max="4" width="44" customWidth="1"/>
    <col min="5" max="5" width="16.7109375" customWidth="1"/>
    <col min="6" max="6" width="17.28515625" customWidth="1"/>
    <col min="7" max="8" width="16.7109375" customWidth="1"/>
    <col min="9" max="9" width="48.28515625" customWidth="1"/>
    <col min="10" max="10" width="18.7109375" customWidth="1"/>
    <col min="11" max="11" width="28.7109375" customWidth="1"/>
    <col min="12" max="12" width="21.28515625" customWidth="1"/>
    <col min="13" max="13" width="45.28515625" customWidth="1"/>
    <col min="14" max="14" width="22.7109375" customWidth="1"/>
    <col min="15" max="15" width="21.85546875" customWidth="1"/>
    <col min="16" max="16" width="21.28515625" customWidth="1"/>
    <col min="17" max="17" width="30.42578125" customWidth="1"/>
    <col min="18" max="18" width="11.85546875" customWidth="1"/>
    <col min="19" max="19" width="24.5703125" customWidth="1"/>
    <col min="20" max="20" width="23" customWidth="1"/>
    <col min="21" max="21" width="17.85546875" customWidth="1"/>
    <col min="22" max="22" width="20.42578125" customWidth="1"/>
  </cols>
  <sheetData>
    <row r="1" spans="1:22" ht="7.5" customHeight="1" thickBot="1" x14ac:dyDescent="0.3"/>
    <row r="2" spans="1:22" ht="19.5" thickBot="1" x14ac:dyDescent="0.3">
      <c r="D2" s="40" t="s">
        <v>192</v>
      </c>
      <c r="K2" s="12">
        <f ca="1">NOW()</f>
        <v>42859.046258912036</v>
      </c>
    </row>
    <row r="3" spans="1:22" ht="19.5" thickBot="1" x14ac:dyDescent="0.3">
      <c r="D3" s="41" t="s">
        <v>191</v>
      </c>
      <c r="K3" s="39"/>
    </row>
    <row r="4" spans="1:22" ht="19.5" thickBot="1" x14ac:dyDescent="0.3">
      <c r="D4" s="42" t="s">
        <v>190</v>
      </c>
      <c r="K4" s="39"/>
    </row>
    <row r="5" spans="1:22" ht="19.5" thickBot="1" x14ac:dyDescent="0.3">
      <c r="K5" s="39"/>
      <c r="L5" s="28" t="s">
        <v>17</v>
      </c>
      <c r="O5" s="28" t="s">
        <v>17</v>
      </c>
      <c r="P5" s="28" t="s">
        <v>18</v>
      </c>
    </row>
    <row r="6" spans="1:22" ht="21.75" thickBot="1" x14ac:dyDescent="0.4">
      <c r="D6" s="150" t="s">
        <v>189</v>
      </c>
      <c r="E6" s="151"/>
      <c r="F6" s="152"/>
      <c r="G6" s="153" t="s">
        <v>186</v>
      </c>
      <c r="H6" s="154"/>
      <c r="I6" s="155"/>
      <c r="J6" s="156" t="s">
        <v>187</v>
      </c>
      <c r="K6" s="157"/>
      <c r="L6" s="157"/>
      <c r="M6" s="157"/>
      <c r="N6" s="157"/>
      <c r="O6" s="158"/>
      <c r="P6" s="159" t="s">
        <v>188</v>
      </c>
      <c r="Q6" s="160"/>
      <c r="R6" s="160"/>
      <c r="S6" s="160"/>
      <c r="T6" s="160"/>
      <c r="U6" s="160"/>
      <c r="V6" s="161"/>
    </row>
    <row r="7" spans="1:22" ht="36.75" customHeight="1" x14ac:dyDescent="0.25">
      <c r="B7" s="29" t="s">
        <v>16</v>
      </c>
      <c r="C7" s="30" t="s">
        <v>166</v>
      </c>
      <c r="D7" s="21" t="s">
        <v>0</v>
      </c>
      <c r="E7" s="37" t="s">
        <v>1</v>
      </c>
      <c r="F7" s="22" t="s">
        <v>3</v>
      </c>
      <c r="G7" s="19" t="s">
        <v>164</v>
      </c>
      <c r="H7" s="10" t="s">
        <v>15</v>
      </c>
      <c r="I7" s="11" t="s">
        <v>13</v>
      </c>
      <c r="J7" s="7" t="s">
        <v>12</v>
      </c>
      <c r="K7" s="8" t="s">
        <v>11</v>
      </c>
      <c r="L7" s="8" t="s">
        <v>14</v>
      </c>
      <c r="M7" s="8" t="s">
        <v>7</v>
      </c>
      <c r="N7" s="9" t="s">
        <v>19</v>
      </c>
      <c r="O7" s="26" t="s">
        <v>163</v>
      </c>
      <c r="P7" s="3" t="s">
        <v>9</v>
      </c>
      <c r="Q7" s="33" t="s">
        <v>2</v>
      </c>
      <c r="R7" s="34" t="s">
        <v>184</v>
      </c>
      <c r="S7" s="102" t="s">
        <v>307</v>
      </c>
      <c r="T7" s="4" t="s">
        <v>19</v>
      </c>
      <c r="U7" s="4" t="s">
        <v>8</v>
      </c>
      <c r="V7" s="5" t="s">
        <v>275</v>
      </c>
    </row>
    <row r="8" spans="1:22" ht="18" x14ac:dyDescent="0.25">
      <c r="A8" s="45"/>
      <c r="B8" s="31" t="e">
        <f>#VALUE!</f>
        <v>#VALUE!</v>
      </c>
      <c r="C8" s="6" t="e">
        <f>#VALUE!</f>
        <v>#VALUE!</v>
      </c>
      <c r="D8" s="15" t="s">
        <v>249</v>
      </c>
      <c r="E8" s="38" t="s">
        <v>250</v>
      </c>
      <c r="F8" s="25"/>
      <c r="G8" s="20"/>
      <c r="H8" s="16"/>
      <c r="I8" s="78"/>
      <c r="J8" s="81"/>
      <c r="K8" s="77"/>
      <c r="L8" s="82"/>
      <c r="M8" s="83"/>
      <c r="N8" s="82"/>
      <c r="O8" s="27"/>
      <c r="P8" s="81"/>
      <c r="Q8" s="86" t="s">
        <v>277</v>
      </c>
      <c r="R8" s="82">
        <v>42537</v>
      </c>
      <c r="S8" s="82"/>
      <c r="T8" s="82"/>
      <c r="U8" s="82"/>
      <c r="V8" s="76"/>
    </row>
    <row r="9" spans="1:22" ht="18" x14ac:dyDescent="0.25">
      <c r="A9" s="45"/>
      <c r="B9" s="31" t="e">
        <f>#VALUE!</f>
        <v>#VALUE!</v>
      </c>
      <c r="C9" s="6" t="e">
        <f>#VALUE!</f>
        <v>#VALUE!</v>
      </c>
      <c r="D9" s="15" t="s">
        <v>251</v>
      </c>
      <c r="E9" s="38" t="s">
        <v>252</v>
      </c>
      <c r="F9" s="25" t="s">
        <v>154</v>
      </c>
      <c r="G9" s="20"/>
      <c r="H9" s="16"/>
      <c r="I9" s="78"/>
      <c r="J9" s="81"/>
      <c r="K9" s="77"/>
      <c r="L9" s="82"/>
      <c r="M9" s="83"/>
      <c r="N9" s="82"/>
      <c r="O9" s="27"/>
      <c r="P9" s="81"/>
      <c r="Q9" s="83"/>
      <c r="R9" s="82"/>
      <c r="S9" s="82"/>
      <c r="T9" s="82"/>
      <c r="U9" s="82"/>
      <c r="V9" s="76"/>
    </row>
    <row r="10" spans="1:22" ht="18" x14ac:dyDescent="0.25">
      <c r="A10" s="45" t="s">
        <v>196</v>
      </c>
      <c r="B10" s="31" t="e">
        <f>#VALUE!</f>
        <v>#VALUE!</v>
      </c>
      <c r="C10" s="6" t="e">
        <f>#VALUE!</f>
        <v>#VALUE!</v>
      </c>
      <c r="D10" s="15" t="s">
        <v>253</v>
      </c>
      <c r="E10" s="38" t="s">
        <v>254</v>
      </c>
      <c r="F10" s="25" t="s">
        <v>154</v>
      </c>
      <c r="G10" s="20"/>
      <c r="H10" s="16"/>
      <c r="I10" s="78"/>
      <c r="J10" s="81"/>
      <c r="K10" s="77"/>
      <c r="L10" s="82"/>
      <c r="M10" s="83"/>
      <c r="N10" s="82"/>
      <c r="O10" s="27"/>
      <c r="P10" s="81"/>
      <c r="Q10" s="83"/>
      <c r="R10" s="82"/>
      <c r="S10" s="82"/>
      <c r="T10" s="82"/>
      <c r="U10" s="82"/>
      <c r="V10" s="76"/>
    </row>
    <row r="11" spans="1:22" ht="18" x14ac:dyDescent="0.25">
      <c r="A11" s="45"/>
      <c r="B11" s="31" t="e">
        <f>#VALUE!</f>
        <v>#VALUE!</v>
      </c>
      <c r="C11" s="6" t="e">
        <f>#VALUE!</f>
        <v>#VALUE!</v>
      </c>
      <c r="D11" s="15" t="s">
        <v>276</v>
      </c>
      <c r="E11" s="38" t="s">
        <v>255</v>
      </c>
      <c r="F11" s="25" t="s">
        <v>152</v>
      </c>
      <c r="G11" s="20"/>
      <c r="H11" s="16"/>
      <c r="I11" s="78"/>
      <c r="J11" s="81"/>
      <c r="K11" s="77"/>
      <c r="L11" s="82"/>
      <c r="M11" s="83"/>
      <c r="N11" s="82"/>
      <c r="O11" s="27"/>
      <c r="P11" s="81"/>
      <c r="Q11" s="83"/>
      <c r="R11" s="82"/>
      <c r="S11" s="82"/>
      <c r="T11" s="82"/>
      <c r="U11" s="82">
        <v>42535</v>
      </c>
      <c r="V11" s="76"/>
    </row>
    <row r="12" spans="1:22" ht="18" x14ac:dyDescent="0.25">
      <c r="A12" s="45"/>
      <c r="B12" s="31" t="e">
        <f>#VALUE!</f>
        <v>#VALUE!</v>
      </c>
      <c r="C12" s="6" t="e">
        <f>#VALUE!</f>
        <v>#VALUE!</v>
      </c>
      <c r="D12" s="15" t="s">
        <v>256</v>
      </c>
      <c r="E12" s="38" t="s">
        <v>258</v>
      </c>
      <c r="F12" s="25" t="s">
        <v>152</v>
      </c>
      <c r="G12" s="20"/>
      <c r="H12" s="16"/>
      <c r="I12" s="78"/>
      <c r="J12" s="81"/>
      <c r="K12" s="77"/>
      <c r="L12" s="82"/>
      <c r="M12" s="83"/>
      <c r="N12" s="82"/>
      <c r="O12" s="27"/>
      <c r="P12" s="81"/>
      <c r="Q12" s="83"/>
      <c r="R12" s="82"/>
      <c r="S12" s="82"/>
      <c r="T12" s="82"/>
      <c r="U12" s="82"/>
      <c r="V12" s="76"/>
    </row>
    <row r="13" spans="1:22" ht="18" x14ac:dyDescent="0.25">
      <c r="A13" s="45"/>
      <c r="B13" s="31" t="e">
        <f>#VALUE!</f>
        <v>#VALUE!</v>
      </c>
      <c r="C13" s="6" t="e">
        <f>#VALUE!</f>
        <v>#VALUE!</v>
      </c>
      <c r="D13" s="15" t="s">
        <v>257</v>
      </c>
      <c r="E13" s="38" t="s">
        <v>259</v>
      </c>
      <c r="F13" s="25" t="s">
        <v>152</v>
      </c>
      <c r="G13" s="20"/>
      <c r="H13" s="16"/>
      <c r="I13" s="78"/>
      <c r="J13" s="81"/>
      <c r="K13" s="77"/>
      <c r="L13" s="82"/>
      <c r="M13" s="83"/>
      <c r="N13" s="82"/>
      <c r="O13" s="27"/>
      <c r="P13" s="81"/>
      <c r="Q13" s="83"/>
      <c r="R13" s="82"/>
      <c r="S13" s="82"/>
      <c r="T13" s="82"/>
      <c r="U13" s="82"/>
      <c r="V13" s="76"/>
    </row>
    <row r="14" spans="1:22" ht="18" x14ac:dyDescent="0.25">
      <c r="A14" s="45"/>
      <c r="B14" s="31" t="e">
        <f>#VALUE!</f>
        <v>#VALUE!</v>
      </c>
      <c r="C14" s="6" t="e">
        <f>#VALUE!</f>
        <v>#VALUE!</v>
      </c>
      <c r="D14" s="15" t="s">
        <v>260</v>
      </c>
      <c r="E14" s="38" t="s">
        <v>261</v>
      </c>
      <c r="F14" s="25" t="s">
        <v>155</v>
      </c>
      <c r="G14" s="20"/>
      <c r="H14" s="16"/>
      <c r="I14" s="78"/>
      <c r="J14" s="81"/>
      <c r="K14" s="77"/>
      <c r="L14" s="82"/>
      <c r="M14" s="83"/>
      <c r="N14" s="82"/>
      <c r="O14" s="27"/>
      <c r="P14" s="81"/>
      <c r="Q14" s="83"/>
      <c r="R14" s="82"/>
      <c r="S14" s="82"/>
      <c r="T14" s="82"/>
      <c r="U14" s="82"/>
      <c r="V14" s="76"/>
    </row>
    <row r="15" spans="1:22" ht="18" x14ac:dyDescent="0.25">
      <c r="A15" s="45"/>
      <c r="B15" s="31" t="e">
        <f>#VALUE!</f>
        <v>#VALUE!</v>
      </c>
      <c r="C15" s="6" t="e">
        <f>#VALUE!</f>
        <v>#VALUE!</v>
      </c>
      <c r="D15" s="15" t="s">
        <v>262</v>
      </c>
      <c r="E15" s="38" t="s">
        <v>263</v>
      </c>
      <c r="F15" s="25" t="s">
        <v>155</v>
      </c>
      <c r="G15" s="20"/>
      <c r="H15" s="16"/>
      <c r="I15" s="78"/>
      <c r="J15" s="81"/>
      <c r="K15" s="77"/>
      <c r="L15" s="82"/>
      <c r="M15" s="83"/>
      <c r="N15" s="82"/>
      <c r="O15" s="27"/>
      <c r="P15" s="81"/>
      <c r="Q15" s="87" t="s">
        <v>278</v>
      </c>
      <c r="R15" s="82">
        <v>42537</v>
      </c>
      <c r="S15" s="82"/>
      <c r="T15" s="82"/>
      <c r="U15" s="82"/>
      <c r="V15" s="76"/>
    </row>
    <row r="16" spans="1:22" ht="18" x14ac:dyDescent="0.25">
      <c r="A16" s="45"/>
      <c r="B16" s="31" t="e">
        <f>#VALUE!</f>
        <v>#VALUE!</v>
      </c>
      <c r="C16" s="6" t="e">
        <f>#VALUE!</f>
        <v>#VALUE!</v>
      </c>
      <c r="D16" s="15" t="s">
        <v>264</v>
      </c>
      <c r="E16" s="38" t="s">
        <v>265</v>
      </c>
      <c r="F16" s="25" t="s">
        <v>155</v>
      </c>
      <c r="G16" s="20"/>
      <c r="H16" s="16"/>
      <c r="I16" s="78"/>
      <c r="J16" s="81"/>
      <c r="K16" s="77"/>
      <c r="L16" s="82"/>
      <c r="M16" s="83"/>
      <c r="N16" s="82"/>
      <c r="O16" s="27"/>
      <c r="P16" s="81"/>
      <c r="Q16" s="83"/>
      <c r="R16" s="82"/>
      <c r="S16" s="82"/>
      <c r="T16" s="82"/>
      <c r="U16" s="82">
        <v>42534</v>
      </c>
      <c r="V16" s="76">
        <v>42537</v>
      </c>
    </row>
    <row r="17" spans="1:22" ht="18" x14ac:dyDescent="0.25">
      <c r="A17" s="45"/>
      <c r="B17" s="31" t="e">
        <f>#VALUE!</f>
        <v>#VALUE!</v>
      </c>
      <c r="C17" s="6" t="e">
        <f>#VALUE!</f>
        <v>#VALUE!</v>
      </c>
      <c r="D17" s="15" t="s">
        <v>266</v>
      </c>
      <c r="E17" s="38" t="s">
        <v>267</v>
      </c>
      <c r="F17" s="25" t="s">
        <v>155</v>
      </c>
      <c r="G17" s="20"/>
      <c r="H17" s="16"/>
      <c r="I17" s="78"/>
      <c r="J17" s="81"/>
      <c r="K17" s="77"/>
      <c r="L17" s="82"/>
      <c r="M17" s="83"/>
      <c r="N17" s="82"/>
      <c r="O17" s="27"/>
      <c r="P17" s="81"/>
      <c r="Q17" s="83"/>
      <c r="R17" s="82"/>
      <c r="S17" s="82"/>
      <c r="T17" s="82"/>
      <c r="U17" s="82"/>
      <c r="V17" s="76"/>
    </row>
    <row r="18" spans="1:22" ht="18" x14ac:dyDescent="0.25">
      <c r="A18" s="45"/>
      <c r="B18" s="31" t="e">
        <f>#VALUE!</f>
        <v>#VALUE!</v>
      </c>
      <c r="C18" s="6" t="e">
        <f>#VALUE!</f>
        <v>#VALUE!</v>
      </c>
      <c r="D18" s="15" t="s">
        <v>268</v>
      </c>
      <c r="E18" s="38" t="s">
        <v>269</v>
      </c>
      <c r="F18" s="25" t="s">
        <v>155</v>
      </c>
      <c r="G18" s="20"/>
      <c r="H18" s="16"/>
      <c r="I18" s="78"/>
      <c r="J18" s="81"/>
      <c r="K18" s="77"/>
      <c r="L18" s="82"/>
      <c r="M18" s="83"/>
      <c r="N18" s="82"/>
      <c r="O18" s="27"/>
      <c r="P18" s="81"/>
      <c r="Q18" s="87" t="s">
        <v>278</v>
      </c>
      <c r="R18" s="82">
        <v>42537</v>
      </c>
      <c r="S18" s="82" t="s">
        <v>308</v>
      </c>
      <c r="T18" s="82"/>
      <c r="U18" s="82"/>
      <c r="V18" s="76"/>
    </row>
    <row r="19" spans="1:22" ht="18" x14ac:dyDescent="0.25">
      <c r="A19" s="45"/>
      <c r="B19" s="31" t="e">
        <f>#VALUE!</f>
        <v>#VALUE!</v>
      </c>
      <c r="C19" s="6" t="e">
        <f>#VALUE!</f>
        <v>#VALUE!</v>
      </c>
      <c r="D19" s="15" t="s">
        <v>270</v>
      </c>
      <c r="E19" s="38" t="s">
        <v>271</v>
      </c>
      <c r="F19" s="25" t="s">
        <v>153</v>
      </c>
      <c r="G19" s="20"/>
      <c r="H19" s="16"/>
      <c r="I19" s="78"/>
      <c r="J19" s="81"/>
      <c r="K19" s="77"/>
      <c r="L19" s="82"/>
      <c r="M19" s="83"/>
      <c r="N19" s="82"/>
      <c r="O19" s="27"/>
      <c r="P19" s="81"/>
      <c r="Q19" s="84"/>
      <c r="R19" s="82"/>
      <c r="S19" s="82"/>
      <c r="T19" s="82"/>
      <c r="U19" s="82"/>
      <c r="V19" s="76"/>
    </row>
    <row r="20" spans="1:22" ht="18" x14ac:dyDescent="0.25">
      <c r="A20" s="45"/>
      <c r="B20" s="31" t="e">
        <f>#VALUE!</f>
        <v>#VALUE!</v>
      </c>
      <c r="C20" s="6" t="e">
        <f>#VALUE!</f>
        <v>#VALUE!</v>
      </c>
      <c r="D20" s="15" t="s">
        <v>272</v>
      </c>
      <c r="E20" s="38" t="s">
        <v>273</v>
      </c>
      <c r="F20" s="25" t="s">
        <v>153</v>
      </c>
      <c r="G20" s="20"/>
      <c r="H20" s="16"/>
      <c r="I20" s="78"/>
      <c r="J20" s="81"/>
      <c r="K20" s="77"/>
      <c r="L20" s="82"/>
      <c r="M20" s="83"/>
      <c r="N20" s="82"/>
      <c r="O20" s="27"/>
      <c r="P20" s="81"/>
      <c r="Q20" s="84"/>
      <c r="R20" s="82"/>
      <c r="S20" s="82"/>
      <c r="T20" s="82"/>
      <c r="U20" s="82"/>
      <c r="V20" s="76"/>
    </row>
    <row r="21" spans="1:22" ht="18" x14ac:dyDescent="0.25">
      <c r="A21" s="45"/>
      <c r="B21" s="31" t="e">
        <f>#VALUE!</f>
        <v>#VALUE!</v>
      </c>
      <c r="C21" s="6" t="e">
        <f>#VALUE!</f>
        <v>#VALUE!</v>
      </c>
      <c r="D21" s="15" t="s">
        <v>274</v>
      </c>
      <c r="E21" s="38" t="s">
        <v>133</v>
      </c>
      <c r="F21" s="25" t="s">
        <v>153</v>
      </c>
      <c r="G21" s="20"/>
      <c r="H21" s="16"/>
      <c r="I21" s="78"/>
      <c r="J21" s="81"/>
      <c r="K21" s="77"/>
      <c r="L21" s="82"/>
      <c r="M21" s="83"/>
      <c r="N21" s="82"/>
      <c r="O21" s="27"/>
      <c r="P21" s="81"/>
      <c r="Q21" s="83"/>
      <c r="R21" s="82"/>
      <c r="S21" s="82"/>
      <c r="T21" s="82"/>
      <c r="U21" s="82"/>
      <c r="V21" s="76"/>
    </row>
    <row r="22" spans="1:22" ht="18" x14ac:dyDescent="0.25">
      <c r="A22" s="45"/>
      <c r="B22" s="31" t="e">
        <f>#VALUE!</f>
        <v>#VALUE!</v>
      </c>
      <c r="C22" s="6" t="e">
        <f>#VALUE!</f>
        <v>#VALUE!</v>
      </c>
      <c r="D22" s="15" t="s">
        <v>279</v>
      </c>
      <c r="E22" s="38" t="s">
        <v>286</v>
      </c>
      <c r="F22" s="25" t="s">
        <v>153</v>
      </c>
      <c r="G22" s="20"/>
      <c r="H22" s="16"/>
      <c r="I22" s="78"/>
      <c r="J22" s="81"/>
      <c r="K22" s="77"/>
      <c r="L22" s="82"/>
      <c r="M22" s="83"/>
      <c r="N22" s="82"/>
      <c r="O22" s="27"/>
      <c r="P22" s="81"/>
      <c r="Q22" s="83"/>
      <c r="R22" s="82"/>
      <c r="S22" s="82"/>
      <c r="T22" s="82"/>
      <c r="U22" s="82"/>
      <c r="V22" s="76"/>
    </row>
    <row r="23" spans="1:22" ht="18" x14ac:dyDescent="0.25">
      <c r="A23" s="45"/>
      <c r="B23" s="31" t="e">
        <f>#VALUE!</f>
        <v>#VALUE!</v>
      </c>
      <c r="C23" s="6" t="e">
        <f>#VALUE!</f>
        <v>#VALUE!</v>
      </c>
      <c r="D23" s="15" t="s">
        <v>280</v>
      </c>
      <c r="E23" s="38" t="s">
        <v>281</v>
      </c>
      <c r="F23" s="25" t="s">
        <v>152</v>
      </c>
      <c r="G23" s="20"/>
      <c r="H23" s="16"/>
      <c r="I23" s="78"/>
      <c r="J23" s="81"/>
      <c r="K23" s="77"/>
      <c r="L23" s="82"/>
      <c r="M23" s="83"/>
      <c r="N23" s="82"/>
      <c r="O23" s="27"/>
      <c r="P23" s="81"/>
      <c r="Q23" s="83"/>
      <c r="R23" s="82"/>
      <c r="S23" s="82"/>
      <c r="T23" s="82"/>
      <c r="U23" s="82"/>
      <c r="V23" s="76"/>
    </row>
    <row r="24" spans="1:22" ht="18" x14ac:dyDescent="0.25">
      <c r="A24" s="45"/>
      <c r="B24" s="31" t="e">
        <f>#VALUE!</f>
        <v>#VALUE!</v>
      </c>
      <c r="C24" s="6" t="e">
        <f>#VALUE!</f>
        <v>#VALUE!</v>
      </c>
      <c r="D24" s="15" t="s">
        <v>282</v>
      </c>
      <c r="E24" s="38" t="s">
        <v>283</v>
      </c>
      <c r="F24" s="25"/>
      <c r="G24" s="20"/>
      <c r="H24" s="16"/>
      <c r="I24" s="78"/>
      <c r="J24" s="81"/>
      <c r="K24" s="77"/>
      <c r="L24" s="82"/>
      <c r="M24" s="83"/>
      <c r="N24" s="82"/>
      <c r="O24" s="27"/>
      <c r="P24" s="81"/>
      <c r="Q24" s="85"/>
      <c r="R24" s="82"/>
      <c r="S24" s="82"/>
      <c r="T24" s="82"/>
      <c r="U24" s="82"/>
      <c r="V24" s="76"/>
    </row>
    <row r="25" spans="1:22" ht="18" x14ac:dyDescent="0.25">
      <c r="A25" s="45"/>
      <c r="B25" s="31" t="e">
        <f>#VALUE!</f>
        <v>#VALUE!</v>
      </c>
      <c r="C25" s="6" t="e">
        <f>#VALUE!</f>
        <v>#VALUE!</v>
      </c>
      <c r="D25" s="15" t="s">
        <v>284</v>
      </c>
      <c r="E25" s="38" t="s">
        <v>285</v>
      </c>
      <c r="F25" s="25"/>
      <c r="G25" s="20"/>
      <c r="H25" s="16"/>
      <c r="I25" s="78"/>
      <c r="J25" s="81"/>
      <c r="K25" s="77"/>
      <c r="L25" s="82"/>
      <c r="M25" s="83"/>
      <c r="N25" s="82"/>
      <c r="O25" s="27"/>
      <c r="P25" s="81"/>
      <c r="Q25" s="83"/>
      <c r="R25" s="82"/>
      <c r="S25" s="82"/>
      <c r="T25" s="82"/>
      <c r="U25" s="82"/>
      <c r="V25" s="76"/>
    </row>
    <row r="26" spans="1:22" ht="18" x14ac:dyDescent="0.25">
      <c r="A26" s="45"/>
      <c r="B26" s="31" t="e">
        <f>#VALUE!</f>
        <v>#VALUE!</v>
      </c>
      <c r="C26" s="6" t="e">
        <f>#VALUE!</f>
        <v>#VALUE!</v>
      </c>
      <c r="D26" s="15"/>
      <c r="E26" s="38"/>
      <c r="F26" s="25"/>
      <c r="G26" s="20"/>
      <c r="H26" s="16"/>
      <c r="I26" s="78"/>
      <c r="J26" s="81"/>
      <c r="K26" s="77"/>
      <c r="L26" s="82"/>
      <c r="M26" s="83"/>
      <c r="N26" s="82"/>
      <c r="O26" s="27"/>
      <c r="P26" s="81"/>
      <c r="Q26" s="83"/>
      <c r="R26" s="82"/>
      <c r="S26" s="82"/>
      <c r="T26" s="82"/>
      <c r="U26" s="82"/>
      <c r="V26" s="76"/>
    </row>
    <row r="27" spans="1:22" ht="18" x14ac:dyDescent="0.25">
      <c r="A27" s="45"/>
      <c r="B27" s="31" t="e">
        <f>#VALUE!</f>
        <v>#VALUE!</v>
      </c>
      <c r="C27" s="6" t="e">
        <f>#VALUE!</f>
        <v>#VALUE!</v>
      </c>
      <c r="D27" s="15"/>
      <c r="E27" s="38"/>
      <c r="F27" s="25"/>
      <c r="G27" s="20"/>
      <c r="H27" s="16"/>
      <c r="I27" s="78"/>
      <c r="J27" s="81"/>
      <c r="K27" s="77"/>
      <c r="L27" s="82"/>
      <c r="M27" s="83"/>
      <c r="N27" s="82"/>
      <c r="O27" s="27"/>
      <c r="P27" s="81"/>
      <c r="Q27" s="83"/>
      <c r="R27" s="82"/>
      <c r="S27" s="82"/>
      <c r="T27" s="82"/>
      <c r="U27" s="82"/>
      <c r="V27" s="76"/>
    </row>
    <row r="28" spans="1:22" ht="18" x14ac:dyDescent="0.25">
      <c r="A28" s="45"/>
      <c r="B28" s="31" t="e">
        <f>#VALUE!</f>
        <v>#VALUE!</v>
      </c>
      <c r="C28" s="6" t="e">
        <f>#VALUE!</f>
        <v>#VALUE!</v>
      </c>
      <c r="D28" s="15"/>
      <c r="E28" s="38"/>
      <c r="F28" s="25"/>
      <c r="G28" s="20"/>
      <c r="H28" s="16"/>
      <c r="I28" s="78"/>
      <c r="J28" s="81"/>
      <c r="K28" s="77"/>
      <c r="L28" s="82"/>
      <c r="M28" s="83"/>
      <c r="N28" s="82"/>
      <c r="O28" s="27"/>
      <c r="P28" s="81"/>
      <c r="Q28" s="83"/>
      <c r="R28" s="82"/>
      <c r="S28" s="82"/>
      <c r="T28" s="82"/>
      <c r="U28" s="82"/>
      <c r="V28" s="76"/>
    </row>
    <row r="29" spans="1:22" ht="18" x14ac:dyDescent="0.25">
      <c r="A29" s="45" t="s">
        <v>196</v>
      </c>
      <c r="B29" s="31" t="e">
        <f>#VALUE!</f>
        <v>#VALUE!</v>
      </c>
      <c r="C29" s="6" t="e">
        <f>#VALUE!</f>
        <v>#VALUE!</v>
      </c>
      <c r="D29" s="15"/>
      <c r="E29" s="38"/>
      <c r="F29" s="25"/>
      <c r="G29" s="20"/>
      <c r="H29" s="16"/>
      <c r="I29" s="78"/>
      <c r="J29" s="81"/>
      <c r="K29" s="77"/>
      <c r="L29" s="82"/>
      <c r="M29" s="83"/>
      <c r="N29" s="82"/>
      <c r="O29" s="27"/>
      <c r="P29" s="81"/>
      <c r="Q29" s="83"/>
      <c r="R29" s="82"/>
      <c r="S29" s="82"/>
      <c r="T29" s="82"/>
      <c r="U29" s="82"/>
      <c r="V29" s="76"/>
    </row>
    <row r="30" spans="1:22" ht="18" x14ac:dyDescent="0.25">
      <c r="A30" s="45"/>
      <c r="B30" s="31" t="e">
        <f>#VALUE!</f>
        <v>#VALUE!</v>
      </c>
      <c r="C30" s="6" t="e">
        <f>#VALUE!</f>
        <v>#VALUE!</v>
      </c>
      <c r="D30" s="15"/>
      <c r="E30" s="38"/>
      <c r="F30" s="25"/>
      <c r="G30" s="20"/>
      <c r="H30" s="16"/>
      <c r="I30" s="78"/>
      <c r="J30" s="81"/>
      <c r="K30" s="77"/>
      <c r="L30" s="82"/>
      <c r="M30" s="83"/>
      <c r="N30" s="82"/>
      <c r="O30" s="27"/>
      <c r="P30" s="81"/>
      <c r="Q30" s="83"/>
      <c r="R30" s="82"/>
      <c r="S30" s="82"/>
      <c r="T30" s="82"/>
      <c r="U30" s="82"/>
      <c r="V30" s="76"/>
    </row>
    <row r="31" spans="1:22" ht="18" x14ac:dyDescent="0.25">
      <c r="A31" s="45"/>
      <c r="B31" s="31" t="e">
        <f>#VALUE!</f>
        <v>#VALUE!</v>
      </c>
      <c r="C31" s="6" t="e">
        <f>#VALUE!</f>
        <v>#VALUE!</v>
      </c>
      <c r="D31" s="15"/>
      <c r="E31" s="38"/>
      <c r="F31" s="25"/>
      <c r="G31" s="20"/>
      <c r="H31" s="16"/>
      <c r="I31" s="78"/>
      <c r="J31" s="81"/>
      <c r="K31" s="77"/>
      <c r="L31" s="82"/>
      <c r="M31" s="83"/>
      <c r="N31" s="82"/>
      <c r="O31" s="27"/>
      <c r="P31" s="81"/>
      <c r="Q31" s="83"/>
      <c r="R31" s="82"/>
      <c r="S31" s="82"/>
      <c r="T31" s="82"/>
      <c r="U31" s="82"/>
      <c r="V31" s="76"/>
    </row>
    <row r="32" spans="1:22" ht="18" x14ac:dyDescent="0.25">
      <c r="A32" s="45"/>
      <c r="B32" s="31" t="e">
        <f>#VALUE!</f>
        <v>#VALUE!</v>
      </c>
      <c r="C32" s="6" t="e">
        <f>#VALUE!</f>
        <v>#VALUE!</v>
      </c>
      <c r="D32" s="15"/>
      <c r="E32" s="38"/>
      <c r="F32" s="25"/>
      <c r="G32" s="20"/>
      <c r="H32" s="16"/>
      <c r="I32" s="78"/>
      <c r="J32" s="81"/>
      <c r="K32" s="77"/>
      <c r="L32" s="82"/>
      <c r="M32" s="83"/>
      <c r="N32" s="82"/>
      <c r="O32" s="27"/>
      <c r="P32" s="81"/>
      <c r="Q32" s="83"/>
      <c r="R32" s="82"/>
      <c r="S32" s="82"/>
      <c r="T32" s="82"/>
      <c r="U32" s="82"/>
      <c r="V32" s="76"/>
    </row>
    <row r="33" spans="1:22" ht="18" x14ac:dyDescent="0.25">
      <c r="A33" s="45"/>
      <c r="B33" s="31" t="e">
        <f>#VALUE!</f>
        <v>#VALUE!</v>
      </c>
      <c r="C33" s="6" t="e">
        <f>#VALUE!</f>
        <v>#VALUE!</v>
      </c>
      <c r="D33" s="15"/>
      <c r="E33" s="38"/>
      <c r="F33" s="25"/>
      <c r="G33" s="20"/>
      <c r="H33" s="16"/>
      <c r="I33" s="78"/>
      <c r="J33" s="81"/>
      <c r="K33" s="77"/>
      <c r="L33" s="82"/>
      <c r="M33" s="83"/>
      <c r="N33" s="82"/>
      <c r="O33" s="27"/>
      <c r="P33" s="81"/>
      <c r="Q33" s="83"/>
      <c r="R33" s="82"/>
      <c r="S33" s="82"/>
      <c r="T33" s="82"/>
      <c r="U33" s="82"/>
      <c r="V33" s="76"/>
    </row>
    <row r="34" spans="1:22" ht="18" x14ac:dyDescent="0.25">
      <c r="A34" s="45"/>
      <c r="B34" s="31" t="e">
        <f>#VALUE!</f>
        <v>#VALUE!</v>
      </c>
      <c r="C34" s="6" t="e">
        <f>#VALUE!</f>
        <v>#VALUE!</v>
      </c>
      <c r="D34" s="15"/>
      <c r="E34" s="38"/>
      <c r="F34" s="25"/>
      <c r="G34" s="20"/>
      <c r="H34" s="16"/>
      <c r="I34" s="78"/>
      <c r="J34" s="81"/>
      <c r="K34" s="77"/>
      <c r="L34" s="82"/>
      <c r="M34" s="83"/>
      <c r="N34" s="82"/>
      <c r="O34" s="27"/>
      <c r="P34" s="81"/>
      <c r="Q34" s="83"/>
      <c r="R34" s="82"/>
      <c r="S34" s="82"/>
      <c r="T34" s="82"/>
      <c r="U34" s="82"/>
      <c r="V34" s="76"/>
    </row>
    <row r="35" spans="1:22" ht="18" x14ac:dyDescent="0.25">
      <c r="A35" s="45"/>
      <c r="B35" s="31" t="e">
        <f>#VALUE!</f>
        <v>#VALUE!</v>
      </c>
      <c r="C35" s="6" t="e">
        <f>#VALUE!</f>
        <v>#VALUE!</v>
      </c>
      <c r="D35" s="15"/>
      <c r="E35" s="38"/>
      <c r="F35" s="25"/>
      <c r="G35" s="20"/>
      <c r="H35" s="16"/>
      <c r="I35" s="78"/>
      <c r="J35" s="81"/>
      <c r="K35" s="77"/>
      <c r="L35" s="82"/>
      <c r="M35" s="83"/>
      <c r="N35" s="82"/>
      <c r="O35" s="27"/>
      <c r="P35" s="81"/>
      <c r="Q35" s="83"/>
      <c r="R35" s="82"/>
      <c r="S35" s="82"/>
      <c r="T35" s="82"/>
      <c r="U35" s="82"/>
      <c r="V35" s="76"/>
    </row>
    <row r="36" spans="1:22" ht="18" x14ac:dyDescent="0.25">
      <c r="A36" s="45"/>
      <c r="B36" s="31" t="e">
        <f>#VALUE!</f>
        <v>#VALUE!</v>
      </c>
      <c r="C36" s="6" t="e">
        <f>#VALUE!</f>
        <v>#VALUE!</v>
      </c>
      <c r="D36" s="15"/>
      <c r="E36" s="38"/>
      <c r="F36" s="25"/>
      <c r="G36" s="20"/>
      <c r="H36" s="16"/>
      <c r="I36" s="78"/>
      <c r="J36" s="81"/>
      <c r="K36" s="77"/>
      <c r="L36" s="82"/>
      <c r="M36" s="83"/>
      <c r="N36" s="82"/>
      <c r="O36" s="27"/>
      <c r="P36" s="81"/>
      <c r="Q36" s="83"/>
      <c r="R36" s="82"/>
      <c r="S36" s="82"/>
      <c r="T36" s="82"/>
      <c r="U36" s="82"/>
      <c r="V36" s="76"/>
    </row>
    <row r="37" spans="1:22" ht="18" x14ac:dyDescent="0.25">
      <c r="A37" s="45"/>
      <c r="B37" s="31" t="e">
        <f>#VALUE!</f>
        <v>#VALUE!</v>
      </c>
      <c r="C37" s="6" t="e">
        <f>#VALUE!</f>
        <v>#VALUE!</v>
      </c>
      <c r="D37" s="15"/>
      <c r="E37" s="38"/>
      <c r="F37" s="25"/>
      <c r="G37" s="20"/>
      <c r="H37" s="16"/>
      <c r="I37" s="78"/>
      <c r="J37" s="81"/>
      <c r="K37" s="77"/>
      <c r="L37" s="82"/>
      <c r="M37" s="83"/>
      <c r="N37" s="82"/>
      <c r="O37" s="27"/>
      <c r="P37" s="81"/>
      <c r="Q37" s="83"/>
      <c r="R37" s="82"/>
      <c r="S37" s="82"/>
      <c r="T37" s="82"/>
      <c r="U37" s="82"/>
      <c r="V37" s="76"/>
    </row>
    <row r="38" spans="1:22" ht="18" x14ac:dyDescent="0.25">
      <c r="A38" s="45"/>
      <c r="B38" s="31" t="e">
        <f>#VALUE!</f>
        <v>#VALUE!</v>
      </c>
      <c r="C38" s="6" t="e">
        <f>#VALUE!</f>
        <v>#VALUE!</v>
      </c>
      <c r="D38" s="15"/>
      <c r="E38" s="38"/>
      <c r="F38" s="25"/>
      <c r="G38" s="20"/>
      <c r="H38" s="16"/>
      <c r="I38" s="78"/>
      <c r="J38" s="81"/>
      <c r="K38" s="77"/>
      <c r="L38" s="82"/>
      <c r="M38" s="83"/>
      <c r="N38" s="82"/>
      <c r="O38" s="27"/>
      <c r="P38" s="81"/>
      <c r="Q38" s="83"/>
      <c r="R38" s="82"/>
      <c r="S38" s="82"/>
      <c r="T38" s="82"/>
      <c r="U38" s="82"/>
      <c r="V38" s="76"/>
    </row>
    <row r="39" spans="1:22" ht="18" x14ac:dyDescent="0.25">
      <c r="A39" s="45"/>
      <c r="B39" s="31" t="e">
        <f>#VALUE!</f>
        <v>#VALUE!</v>
      </c>
      <c r="C39" s="6" t="e">
        <f>#VALUE!</f>
        <v>#VALUE!</v>
      </c>
      <c r="D39" s="15"/>
      <c r="E39" s="38"/>
      <c r="F39" s="25"/>
      <c r="G39" s="20"/>
      <c r="H39" s="16"/>
      <c r="I39" s="78"/>
      <c r="J39" s="81"/>
      <c r="K39" s="77"/>
      <c r="L39" s="82"/>
      <c r="M39" s="83"/>
      <c r="N39" s="82"/>
      <c r="O39" s="27"/>
      <c r="P39" s="81"/>
      <c r="Q39" s="83"/>
      <c r="R39" s="82"/>
      <c r="S39" s="82"/>
      <c r="T39" s="82"/>
      <c r="U39" s="82"/>
      <c r="V39" s="76"/>
    </row>
    <row r="40" spans="1:22" ht="18" x14ac:dyDescent="0.25">
      <c r="A40" s="45"/>
      <c r="B40" s="31" t="e">
        <f>#VALUE!</f>
        <v>#VALUE!</v>
      </c>
      <c r="C40" s="6" t="e">
        <f>#VALUE!</f>
        <v>#VALUE!</v>
      </c>
      <c r="D40" s="15"/>
      <c r="E40" s="38"/>
      <c r="F40" s="25"/>
      <c r="G40" s="20"/>
      <c r="H40" s="16"/>
      <c r="I40" s="78"/>
      <c r="J40" s="81"/>
      <c r="K40" s="77"/>
      <c r="L40" s="82"/>
      <c r="M40" s="83"/>
      <c r="N40" s="82"/>
      <c r="O40" s="27"/>
      <c r="P40" s="81"/>
      <c r="Q40" s="83"/>
      <c r="R40" s="82"/>
      <c r="S40" s="82"/>
      <c r="T40" s="82"/>
      <c r="U40" s="82"/>
      <c r="V40" s="76"/>
    </row>
    <row r="41" spans="1:22" ht="18" x14ac:dyDescent="0.25">
      <c r="A41" s="45"/>
      <c r="B41" s="31" t="e">
        <f>#VALUE!</f>
        <v>#VALUE!</v>
      </c>
      <c r="C41" s="6" t="e">
        <f>#VALUE!</f>
        <v>#VALUE!</v>
      </c>
      <c r="D41" s="15"/>
      <c r="E41" s="38"/>
      <c r="F41" s="25"/>
      <c r="G41" s="20"/>
      <c r="H41" s="16"/>
      <c r="I41" s="78"/>
      <c r="J41" s="81"/>
      <c r="K41" s="77"/>
      <c r="L41" s="82"/>
      <c r="M41" s="83"/>
      <c r="N41" s="82"/>
      <c r="O41" s="27"/>
      <c r="P41" s="81"/>
      <c r="Q41" s="83"/>
      <c r="R41" s="82"/>
      <c r="S41" s="82"/>
      <c r="T41" s="82"/>
      <c r="U41" s="82"/>
      <c r="V41" s="76"/>
    </row>
    <row r="42" spans="1:22" ht="18" x14ac:dyDescent="0.25">
      <c r="A42" s="45"/>
      <c r="B42" s="31" t="e">
        <f>#VALUE!</f>
        <v>#VALUE!</v>
      </c>
      <c r="C42" s="6" t="e">
        <f>#VALUE!</f>
        <v>#VALUE!</v>
      </c>
      <c r="D42" s="15"/>
      <c r="E42" s="38"/>
      <c r="F42" s="25"/>
      <c r="G42" s="20"/>
      <c r="H42" s="16"/>
      <c r="I42" s="78"/>
      <c r="J42" s="81"/>
      <c r="K42" s="77"/>
      <c r="L42" s="82"/>
      <c r="M42" s="83"/>
      <c r="N42" s="82"/>
      <c r="O42" s="27"/>
      <c r="P42" s="81"/>
      <c r="Q42" s="83"/>
      <c r="R42" s="82"/>
      <c r="S42" s="82"/>
      <c r="T42" s="82"/>
      <c r="U42" s="82"/>
      <c r="V42" s="76"/>
    </row>
    <row r="43" spans="1:22" ht="18" x14ac:dyDescent="0.25">
      <c r="A43" s="45"/>
      <c r="B43" s="31" t="e">
        <f>#VALUE!</f>
        <v>#VALUE!</v>
      </c>
      <c r="C43" s="6" t="e">
        <f>#VALUE!</f>
        <v>#VALUE!</v>
      </c>
      <c r="D43" s="15"/>
      <c r="E43" s="38"/>
      <c r="F43" s="25"/>
      <c r="G43" s="20"/>
      <c r="H43" s="16"/>
      <c r="I43" s="78"/>
      <c r="J43" s="81"/>
      <c r="K43" s="77"/>
      <c r="L43" s="82"/>
      <c r="M43" s="83"/>
      <c r="N43" s="82"/>
      <c r="O43" s="27"/>
      <c r="P43" s="81"/>
      <c r="Q43" s="83"/>
      <c r="R43" s="82"/>
      <c r="S43" s="82"/>
      <c r="T43" s="82"/>
      <c r="U43" s="82"/>
      <c r="V43" s="76"/>
    </row>
    <row r="44" spans="1:22" ht="18" x14ac:dyDescent="0.25">
      <c r="A44" s="45"/>
      <c r="B44" s="31" t="e">
        <f>#VALUE!</f>
        <v>#VALUE!</v>
      </c>
      <c r="C44" s="6" t="e">
        <f>#VALUE!</f>
        <v>#VALUE!</v>
      </c>
      <c r="D44" s="15"/>
      <c r="E44" s="38"/>
      <c r="F44" s="25"/>
      <c r="G44" s="20"/>
      <c r="H44" s="16"/>
      <c r="I44" s="78"/>
      <c r="J44" s="81"/>
      <c r="K44" s="77"/>
      <c r="L44" s="82"/>
      <c r="M44" s="83"/>
      <c r="N44" s="82"/>
      <c r="O44" s="27"/>
      <c r="P44" s="81"/>
      <c r="Q44" s="83"/>
      <c r="R44" s="82"/>
      <c r="S44" s="82"/>
      <c r="T44" s="82"/>
      <c r="U44" s="82"/>
      <c r="V44" s="76"/>
    </row>
    <row r="45" spans="1:22" ht="18" x14ac:dyDescent="0.25">
      <c r="A45" s="45"/>
      <c r="B45" s="31" t="e">
        <f>#VALUE!</f>
        <v>#VALUE!</v>
      </c>
      <c r="C45" s="6" t="e">
        <f>#VALUE!</f>
        <v>#VALUE!</v>
      </c>
      <c r="D45" s="15"/>
      <c r="E45" s="38"/>
      <c r="F45" s="25"/>
      <c r="G45" s="20"/>
      <c r="H45" s="16"/>
      <c r="I45" s="78"/>
      <c r="J45" s="81"/>
      <c r="K45" s="77"/>
      <c r="L45" s="82"/>
      <c r="M45" s="83"/>
      <c r="N45" s="82"/>
      <c r="O45" s="27"/>
      <c r="P45" s="81"/>
      <c r="Q45" s="83"/>
      <c r="R45" s="82"/>
      <c r="S45" s="82"/>
      <c r="T45" s="82"/>
      <c r="U45" s="82"/>
      <c r="V45" s="76"/>
    </row>
    <row r="46" spans="1:22" ht="18" x14ac:dyDescent="0.25">
      <c r="A46" s="45"/>
      <c r="B46" s="31" t="e">
        <f>#VALUE!</f>
        <v>#VALUE!</v>
      </c>
      <c r="C46" s="6" t="e">
        <f>#VALUE!</f>
        <v>#VALUE!</v>
      </c>
      <c r="D46" s="15"/>
      <c r="E46" s="38"/>
      <c r="F46" s="25"/>
      <c r="G46" s="20"/>
      <c r="H46" s="16"/>
      <c r="I46" s="78"/>
      <c r="J46" s="81"/>
      <c r="K46" s="77"/>
      <c r="L46" s="82"/>
      <c r="M46" s="83"/>
      <c r="N46" s="82"/>
      <c r="O46" s="27"/>
      <c r="P46" s="81"/>
      <c r="Q46" s="83"/>
      <c r="R46" s="82"/>
      <c r="S46" s="82"/>
      <c r="T46" s="82"/>
      <c r="U46" s="82"/>
      <c r="V46" s="76"/>
    </row>
    <row r="47" spans="1:22" ht="18" x14ac:dyDescent="0.25">
      <c r="A47" s="45"/>
      <c r="B47" s="31" t="e">
        <f>#VALUE!</f>
        <v>#VALUE!</v>
      </c>
      <c r="C47" s="6" t="e">
        <f>#VALUE!</f>
        <v>#VALUE!</v>
      </c>
      <c r="D47" s="15"/>
      <c r="E47" s="38"/>
      <c r="F47" s="25"/>
      <c r="G47" s="20"/>
      <c r="H47" s="16"/>
      <c r="I47" s="78"/>
      <c r="J47" s="81"/>
      <c r="K47" s="77"/>
      <c r="L47" s="82"/>
      <c r="M47" s="83"/>
      <c r="N47" s="82"/>
      <c r="O47" s="27"/>
      <c r="P47" s="81"/>
      <c r="Q47" s="83"/>
      <c r="R47" s="82"/>
      <c r="S47" s="82"/>
      <c r="T47" s="82"/>
      <c r="U47" s="82"/>
      <c r="V47" s="76"/>
    </row>
    <row r="48" spans="1:22" ht="18" x14ac:dyDescent="0.25">
      <c r="A48" s="45"/>
      <c r="B48" s="31" t="e">
        <f>#VALUE!</f>
        <v>#VALUE!</v>
      </c>
      <c r="C48" s="6" t="e">
        <f>#VALUE!</f>
        <v>#VALUE!</v>
      </c>
      <c r="D48" s="15"/>
      <c r="E48" s="38"/>
      <c r="F48" s="25"/>
      <c r="G48" s="20"/>
      <c r="H48" s="16"/>
      <c r="I48" s="78"/>
      <c r="J48" s="81"/>
      <c r="K48" s="77"/>
      <c r="L48" s="82"/>
      <c r="M48" s="83"/>
      <c r="N48" s="82"/>
      <c r="O48" s="27"/>
      <c r="P48" s="81"/>
      <c r="Q48" s="83"/>
      <c r="R48" s="82"/>
      <c r="S48" s="82"/>
      <c r="T48" s="82"/>
      <c r="U48" s="82"/>
      <c r="V48" s="76"/>
    </row>
    <row r="49" spans="1:22" ht="18" x14ac:dyDescent="0.25">
      <c r="A49" s="45"/>
      <c r="B49" s="31" t="e">
        <f>#VALUE!</f>
        <v>#VALUE!</v>
      </c>
      <c r="C49" s="6" t="e">
        <f>#VALUE!</f>
        <v>#VALUE!</v>
      </c>
      <c r="D49" s="15"/>
      <c r="E49" s="38"/>
      <c r="F49" s="25"/>
      <c r="G49" s="20"/>
      <c r="H49" s="16"/>
      <c r="I49" s="78"/>
      <c r="J49" s="81"/>
      <c r="K49" s="77"/>
      <c r="L49" s="82"/>
      <c r="M49" s="83"/>
      <c r="N49" s="82"/>
      <c r="O49" s="27"/>
      <c r="P49" s="81"/>
      <c r="Q49" s="83"/>
      <c r="R49" s="82"/>
      <c r="S49" s="82"/>
      <c r="T49" s="82"/>
      <c r="U49" s="82"/>
      <c r="V49" s="76"/>
    </row>
    <row r="50" spans="1:22" ht="18" x14ac:dyDescent="0.25">
      <c r="A50" s="45"/>
      <c r="B50" s="31" t="e">
        <f>#VALUE!</f>
        <v>#VALUE!</v>
      </c>
      <c r="C50" s="6" t="e">
        <f>#VALUE!</f>
        <v>#VALUE!</v>
      </c>
      <c r="D50" s="15"/>
      <c r="E50" s="38"/>
      <c r="F50" s="25"/>
      <c r="G50" s="20"/>
      <c r="H50" s="16"/>
      <c r="I50" s="78"/>
      <c r="J50" s="81"/>
      <c r="K50" s="77"/>
      <c r="L50" s="82"/>
      <c r="M50" s="83"/>
      <c r="N50" s="82"/>
      <c r="O50" s="27"/>
      <c r="P50" s="81"/>
      <c r="Q50" s="83"/>
      <c r="R50" s="82"/>
      <c r="S50" s="82"/>
      <c r="T50" s="82"/>
      <c r="U50" s="82"/>
      <c r="V50" s="76"/>
    </row>
    <row r="51" spans="1:22" ht="18" x14ac:dyDescent="0.25">
      <c r="A51" s="45"/>
      <c r="B51" s="31" t="e">
        <f>#VALUE!</f>
        <v>#VALUE!</v>
      </c>
      <c r="C51" s="6" t="e">
        <f>#VALUE!</f>
        <v>#VALUE!</v>
      </c>
      <c r="D51" s="15"/>
      <c r="E51" s="38"/>
      <c r="F51" s="25"/>
      <c r="G51" s="20"/>
      <c r="H51" s="16"/>
      <c r="I51" s="78"/>
      <c r="J51" s="81"/>
      <c r="K51" s="77"/>
      <c r="L51" s="82"/>
      <c r="M51" s="83"/>
      <c r="N51" s="82"/>
      <c r="O51" s="27"/>
      <c r="P51" s="81"/>
      <c r="Q51" s="83"/>
      <c r="R51" s="82"/>
      <c r="S51" s="82"/>
      <c r="T51" s="82"/>
      <c r="U51" s="82"/>
      <c r="V51" s="76"/>
    </row>
    <row r="52" spans="1:22" ht="18" x14ac:dyDescent="0.25">
      <c r="A52" s="45"/>
      <c r="B52" s="31" t="e">
        <f>#VALUE!</f>
        <v>#VALUE!</v>
      </c>
      <c r="C52" s="6" t="e">
        <f>#VALUE!</f>
        <v>#VALUE!</v>
      </c>
      <c r="D52" s="15"/>
      <c r="E52" s="38"/>
      <c r="F52" s="25"/>
      <c r="G52" s="20"/>
      <c r="H52" s="16"/>
      <c r="I52" s="78"/>
      <c r="J52" s="81"/>
      <c r="K52" s="77"/>
      <c r="L52" s="82"/>
      <c r="M52" s="83"/>
      <c r="N52" s="82"/>
      <c r="O52" s="27"/>
      <c r="P52" s="81"/>
      <c r="Q52" s="83"/>
      <c r="R52" s="82"/>
      <c r="S52" s="82"/>
      <c r="T52" s="82"/>
      <c r="U52" s="82"/>
      <c r="V52" s="76"/>
    </row>
    <row r="53" spans="1:22" ht="18" x14ac:dyDescent="0.25">
      <c r="A53" s="45"/>
      <c r="B53" s="31" t="e">
        <f>#VALUE!</f>
        <v>#VALUE!</v>
      </c>
      <c r="C53" s="6" t="e">
        <f>#VALUE!</f>
        <v>#VALUE!</v>
      </c>
      <c r="D53" s="15"/>
      <c r="E53" s="38"/>
      <c r="F53" s="25"/>
      <c r="G53" s="20"/>
      <c r="H53" s="16"/>
      <c r="I53" s="78"/>
      <c r="J53" s="81"/>
      <c r="K53" s="77"/>
      <c r="L53" s="82"/>
      <c r="M53" s="83"/>
      <c r="N53" s="82"/>
      <c r="O53" s="27"/>
      <c r="P53" s="81"/>
      <c r="Q53" s="83"/>
      <c r="R53" s="82"/>
      <c r="S53" s="82"/>
      <c r="T53" s="82"/>
      <c r="U53" s="82"/>
      <c r="V53" s="76"/>
    </row>
    <row r="54" spans="1:22" ht="18" x14ac:dyDescent="0.25">
      <c r="A54" s="45"/>
      <c r="B54" s="31" t="e">
        <f>#VALUE!</f>
        <v>#VALUE!</v>
      </c>
      <c r="C54" s="6" t="e">
        <f>#VALUE!</f>
        <v>#VALUE!</v>
      </c>
      <c r="D54" s="15"/>
      <c r="E54" s="38"/>
      <c r="F54" s="25"/>
      <c r="G54" s="20"/>
      <c r="H54" s="16"/>
      <c r="I54" s="78"/>
      <c r="J54" s="81"/>
      <c r="K54" s="77"/>
      <c r="L54" s="82"/>
      <c r="M54" s="83"/>
      <c r="N54" s="82"/>
      <c r="O54" s="27"/>
      <c r="P54" s="81"/>
      <c r="Q54" s="83"/>
      <c r="R54" s="82"/>
      <c r="S54" s="82"/>
      <c r="T54" s="82"/>
      <c r="U54" s="82"/>
      <c r="V54" s="76"/>
    </row>
    <row r="55" spans="1:22" ht="18" x14ac:dyDescent="0.25">
      <c r="A55" s="45"/>
      <c r="B55" s="31" t="e">
        <f>#VALUE!</f>
        <v>#VALUE!</v>
      </c>
      <c r="C55" s="6" t="e">
        <f>#VALUE!</f>
        <v>#VALUE!</v>
      </c>
      <c r="D55" s="15"/>
      <c r="E55" s="38"/>
      <c r="F55" s="25"/>
      <c r="G55" s="20"/>
      <c r="H55" s="16"/>
      <c r="I55" s="78"/>
      <c r="J55" s="81"/>
      <c r="K55" s="77"/>
      <c r="L55" s="82"/>
      <c r="M55" s="83"/>
      <c r="N55" s="82"/>
      <c r="O55" s="27"/>
      <c r="P55" s="81"/>
      <c r="Q55" s="83"/>
      <c r="R55" s="82"/>
      <c r="S55" s="82"/>
      <c r="T55" s="82"/>
      <c r="U55" s="82"/>
      <c r="V55" s="76"/>
    </row>
    <row r="56" spans="1:22" ht="18" x14ac:dyDescent="0.25">
      <c r="A56" s="45"/>
      <c r="B56" s="31" t="e">
        <f>#VALUE!</f>
        <v>#VALUE!</v>
      </c>
      <c r="C56" s="6" t="e">
        <f>#VALUE!</f>
        <v>#VALUE!</v>
      </c>
      <c r="D56" s="15"/>
      <c r="E56" s="38"/>
      <c r="F56" s="25"/>
      <c r="G56" s="20"/>
      <c r="H56" s="16"/>
      <c r="I56" s="78"/>
      <c r="J56" s="81"/>
      <c r="K56" s="77"/>
      <c r="L56" s="82"/>
      <c r="M56" s="83"/>
      <c r="N56" s="82"/>
      <c r="O56" s="27"/>
      <c r="P56" s="81"/>
      <c r="Q56" s="83"/>
      <c r="R56" s="82"/>
      <c r="S56" s="82"/>
      <c r="T56" s="82"/>
      <c r="U56" s="82"/>
      <c r="V56" s="76"/>
    </row>
    <row r="57" spans="1:22" ht="18" x14ac:dyDescent="0.25">
      <c r="A57" s="45"/>
      <c r="B57" s="31" t="e">
        <f>#VALUE!</f>
        <v>#VALUE!</v>
      </c>
      <c r="C57" s="6" t="e">
        <f>#VALUE!</f>
        <v>#VALUE!</v>
      </c>
      <c r="D57" s="15"/>
      <c r="E57" s="38"/>
      <c r="F57" s="25"/>
      <c r="G57" s="20"/>
      <c r="H57" s="16"/>
      <c r="I57" s="78"/>
      <c r="J57" s="81"/>
      <c r="K57" s="77"/>
      <c r="L57" s="82"/>
      <c r="M57" s="83"/>
      <c r="N57" s="82"/>
      <c r="O57" s="27"/>
      <c r="P57" s="81"/>
      <c r="Q57" s="83"/>
      <c r="R57" s="82"/>
      <c r="S57" s="82"/>
      <c r="T57" s="82"/>
      <c r="U57" s="82"/>
      <c r="V57" s="76"/>
    </row>
    <row r="58" spans="1:22" ht="18" x14ac:dyDescent="0.25">
      <c r="A58" s="45"/>
      <c r="B58" s="31" t="e">
        <f>#VALUE!</f>
        <v>#VALUE!</v>
      </c>
      <c r="C58" s="6" t="e">
        <f>#VALUE!</f>
        <v>#VALUE!</v>
      </c>
      <c r="D58" s="15"/>
      <c r="E58" s="38"/>
      <c r="F58" s="25"/>
      <c r="G58" s="20"/>
      <c r="H58" s="16"/>
      <c r="I58" s="78"/>
      <c r="J58" s="81"/>
      <c r="K58" s="77"/>
      <c r="L58" s="82"/>
      <c r="M58" s="83"/>
      <c r="N58" s="82"/>
      <c r="O58" s="27"/>
      <c r="P58" s="81"/>
      <c r="Q58" s="83"/>
      <c r="R58" s="82"/>
      <c r="S58" s="82"/>
      <c r="T58" s="82"/>
      <c r="U58" s="82"/>
      <c r="V58" s="76"/>
    </row>
    <row r="59" spans="1:22" ht="18" x14ac:dyDescent="0.25">
      <c r="A59" s="45"/>
      <c r="B59" s="31" t="e">
        <f>#VALUE!</f>
        <v>#VALUE!</v>
      </c>
      <c r="C59" s="6" t="e">
        <f>#VALUE!</f>
        <v>#VALUE!</v>
      </c>
      <c r="D59" s="15"/>
      <c r="E59" s="38"/>
      <c r="F59" s="25"/>
      <c r="G59" s="20"/>
      <c r="H59" s="16"/>
      <c r="I59" s="78"/>
      <c r="J59" s="81"/>
      <c r="K59" s="77"/>
      <c r="L59" s="82"/>
      <c r="M59" s="83"/>
      <c r="N59" s="82"/>
      <c r="O59" s="27"/>
      <c r="P59" s="81"/>
      <c r="Q59" s="83"/>
      <c r="R59" s="82"/>
      <c r="S59" s="82"/>
      <c r="T59" s="82"/>
      <c r="U59" s="82"/>
      <c r="V59" s="76"/>
    </row>
    <row r="60" spans="1:22" ht="18" x14ac:dyDescent="0.25">
      <c r="A60" s="45"/>
      <c r="B60" s="31" t="e">
        <f>#VALUE!</f>
        <v>#VALUE!</v>
      </c>
      <c r="C60" s="6" t="e">
        <f>#VALUE!</f>
        <v>#VALUE!</v>
      </c>
      <c r="D60" s="15"/>
      <c r="E60" s="38"/>
      <c r="F60" s="25"/>
      <c r="G60" s="20"/>
      <c r="H60" s="16"/>
      <c r="I60" s="78"/>
      <c r="J60" s="81"/>
      <c r="K60" s="77"/>
      <c r="L60" s="82"/>
      <c r="M60" s="83"/>
      <c r="N60" s="82"/>
      <c r="O60" s="27"/>
      <c r="P60" s="81"/>
      <c r="Q60" s="83"/>
      <c r="R60" s="82"/>
      <c r="S60" s="82"/>
      <c r="T60" s="82"/>
      <c r="U60" s="82"/>
      <c r="V60" s="76"/>
    </row>
    <row r="61" spans="1:22" ht="18" x14ac:dyDescent="0.25">
      <c r="A61" s="45"/>
      <c r="B61" s="31" t="e">
        <f>#VALUE!</f>
        <v>#VALUE!</v>
      </c>
      <c r="C61" s="6" t="e">
        <f>#VALUE!</f>
        <v>#VALUE!</v>
      </c>
      <c r="D61" s="15"/>
      <c r="E61" s="38"/>
      <c r="F61" s="25"/>
      <c r="G61" s="20"/>
      <c r="H61" s="16"/>
      <c r="I61" s="78"/>
      <c r="J61" s="81"/>
      <c r="K61" s="77"/>
      <c r="L61" s="82"/>
      <c r="M61" s="83"/>
      <c r="N61" s="82"/>
      <c r="O61" s="27"/>
      <c r="P61" s="81"/>
      <c r="Q61" s="83"/>
      <c r="R61" s="82"/>
      <c r="S61" s="82"/>
      <c r="T61" s="82"/>
      <c r="U61" s="82"/>
      <c r="V61" s="76"/>
    </row>
    <row r="62" spans="1:22" ht="18" x14ac:dyDescent="0.25">
      <c r="A62" s="45"/>
      <c r="B62" s="31" t="e">
        <f>#VALUE!</f>
        <v>#VALUE!</v>
      </c>
      <c r="C62" s="6" t="e">
        <f>#VALUE!</f>
        <v>#VALUE!</v>
      </c>
      <c r="D62" s="15"/>
      <c r="E62" s="38"/>
      <c r="F62" s="25"/>
      <c r="G62" s="20"/>
      <c r="H62" s="16"/>
      <c r="I62" s="78"/>
      <c r="J62" s="81"/>
      <c r="K62" s="77"/>
      <c r="L62" s="82"/>
      <c r="M62" s="83"/>
      <c r="N62" s="82"/>
      <c r="O62" s="27"/>
      <c r="P62" s="81"/>
      <c r="Q62" s="83"/>
      <c r="R62" s="82"/>
      <c r="S62" s="82"/>
      <c r="T62" s="82"/>
      <c r="U62" s="82"/>
      <c r="V62" s="76"/>
    </row>
    <row r="63" spans="1:22" ht="18" x14ac:dyDescent="0.25">
      <c r="A63" s="45"/>
      <c r="B63" s="31" t="e">
        <f>#VALUE!</f>
        <v>#VALUE!</v>
      </c>
      <c r="C63" s="6" t="e">
        <f>#VALUE!</f>
        <v>#VALUE!</v>
      </c>
      <c r="D63" s="15"/>
      <c r="E63" s="38"/>
      <c r="F63" s="25"/>
      <c r="G63" s="20"/>
      <c r="H63" s="16"/>
      <c r="I63" s="78"/>
      <c r="J63" s="81"/>
      <c r="K63" s="77"/>
      <c r="L63" s="82"/>
      <c r="M63" s="83"/>
      <c r="N63" s="82"/>
      <c r="O63" s="27"/>
      <c r="P63" s="81"/>
      <c r="Q63" s="83"/>
      <c r="R63" s="82"/>
      <c r="S63" s="82"/>
      <c r="T63" s="82"/>
      <c r="U63" s="82"/>
      <c r="V63" s="76"/>
    </row>
    <row r="64" spans="1:22" ht="18" x14ac:dyDescent="0.25">
      <c r="A64" s="45"/>
      <c r="B64" s="31" t="e">
        <f>#VALUE!</f>
        <v>#VALUE!</v>
      </c>
      <c r="C64" s="6" t="e">
        <f>#VALUE!</f>
        <v>#VALUE!</v>
      </c>
      <c r="D64" s="15"/>
      <c r="E64" s="38"/>
      <c r="F64" s="25"/>
      <c r="G64" s="20"/>
      <c r="H64" s="16"/>
      <c r="I64" s="78"/>
      <c r="J64" s="81"/>
      <c r="K64" s="77"/>
      <c r="L64" s="82"/>
      <c r="M64" s="83"/>
      <c r="N64" s="82"/>
      <c r="O64" s="27"/>
      <c r="P64" s="81"/>
      <c r="Q64" s="83"/>
      <c r="R64" s="82"/>
      <c r="S64" s="82"/>
      <c r="T64" s="82"/>
      <c r="U64" s="82"/>
      <c r="V64" s="76"/>
    </row>
    <row r="65" spans="1:22" ht="18" x14ac:dyDescent="0.25">
      <c r="A65" s="45"/>
      <c r="B65" s="31" t="e">
        <f>#VALUE!</f>
        <v>#VALUE!</v>
      </c>
      <c r="C65" s="6" t="e">
        <f>#VALUE!</f>
        <v>#VALUE!</v>
      </c>
      <c r="D65" s="15"/>
      <c r="E65" s="38"/>
      <c r="F65" s="25"/>
      <c r="G65" s="20"/>
      <c r="H65" s="16"/>
      <c r="I65" s="80"/>
      <c r="J65" s="81"/>
      <c r="K65" s="77"/>
      <c r="L65" s="82"/>
      <c r="M65" s="83"/>
      <c r="N65" s="82"/>
      <c r="O65" s="27"/>
      <c r="P65" s="81"/>
      <c r="Q65" s="83"/>
      <c r="R65" s="82"/>
      <c r="S65" s="82"/>
      <c r="T65" s="82"/>
      <c r="U65" s="82"/>
      <c r="V65" s="76"/>
    </row>
    <row r="66" spans="1:22" ht="18" x14ac:dyDescent="0.25">
      <c r="A66" s="45"/>
      <c r="B66" s="31" t="e">
        <f>#VALUE!</f>
        <v>#VALUE!</v>
      </c>
      <c r="C66" s="6" t="e">
        <f>#VALUE!</f>
        <v>#VALUE!</v>
      </c>
      <c r="D66" s="15"/>
      <c r="E66" s="38"/>
      <c r="F66" s="25"/>
      <c r="G66" s="20"/>
      <c r="H66" s="16"/>
      <c r="I66" s="80"/>
      <c r="J66" s="81"/>
      <c r="K66" s="77"/>
      <c r="L66" s="82"/>
      <c r="M66" s="83"/>
      <c r="N66" s="82"/>
      <c r="O66" s="27"/>
      <c r="P66" s="81"/>
      <c r="Q66" s="83"/>
      <c r="R66" s="82"/>
      <c r="S66" s="82"/>
      <c r="T66" s="82"/>
      <c r="U66" s="82"/>
      <c r="V66" s="76"/>
    </row>
    <row r="67" spans="1:22" ht="18" x14ac:dyDescent="0.25">
      <c r="A67" s="45"/>
      <c r="B67" s="31" t="e">
        <f>#VALUE!</f>
        <v>#VALUE!</v>
      </c>
      <c r="C67" s="6" t="e">
        <f>#VALUE!</f>
        <v>#VALUE!</v>
      </c>
      <c r="D67" s="15"/>
      <c r="E67" s="38"/>
      <c r="F67" s="25"/>
      <c r="G67" s="20"/>
      <c r="H67" s="16"/>
      <c r="I67" s="80"/>
      <c r="J67" s="81"/>
      <c r="K67" s="77"/>
      <c r="L67" s="82"/>
      <c r="M67" s="83"/>
      <c r="N67" s="82"/>
      <c r="O67" s="27"/>
      <c r="P67" s="81"/>
      <c r="Q67" s="83"/>
      <c r="R67" s="82"/>
      <c r="S67" s="82"/>
      <c r="T67" s="82"/>
      <c r="U67" s="82"/>
      <c r="V67" s="76"/>
    </row>
    <row r="68" spans="1:22" ht="18" x14ac:dyDescent="0.25">
      <c r="A68" s="45"/>
      <c r="B68" s="31" t="e">
        <f>#VALUE!</f>
        <v>#VALUE!</v>
      </c>
      <c r="C68" s="6" t="e">
        <f>#VALUE!</f>
        <v>#VALUE!</v>
      </c>
      <c r="D68" s="15"/>
      <c r="E68" s="38"/>
      <c r="F68" s="25"/>
      <c r="G68" s="20"/>
      <c r="H68" s="16"/>
      <c r="I68" s="80"/>
      <c r="J68" s="81"/>
      <c r="K68" s="77"/>
      <c r="L68" s="82"/>
      <c r="M68" s="79"/>
      <c r="N68" s="82"/>
      <c r="O68" s="27"/>
      <c r="P68" s="81"/>
      <c r="Q68" s="83"/>
      <c r="R68" s="82"/>
      <c r="S68" s="82"/>
      <c r="T68" s="82"/>
      <c r="U68" s="82"/>
      <c r="V68" s="76"/>
    </row>
    <row r="69" spans="1:22" ht="18" x14ac:dyDescent="0.25">
      <c r="A69" s="45"/>
      <c r="B69" s="31" t="e">
        <f>#VALUE!</f>
        <v>#VALUE!</v>
      </c>
      <c r="C69" s="6" t="e">
        <f>#VALUE!</f>
        <v>#VALUE!</v>
      </c>
      <c r="D69" s="15"/>
      <c r="E69" s="38"/>
      <c r="F69" s="25"/>
      <c r="G69" s="20"/>
      <c r="H69" s="16"/>
      <c r="I69" s="80"/>
      <c r="J69" s="81"/>
      <c r="K69" s="77"/>
      <c r="L69" s="82"/>
      <c r="M69" s="83"/>
      <c r="N69" s="82"/>
      <c r="O69" s="27"/>
      <c r="P69" s="81"/>
      <c r="Q69" s="83"/>
      <c r="R69" s="82"/>
      <c r="S69" s="82"/>
      <c r="T69" s="82"/>
      <c r="U69" s="82"/>
      <c r="V69" s="76"/>
    </row>
    <row r="70" spans="1:22" ht="18" x14ac:dyDescent="0.25">
      <c r="A70" s="45"/>
      <c r="B70" s="31" t="e">
        <f>#VALUE!</f>
        <v>#VALUE!</v>
      </c>
      <c r="C70" s="6" t="e">
        <f>#VALUE!</f>
        <v>#VALUE!</v>
      </c>
      <c r="D70" s="15"/>
      <c r="E70" s="38"/>
      <c r="F70" s="25"/>
      <c r="G70" s="20"/>
      <c r="H70" s="16"/>
      <c r="I70" s="80"/>
      <c r="J70" s="81"/>
      <c r="K70" s="77"/>
      <c r="L70" s="82"/>
      <c r="M70" s="83"/>
      <c r="N70" s="82"/>
      <c r="O70" s="27"/>
      <c r="P70" s="81"/>
      <c r="Q70" s="83"/>
      <c r="R70" s="82"/>
      <c r="S70" s="82"/>
      <c r="T70" s="82"/>
      <c r="U70" s="82"/>
      <c r="V70" s="76"/>
    </row>
    <row r="71" spans="1:22" ht="18" x14ac:dyDescent="0.25">
      <c r="A71" s="45"/>
      <c r="B71" s="31" t="e">
        <f>#VALUE!</f>
        <v>#VALUE!</v>
      </c>
      <c r="C71" s="6" t="e">
        <f>#VALUE!</f>
        <v>#VALUE!</v>
      </c>
      <c r="D71" s="15"/>
      <c r="E71" s="38"/>
      <c r="F71" s="25"/>
      <c r="G71" s="20"/>
      <c r="H71" s="16"/>
      <c r="I71" s="80"/>
      <c r="J71" s="81"/>
      <c r="K71" s="77"/>
      <c r="L71" s="82"/>
      <c r="M71" s="83"/>
      <c r="N71" s="82"/>
      <c r="O71" s="27"/>
      <c r="P71" s="81"/>
      <c r="Q71" s="83"/>
      <c r="R71" s="82"/>
      <c r="S71" s="82"/>
      <c r="T71" s="82"/>
      <c r="U71" s="82"/>
      <c r="V71" s="76"/>
    </row>
    <row r="72" spans="1:22" x14ac:dyDescent="0.25">
      <c r="D72" s="14"/>
    </row>
    <row r="73" spans="1:22" x14ac:dyDescent="0.25">
      <c r="D73" s="14"/>
    </row>
    <row r="74" spans="1:22" x14ac:dyDescent="0.25">
      <c r="D74" s="14"/>
    </row>
    <row r="75" spans="1:22" x14ac:dyDescent="0.25">
      <c r="D75" s="14"/>
    </row>
    <row r="76" spans="1:22" x14ac:dyDescent="0.25">
      <c r="D76" s="14"/>
    </row>
    <row r="77" spans="1:22" x14ac:dyDescent="0.25">
      <c r="D77" s="14"/>
    </row>
    <row r="78" spans="1:22" x14ac:dyDescent="0.25">
      <c r="D78" s="14"/>
    </row>
    <row r="79" spans="1:22" x14ac:dyDescent="0.25">
      <c r="D79" s="14"/>
    </row>
    <row r="80" spans="1:22" x14ac:dyDescent="0.25">
      <c r="D80" s="52"/>
      <c r="I80" s="51"/>
    </row>
    <row r="81" spans="4:4" x14ac:dyDescent="0.25">
      <c r="D81" s="14"/>
    </row>
    <row r="82" spans="4:4" x14ac:dyDescent="0.25">
      <c r="D82" s="14"/>
    </row>
    <row r="83" spans="4:4" x14ac:dyDescent="0.25">
      <c r="D83" s="14"/>
    </row>
    <row r="84" spans="4:4" x14ac:dyDescent="0.25">
      <c r="D84" s="14"/>
    </row>
    <row r="85" spans="4:4" x14ac:dyDescent="0.25">
      <c r="D85" s="14"/>
    </row>
    <row r="86" spans="4:4" x14ac:dyDescent="0.25">
      <c r="D86" s="14"/>
    </row>
    <row r="87" spans="4:4" x14ac:dyDescent="0.25">
      <c r="D87" s="14"/>
    </row>
    <row r="88" spans="4:4" x14ac:dyDescent="0.25">
      <c r="D88" s="14"/>
    </row>
    <row r="89" spans="4:4" x14ac:dyDescent="0.25">
      <c r="D89" s="14"/>
    </row>
    <row r="90" spans="4:4" x14ac:dyDescent="0.25">
      <c r="D90" s="14"/>
    </row>
    <row r="91" spans="4:4" x14ac:dyDescent="0.25">
      <c r="D91" s="14"/>
    </row>
    <row r="92" spans="4:4" x14ac:dyDescent="0.25">
      <c r="D92" s="14"/>
    </row>
    <row r="93" spans="4:4" x14ac:dyDescent="0.25">
      <c r="D93" s="14"/>
    </row>
    <row r="94" spans="4:4" x14ac:dyDescent="0.25">
      <c r="D94" s="14"/>
    </row>
    <row r="95" spans="4:4" x14ac:dyDescent="0.25">
      <c r="D95" s="14"/>
    </row>
    <row r="96" spans="4:4" x14ac:dyDescent="0.25">
      <c r="D96" s="14"/>
    </row>
    <row r="97" spans="4:4" x14ac:dyDescent="0.25">
      <c r="D97" s="14"/>
    </row>
    <row r="98" spans="4:4" x14ac:dyDescent="0.25">
      <c r="D98" s="14"/>
    </row>
    <row r="99" spans="4:4" x14ac:dyDescent="0.25">
      <c r="D99" s="14"/>
    </row>
    <row r="100" spans="4:4" x14ac:dyDescent="0.25">
      <c r="D100" s="14"/>
    </row>
    <row r="101" spans="4:4" x14ac:dyDescent="0.25">
      <c r="D101" s="14"/>
    </row>
    <row r="102" spans="4:4" x14ac:dyDescent="0.25">
      <c r="D102" s="14"/>
    </row>
    <row r="103" spans="4:4" x14ac:dyDescent="0.25">
      <c r="D103" s="14"/>
    </row>
    <row r="104" spans="4:4" x14ac:dyDescent="0.25">
      <c r="D104" s="14"/>
    </row>
    <row r="105" spans="4:4" x14ac:dyDescent="0.25">
      <c r="D105" s="14"/>
    </row>
    <row r="106" spans="4:4" x14ac:dyDescent="0.25">
      <c r="D106" s="14"/>
    </row>
    <row r="107" spans="4:4" x14ac:dyDescent="0.25">
      <c r="D107" s="14"/>
    </row>
    <row r="108" spans="4:4" x14ac:dyDescent="0.25">
      <c r="D108" s="14"/>
    </row>
    <row r="109" spans="4:4" x14ac:dyDescent="0.25">
      <c r="D109" s="14"/>
    </row>
    <row r="110" spans="4:4" x14ac:dyDescent="0.25">
      <c r="D110" s="14"/>
    </row>
    <row r="111" spans="4:4" x14ac:dyDescent="0.25">
      <c r="D111" s="14"/>
    </row>
    <row r="112" spans="4:4" x14ac:dyDescent="0.25">
      <c r="D112" s="14"/>
    </row>
    <row r="113" spans="4:4" x14ac:dyDescent="0.25">
      <c r="D113" s="14"/>
    </row>
    <row r="114" spans="4:4" x14ac:dyDescent="0.25">
      <c r="D114" s="14"/>
    </row>
    <row r="115" spans="4:4" x14ac:dyDescent="0.25">
      <c r="D115" s="14"/>
    </row>
    <row r="116" spans="4:4" x14ac:dyDescent="0.25">
      <c r="D116" s="14"/>
    </row>
    <row r="117" spans="4:4" x14ac:dyDescent="0.25">
      <c r="D117" s="14"/>
    </row>
    <row r="118" spans="4:4" x14ac:dyDescent="0.25">
      <c r="D118" s="14"/>
    </row>
    <row r="119" spans="4:4" x14ac:dyDescent="0.25">
      <c r="D119" s="14"/>
    </row>
    <row r="120" spans="4:4" x14ac:dyDescent="0.25">
      <c r="D120" s="14"/>
    </row>
    <row r="121" spans="4:4" x14ac:dyDescent="0.25">
      <c r="D121" s="14"/>
    </row>
    <row r="122" spans="4:4" x14ac:dyDescent="0.25">
      <c r="D122" s="14"/>
    </row>
    <row r="123" spans="4:4" x14ac:dyDescent="0.25">
      <c r="D123" s="14"/>
    </row>
    <row r="124" spans="4:4" x14ac:dyDescent="0.25">
      <c r="D124" s="14"/>
    </row>
    <row r="125" spans="4:4" x14ac:dyDescent="0.25">
      <c r="D125" s="14"/>
    </row>
    <row r="126" spans="4:4" x14ac:dyDescent="0.25">
      <c r="D126" s="14"/>
    </row>
    <row r="127" spans="4:4" x14ac:dyDescent="0.25">
      <c r="D127" s="14"/>
    </row>
    <row r="128" spans="4:4" x14ac:dyDescent="0.25">
      <c r="D128" s="14"/>
    </row>
    <row r="129" spans="4:4" x14ac:dyDescent="0.25">
      <c r="D129" s="14"/>
    </row>
    <row r="130" spans="4:4" x14ac:dyDescent="0.25">
      <c r="D130" s="14"/>
    </row>
    <row r="131" spans="4:4" x14ac:dyDescent="0.25">
      <c r="D131" s="14"/>
    </row>
    <row r="132" spans="4:4" x14ac:dyDescent="0.25">
      <c r="D132" s="14"/>
    </row>
    <row r="133" spans="4:4" x14ac:dyDescent="0.25">
      <c r="D133" s="14"/>
    </row>
    <row r="134" spans="4:4" x14ac:dyDescent="0.25">
      <c r="D134" s="14"/>
    </row>
    <row r="135" spans="4:4" x14ac:dyDescent="0.25">
      <c r="D135" s="14"/>
    </row>
    <row r="136" spans="4:4" x14ac:dyDescent="0.25">
      <c r="D136" s="14"/>
    </row>
    <row r="137" spans="4:4" x14ac:dyDescent="0.25">
      <c r="D137" s="14"/>
    </row>
    <row r="138" spans="4:4" x14ac:dyDescent="0.25">
      <c r="D138" s="14"/>
    </row>
    <row r="139" spans="4:4" x14ac:dyDescent="0.25">
      <c r="D139" s="14"/>
    </row>
    <row r="140" spans="4:4" x14ac:dyDescent="0.25">
      <c r="D140" s="14"/>
    </row>
    <row r="141" spans="4:4" x14ac:dyDescent="0.25">
      <c r="D141" s="14"/>
    </row>
    <row r="142" spans="4:4" x14ac:dyDescent="0.25">
      <c r="D142" s="14"/>
    </row>
    <row r="143" spans="4:4" x14ac:dyDescent="0.25">
      <c r="D143" s="14"/>
    </row>
    <row r="144" spans="4:4" x14ac:dyDescent="0.25">
      <c r="D144" s="14"/>
    </row>
    <row r="145" spans="4:4" x14ac:dyDescent="0.25">
      <c r="D145" s="14"/>
    </row>
    <row r="146" spans="4:4" x14ac:dyDescent="0.25">
      <c r="D146" s="14"/>
    </row>
    <row r="147" spans="4:4" x14ac:dyDescent="0.25">
      <c r="D147" s="14"/>
    </row>
    <row r="148" spans="4:4" x14ac:dyDescent="0.25">
      <c r="D148" s="14"/>
    </row>
    <row r="149" spans="4:4" x14ac:dyDescent="0.25">
      <c r="D149" s="14"/>
    </row>
    <row r="150" spans="4:4" x14ac:dyDescent="0.25">
      <c r="D150" s="14"/>
    </row>
    <row r="151" spans="4:4" x14ac:dyDescent="0.25">
      <c r="D151" s="14"/>
    </row>
    <row r="152" spans="4:4" x14ac:dyDescent="0.25">
      <c r="D152" s="14"/>
    </row>
    <row r="153" spans="4:4" x14ac:dyDescent="0.25">
      <c r="D153" s="14"/>
    </row>
    <row r="154" spans="4:4" x14ac:dyDescent="0.25">
      <c r="D154" s="14"/>
    </row>
    <row r="155" spans="4:4" x14ac:dyDescent="0.25">
      <c r="D155" s="14"/>
    </row>
    <row r="156" spans="4:4" x14ac:dyDescent="0.25">
      <c r="D156" s="14"/>
    </row>
    <row r="157" spans="4:4" x14ac:dyDescent="0.25">
      <c r="D157" s="14"/>
    </row>
    <row r="158" spans="4:4" x14ac:dyDescent="0.25">
      <c r="D158" s="14"/>
    </row>
    <row r="159" spans="4:4" x14ac:dyDescent="0.25">
      <c r="D159" s="14"/>
    </row>
    <row r="160" spans="4:4" x14ac:dyDescent="0.25">
      <c r="D160" s="14"/>
    </row>
    <row r="161" spans="4:4" x14ac:dyDescent="0.25">
      <c r="D161" s="14"/>
    </row>
    <row r="162" spans="4:4" x14ac:dyDescent="0.25">
      <c r="D162" s="14"/>
    </row>
    <row r="163" spans="4:4" x14ac:dyDescent="0.25">
      <c r="D163" s="14"/>
    </row>
    <row r="164" spans="4:4" x14ac:dyDescent="0.25">
      <c r="D164" s="14"/>
    </row>
    <row r="165" spans="4:4" x14ac:dyDescent="0.25">
      <c r="D165" s="14"/>
    </row>
    <row r="166" spans="4:4" x14ac:dyDescent="0.25">
      <c r="D166" s="14"/>
    </row>
    <row r="167" spans="4:4" x14ac:dyDescent="0.25">
      <c r="D167" s="14"/>
    </row>
    <row r="168" spans="4:4" x14ac:dyDescent="0.25">
      <c r="D168" s="14"/>
    </row>
    <row r="169" spans="4:4" x14ac:dyDescent="0.25">
      <c r="D169" s="14"/>
    </row>
    <row r="170" spans="4:4" x14ac:dyDescent="0.25">
      <c r="D170" s="14"/>
    </row>
    <row r="171" spans="4:4" x14ac:dyDescent="0.25">
      <c r="D171" s="14"/>
    </row>
    <row r="172" spans="4:4" x14ac:dyDescent="0.25">
      <c r="D172" s="14"/>
    </row>
    <row r="173" spans="4:4" x14ac:dyDescent="0.25">
      <c r="D173" s="14"/>
    </row>
    <row r="174" spans="4:4" x14ac:dyDescent="0.25">
      <c r="D174" s="14"/>
    </row>
    <row r="175" spans="4:4" x14ac:dyDescent="0.25">
      <c r="D175" s="14"/>
    </row>
    <row r="176" spans="4:4" x14ac:dyDescent="0.25">
      <c r="D176" s="14"/>
    </row>
    <row r="177" spans="4:4" x14ac:dyDescent="0.25">
      <c r="D177" s="14"/>
    </row>
    <row r="178" spans="4:4" x14ac:dyDescent="0.25">
      <c r="D178" s="14"/>
    </row>
    <row r="179" spans="4:4" x14ac:dyDescent="0.25">
      <c r="D179" s="14"/>
    </row>
    <row r="180" spans="4:4" x14ac:dyDescent="0.25">
      <c r="D180" s="14"/>
    </row>
    <row r="181" spans="4:4" x14ac:dyDescent="0.25">
      <c r="D181" s="14"/>
    </row>
    <row r="182" spans="4:4" x14ac:dyDescent="0.25">
      <c r="D182" s="14"/>
    </row>
    <row r="183" spans="4:4" x14ac:dyDescent="0.25">
      <c r="D183" s="14"/>
    </row>
    <row r="184" spans="4:4" x14ac:dyDescent="0.25">
      <c r="D184" s="14"/>
    </row>
    <row r="185" spans="4:4" x14ac:dyDescent="0.25">
      <c r="D185" s="14"/>
    </row>
  </sheetData>
  <autoFilter ref="A7:V71"/>
  <mergeCells count="4">
    <mergeCell ref="D6:F6"/>
    <mergeCell ref="G6:I6"/>
    <mergeCell ref="J6:O6"/>
    <mergeCell ref="P6:V6"/>
  </mergeCells>
  <conditionalFormatting sqref="N8:N71">
    <cfRule type="expression" dxfId="161" priority="40">
      <formula>DATEDIF(L8,N8,"d")&gt;5</formula>
    </cfRule>
    <cfRule type="expression" dxfId="160" priority="41">
      <formula>DATEDIF(L8,N8,"d")&lt;=5</formula>
    </cfRule>
  </conditionalFormatting>
  <conditionalFormatting sqref="L45:L71 L33:L43 L8:L31">
    <cfRule type="containsBlanks" priority="39" stopIfTrue="1">
      <formula>LEN(TRIM(L8))=0</formula>
    </cfRule>
  </conditionalFormatting>
  <conditionalFormatting sqref="B8:C71">
    <cfRule type="containsText" dxfId="159" priority="14" operator="containsText" text="FINIT">
      <formula>NOT(ISERROR(SEARCH("FINIT",B8)))</formula>
    </cfRule>
    <cfRule type="expression" dxfId="158" priority="15">
      <formula>IF(OR($B8="DOE A ANTICIPER",$B8="REPRISES R7 A FAIRE",$B8="EN ATTENTE"),"VRAI","FAUX")</formula>
    </cfRule>
    <cfRule type="expression" dxfId="157" priority="16">
      <formula>IF(OR(AND($B8="ENVOI DOE XL",$C8&gt;=8),AND($B8="CD DOE A ENVOYER",$C8&gt;=8),AND($B8="REPRISES XL A FAIRE",$C8&gt;=8)),"VRAI","FAUX")</formula>
    </cfRule>
    <cfRule type="expression" dxfId="156" priority="17">
      <formula>IF(OR(AND($B8="ENVOI DOE XL",$C8=7),AND($B8="CD DOE A ENVOYER",$C8=7),AND($B8="REPRISES XL A FAIRE",$C8=7)),"VRAI","FAUX")</formula>
    </cfRule>
    <cfRule type="expression" dxfId="155" priority="18">
      <formula>IF(OR(AND($B8="ENVOI DOE XL",$C8=6),AND($B8="CD DOE A ENVOYER",$C8=6),AND($B8="REPRISES XL A FAIRE",$C8=6)),"VRAI","FAUX")</formula>
    </cfRule>
    <cfRule type="expression" dxfId="154" priority="19">
      <formula>IF(OR(AND($B8="ENVOI DOE XL",$C8=5),AND($B8="CD DOE A ENVOYER",$C8=5),AND($B8="REPRISES XL A FAIRE",$C8=5)),"VRAI","FAUX")</formula>
    </cfRule>
    <cfRule type="expression" dxfId="153" priority="20">
      <formula>IF(OR(AND($B8="ENVOI DOE XL",$C8=4),AND($B8="CD DOE A ENVOYER",$C8=4),AND($B8="REPRISES XL A FAIRE",$C8=4)),"VRAI","FAUX")</formula>
    </cfRule>
    <cfRule type="expression" dxfId="152" priority="21">
      <formula>IF(OR(AND($B8="ENVOI DOE XL",$C8=3),AND($B8="CD DOE A ENVOYER",$C8=3),AND($B8="REPRISES XL A FAIRE",$C8=3)),"VRAI","FAUX")</formula>
    </cfRule>
    <cfRule type="expression" dxfId="151" priority="22">
      <formula>IF(OR(AND($B8="ENVOI DOE XL",$C8=2),AND($B8="CD DOE A ENVOYER",$C8=2),AND($B8="REPRISES XL A FAIRE",$C8=2)),"VRAI","FAUX")</formula>
    </cfRule>
    <cfRule type="expression" dxfId="150" priority="23">
      <formula>IF(OR(AND($B8="ENVOI DOE XL",$C8=1),AND($B8="CD DOE A ENVOYER",$C8=1),AND($B8="REPRISES XL A FAIRE",$C8=1)),"VRAI","FAUX")</formula>
    </cfRule>
    <cfRule type="expression" dxfId="149" priority="24">
      <formula>IF(OR(AND($B8="ENVOI DOE XL",$C8=0),AND($B8="CD DOE A ENVOYER",$C8=0),AND($B8="REPRISES XL A FAIRE",$C8=0)),"VRAI","FAUX")</formula>
    </cfRule>
    <cfRule type="expression" dxfId="148" priority="25">
      <formula>IF(AND($B8="LEVEE R7 A FAIRE",$C8&gt;=5),"VRAI","FAUX")</formula>
    </cfRule>
    <cfRule type="expression" dxfId="147" priority="26">
      <formula>IF(AND($B8="LEVEE R7 A FAIRE",$C8=4),"VRAI","FAUX")</formula>
    </cfRule>
    <cfRule type="expression" dxfId="146" priority="27">
      <formula>IF(AND($B8="LEVEE R7 A FAIRE",$C8=3),"VRAI","FAUX")</formula>
    </cfRule>
    <cfRule type="expression" dxfId="145" priority="28">
      <formula>IF(AND($B8="LEVEE R7 A FAIRE",$C8=2),"VRAI","FAUX")</formula>
    </cfRule>
    <cfRule type="expression" dxfId="144" priority="29">
      <formula>IF(AND($B8="LEVEE R7 A FAIRE",$C8&lt;=1),"VRAI","FAUX")</formula>
    </cfRule>
    <cfRule type="expression" dxfId="143" priority="30">
      <formula>IF(AND($B8="DOE A FAIRE",$C8&gt;=13),"VRAI","FAUX")</formula>
    </cfRule>
    <cfRule type="expression" dxfId="142" priority="31">
      <formula>IF(AND($B8="DOE A FAIRE",$C8=12),"VRAI","FAUX")</formula>
    </cfRule>
    <cfRule type="expression" dxfId="141" priority="32">
      <formula>IF(OR(AND($B8="DOE A FAIRE",$C8=10),AND($B8="DOE A FAIRE",$C8=11)),"VRAI","FAUX")</formula>
    </cfRule>
    <cfRule type="expression" dxfId="140" priority="33">
      <formula>IF(OR(AND($B8="DOE A FAIRE",$C8=8),AND($B8="DOE A FAIRE",$C8=9)),"VRAI","FAUX")</formula>
    </cfRule>
    <cfRule type="expression" dxfId="139" priority="34">
      <formula>IF(AND($B8="DOE A FAIRE",$C8=7),"VRAI","FAUX")</formula>
    </cfRule>
    <cfRule type="expression" dxfId="138" priority="35">
      <formula>IF(OR(AND($B8="DOE A FAIRE",$C8=5),AND($B8="DOE A FAIRE",$C8=6)),"VRAI","FAUX")</formula>
    </cfRule>
    <cfRule type="expression" dxfId="137" priority="36">
      <formula>IF(OR(AND($B8="DOE A FAIRE",$C8=3),AND($B8="DOE A FAIRE",$C8=4)),"VRAI","FAUX")</formula>
    </cfRule>
    <cfRule type="expression" dxfId="136" priority="37">
      <formula>IF(OR(AND($B8="DOE A FAIRE",$C8=1),AND($B8="DOE A FAIRE",$C8=2)),"VRAI","FAUX")</formula>
    </cfRule>
    <cfRule type="expression" dxfId="135" priority="38">
      <formula>IF(AND($B8="DOE A FAIRE",$C8=0),"VRAI","FAUX")</formula>
    </cfRule>
  </conditionalFormatting>
  <conditionalFormatting sqref="L44">
    <cfRule type="containsBlanks" priority="13" stopIfTrue="1">
      <formula>LEN(TRIM(L44))=0</formula>
    </cfRule>
  </conditionalFormatting>
  <conditionalFormatting sqref="L32">
    <cfRule type="containsBlanks" priority="12" stopIfTrue="1">
      <formula>LEN(TRIM(L32))=0</formula>
    </cfRule>
  </conditionalFormatting>
  <conditionalFormatting sqref="L45:L71 L33:L43">
    <cfRule type="containsBlanks" priority="11" stopIfTrue="1">
      <formula>LEN(TRIM(L33))=0</formula>
    </cfRule>
  </conditionalFormatting>
  <conditionalFormatting sqref="L44">
    <cfRule type="containsBlanks" priority="10" stopIfTrue="1">
      <formula>LEN(TRIM(L44))=0</formula>
    </cfRule>
  </conditionalFormatting>
  <conditionalFormatting sqref="L32">
    <cfRule type="containsBlanks" priority="9" stopIfTrue="1">
      <formula>LEN(TRIM(L32))=0</formula>
    </cfRule>
  </conditionalFormatting>
  <conditionalFormatting sqref="L44:L71">
    <cfRule type="expression" dxfId="134" priority="7" stopIfTrue="1">
      <formula>#REF!&lt;&gt;""</formula>
    </cfRule>
    <cfRule type="expression" dxfId="133" priority="8">
      <formula>DATEDIF(L44,K41,"d")&gt;5</formula>
    </cfRule>
  </conditionalFormatting>
  <conditionalFormatting sqref="L8:L14">
    <cfRule type="expression" dxfId="132" priority="5" stopIfTrue="1">
      <formula>#REF!&lt;&gt;""</formula>
    </cfRule>
    <cfRule type="expression" dxfId="131" priority="6">
      <formula>DATEDIF(L8,#REF!,"d")&gt;5</formula>
    </cfRule>
  </conditionalFormatting>
  <conditionalFormatting sqref="L15:L20 L32:L43">
    <cfRule type="expression" dxfId="130" priority="3" stopIfTrue="1">
      <formula>#REF!&lt;&gt;""</formula>
    </cfRule>
    <cfRule type="expression" dxfId="129" priority="4">
      <formula>DATEDIF(L15,K8,"d")&gt;5</formula>
    </cfRule>
  </conditionalFormatting>
  <conditionalFormatting sqref="L21:L31">
    <cfRule type="expression" dxfId="128" priority="1" stopIfTrue="1">
      <formula>#REF!&lt;&gt;""</formula>
    </cfRule>
    <cfRule type="expression" dxfId="127" priority="2">
      <formula>DATEDIF(L21,K13,"d")&gt;5</formula>
    </cfRule>
  </conditionalFormatting>
  <hyperlinks>
    <hyperlink ref="D2" location="Général!G1" display="Appel à recette"/>
    <hyperlink ref="D3" location="Général!N1" display="An1_FN6/Réserves"/>
    <hyperlink ref="D4" location="Général!V1" display="ENVOIS DOE DOCUMENTALISTE"/>
  </hyperlinks>
  <pageMargins left="0.55118110236220474" right="0.23622047244094491" top="0.35433070866141736" bottom="0.15748031496062992" header="0.31496062992125984" footer="0.31496062992125984"/>
  <pageSetup paperSize="8" scale="29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Objet d’environnement du Gestionnaire d" dvAspect="DVASPECT_ICON" shapeId="8193" r:id="rId4">
          <objectPr defaultSize="0" autoPict="0" r:id="rId5">
            <anchor moveWithCells="1">
              <from>
                <xdr:col>16</xdr:col>
                <xdr:colOff>704850</xdr:colOff>
                <xdr:row>17</xdr:row>
                <xdr:rowOff>57150</xdr:rowOff>
              </from>
              <to>
                <xdr:col>16</xdr:col>
                <xdr:colOff>2466975</xdr:colOff>
                <xdr:row>17</xdr:row>
                <xdr:rowOff>266700</xdr:rowOff>
              </to>
            </anchor>
          </objectPr>
        </oleObject>
      </mc:Choice>
      <mc:Fallback>
        <oleObject progId="Objet d’environnement du Gestionnaire d" dvAspect="DVASPECT_ICON" shapeId="8193" r:id="rId4"/>
      </mc:Fallback>
    </mc:AlternateContent>
    <mc:AlternateContent xmlns:mc="http://schemas.openxmlformats.org/markup-compatibility/2006">
      <mc:Choice Requires="x14">
        <oleObject progId="Objet d’environnement du Gestionnaire d" dvAspect="DVASPECT_ICON" shapeId="8194" r:id="rId6">
          <objectPr defaultSize="0" autoPict="0" r:id="rId7">
            <anchor moveWithCells="1">
              <from>
                <xdr:col>16</xdr:col>
                <xdr:colOff>666750</xdr:colOff>
                <xdr:row>14</xdr:row>
                <xdr:rowOff>47625</xdr:rowOff>
              </from>
              <to>
                <xdr:col>16</xdr:col>
                <xdr:colOff>2438400</xdr:colOff>
                <xdr:row>14</xdr:row>
                <xdr:rowOff>247650</xdr:rowOff>
              </to>
            </anchor>
          </objectPr>
        </oleObject>
      </mc:Choice>
      <mc:Fallback>
        <oleObject progId="Objet d’environnement du Gestionnaire d" dvAspect="DVASPECT_ICON" shapeId="8194" r:id="rId6"/>
      </mc:Fallback>
    </mc:AlternateContent>
  </oleObjec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E28" sqref="E28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42859.046258912036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/>
      <c r="C6" s="6"/>
      <c r="D6" s="23"/>
      <c r="E6" s="43"/>
      <c r="F6" s="24"/>
      <c r="G6" s="59"/>
      <c r="H6" s="59"/>
      <c r="I6" s="60"/>
      <c r="J6" s="61"/>
      <c r="K6" s="61"/>
      <c r="L6" s="61"/>
      <c r="M6" s="61"/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/>
      <c r="C7" s="6"/>
      <c r="D7" s="15"/>
      <c r="E7" s="38"/>
      <c r="F7" s="25"/>
      <c r="G7" s="55"/>
      <c r="H7" s="59"/>
      <c r="I7" s="56"/>
      <c r="J7" s="57"/>
      <c r="K7" s="57"/>
      <c r="L7" s="57"/>
      <c r="M7" s="57"/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/>
      <c r="C8" s="6"/>
      <c r="D8" s="15"/>
      <c r="E8" s="38"/>
      <c r="F8" s="25"/>
      <c r="G8" s="55"/>
      <c r="H8" s="59"/>
      <c r="I8" s="56"/>
      <c r="J8" s="57"/>
      <c r="K8" s="57"/>
      <c r="L8" s="57"/>
      <c r="M8" s="57"/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/>
      <c r="C9" s="6"/>
      <c r="D9" s="15"/>
      <c r="E9" s="38"/>
      <c r="F9" s="25"/>
      <c r="G9" s="55"/>
      <c r="H9" s="59"/>
      <c r="I9" s="56"/>
      <c r="J9" s="57"/>
      <c r="K9" s="57"/>
      <c r="L9" s="57"/>
      <c r="M9" s="57"/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/>
      <c r="C10" s="6"/>
      <c r="D10" s="15"/>
      <c r="E10" s="38"/>
      <c r="F10" s="25"/>
      <c r="G10" s="55"/>
      <c r="H10" s="59"/>
      <c r="I10" s="56"/>
      <c r="J10" s="57"/>
      <c r="K10" s="57"/>
      <c r="L10" s="73"/>
      <c r="M10" s="57"/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/>
      <c r="C11" s="6"/>
      <c r="D11" s="15"/>
      <c r="E11" s="71"/>
      <c r="F11" s="25"/>
      <c r="G11" s="55"/>
      <c r="H11" s="59"/>
      <c r="I11" s="56"/>
      <c r="J11" s="57"/>
      <c r="K11" s="57"/>
      <c r="L11" s="57"/>
      <c r="M11" s="57"/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/>
      <c r="C12" s="6"/>
      <c r="D12" s="15"/>
      <c r="E12" s="38"/>
      <c r="F12" s="25"/>
      <c r="G12" s="55"/>
      <c r="H12" s="59"/>
      <c r="I12" s="56"/>
      <c r="J12" s="57"/>
      <c r="K12" s="57"/>
      <c r="L12" s="57"/>
      <c r="M12" s="57"/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/>
      <c r="C13" s="6"/>
      <c r="D13" s="15"/>
      <c r="E13" s="38"/>
      <c r="F13" s="25"/>
      <c r="G13" s="55"/>
      <c r="H13" s="59"/>
      <c r="I13" s="56"/>
      <c r="J13" s="57"/>
      <c r="K13" s="57"/>
      <c r="L13" s="57"/>
      <c r="M13" s="57"/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/>
      <c r="C14" s="6"/>
      <c r="D14" s="15"/>
      <c r="E14" s="38"/>
      <c r="F14" s="25"/>
      <c r="G14" s="55"/>
      <c r="H14" s="59"/>
      <c r="I14" s="56"/>
      <c r="J14" s="57"/>
      <c r="K14" s="57"/>
      <c r="L14" s="57"/>
      <c r="M14" s="57"/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/>
      <c r="C15" s="6"/>
      <c r="D15" s="15"/>
      <c r="E15" s="38"/>
      <c r="F15" s="25"/>
      <c r="G15" s="55"/>
      <c r="H15" s="59"/>
      <c r="I15" s="56"/>
      <c r="J15" s="57"/>
      <c r="K15" s="57"/>
      <c r="L15" s="57"/>
      <c r="M15" s="57"/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/>
      <c r="C16" s="6"/>
      <c r="D16" s="15"/>
      <c r="E16" s="38"/>
      <c r="F16" s="25"/>
      <c r="G16" s="55"/>
      <c r="H16" s="59"/>
      <c r="I16" s="56"/>
      <c r="J16" s="57"/>
      <c r="K16" s="57"/>
      <c r="L16" s="57"/>
      <c r="M16" s="57"/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/>
      <c r="C17" s="6"/>
      <c r="D17" s="15"/>
      <c r="E17" s="38"/>
      <c r="F17" s="25"/>
      <c r="G17" s="55"/>
      <c r="H17" s="59"/>
      <c r="I17" s="56"/>
      <c r="J17" s="57"/>
      <c r="K17" s="57"/>
      <c r="L17" s="57"/>
      <c r="M17" s="57"/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/>
      <c r="C18" s="6"/>
      <c r="D18" s="15"/>
      <c r="E18" s="38"/>
      <c r="F18" s="25"/>
      <c r="G18" s="55"/>
      <c r="H18" s="59"/>
      <c r="I18" s="56"/>
      <c r="J18" s="57"/>
      <c r="K18" s="57"/>
      <c r="L18" s="57"/>
      <c r="M18" s="57"/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/>
      <c r="C19" s="6"/>
      <c r="D19" s="15"/>
      <c r="E19" s="38"/>
      <c r="F19" s="25"/>
      <c r="G19" s="55"/>
      <c r="H19" s="59"/>
      <c r="I19" s="56"/>
      <c r="J19" s="57"/>
      <c r="K19" s="57"/>
      <c r="L19" s="57"/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/>
      <c r="C20" s="6"/>
      <c r="D20" s="15"/>
      <c r="E20" s="38"/>
      <c r="F20" s="25"/>
      <c r="G20" s="55"/>
      <c r="H20" s="59"/>
      <c r="I20" s="56"/>
      <c r="J20" s="57"/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/>
      <c r="C21" s="6"/>
      <c r="D21" s="15"/>
      <c r="E21" s="38"/>
      <c r="F21" s="25"/>
      <c r="G21" s="55"/>
      <c r="H21" s="59"/>
      <c r="I21" s="56"/>
      <c r="J21" s="57"/>
      <c r="K21" s="57"/>
      <c r="L21" s="57"/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/>
      <c r="C22" s="6"/>
      <c r="D22" s="15"/>
      <c r="E22" s="71"/>
      <c r="F22" s="25"/>
      <c r="G22" s="55"/>
      <c r="H22" s="59"/>
      <c r="I22" s="56"/>
      <c r="J22" s="57"/>
      <c r="K22" s="57"/>
      <c r="L22" s="57"/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/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/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126" priority="1" operator="containsText" text="FINIT">
      <formula>NOT(ISERROR(SEARCH("FINIT",B6)))</formula>
    </cfRule>
    <cfRule type="expression" dxfId="125" priority="2">
      <formula>IF(OR($B6="DOE A ANTICIPER",$B6="REPRISES R7 A FAIRE",$B6="EN ATTENTE"),"VRAI","FAUX")</formula>
    </cfRule>
    <cfRule type="expression" dxfId="124" priority="3">
      <formula>IF(OR(AND($B6="ENVOI DOE XL",$C6&gt;=8),AND($B6="CD DOE A ENVOYER",$C6&gt;=8),AND($B6="REPRISES XL A FAIRE",$C6&gt;=8)),"VRAI","FAUX")</formula>
    </cfRule>
    <cfRule type="expression" dxfId="123" priority="4">
      <formula>IF(OR(AND($B6="ENVOI DOE XL",$C6=7),AND($B6="CD DOE A ENVOYER",$C6=7),AND($B6="REPRISES XL A FAIRE",$C6=7)),"VRAI","FAUX")</formula>
    </cfRule>
    <cfRule type="expression" dxfId="122" priority="5">
      <formula>IF(OR(AND($B6="ENVOI DOE XL",$C6=6),AND($B6="CD DOE A ENVOYER",$C6=6),AND($B6="REPRISES XL A FAIRE",$C6=6)),"VRAI","FAUX")</formula>
    </cfRule>
    <cfRule type="expression" dxfId="121" priority="6">
      <formula>IF(OR(AND($B6="ENVOI DOE XL",$C6=5),AND($B6="CD DOE A ENVOYER",$C6=5),AND($B6="REPRISES XL A FAIRE",$C6=5)),"VRAI","FAUX")</formula>
    </cfRule>
    <cfRule type="expression" dxfId="120" priority="7">
      <formula>IF(OR(AND($B6="ENVOI DOE XL",$C6=4),AND($B6="CD DOE A ENVOYER",$C6=4),AND($B6="REPRISES XL A FAIRE",$C6=4)),"VRAI","FAUX")</formula>
    </cfRule>
    <cfRule type="expression" dxfId="119" priority="8">
      <formula>IF(OR(AND($B6="ENVOI DOE XL",$C6=3),AND($B6="CD DOE A ENVOYER",$C6=3),AND($B6="REPRISES XL A FAIRE",$C6=3)),"VRAI","FAUX")</formula>
    </cfRule>
    <cfRule type="expression" dxfId="118" priority="9">
      <formula>IF(OR(AND($B6="ENVOI DOE XL",$C6=2),AND($B6="CD DOE A ENVOYER",$C6=2),AND($B6="REPRISES XL A FAIRE",$C6=2)),"VRAI","FAUX")</formula>
    </cfRule>
    <cfRule type="expression" dxfId="117" priority="10">
      <formula>IF(OR(AND($B6="ENVOI DOE XL",$C6=1),AND($B6="CD DOE A ENVOYER",$C6=1),AND($B6="REPRISES XL A FAIRE",$C6=1)),"VRAI","FAUX")</formula>
    </cfRule>
    <cfRule type="expression" dxfId="116" priority="11">
      <formula>IF(OR(AND($B6="ENVOI DOE XL",$C6=0),AND($B6="CD DOE A ENVOYER",$C6=0),AND($B6="REPRISES XL A FAIRE",$C6=0)),"VRAI","FAUX")</formula>
    </cfRule>
    <cfRule type="expression" dxfId="115" priority="12">
      <formula>IF(AND($B6="LEVEE R7 A FAIRE",$C6&gt;=5),"VRAI","FAUX")</formula>
    </cfRule>
    <cfRule type="expression" dxfId="114" priority="13">
      <formula>IF(AND($B6="LEVEE R7 A FAIRE",$C6=4),"VRAI","FAUX")</formula>
    </cfRule>
    <cfRule type="expression" dxfId="113" priority="14">
      <formula>IF(AND($B6="LEVEE R7 A FAIRE",$C6=3),"VRAI","FAUX")</formula>
    </cfRule>
    <cfRule type="expression" dxfId="112" priority="15">
      <formula>IF(AND($B6="LEVEE R7 A FAIRE",$C6=2),"VRAI","FAUX")</formula>
    </cfRule>
    <cfRule type="expression" dxfId="111" priority="16">
      <formula>IF(AND($B6="LEVEE R7 A FAIRE",$C6&lt;=1),"VRAI","FAUX")</formula>
    </cfRule>
    <cfRule type="expression" dxfId="110" priority="17">
      <formula>IF(AND($B6="DOE A FAIRE",$C6&gt;=13),"VRAI","FAUX")</formula>
    </cfRule>
    <cfRule type="expression" dxfId="109" priority="18">
      <formula>IF(AND($B6="DOE A FAIRE",$C6=12),"VRAI","FAUX")</formula>
    </cfRule>
    <cfRule type="expression" dxfId="108" priority="19">
      <formula>IF(OR(AND($B6="DOE A FAIRE",$C6=10),AND($B6="DOE A FAIRE",$C6=11)),"VRAI","FAUX")</formula>
    </cfRule>
    <cfRule type="expression" dxfId="107" priority="20">
      <formula>IF(OR(AND($B6="DOE A FAIRE",$C6=8),AND($B6="DOE A FAIRE",$C6=9)),"VRAI","FAUX")</formula>
    </cfRule>
    <cfRule type="expression" dxfId="106" priority="21">
      <formula>IF(AND($B6="DOE A FAIRE",$C6=7),"VRAI","FAUX")</formula>
    </cfRule>
    <cfRule type="expression" dxfId="105" priority="22">
      <formula>IF(OR(AND($B6="DOE A FAIRE",$C6=5),AND($B6="DOE A FAIRE",$C6=6)),"VRAI","FAUX")</formula>
    </cfRule>
    <cfRule type="expression" dxfId="104" priority="23">
      <formula>IF(OR(AND($B6="DOE A FAIRE",$C6=3),AND($B6="DOE A FAIRE",$C6=4)),"VRAI","FAUX")</formula>
    </cfRule>
    <cfRule type="expression" dxfId="103" priority="24">
      <formula>IF(OR(AND($B6="DOE A FAIRE",$C6=1),AND($B6="DOE A FAIRE",$C6=2)),"VRAI","FAUX")</formula>
    </cfRule>
    <cfRule type="expression" dxfId="102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Macro5">
                <anchor moveWithCells="1" sizeWithCells="1">
                  <from>
                    <xdr:col>3</xdr:col>
                    <xdr:colOff>1123950</xdr:colOff>
                    <xdr:row>0</xdr:row>
                    <xdr:rowOff>66675</xdr:rowOff>
                  </from>
                  <to>
                    <xdr:col>4</xdr:col>
                    <xdr:colOff>771525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42859.046258912036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370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>FACTURATION</v>
      </c>
      <c r="C7" s="6">
        <f t="shared" ca="1" si="1"/>
        <v>384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>FACTURATION</v>
      </c>
      <c r="C8" s="6">
        <f t="shared" ca="1" si="1"/>
        <v>381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>FACTURATION</v>
      </c>
      <c r="C9" s="6">
        <f t="shared" ca="1" si="1"/>
        <v>367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>FACTURATION</v>
      </c>
      <c r="C10" s="6">
        <f t="shared" ca="1" si="1"/>
        <v>346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>FACTURATION</v>
      </c>
      <c r="C11" s="6">
        <f t="shared" ca="1" si="1"/>
        <v>346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>FACTURATION</v>
      </c>
      <c r="C12" s="6">
        <f t="shared" ca="1" si="1"/>
        <v>370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>FACTURATION</v>
      </c>
      <c r="C13" s="6">
        <f t="shared" ca="1" si="1"/>
        <v>370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>FACTURATION</v>
      </c>
      <c r="C14" s="6">
        <f t="shared" ca="1" si="1"/>
        <v>370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>FACTURATION</v>
      </c>
      <c r="C15" s="6">
        <f t="shared" ca="1" si="1"/>
        <v>367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>FACTURATION</v>
      </c>
      <c r="C16" s="6">
        <f t="shared" ca="1" si="1"/>
        <v>367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349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366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317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329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315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330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101" priority="1" operator="containsText" text="FINIT">
      <formula>NOT(ISERROR(SEARCH("FINIT",B6)))</formula>
    </cfRule>
    <cfRule type="expression" dxfId="100" priority="2">
      <formula>IF(OR($B6="DOE A ANTICIPER",$B6="REPRISES R7 A FAIRE",$B6="EN ATTENTE"),"VRAI","FAUX")</formula>
    </cfRule>
    <cfRule type="expression" dxfId="99" priority="3">
      <formula>IF(OR(AND($B6="ENVOI DOE XL",$C6&gt;=8),AND($B6="CD DOE A ENVOYER",$C6&gt;=8),AND($B6="REPRISES XL A FAIRE",$C6&gt;=8)),"VRAI","FAUX")</formula>
    </cfRule>
    <cfRule type="expression" dxfId="98" priority="4">
      <formula>IF(OR(AND($B6="ENVOI DOE XL",$C6=7),AND($B6="CD DOE A ENVOYER",$C6=7),AND($B6="REPRISES XL A FAIRE",$C6=7)),"VRAI","FAUX")</formula>
    </cfRule>
    <cfRule type="expression" dxfId="97" priority="5">
      <formula>IF(OR(AND($B6="ENVOI DOE XL",$C6=6),AND($B6="CD DOE A ENVOYER",$C6=6),AND($B6="REPRISES XL A FAIRE",$C6=6)),"VRAI","FAUX")</formula>
    </cfRule>
    <cfRule type="expression" dxfId="96" priority="6">
      <formula>IF(OR(AND($B6="ENVOI DOE XL",$C6=5),AND($B6="CD DOE A ENVOYER",$C6=5),AND($B6="REPRISES XL A FAIRE",$C6=5)),"VRAI","FAUX")</formula>
    </cfRule>
    <cfRule type="expression" dxfId="95" priority="7">
      <formula>IF(OR(AND($B6="ENVOI DOE XL",$C6=4),AND($B6="CD DOE A ENVOYER",$C6=4),AND($B6="REPRISES XL A FAIRE",$C6=4)),"VRAI","FAUX")</formula>
    </cfRule>
    <cfRule type="expression" dxfId="94" priority="8">
      <formula>IF(OR(AND($B6="ENVOI DOE XL",$C6=3),AND($B6="CD DOE A ENVOYER",$C6=3),AND($B6="REPRISES XL A FAIRE",$C6=3)),"VRAI","FAUX")</formula>
    </cfRule>
    <cfRule type="expression" dxfId="93" priority="9">
      <formula>IF(OR(AND($B6="ENVOI DOE XL",$C6=2),AND($B6="CD DOE A ENVOYER",$C6=2),AND($B6="REPRISES XL A FAIRE",$C6=2)),"VRAI","FAUX")</formula>
    </cfRule>
    <cfRule type="expression" dxfId="92" priority="10">
      <formula>IF(OR(AND($B6="ENVOI DOE XL",$C6=1),AND($B6="CD DOE A ENVOYER",$C6=1),AND($B6="REPRISES XL A FAIRE",$C6=1)),"VRAI","FAUX")</formula>
    </cfRule>
    <cfRule type="expression" dxfId="91" priority="11">
      <formula>IF(OR(AND($B6="ENVOI DOE XL",$C6=0),AND($B6="CD DOE A ENVOYER",$C6=0),AND($B6="REPRISES XL A FAIRE",$C6=0)),"VRAI","FAUX")</formula>
    </cfRule>
    <cfRule type="expression" dxfId="90" priority="12">
      <formula>IF(AND($B6="LEVEE R7 A FAIRE",$C6&gt;=5),"VRAI","FAUX")</formula>
    </cfRule>
    <cfRule type="expression" dxfId="89" priority="13">
      <formula>IF(AND($B6="LEVEE R7 A FAIRE",$C6=4),"VRAI","FAUX")</formula>
    </cfRule>
    <cfRule type="expression" dxfId="88" priority="14">
      <formula>IF(AND($B6="LEVEE R7 A FAIRE",$C6=3),"VRAI","FAUX")</formula>
    </cfRule>
    <cfRule type="expression" dxfId="87" priority="15">
      <formula>IF(AND($B6="LEVEE R7 A FAIRE",$C6=2),"VRAI","FAUX")</formula>
    </cfRule>
    <cfRule type="expression" dxfId="86" priority="16">
      <formula>IF(AND($B6="LEVEE R7 A FAIRE",$C6&lt;=1),"VRAI","FAUX")</formula>
    </cfRule>
    <cfRule type="expression" dxfId="85" priority="17">
      <formula>IF(AND($B6="DOE A FAIRE",$C6&gt;=13),"VRAI","FAUX")</formula>
    </cfRule>
    <cfRule type="expression" dxfId="84" priority="18">
      <formula>IF(AND($B6="DOE A FAIRE",$C6=12),"VRAI","FAUX")</formula>
    </cfRule>
    <cfRule type="expression" dxfId="83" priority="19">
      <formula>IF(OR(AND($B6="DOE A FAIRE",$C6=10),AND($B6="DOE A FAIRE",$C6=11)),"VRAI","FAUX")</formula>
    </cfRule>
    <cfRule type="expression" dxfId="82" priority="20">
      <formula>IF(OR(AND($B6="DOE A FAIRE",$C6=8),AND($B6="DOE A FAIRE",$C6=9)),"VRAI","FAUX")</formula>
    </cfRule>
    <cfRule type="expression" dxfId="81" priority="21">
      <formula>IF(AND($B6="DOE A FAIRE",$C6=7),"VRAI","FAUX")</formula>
    </cfRule>
    <cfRule type="expression" dxfId="80" priority="22">
      <formula>IF(OR(AND($B6="DOE A FAIRE",$C6=5),AND($B6="DOE A FAIRE",$C6=6)),"VRAI","FAUX")</formula>
    </cfRule>
    <cfRule type="expression" dxfId="79" priority="23">
      <formula>IF(OR(AND($B6="DOE A FAIRE",$C6=3),AND($B6="DOE A FAIRE",$C6=4)),"VRAI","FAUX")</formula>
    </cfRule>
    <cfRule type="expression" dxfId="78" priority="24">
      <formula>IF(OR(AND($B6="DOE A FAIRE",$C6=1),AND($B6="DOE A FAIRE",$C6=2)),"VRAI","FAUX")</formula>
    </cfRule>
    <cfRule type="expression" dxfId="77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42859.046258912036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370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>FACTURATION</v>
      </c>
      <c r="C7" s="6">
        <f t="shared" ca="1" si="1"/>
        <v>384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>FACTURATION</v>
      </c>
      <c r="C8" s="6">
        <f t="shared" ca="1" si="1"/>
        <v>381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>FACTURATION</v>
      </c>
      <c r="C9" s="6">
        <f t="shared" ca="1" si="1"/>
        <v>367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>FACTURATION</v>
      </c>
      <c r="C10" s="6">
        <f t="shared" ca="1" si="1"/>
        <v>346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>FACTURATION</v>
      </c>
      <c r="C11" s="6">
        <f t="shared" ca="1" si="1"/>
        <v>346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>FACTURATION</v>
      </c>
      <c r="C12" s="6">
        <f t="shared" ca="1" si="1"/>
        <v>370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>FACTURATION</v>
      </c>
      <c r="C13" s="6">
        <f t="shared" ca="1" si="1"/>
        <v>370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>FACTURATION</v>
      </c>
      <c r="C14" s="6">
        <f t="shared" ca="1" si="1"/>
        <v>370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>FACTURATION</v>
      </c>
      <c r="C15" s="6">
        <f t="shared" ca="1" si="1"/>
        <v>367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>FACTURATION</v>
      </c>
      <c r="C16" s="6">
        <f t="shared" ca="1" si="1"/>
        <v>367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349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366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317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329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315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330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76" priority="1" operator="containsText" text="FINIT">
      <formula>NOT(ISERROR(SEARCH("FINIT",B6)))</formula>
    </cfRule>
    <cfRule type="expression" dxfId="75" priority="2">
      <formula>IF(OR($B6="DOE A ANTICIPER",$B6="REPRISES R7 A FAIRE",$B6="EN ATTENTE"),"VRAI","FAUX")</formula>
    </cfRule>
    <cfRule type="expression" dxfId="74" priority="3">
      <formula>IF(OR(AND($B6="ENVOI DOE XL",$C6&gt;=8),AND($B6="CD DOE A ENVOYER",$C6&gt;=8),AND($B6="REPRISES XL A FAIRE",$C6&gt;=8)),"VRAI","FAUX")</formula>
    </cfRule>
    <cfRule type="expression" dxfId="73" priority="4">
      <formula>IF(OR(AND($B6="ENVOI DOE XL",$C6=7),AND($B6="CD DOE A ENVOYER",$C6=7),AND($B6="REPRISES XL A FAIRE",$C6=7)),"VRAI","FAUX")</formula>
    </cfRule>
    <cfRule type="expression" dxfId="72" priority="5">
      <formula>IF(OR(AND($B6="ENVOI DOE XL",$C6=6),AND($B6="CD DOE A ENVOYER",$C6=6),AND($B6="REPRISES XL A FAIRE",$C6=6)),"VRAI","FAUX")</formula>
    </cfRule>
    <cfRule type="expression" dxfId="71" priority="6">
      <formula>IF(OR(AND($B6="ENVOI DOE XL",$C6=5),AND($B6="CD DOE A ENVOYER",$C6=5),AND($B6="REPRISES XL A FAIRE",$C6=5)),"VRAI","FAUX")</formula>
    </cfRule>
    <cfRule type="expression" dxfId="70" priority="7">
      <formula>IF(OR(AND($B6="ENVOI DOE XL",$C6=4),AND($B6="CD DOE A ENVOYER",$C6=4),AND($B6="REPRISES XL A FAIRE",$C6=4)),"VRAI","FAUX")</formula>
    </cfRule>
    <cfRule type="expression" dxfId="69" priority="8">
      <formula>IF(OR(AND($B6="ENVOI DOE XL",$C6=3),AND($B6="CD DOE A ENVOYER",$C6=3),AND($B6="REPRISES XL A FAIRE",$C6=3)),"VRAI","FAUX")</formula>
    </cfRule>
    <cfRule type="expression" dxfId="68" priority="9">
      <formula>IF(OR(AND($B6="ENVOI DOE XL",$C6=2),AND($B6="CD DOE A ENVOYER",$C6=2),AND($B6="REPRISES XL A FAIRE",$C6=2)),"VRAI","FAUX")</formula>
    </cfRule>
    <cfRule type="expression" dxfId="67" priority="10">
      <formula>IF(OR(AND($B6="ENVOI DOE XL",$C6=1),AND($B6="CD DOE A ENVOYER",$C6=1),AND($B6="REPRISES XL A FAIRE",$C6=1)),"VRAI","FAUX")</formula>
    </cfRule>
    <cfRule type="expression" dxfId="66" priority="11">
      <formula>IF(OR(AND($B6="ENVOI DOE XL",$C6=0),AND($B6="CD DOE A ENVOYER",$C6=0),AND($B6="REPRISES XL A FAIRE",$C6=0)),"VRAI","FAUX")</formula>
    </cfRule>
    <cfRule type="expression" dxfId="65" priority="12">
      <formula>IF(AND($B6="LEVEE R7 A FAIRE",$C6&gt;=5),"VRAI","FAUX")</formula>
    </cfRule>
    <cfRule type="expression" dxfId="64" priority="13">
      <formula>IF(AND($B6="LEVEE R7 A FAIRE",$C6=4),"VRAI","FAUX")</formula>
    </cfRule>
    <cfRule type="expression" dxfId="63" priority="14">
      <formula>IF(AND($B6="LEVEE R7 A FAIRE",$C6=3),"VRAI","FAUX")</formula>
    </cfRule>
    <cfRule type="expression" dxfId="62" priority="15">
      <formula>IF(AND($B6="LEVEE R7 A FAIRE",$C6=2),"VRAI","FAUX")</formula>
    </cfRule>
    <cfRule type="expression" dxfId="61" priority="16">
      <formula>IF(AND($B6="LEVEE R7 A FAIRE",$C6&lt;=1),"VRAI","FAUX")</formula>
    </cfRule>
    <cfRule type="expression" dxfId="60" priority="17">
      <formula>IF(AND($B6="DOE A FAIRE",$C6&gt;=13),"VRAI","FAUX")</formula>
    </cfRule>
    <cfRule type="expression" dxfId="59" priority="18">
      <formula>IF(AND($B6="DOE A FAIRE",$C6=12),"VRAI","FAUX")</formula>
    </cfRule>
    <cfRule type="expression" dxfId="58" priority="19">
      <formula>IF(OR(AND($B6="DOE A FAIRE",$C6=10),AND($B6="DOE A FAIRE",$C6=11)),"VRAI","FAUX")</formula>
    </cfRule>
    <cfRule type="expression" dxfId="57" priority="20">
      <formula>IF(OR(AND($B6="DOE A FAIRE",$C6=8),AND($B6="DOE A FAIRE",$C6=9)),"VRAI","FAUX")</formula>
    </cfRule>
    <cfRule type="expression" dxfId="56" priority="21">
      <formula>IF(AND($B6="DOE A FAIRE",$C6=7),"VRAI","FAUX")</formula>
    </cfRule>
    <cfRule type="expression" dxfId="55" priority="22">
      <formula>IF(OR(AND($B6="DOE A FAIRE",$C6=5),AND($B6="DOE A FAIRE",$C6=6)),"VRAI","FAUX")</formula>
    </cfRule>
    <cfRule type="expression" dxfId="54" priority="23">
      <formula>IF(OR(AND($B6="DOE A FAIRE",$C6=3),AND($B6="DOE A FAIRE",$C6=4)),"VRAI","FAUX")</formula>
    </cfRule>
    <cfRule type="expression" dxfId="53" priority="24">
      <formula>IF(OR(AND($B6="DOE A FAIRE",$C6=1),AND($B6="DOE A FAIRE",$C6=2)),"VRAI","FAUX")</formula>
    </cfRule>
    <cfRule type="expression" dxfId="52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42859.046258912036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370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>FACTURATION</v>
      </c>
      <c r="C7" s="6">
        <f t="shared" ca="1" si="1"/>
        <v>384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>FACTURATION</v>
      </c>
      <c r="C8" s="6">
        <f t="shared" ca="1" si="1"/>
        <v>381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>FACTURATION</v>
      </c>
      <c r="C9" s="6">
        <f t="shared" ca="1" si="1"/>
        <v>367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>FACTURATION</v>
      </c>
      <c r="C10" s="6">
        <f t="shared" ca="1" si="1"/>
        <v>346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>FACTURATION</v>
      </c>
      <c r="C11" s="6">
        <f t="shared" ca="1" si="1"/>
        <v>346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>FACTURATION</v>
      </c>
      <c r="C12" s="6">
        <f t="shared" ca="1" si="1"/>
        <v>370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>FACTURATION</v>
      </c>
      <c r="C13" s="6">
        <f t="shared" ca="1" si="1"/>
        <v>370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>FACTURATION</v>
      </c>
      <c r="C14" s="6">
        <f t="shared" ca="1" si="1"/>
        <v>370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>FACTURATION</v>
      </c>
      <c r="C15" s="6">
        <f t="shared" ca="1" si="1"/>
        <v>367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>FACTURATION</v>
      </c>
      <c r="C16" s="6">
        <f t="shared" ca="1" si="1"/>
        <v>367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349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366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317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329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315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330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51" priority="1" operator="containsText" text="FINIT">
      <formula>NOT(ISERROR(SEARCH("FINIT",B6)))</formula>
    </cfRule>
    <cfRule type="expression" dxfId="50" priority="2">
      <formula>IF(OR($B6="DOE A ANTICIPER",$B6="REPRISES R7 A FAIRE",$B6="EN ATTENTE"),"VRAI","FAUX")</formula>
    </cfRule>
    <cfRule type="expression" dxfId="49" priority="3">
      <formula>IF(OR(AND($B6="ENVOI DOE XL",$C6&gt;=8),AND($B6="CD DOE A ENVOYER",$C6&gt;=8),AND($B6="REPRISES XL A FAIRE",$C6&gt;=8)),"VRAI","FAUX")</formula>
    </cfRule>
    <cfRule type="expression" dxfId="48" priority="4">
      <formula>IF(OR(AND($B6="ENVOI DOE XL",$C6=7),AND($B6="CD DOE A ENVOYER",$C6=7),AND($B6="REPRISES XL A FAIRE",$C6=7)),"VRAI","FAUX")</formula>
    </cfRule>
    <cfRule type="expression" dxfId="47" priority="5">
      <formula>IF(OR(AND($B6="ENVOI DOE XL",$C6=6),AND($B6="CD DOE A ENVOYER",$C6=6),AND($B6="REPRISES XL A FAIRE",$C6=6)),"VRAI","FAUX")</formula>
    </cfRule>
    <cfRule type="expression" dxfId="46" priority="6">
      <formula>IF(OR(AND($B6="ENVOI DOE XL",$C6=5),AND($B6="CD DOE A ENVOYER",$C6=5),AND($B6="REPRISES XL A FAIRE",$C6=5)),"VRAI","FAUX")</formula>
    </cfRule>
    <cfRule type="expression" dxfId="45" priority="7">
      <formula>IF(OR(AND($B6="ENVOI DOE XL",$C6=4),AND($B6="CD DOE A ENVOYER",$C6=4),AND($B6="REPRISES XL A FAIRE",$C6=4)),"VRAI","FAUX")</formula>
    </cfRule>
    <cfRule type="expression" dxfId="44" priority="8">
      <formula>IF(OR(AND($B6="ENVOI DOE XL",$C6=3),AND($B6="CD DOE A ENVOYER",$C6=3),AND($B6="REPRISES XL A FAIRE",$C6=3)),"VRAI","FAUX")</formula>
    </cfRule>
    <cfRule type="expression" dxfId="43" priority="9">
      <formula>IF(OR(AND($B6="ENVOI DOE XL",$C6=2),AND($B6="CD DOE A ENVOYER",$C6=2),AND($B6="REPRISES XL A FAIRE",$C6=2)),"VRAI","FAUX")</formula>
    </cfRule>
    <cfRule type="expression" dxfId="42" priority="10">
      <formula>IF(OR(AND($B6="ENVOI DOE XL",$C6=1),AND($B6="CD DOE A ENVOYER",$C6=1),AND($B6="REPRISES XL A FAIRE",$C6=1)),"VRAI","FAUX")</formula>
    </cfRule>
    <cfRule type="expression" dxfId="41" priority="11">
      <formula>IF(OR(AND($B6="ENVOI DOE XL",$C6=0),AND($B6="CD DOE A ENVOYER",$C6=0),AND($B6="REPRISES XL A FAIRE",$C6=0)),"VRAI","FAUX")</formula>
    </cfRule>
    <cfRule type="expression" dxfId="40" priority="12">
      <formula>IF(AND($B6="LEVEE R7 A FAIRE",$C6&gt;=5),"VRAI","FAUX")</formula>
    </cfRule>
    <cfRule type="expression" dxfId="39" priority="13">
      <formula>IF(AND($B6="LEVEE R7 A FAIRE",$C6=4),"VRAI","FAUX")</formula>
    </cfRule>
    <cfRule type="expression" dxfId="38" priority="14">
      <formula>IF(AND($B6="LEVEE R7 A FAIRE",$C6=3),"VRAI","FAUX")</formula>
    </cfRule>
    <cfRule type="expression" dxfId="37" priority="15">
      <formula>IF(AND($B6="LEVEE R7 A FAIRE",$C6=2),"VRAI","FAUX")</formula>
    </cfRule>
    <cfRule type="expression" dxfId="36" priority="16">
      <formula>IF(AND($B6="LEVEE R7 A FAIRE",$C6&lt;=1),"VRAI","FAUX")</formula>
    </cfRule>
    <cfRule type="expression" dxfId="35" priority="17">
      <formula>IF(AND($B6="DOE A FAIRE",$C6&gt;=13),"VRAI","FAUX")</formula>
    </cfRule>
    <cfRule type="expression" dxfId="34" priority="18">
      <formula>IF(AND($B6="DOE A FAIRE",$C6=12),"VRAI","FAUX")</formula>
    </cfRule>
    <cfRule type="expression" dxfId="33" priority="19">
      <formula>IF(OR(AND($B6="DOE A FAIRE",$C6=10),AND($B6="DOE A FAIRE",$C6=11)),"VRAI","FAUX")</formula>
    </cfRule>
    <cfRule type="expression" dxfId="32" priority="20">
      <formula>IF(OR(AND($B6="DOE A FAIRE",$C6=8),AND($B6="DOE A FAIRE",$C6=9)),"VRAI","FAUX")</formula>
    </cfRule>
    <cfRule type="expression" dxfId="31" priority="21">
      <formula>IF(AND($B6="DOE A FAIRE",$C6=7),"VRAI","FAUX")</formula>
    </cfRule>
    <cfRule type="expression" dxfId="30" priority="22">
      <formula>IF(OR(AND($B6="DOE A FAIRE",$C6=5),AND($B6="DOE A FAIRE",$C6=6)),"VRAI","FAUX")</formula>
    </cfRule>
    <cfRule type="expression" dxfId="29" priority="23">
      <formula>IF(OR(AND($B6="DOE A FAIRE",$C6=3),AND($B6="DOE A FAIRE",$C6=4)),"VRAI","FAUX")</formula>
    </cfRule>
    <cfRule type="expression" dxfId="28" priority="24">
      <formula>IF(OR(AND($B6="DOE A FAIRE",$C6=1),AND($B6="DOE A FAIRE",$C6=2)),"VRAI","FAUX")</formula>
    </cfRule>
    <cfRule type="expression" dxfId="27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42859.046258912036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370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>FACTURATION</v>
      </c>
      <c r="C7" s="6">
        <f t="shared" ca="1" si="1"/>
        <v>384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>FACTURATION</v>
      </c>
      <c r="C8" s="6">
        <f t="shared" ca="1" si="1"/>
        <v>381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>FACTURATION</v>
      </c>
      <c r="C9" s="6">
        <f t="shared" ca="1" si="1"/>
        <v>367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>FACTURATION</v>
      </c>
      <c r="C10" s="6">
        <f t="shared" ca="1" si="1"/>
        <v>346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>FACTURATION</v>
      </c>
      <c r="C11" s="6">
        <f t="shared" ca="1" si="1"/>
        <v>346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>FACTURATION</v>
      </c>
      <c r="C12" s="6">
        <f t="shared" ca="1" si="1"/>
        <v>370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>FACTURATION</v>
      </c>
      <c r="C13" s="6">
        <f t="shared" ca="1" si="1"/>
        <v>370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>FACTURATION</v>
      </c>
      <c r="C14" s="6">
        <f t="shared" ca="1" si="1"/>
        <v>370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>FACTURATION</v>
      </c>
      <c r="C15" s="6">
        <f t="shared" ca="1" si="1"/>
        <v>367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>FACTURATION</v>
      </c>
      <c r="C16" s="6">
        <f t="shared" ca="1" si="1"/>
        <v>367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349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366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317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329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315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330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26" priority="1" operator="containsText" text="FINIT">
      <formula>NOT(ISERROR(SEARCH("FINIT",B6)))</formula>
    </cfRule>
    <cfRule type="expression" dxfId="25" priority="2">
      <formula>IF(OR($B6="DOE A ANTICIPER",$B6="REPRISES R7 A FAIRE",$B6="EN ATTENTE"),"VRAI","FAUX")</formula>
    </cfRule>
    <cfRule type="expression" dxfId="24" priority="3">
      <formula>IF(OR(AND($B6="ENVOI DOE XL",$C6&gt;=8),AND($B6="CD DOE A ENVOYER",$C6&gt;=8),AND($B6="REPRISES XL A FAIRE",$C6&gt;=8)),"VRAI","FAUX")</formula>
    </cfRule>
    <cfRule type="expression" dxfId="23" priority="4">
      <formula>IF(OR(AND($B6="ENVOI DOE XL",$C6=7),AND($B6="CD DOE A ENVOYER",$C6=7),AND($B6="REPRISES XL A FAIRE",$C6=7)),"VRAI","FAUX")</formula>
    </cfRule>
    <cfRule type="expression" dxfId="22" priority="5">
      <formula>IF(OR(AND($B6="ENVOI DOE XL",$C6=6),AND($B6="CD DOE A ENVOYER",$C6=6),AND($B6="REPRISES XL A FAIRE",$C6=6)),"VRAI","FAUX")</formula>
    </cfRule>
    <cfRule type="expression" dxfId="21" priority="6">
      <formula>IF(OR(AND($B6="ENVOI DOE XL",$C6=5),AND($B6="CD DOE A ENVOYER",$C6=5),AND($B6="REPRISES XL A FAIRE",$C6=5)),"VRAI","FAUX")</formula>
    </cfRule>
    <cfRule type="expression" dxfId="20" priority="7">
      <formula>IF(OR(AND($B6="ENVOI DOE XL",$C6=4),AND($B6="CD DOE A ENVOYER",$C6=4),AND($B6="REPRISES XL A FAIRE",$C6=4)),"VRAI","FAUX")</formula>
    </cfRule>
    <cfRule type="expression" dxfId="19" priority="8">
      <formula>IF(OR(AND($B6="ENVOI DOE XL",$C6=3),AND($B6="CD DOE A ENVOYER",$C6=3),AND($B6="REPRISES XL A FAIRE",$C6=3)),"VRAI","FAUX")</formula>
    </cfRule>
    <cfRule type="expression" dxfId="18" priority="9">
      <formula>IF(OR(AND($B6="ENVOI DOE XL",$C6=2),AND($B6="CD DOE A ENVOYER",$C6=2),AND($B6="REPRISES XL A FAIRE",$C6=2)),"VRAI","FAUX")</formula>
    </cfRule>
    <cfRule type="expression" dxfId="17" priority="10">
      <formula>IF(OR(AND($B6="ENVOI DOE XL",$C6=1),AND($B6="CD DOE A ENVOYER",$C6=1),AND($B6="REPRISES XL A FAIRE",$C6=1)),"VRAI","FAUX")</formula>
    </cfRule>
    <cfRule type="expression" dxfId="16" priority="11">
      <formula>IF(OR(AND($B6="ENVOI DOE XL",$C6=0),AND($B6="CD DOE A ENVOYER",$C6=0),AND($B6="REPRISES XL A FAIRE",$C6=0)),"VRAI","FAUX")</formula>
    </cfRule>
    <cfRule type="expression" dxfId="15" priority="12">
      <formula>IF(AND($B6="LEVEE R7 A FAIRE",$C6&gt;=5),"VRAI","FAUX")</formula>
    </cfRule>
    <cfRule type="expression" dxfId="14" priority="13">
      <formula>IF(AND($B6="LEVEE R7 A FAIRE",$C6=4),"VRAI","FAUX")</formula>
    </cfRule>
    <cfRule type="expression" dxfId="13" priority="14">
      <formula>IF(AND($B6="LEVEE R7 A FAIRE",$C6=3),"VRAI","FAUX")</formula>
    </cfRule>
    <cfRule type="expression" dxfId="12" priority="15">
      <formula>IF(AND($B6="LEVEE R7 A FAIRE",$C6=2),"VRAI","FAUX")</formula>
    </cfRule>
    <cfRule type="expression" dxfId="11" priority="16">
      <formula>IF(AND($B6="LEVEE R7 A FAIRE",$C6&lt;=1),"VRAI","FAUX")</formula>
    </cfRule>
    <cfRule type="expression" dxfId="10" priority="17">
      <formula>IF(AND($B6="DOE A FAIRE",$C6&gt;=13),"VRAI","FAUX")</formula>
    </cfRule>
    <cfRule type="expression" dxfId="9" priority="18">
      <formula>IF(AND($B6="DOE A FAIRE",$C6=12),"VRAI","FAUX")</formula>
    </cfRule>
    <cfRule type="expression" dxfId="8" priority="19">
      <formula>IF(OR(AND($B6="DOE A FAIRE",$C6=10),AND($B6="DOE A FAIRE",$C6=11)),"VRAI","FAUX")</formula>
    </cfRule>
    <cfRule type="expression" dxfId="7" priority="20">
      <formula>IF(OR(AND($B6="DOE A FAIRE",$C6=8),AND($B6="DOE A FAIRE",$C6=9)),"VRAI","FAUX")</formula>
    </cfRule>
    <cfRule type="expression" dxfId="6" priority="21">
      <formula>IF(AND($B6="DOE A FAIRE",$C6=7),"VRAI","FAUX")</formula>
    </cfRule>
    <cfRule type="expression" dxfId="5" priority="22">
      <formula>IF(OR(AND($B6="DOE A FAIRE",$C6=5),AND($B6="DOE A FAIRE",$C6=6)),"VRAI","FAUX")</formula>
    </cfRule>
    <cfRule type="expression" dxfId="4" priority="23">
      <formula>IF(OR(AND($B6="DOE A FAIRE",$C6=3),AND($B6="DOE A FAIRE",$C6=4)),"VRAI","FAUX")</formula>
    </cfRule>
    <cfRule type="expression" dxfId="3" priority="24">
      <formula>IF(OR(AND($B6="DOE A FAIRE",$C6=1),AND($B6="DOE A FAIRE",$C6=2)),"VRAI","FAUX")</formula>
    </cfRule>
    <cfRule type="expression" dxfId="2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11</vt:i4>
      </vt:variant>
    </vt:vector>
  </HeadingPairs>
  <TitlesOfParts>
    <vt:vector size="27" baseType="lpstr">
      <vt:lpstr>Suivi DOE (SPIE)</vt:lpstr>
      <vt:lpstr>Général</vt:lpstr>
      <vt:lpstr>  </vt:lpstr>
      <vt:lpstr>Factures</vt:lpstr>
      <vt:lpstr>Paye</vt:lpstr>
      <vt:lpstr> </vt:lpstr>
      <vt:lpstr>liste</vt:lpstr>
      <vt:lpstr>SPIE - DP-PC</vt:lpstr>
      <vt:lpstr>SPIE - DTI</vt:lpstr>
      <vt:lpstr>SPIE - DOE</vt:lpstr>
      <vt:lpstr>SPIE - DIVERS</vt:lpstr>
      <vt:lpstr>GOBE - CRVT</vt:lpstr>
      <vt:lpstr>GOBE - DP-PC</vt:lpstr>
      <vt:lpstr>GOBE - DTI_APD</vt:lpstr>
      <vt:lpstr>GOBE - DOE</vt:lpstr>
      <vt:lpstr>GOBE - DIVERS</vt:lpstr>
      <vt:lpstr>CLIENT_FINAL</vt:lpstr>
      <vt:lpstr>CLIENT_HD</vt:lpstr>
      <vt:lpstr>Criteres</vt:lpstr>
      <vt:lpstr>N_COMMANDE</vt:lpstr>
      <vt:lpstr>N_DEVIS</vt:lpstr>
      <vt:lpstr>N°_DEVIS_DOE</vt:lpstr>
      <vt:lpstr>N°_Devis_PC_DP</vt:lpstr>
      <vt:lpstr>NOM_SITE_DOE</vt:lpstr>
      <vt:lpstr>NOM_SITE_GENERAL</vt:lpstr>
      <vt:lpstr>NOM_SITE_PC_DP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GERANT Nicolas</dc:creator>
  <cp:lastModifiedBy>Utilisateur</cp:lastModifiedBy>
  <cp:lastPrinted>2016-10-13T19:47:09Z</cp:lastPrinted>
  <dcterms:created xsi:type="dcterms:W3CDTF">2016-01-07T08:37:12Z</dcterms:created>
  <dcterms:modified xsi:type="dcterms:W3CDTF">2017-05-03T23:18:14Z</dcterms:modified>
</cp:coreProperties>
</file>