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sist.cpt.enfance\Desktop\"/>
    </mc:Choice>
  </mc:AlternateContent>
  <bookViews>
    <workbookView xWindow="0" yWindow="0" windowWidth="20490" windowHeight="7320"/>
  </bookViews>
  <sheets>
    <sheet name="TEST" sheetId="1" r:id="rId1"/>
  </sheets>
  <externalReferences>
    <externalReference r:id="rId2"/>
  </externalReferences>
  <definedNames>
    <definedName name="Segment_NUMER0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S2" i="1"/>
  <c r="D14" i="1"/>
  <c r="I14" i="1"/>
  <c r="C14" i="1"/>
  <c r="E14" i="1" a="1"/>
  <c r="E14" i="1" l="1"/>
</calcChain>
</file>

<file path=xl/sharedStrings.xml><?xml version="1.0" encoding="utf-8"?>
<sst xmlns="http://schemas.openxmlformats.org/spreadsheetml/2006/main" count="73" uniqueCount="25">
  <si>
    <t>LIBELLE</t>
  </si>
  <si>
    <t>CLE COMPTABLE</t>
  </si>
  <si>
    <t>COMPTE COMPTABLE</t>
  </si>
  <si>
    <t>MONTANT</t>
  </si>
  <si>
    <t>AFFECTATION</t>
  </si>
  <si>
    <t>QUANTITE</t>
  </si>
  <si>
    <t>UNITE</t>
  </si>
  <si>
    <t>VG</t>
  </si>
  <si>
    <t>L</t>
  </si>
  <si>
    <t/>
  </si>
  <si>
    <t>V9</t>
  </si>
  <si>
    <t>TEST</t>
  </si>
  <si>
    <t>03/2023 TEST</t>
  </si>
  <si>
    <t>NUMER0</t>
  </si>
  <si>
    <t>V3</t>
  </si>
  <si>
    <t>JG</t>
  </si>
  <si>
    <t>CODE</t>
  </si>
  <si>
    <t>CENTRE</t>
  </si>
  <si>
    <t>FIN99</t>
  </si>
  <si>
    <t>03/2023</t>
  </si>
  <si>
    <t>Total</t>
  </si>
  <si>
    <t>V0</t>
  </si>
  <si>
    <t>TAUX</t>
  </si>
  <si>
    <t>FILTRE SUR 1 RESULTAT SOUHAITÉ</t>
  </si>
  <si>
    <t>FILTRE SUR 2 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</si>
</sst>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" fontId="0" fillId="0" borderId="0" xfId="0" quotePrefix="1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quotePrefix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/>
    <xf numFmtId="0" fontId="0" fillId="0" borderId="0" xfId="0" applyFill="1" applyBorder="1"/>
    <xf numFmtId="2" fontId="0" fillId="0" borderId="0" xfId="0" quotePrefix="1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466725</xdr:colOff>
      <xdr:row>0</xdr:row>
      <xdr:rowOff>0</xdr:rowOff>
    </xdr:from>
    <xdr:to>
      <xdr:col>14</xdr:col>
      <xdr:colOff>466725</xdr:colOff>
      <xdr:row>22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UMER0">
              <a:extLst>
                <a:ext uri="{FF2B5EF4-FFF2-40B4-BE49-F238E27FC236}">
                  <a16:creationId xmlns:a16="http://schemas.microsoft.com/office/drawing/2014/main" id="{1F12EB02-C21D-63F3-7CD8-2DF5B59AE1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3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ver/Desktop/PARC%20TEST%20EN%20COURS/BASE%20PQ%20SHEL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UTATION"/>
      <sheetName val="SEGMENTS"/>
      <sheetName val="BASE SHELL"/>
      <sheetName val="FACTURE GLOBALE"/>
      <sheetName val="BASE_SHELL_PQ"/>
      <sheetName val="RFA"/>
      <sheetName val="Centre de coût"/>
      <sheetName val="BASE PQ SHE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UMER0" sourceName="NUMER0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UMER0" cache="Segment_NUMER0" caption="NUMER0" rowHeight="241300"/>
</slicers>
</file>

<file path=xl/tables/table1.xml><?xml version="1.0" encoding="utf-8"?>
<table xmlns="http://schemas.openxmlformats.org/spreadsheetml/2006/main" id="2" name="Tableau2" displayName="Tableau2" ref="A1:J14" totalsRowCount="1" headerRowDxfId="22" dataDxfId="21" totalsRowDxfId="20">
  <autoFilter ref="A1:J13">
    <filterColumn colId="0">
      <filters>
        <filter val="1"/>
      </filters>
    </filterColumn>
  </autoFilter>
  <tableColumns count="10">
    <tableColumn id="1" name="NUMER0" totalsRowLabel="Total" dataDxfId="19" totalsRowDxfId="9"/>
    <tableColumn id="2" name="LIBELLE" totalsRowLabel="03/2023 TEST" dataDxfId="18" totalsRowDxfId="8"/>
    <tableColumn id="3" name="CLE COMPTABLE" totalsRowFunction="custom" dataDxfId="17" totalsRowDxfId="7">
      <totalsRowFormula>VALUE(31)</totalsRowFormula>
    </tableColumn>
    <tableColumn id="4" name="COMPTE COMPTABLE" totalsRowFunction="custom" dataDxfId="16" totalsRowDxfId="6">
      <totalsRowFormula>VALUE(150)</totalsRowFormula>
    </tableColumn>
    <tableColumn id="5" name="MONTANT" totalsRowFunction="custom" dataDxfId="15" totalsRowDxfId="5">
      <totalsRowFormula array="1">ABS(ROUND(SUMPRODUCT(Tableau2[MONTANT]*IF(Tableau2[CLE COMPTABLE]=50,-1,1)*VLOOKUP(Tableau2[CODE],$Q$2:$R$7,2,0)*(Tableau2[NUMER0]=OFFSET(Tableau2[[#Headers],[NUMER0]],MATCH(1,SUBTOTAL(3,OFFSET(Tableau2[[#Headers],[NUMER0]],ROW(INDIRECT("1:65000")),)),0),))),2))</totalsRowFormula>
    </tableColumn>
    <tableColumn id="6" name="CODE" dataDxfId="14" totalsRowDxfId="4"/>
    <tableColumn id="7" name="CENTRE" dataDxfId="13" totalsRowDxfId="3"/>
    <tableColumn id="8" name="AFFECTATION" dataDxfId="12" totalsRowDxfId="2"/>
    <tableColumn id="9" name="QUANTITE" totalsRowFunction="custom" dataDxfId="11" totalsRowDxfId="1">
      <totalsRowFormula>SUBTOTAL(109,[1]!FACTURE_GLOBALE[QUANTITE])</totalsRowFormula>
    </tableColumn>
    <tableColumn id="10" name="UNITE" dataDxfId="10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zoomScale="70" zoomScaleNormal="70" workbookViewId="0">
      <selection activeCell="H22" sqref="H22"/>
    </sheetView>
  </sheetViews>
  <sheetFormatPr baseColWidth="10" defaultColWidth="9.140625" defaultRowHeight="15"/>
  <cols>
    <col min="1" max="1" width="13.42578125" bestFit="1" customWidth="1"/>
    <col min="2" max="2" width="12.28515625" bestFit="1" customWidth="1"/>
    <col min="3" max="3" width="19.85546875" bestFit="1" customWidth="1"/>
    <col min="4" max="4" width="24.5703125" bestFit="1" customWidth="1"/>
    <col min="5" max="5" width="15" bestFit="1" customWidth="1"/>
    <col min="6" max="6" width="10.42578125" bestFit="1" customWidth="1"/>
    <col min="7" max="7" width="12.28515625" bestFit="1" customWidth="1"/>
    <col min="8" max="8" width="17.7109375" bestFit="1" customWidth="1"/>
    <col min="9" max="9" width="14.7109375" bestFit="1" customWidth="1"/>
    <col min="10" max="10" width="11" bestFit="1" customWidth="1"/>
    <col min="17" max="17" width="10.5703125" style="2" bestFit="1" customWidth="1"/>
    <col min="18" max="18" width="15.85546875" style="2" bestFit="1" customWidth="1"/>
    <col min="19" max="19" width="30.5703125" style="2" bestFit="1" customWidth="1"/>
  </cols>
  <sheetData>
    <row r="1" spans="1:19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16</v>
      </c>
      <c r="G1" s="1" t="s">
        <v>17</v>
      </c>
      <c r="H1" s="1" t="s">
        <v>4</v>
      </c>
      <c r="I1" s="1" t="s">
        <v>5</v>
      </c>
      <c r="J1" s="1" t="s">
        <v>6</v>
      </c>
      <c r="Q1" s="2" t="s">
        <v>16</v>
      </c>
      <c r="R1" s="2" t="s">
        <v>22</v>
      </c>
      <c r="S1" s="3" t="s">
        <v>23</v>
      </c>
    </row>
    <row r="2" spans="1:19">
      <c r="A2" s="2">
        <v>1</v>
      </c>
      <c r="B2" s="2" t="s">
        <v>11</v>
      </c>
      <c r="C2" s="2">
        <v>40</v>
      </c>
      <c r="D2" s="2">
        <v>1111</v>
      </c>
      <c r="E2" s="2">
        <v>1165.7</v>
      </c>
      <c r="F2" s="2" t="s">
        <v>7</v>
      </c>
      <c r="G2" s="2" t="s">
        <v>18</v>
      </c>
      <c r="H2" s="4" t="s">
        <v>19</v>
      </c>
      <c r="I2" s="2">
        <v>734.7</v>
      </c>
      <c r="J2" s="2" t="s">
        <v>8</v>
      </c>
      <c r="Q2" s="2" t="s">
        <v>7</v>
      </c>
      <c r="R2" s="2">
        <v>1.2</v>
      </c>
      <c r="S2" s="5">
        <f>ROUND(1165*1.2+88*1.055+17*1.2,2)</f>
        <v>1511.24</v>
      </c>
    </row>
    <row r="3" spans="1:19" hidden="1">
      <c r="A3" s="2">
        <v>2</v>
      </c>
      <c r="B3" s="2" t="s">
        <v>11</v>
      </c>
      <c r="C3" s="2">
        <v>50</v>
      </c>
      <c r="D3" s="2">
        <v>1240</v>
      </c>
      <c r="E3" s="2">
        <v>50</v>
      </c>
      <c r="F3" s="2" t="s">
        <v>10</v>
      </c>
      <c r="G3" s="2" t="s">
        <v>18</v>
      </c>
      <c r="H3" s="2" t="s">
        <v>19</v>
      </c>
      <c r="I3" s="2"/>
      <c r="J3" s="2"/>
      <c r="Q3" s="2" t="s">
        <v>10</v>
      </c>
      <c r="R3" s="2">
        <v>1</v>
      </c>
    </row>
    <row r="4" spans="1:19" hidden="1">
      <c r="A4" s="2">
        <v>3</v>
      </c>
      <c r="B4" s="2" t="s">
        <v>11</v>
      </c>
      <c r="C4" s="2">
        <v>40</v>
      </c>
      <c r="D4" s="2">
        <v>1234</v>
      </c>
      <c r="E4" s="2">
        <v>23.93</v>
      </c>
      <c r="F4" s="2" t="s">
        <v>7</v>
      </c>
      <c r="G4" s="2" t="s">
        <v>18</v>
      </c>
      <c r="H4" s="2" t="s">
        <v>19</v>
      </c>
      <c r="I4" s="2"/>
      <c r="J4" s="2" t="s">
        <v>9</v>
      </c>
      <c r="Q4" s="2" t="s">
        <v>14</v>
      </c>
      <c r="R4" s="2">
        <v>1.0549999999999999</v>
      </c>
      <c r="S4" s="3" t="s">
        <v>24</v>
      </c>
    </row>
    <row r="5" spans="1:19" hidden="1">
      <c r="A5" s="2">
        <v>4</v>
      </c>
      <c r="B5" s="2" t="s">
        <v>11</v>
      </c>
      <c r="C5" s="2">
        <v>50</v>
      </c>
      <c r="D5" s="2">
        <v>1111</v>
      </c>
      <c r="E5" s="2">
        <v>35</v>
      </c>
      <c r="F5" s="2" t="s">
        <v>21</v>
      </c>
      <c r="G5" s="2" t="s">
        <v>18</v>
      </c>
      <c r="H5" s="2" t="s">
        <v>19</v>
      </c>
      <c r="I5" s="2"/>
      <c r="J5" s="2"/>
      <c r="Q5" s="2" t="s">
        <v>15</v>
      </c>
      <c r="R5" s="2">
        <v>1.2</v>
      </c>
      <c r="S5" s="5">
        <f>ROUND(50+200*1.2+30.16*1.2,2)</f>
        <v>326.19</v>
      </c>
    </row>
    <row r="6" spans="1:19">
      <c r="A6" s="2">
        <v>1</v>
      </c>
      <c r="B6" s="2" t="s">
        <v>11</v>
      </c>
      <c r="C6" s="2">
        <v>50</v>
      </c>
      <c r="D6" s="2">
        <v>1111</v>
      </c>
      <c r="E6" s="2">
        <v>88</v>
      </c>
      <c r="F6" s="2" t="s">
        <v>14</v>
      </c>
      <c r="G6" s="2" t="s">
        <v>18</v>
      </c>
      <c r="H6" s="2" t="s">
        <v>19</v>
      </c>
      <c r="I6" s="2"/>
      <c r="J6" s="2"/>
      <c r="Q6" s="2" t="s">
        <v>10</v>
      </c>
      <c r="R6" s="2">
        <v>1</v>
      </c>
    </row>
    <row r="7" spans="1:19">
      <c r="A7" s="2">
        <v>1</v>
      </c>
      <c r="B7" s="2" t="s">
        <v>11</v>
      </c>
      <c r="C7" s="2">
        <v>40</v>
      </c>
      <c r="D7" s="2">
        <v>1111</v>
      </c>
      <c r="E7" s="2">
        <v>17</v>
      </c>
      <c r="F7" s="2" t="s">
        <v>15</v>
      </c>
      <c r="G7" s="2" t="s">
        <v>18</v>
      </c>
      <c r="H7" s="2" t="s">
        <v>19</v>
      </c>
      <c r="I7" s="2"/>
      <c r="J7" s="2"/>
      <c r="Q7" s="2" t="s">
        <v>21</v>
      </c>
      <c r="R7" s="2">
        <v>1</v>
      </c>
    </row>
    <row r="8" spans="1:19" hidden="1">
      <c r="A8" s="2">
        <v>2</v>
      </c>
      <c r="B8" s="2" t="s">
        <v>11</v>
      </c>
      <c r="C8" s="2">
        <v>40</v>
      </c>
      <c r="D8" s="2">
        <v>1240</v>
      </c>
      <c r="E8" s="2">
        <v>200</v>
      </c>
      <c r="F8" s="2" t="s">
        <v>15</v>
      </c>
      <c r="G8" s="2" t="s">
        <v>18</v>
      </c>
      <c r="H8" s="2" t="s">
        <v>19</v>
      </c>
      <c r="I8" s="2"/>
      <c r="J8" s="2"/>
    </row>
    <row r="9" spans="1:19" hidden="1">
      <c r="A9" s="2">
        <v>2</v>
      </c>
      <c r="B9" s="2" t="s">
        <v>11</v>
      </c>
      <c r="C9" s="2">
        <v>40</v>
      </c>
      <c r="D9" s="2">
        <v>1240</v>
      </c>
      <c r="E9" s="2">
        <v>30.16</v>
      </c>
      <c r="F9" s="2" t="s">
        <v>7</v>
      </c>
      <c r="G9" s="2" t="s">
        <v>18</v>
      </c>
      <c r="H9" s="2" t="s">
        <v>19</v>
      </c>
      <c r="I9" s="2"/>
      <c r="J9" s="2" t="s">
        <v>9</v>
      </c>
    </row>
    <row r="10" spans="1:19" hidden="1">
      <c r="A10" s="2">
        <v>3</v>
      </c>
      <c r="B10" s="2" t="s">
        <v>11</v>
      </c>
      <c r="C10" s="2">
        <v>50</v>
      </c>
      <c r="D10" s="2">
        <v>1234</v>
      </c>
      <c r="E10" s="2">
        <v>250</v>
      </c>
      <c r="F10" s="2" t="s">
        <v>21</v>
      </c>
      <c r="G10" s="2" t="s">
        <v>18</v>
      </c>
      <c r="H10" s="2" t="s">
        <v>19</v>
      </c>
      <c r="I10" s="2"/>
      <c r="J10" s="2"/>
    </row>
    <row r="11" spans="1:19" hidden="1">
      <c r="A11" s="2">
        <v>3</v>
      </c>
      <c r="B11" s="2" t="s">
        <v>11</v>
      </c>
      <c r="C11" s="2">
        <v>50</v>
      </c>
      <c r="D11" s="2">
        <v>1234</v>
      </c>
      <c r="E11" s="2">
        <v>230</v>
      </c>
      <c r="F11" s="2" t="s">
        <v>21</v>
      </c>
      <c r="G11" s="2" t="s">
        <v>18</v>
      </c>
      <c r="H11" s="2" t="s">
        <v>19</v>
      </c>
      <c r="I11" s="2"/>
      <c r="J11" s="2"/>
    </row>
    <row r="12" spans="1:19" hidden="1">
      <c r="A12" s="2">
        <v>4</v>
      </c>
      <c r="B12" s="2" t="s">
        <v>11</v>
      </c>
      <c r="C12" s="2">
        <v>50</v>
      </c>
      <c r="D12" s="2">
        <v>1240</v>
      </c>
      <c r="E12" s="2">
        <v>20</v>
      </c>
      <c r="F12" s="2" t="s">
        <v>10</v>
      </c>
      <c r="G12" s="2" t="s">
        <v>18</v>
      </c>
      <c r="H12" s="2" t="s">
        <v>19</v>
      </c>
      <c r="I12" s="2"/>
      <c r="J12" s="2"/>
    </row>
    <row r="13" spans="1:19" hidden="1">
      <c r="A13" s="2">
        <v>4</v>
      </c>
      <c r="B13" s="2" t="s">
        <v>11</v>
      </c>
      <c r="C13" s="2">
        <v>40</v>
      </c>
      <c r="D13" s="2">
        <v>1240</v>
      </c>
      <c r="E13" s="2">
        <v>0.91</v>
      </c>
      <c r="F13" s="2" t="s">
        <v>10</v>
      </c>
      <c r="G13" s="2" t="s">
        <v>18</v>
      </c>
      <c r="H13" s="2" t="s">
        <v>19</v>
      </c>
      <c r="I13" s="2"/>
      <c r="J13" s="2"/>
    </row>
    <row r="14" spans="1:19">
      <c r="A14" s="3" t="s">
        <v>20</v>
      </c>
      <c r="B14" s="3" t="s">
        <v>12</v>
      </c>
      <c r="C14" s="3">
        <f>VALUE(31)</f>
        <v>31</v>
      </c>
      <c r="D14" s="3">
        <f>VALUE(150)</f>
        <v>150</v>
      </c>
      <c r="E14" s="9">
        <f t="array" aca="1" ref="E14" ca="1">ABS(ROUND(SUMPRODUCT(Tableau2[MONTANT]*IF(Tableau2[CLE COMPTABLE]=50,-1,1)*VLOOKUP(Tableau2[CODE],$Q$2:$R$7,2,0)*(Tableau2[NUMER0]=OFFSET(Tableau2[[#Headers],[NUMER0]],MATCH(1,SUBTOTAL(3,OFFSET(Tableau2[[#Headers],[NUMER0]],ROW(INDIRECT("1:65000")),)),0),))),2))</f>
        <v>1313.64</v>
      </c>
      <c r="F14" s="3"/>
      <c r="G14" s="3"/>
      <c r="H14" s="3"/>
      <c r="I14" s="3" t="e">
        <f>SUBTOTAL(109,[1]!FACTURE_GLOBALE[QUANTITE])</f>
        <v>#REF!</v>
      </c>
      <c r="J14" s="3"/>
    </row>
    <row r="15" spans="1:19">
      <c r="R15" s="6"/>
    </row>
    <row r="16" spans="1:19">
      <c r="P16" s="11"/>
      <c r="Q16" s="12"/>
      <c r="R16" s="7"/>
    </row>
    <row r="17" spans="5:18">
      <c r="P17" s="11"/>
      <c r="Q17" s="13"/>
    </row>
    <row r="18" spans="5:18">
      <c r="P18" s="11"/>
      <c r="Q18" s="13"/>
      <c r="R18" s="8"/>
    </row>
    <row r="19" spans="5:18">
      <c r="E19" s="10"/>
      <c r="P19" s="11"/>
      <c r="Q19" s="1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Sébastien PRUVOST</cp:lastModifiedBy>
  <dcterms:created xsi:type="dcterms:W3CDTF">2015-06-05T18:19:34Z</dcterms:created>
  <dcterms:modified xsi:type="dcterms:W3CDTF">2023-03-10T18:49:26Z</dcterms:modified>
</cp:coreProperties>
</file>