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sist.cpt.enfance\Desktop\"/>
    </mc:Choice>
  </mc:AlternateContent>
  <bookViews>
    <workbookView xWindow="0" yWindow="0" windowWidth="20490" windowHeight="7620" activeTab="1"/>
  </bookViews>
  <sheets>
    <sheet name="BDD" sheetId="1" r:id="rId1"/>
    <sheet name="Exercice test" sheetId="14" r:id="rId2"/>
    <sheet name="Exercice" sheetId="3" r:id="rId3"/>
    <sheet name="Feuil1" sheetId="4" r:id="rId4"/>
    <sheet name="Courrier" sheetId="5" r:id="rId5"/>
    <sheet name="Courrier test" sheetId="19" r:id="rId6"/>
  </sheets>
  <functionGroups builtInGroupCount="18"/>
  <definedNames>
    <definedName name="DonnéesExternes_1" localSheetId="1" hidden="1">'Exercice test'!$F$4:$N$6</definedName>
    <definedName name="NUM_FACT">'Exercice test'!$D$4</definedName>
  </definedNames>
  <calcPr calcId="162913"/>
  <pivotCaches>
    <pivotCache cacheId="4" r:id="rId7"/>
    <pivotCache cacheId="6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1" l="1"/>
  <c r="F2" i="1" s="1"/>
  <c r="J3" i="1"/>
  <c r="F3" i="1" s="1"/>
  <c r="J4" i="1"/>
  <c r="F4" i="1" s="1"/>
  <c r="J5" i="1"/>
  <c r="F5" i="1" s="1"/>
  <c r="J6" i="1"/>
  <c r="F6" i="1" s="1"/>
  <c r="J7" i="1"/>
  <c r="F7" i="1" s="1"/>
  <c r="J8" i="1"/>
  <c r="F8" i="1" s="1"/>
  <c r="J9" i="1"/>
  <c r="F9" i="1" s="1"/>
  <c r="E24" i="3"/>
  <c r="E5" i="3" a="1"/>
  <c r="H5" i="3"/>
  <c r="J6" i="3"/>
  <c r="G5" i="3"/>
  <c r="G8" i="3"/>
  <c r="F6" i="3"/>
  <c r="F9" i="3"/>
  <c r="J7" i="3"/>
  <c r="E5" i="3"/>
  <c r="F5" i="3"/>
  <c r="H9" i="3"/>
  <c r="K6" i="3"/>
  <c r="G9" i="3"/>
  <c r="L7" i="3"/>
  <c r="I6" i="3"/>
  <c r="L6" i="3"/>
  <c r="J5" i="3"/>
  <c r="L8" i="3"/>
  <c r="L9" i="3"/>
  <c r="G6" i="3"/>
  <c r="H8" i="3"/>
  <c r="I5" i="3"/>
  <c r="H6" i="3"/>
  <c r="E6" i="3"/>
  <c r="E9" i="3"/>
  <c r="J8" i="3"/>
  <c r="E7" i="3"/>
  <c r="I9" i="3"/>
  <c r="I7" i="3"/>
  <c r="F7" i="3"/>
  <c r="K8" i="3"/>
  <c r="E8" i="3"/>
  <c r="K7" i="3"/>
  <c r="K5" i="3"/>
  <c r="L5" i="3"/>
  <c r="G7" i="3"/>
  <c r="I8" i="3"/>
  <c r="K9" i="3"/>
  <c r="F8" i="3"/>
  <c r="H7" i="3"/>
  <c r="J9" i="3"/>
  <c r="V22" i="5" l="1"/>
  <c r="B31" i="5"/>
  <c r="V31" i="5"/>
  <c r="B33" i="5"/>
  <c r="AA31" i="5"/>
  <c r="B32" i="5"/>
  <c r="V28" i="5"/>
  <c r="B29" i="5"/>
  <c r="B28" i="5"/>
  <c r="AA28" i="5"/>
  <c r="B30" i="5"/>
  <c r="B35" i="5"/>
  <c r="B34" i="5"/>
  <c r="B36" i="5"/>
  <c r="AA34" i="5"/>
  <c r="V34" i="5"/>
  <c r="B27" i="5"/>
  <c r="AA25" i="5"/>
  <c r="B26" i="5"/>
  <c r="B25" i="5"/>
  <c r="V25" i="5"/>
  <c r="AA22" i="5"/>
  <c r="AA37" i="5" s="1"/>
  <c r="B23" i="5"/>
  <c r="B22" i="5"/>
  <c r="B24" i="5"/>
</calcChain>
</file>

<file path=xl/connections.xml><?xml version="1.0" encoding="utf-8"?>
<connections xmlns="http://schemas.openxmlformats.org/spreadsheetml/2006/main">
  <connection id="1" keepAlive="1" name="Requête - COURRIER1" description="Connexion à la requête « COURRIER » dans le classeur." type="5" refreshedVersion="6">
    <dbPr connection="Provider=Microsoft.Mashup.OleDb.1;Data Source=$Workbook$;Location=COURRIER;Extended Properties=&quot;&quot;" command="SELECT * FROM [COURRIER]"/>
  </connection>
  <connection id="2" keepAlive="1" name="Requête - NUM_FACT" description="Connexion à la requête « NUM_FACT » dans le classeur." type="5" refreshedVersion="6">
    <dbPr connection="Provider=Microsoft.Mashup.OleDb.1;Data Source=$Workbook$;Location=NUM_FACT;Extended Properties=&quot;&quot;" command="SELECT * FROM [NUM_FACT]"/>
  </connection>
  <connection id="3" keepAlive="1" name="Requête - t_factures" description="Connexion à la requête « t_factures » dans le classeur." type="5" refreshedVersion="6" background="1" saveData="1">
    <dbPr connection="Provider=Microsoft.Mashup.OleDb.1;Data Source=$Workbook$;Location=t_factures;Extended Properties=&quot;&quot;" command="SELECT * FROM [t_factures]"/>
  </connection>
  <connection id="4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<sst xmlns="http://schemas.openxmlformats.org/spreadsheetml/2006/main" count="102" uniqueCount="50">
  <si>
    <t>n° facture</t>
  </si>
  <si>
    <t>opp</t>
  </si>
  <si>
    <t>Dossier avec garantie</t>
  </si>
  <si>
    <t>Mandat</t>
  </si>
  <si>
    <t>Noms</t>
  </si>
  <si>
    <t>HEREAU</t>
  </si>
  <si>
    <t>DE CASSAN</t>
  </si>
  <si>
    <t>VITELLI</t>
  </si>
  <si>
    <t>BERNARD</t>
  </si>
  <si>
    <t>LMSALA</t>
  </si>
  <si>
    <t>POPECK</t>
  </si>
  <si>
    <t>PROVENANCE</t>
  </si>
  <si>
    <t>PERSO</t>
  </si>
  <si>
    <t>CRE10FILEADS</t>
  </si>
  <si>
    <t>POURCENTAGE</t>
  </si>
  <si>
    <t>TRAITE PAR</t>
  </si>
  <si>
    <t>MELISSA</t>
  </si>
  <si>
    <t xml:space="preserve">JOELLE </t>
  </si>
  <si>
    <t>MYLENE</t>
  </si>
  <si>
    <t>OUI</t>
  </si>
  <si>
    <t>NON</t>
  </si>
  <si>
    <t>Financement</t>
  </si>
  <si>
    <t>Facture n° :</t>
  </si>
  <si>
    <t>Nom</t>
  </si>
  <si>
    <t>Banque</t>
  </si>
  <si>
    <t>Banque1</t>
  </si>
  <si>
    <t>Banque2</t>
  </si>
  <si>
    <t>Banque3</t>
  </si>
  <si>
    <t>Banque4</t>
  </si>
  <si>
    <t>Dossier avec ou sans garantie</t>
  </si>
  <si>
    <t>Provenance</t>
  </si>
  <si>
    <t xml:space="preserve">Date </t>
  </si>
  <si>
    <t>Désignation des objets</t>
  </si>
  <si>
    <t xml:space="preserve">Montant net </t>
  </si>
  <si>
    <t>Pourcentage rétrocession</t>
  </si>
  <si>
    <t>Pourcentage</t>
  </si>
  <si>
    <t>POUPI</t>
  </si>
  <si>
    <t>BECK</t>
  </si>
  <si>
    <t>Mode de paiement</t>
  </si>
  <si>
    <t>Total</t>
  </si>
  <si>
    <t>Adresse de la société</t>
  </si>
  <si>
    <t>https://accessanalytic.com.au/powerquery_namedcells_parameters/</t>
  </si>
  <si>
    <t>N° FACTURE</t>
  </si>
  <si>
    <t xml:space="preserve"> Désignation des objets</t>
  </si>
  <si>
    <t xml:space="preserve"> Montant net</t>
  </si>
  <si>
    <t>Colonne A a MASQUER</t>
  </si>
  <si>
    <t>Rétrocession de dossier: opp-258402 LMSALA (CRE10FILEADS)  Prêt : 162828€ Banque4_mandat : 65131,2 Dossier avec garantie</t>
  </si>
  <si>
    <t>Rétrocession de dossier: opp-259402 POPECK (CRE10FILEADS)  Prêt : 304560€ Banque4_mandat : 121824 Dossier sans garantie</t>
  </si>
  <si>
    <t>Rétrocession de dossier: opp-258402 LMSALA (CRE10FILEADS) 
Prêt : 162828€ Banque4_mandat : 65131,2
Dossier avec garantie</t>
  </si>
  <si>
    <t>Rétrocession de dossier: opp-259402 POPECK (CRE10FILEADS) 
Prêt : 304560€ Banque4_mandat : 121824
Dossier sans garantie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</si>
</sst>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_ ;[Red]\-#,##0.00\ ;"/>
  </numFmts>
  <fonts count="4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1">
    <xf numFmtId="0" fontId="0" fillId="0" borderId="0" xfId="0"/>
    <xf numFmtId="0" fontId="0" fillId="3" borderId="4" xfId="0" applyFill="1" applyBorder="1"/>
    <xf numFmtId="0" fontId="0" fillId="4" borderId="4" xfId="0" applyFill="1" applyBorder="1"/>
    <xf numFmtId="0" fontId="0" fillId="2" borderId="0" xfId="0" applyFill="1"/>
    <xf numFmtId="14" fontId="0" fillId="0" borderId="0" xfId="0" applyNumberFormat="1"/>
    <xf numFmtId="164" fontId="0" fillId="0" borderId="0" xfId="0" applyNumberFormat="1"/>
    <xf numFmtId="0" fontId="0" fillId="4" borderId="4" xfId="0" quotePrefix="1" applyFill="1" applyBorder="1"/>
    <xf numFmtId="165" fontId="0" fillId="4" borderId="4" xfId="0" applyNumberFormat="1" applyFill="1" applyBorder="1"/>
    <xf numFmtId="0" fontId="1" fillId="0" borderId="0" xfId="0" applyFont="1"/>
    <xf numFmtId="14" fontId="0" fillId="0" borderId="0" xfId="0" applyNumberFormat="1" applyAlignment="1"/>
    <xf numFmtId="0" fontId="0" fillId="0" borderId="0" xfId="0" applyAlignment="1"/>
    <xf numFmtId="164" fontId="0" fillId="0" borderId="0" xfId="0" applyNumberFormat="1" applyAlignment="1"/>
    <xf numFmtId="0" fontId="0" fillId="0" borderId="0" xfId="0" applyFont="1"/>
    <xf numFmtId="0" fontId="0" fillId="0" borderId="0" xfId="0" applyFont="1" applyAlignment="1">
      <alignment horizontal="center"/>
    </xf>
    <xf numFmtId="2" fontId="0" fillId="0" borderId="0" xfId="0" applyNumberFormat="1"/>
    <xf numFmtId="2" fontId="0" fillId="2" borderId="0" xfId="0" applyNumberFormat="1" applyFill="1"/>
    <xf numFmtId="1" fontId="0" fillId="0" borderId="0" xfId="0" applyNumberFormat="1"/>
    <xf numFmtId="1" fontId="0" fillId="0" borderId="0" xfId="0" applyNumberFormat="1" applyAlignment="1"/>
    <xf numFmtId="0" fontId="3" fillId="0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pivotButton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0" fillId="7" borderId="11" xfId="0" applyFont="1" applyFill="1" applyBorder="1" applyAlignment="1">
      <alignment horizontal="left"/>
    </xf>
    <xf numFmtId="0" fontId="0" fillId="7" borderId="5" xfId="0" applyFont="1" applyFill="1" applyBorder="1" applyAlignment="1">
      <alignment horizontal="left"/>
    </xf>
    <xf numFmtId="0" fontId="0" fillId="7" borderId="6" xfId="0" applyFont="1" applyFill="1" applyBorder="1" applyAlignment="1">
      <alignment horizontal="left"/>
    </xf>
    <xf numFmtId="0" fontId="0" fillId="7" borderId="0" xfId="0" applyFont="1" applyFill="1" applyBorder="1" applyAlignment="1">
      <alignment horizontal="left"/>
    </xf>
    <xf numFmtId="0" fontId="0" fillId="7" borderId="8" xfId="0" applyFont="1" applyFill="1" applyBorder="1" applyAlignment="1">
      <alignment horizontal="left"/>
    </xf>
    <xf numFmtId="0" fontId="0" fillId="7" borderId="9" xfId="0" applyFont="1" applyFill="1" applyBorder="1" applyAlignment="1">
      <alignment horizontal="left"/>
    </xf>
    <xf numFmtId="0" fontId="0" fillId="0" borderId="1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5" borderId="14" xfId="0" applyFont="1" applyFill="1" applyBorder="1" applyAlignment="1">
      <alignment horizontal="left"/>
    </xf>
    <xf numFmtId="0" fontId="0" fillId="5" borderId="13" xfId="0" applyFont="1" applyFill="1" applyBorder="1" applyAlignment="1">
      <alignment horizontal="left"/>
    </xf>
    <xf numFmtId="0" fontId="0" fillId="5" borderId="15" xfId="0" applyFont="1" applyFill="1" applyBorder="1" applyAlignment="1">
      <alignment horizontal="left"/>
    </xf>
    <xf numFmtId="0" fontId="0" fillId="5" borderId="6" xfId="0" applyFont="1" applyFill="1" applyBorder="1" applyAlignment="1">
      <alignment horizontal="left"/>
    </xf>
    <xf numFmtId="0" fontId="0" fillId="5" borderId="0" xfId="0" applyFont="1" applyFill="1" applyBorder="1" applyAlignment="1">
      <alignment horizontal="left"/>
    </xf>
    <xf numFmtId="0" fontId="0" fillId="5" borderId="7" xfId="0" applyFont="1" applyFill="1" applyBorder="1" applyAlignment="1">
      <alignment horizontal="left"/>
    </xf>
    <xf numFmtId="0" fontId="0" fillId="5" borderId="6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left"/>
    </xf>
    <xf numFmtId="0" fontId="0" fillId="5" borderId="9" xfId="0" applyFont="1" applyFill="1" applyBorder="1" applyAlignment="1">
      <alignment horizontal="left"/>
    </xf>
    <xf numFmtId="0" fontId="0" fillId="5" borderId="10" xfId="0" applyFont="1" applyFill="1" applyBorder="1" applyAlignment="1">
      <alignment horizontal="left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0" fillId="7" borderId="14" xfId="0" applyFont="1" applyFill="1" applyBorder="1" applyAlignment="1">
      <alignment horizontal="left"/>
    </xf>
    <xf numFmtId="0" fontId="0" fillId="7" borderId="13" xfId="0" applyFont="1" applyFill="1" applyBorder="1" applyAlignment="1">
      <alignment horizontal="left"/>
    </xf>
    <xf numFmtId="0" fontId="0" fillId="7" borderId="15" xfId="0" applyFont="1" applyFill="1" applyBorder="1" applyAlignment="1">
      <alignment horizontal="left"/>
    </xf>
    <xf numFmtId="0" fontId="0" fillId="7" borderId="7" xfId="0" applyFont="1" applyFill="1" applyBorder="1" applyAlignment="1">
      <alignment horizontal="left"/>
    </xf>
    <xf numFmtId="0" fontId="0" fillId="7" borderId="10" xfId="0" applyFont="1" applyFill="1" applyBorder="1" applyAlignment="1">
      <alignment horizontal="left"/>
    </xf>
    <xf numFmtId="0" fontId="0" fillId="5" borderId="14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6" borderId="1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3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4" formatCode="#,##0.0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numFmt numFmtId="164" formatCode="#,##0.00\ &quot;€&quot;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4</xdr:row>
          <xdr:rowOff>104775</xdr:rowOff>
        </xdr:from>
        <xdr:to>
          <xdr:col>6</xdr:col>
          <xdr:colOff>419100</xdr:colOff>
          <xdr:row>6</xdr:row>
          <xdr:rowOff>95250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 PRUVOST" refreshedDate="44711.568965972219" createdVersion="6" refreshedVersion="6" minRefreshableVersion="3" recordCount="9">
  <cacheSource type="worksheet">
    <worksheetSource name="t_factures"/>
  </cacheSource>
  <cacheFields count="11">
    <cacheField name="Date " numFmtId="14">
      <sharedItems containsNonDate="0" containsDate="1" containsString="0" containsBlank="1" minDate="2022-04-05T00:00:00" maxDate="2022-05-06T00:00:00"/>
    </cacheField>
    <cacheField name="n° facture" numFmtId="0">
      <sharedItems containsString="0" containsBlank="1" containsNumber="1" containsInteger="1" minValue="29" maxValue="40" count="5">
        <n v="29"/>
        <n v="30"/>
        <n v="31"/>
        <m/>
        <n v="40" u="1"/>
      </sharedItems>
    </cacheField>
    <cacheField name="opp" numFmtId="0">
      <sharedItems containsString="0" containsBlank="1" containsNumber="1" containsInteger="1" minValue="245762" maxValue="345698"/>
    </cacheField>
    <cacheField name="Noms" numFmtId="0">
      <sharedItems containsBlank="1"/>
    </cacheField>
    <cacheField name="Financement" numFmtId="164">
      <sharedItems containsString="0" containsBlank="1" containsNumber="1" minValue="18756" maxValue="304560"/>
    </cacheField>
    <cacheField name="Mandat" numFmtId="164">
      <sharedItems containsString="0" containsBlank="1" containsNumber="1" minValue="7502.4" maxValue="283981.01"/>
    </cacheField>
    <cacheField name="Banque" numFmtId="164">
      <sharedItems containsBlank="1"/>
    </cacheField>
    <cacheField name="Dossier avec garantie" numFmtId="0">
      <sharedItems containsBlank="1"/>
    </cacheField>
    <cacheField name="PROVENANCE" numFmtId="0">
      <sharedItems containsBlank="1"/>
    </cacheField>
    <cacheField name="POURCENTAGE" numFmtId="1">
      <sharedItems containsString="0" containsBlank="1" containsNumber="1" containsInteger="1" minValue="40" maxValue="100"/>
    </cacheField>
    <cacheField name="TRAITE PA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ébastien PRUVOST" refreshedDate="44711.568993402776" createdVersion="6" refreshedVersion="6" minRefreshableVersion="3" recordCount="2">
  <cacheSource type="external" connectionId="1"/>
  <cacheFields count="3">
    <cacheField name="Désignation des objets" numFmtId="0">
      <sharedItems count="8">
        <s v="Rétrocession de dossier: opp-258402 LMSALA (CRE10FILEADS)  Prêt : 162828€ Banque4_mandat : 65131,2 Dossier avec garantie"/>
        <s v="Rétrocession de dossier: opp-259402 POPECK (CRE10FILEADS)  Prêt : 304560€ Banque4_mandat : 121824 Dossier sans garantie"/>
        <s v="Rétrocession de dossier: opp-266445 HEREAU (PERSO)  Prêt : 23110,82€ Banque1_mandat : 23110,82 Dossier avec garantie" u="1"/>
        <s v="Rétrocession de dossier: opp-345698 BECK (CRE10FILEADS)  Prêt : 18756€ Banque4_mandat : 7502,4 Dossier sans garantie" u="1"/>
        <s v="Rétrocession de dossier: opp-245762 BERNARD (CRE10FILEADS)  Prêt : 174000€ Banque3_mandat : 69600 Dossier avec garantie" u="1"/>
        <s v="Rétrocession de dossier: opp-264113 VITELLI (PERSO)  Prêt : 283981,01€ Banque2_mandat : 283981,01 Dossier avec garantie" u="1"/>
        <s v="Rétrocession de dossier: opp-345445 POUPI (PERSO)  Prêt : 56000€ Banque2_mandat : 56000 Dossier avec garantie" u="1"/>
        <s v="Rétrocession de dossier: opp-266317 DE CASSAN (CRE10FILEADS)  Prêt : 53746,1€ Banque1_mandat : 21498,44 Dossier sans garantie" u="1"/>
      </sharedItems>
    </cacheField>
    <cacheField name="Pourcentage rétrocession" numFmtId="0">
      <sharedItems containsSemiMixedTypes="0" containsString="0" containsNumber="1" containsInteger="1" minValue="40" maxValue="100" count="2">
        <n v="40"/>
        <n v="100" u="1"/>
      </sharedItems>
    </cacheField>
    <cacheField name="Montant net" numFmtId="0">
      <sharedItems containsSemiMixedTypes="0" containsString="0" containsNumber="1" minValue="65131.199999999997" maxValue="121824" count="2">
        <n v="65131.199999999997"/>
        <n v="12182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d v="2022-04-05T00:00:00"/>
    <x v="0"/>
    <n v="266445"/>
    <s v="HEREAU"/>
    <n v="23110.82"/>
    <n v="23110.82"/>
    <s v="Banque1"/>
    <s v="OUI"/>
    <s v="PERSO"/>
    <n v="100"/>
    <s v="MELISSA"/>
  </r>
  <r>
    <d v="2022-04-05T00:00:00"/>
    <x v="0"/>
    <n v="266317"/>
    <s v="DE CASSAN"/>
    <n v="53746.1"/>
    <n v="21498.440000000002"/>
    <s v="Banque1"/>
    <s v="NON"/>
    <s v="CRE10FILEADS"/>
    <n v="40"/>
    <s v="JOELLE "/>
  </r>
  <r>
    <d v="2022-04-05T00:00:00"/>
    <x v="0"/>
    <n v="264113"/>
    <s v="VITELLI"/>
    <n v="283981.01"/>
    <n v="283981.01"/>
    <s v="Banque2"/>
    <s v="OUI"/>
    <s v="PERSO"/>
    <n v="100"/>
    <s v="MYLENE"/>
  </r>
  <r>
    <d v="2022-04-20T00:00:00"/>
    <x v="1"/>
    <n v="245762"/>
    <s v="BERNARD"/>
    <n v="174000"/>
    <n v="69600"/>
    <s v="Banque3"/>
    <s v="OUI"/>
    <s v="CRE10FILEADS"/>
    <n v="40"/>
    <s v="MYLENE"/>
  </r>
  <r>
    <d v="2022-05-05T00:00:00"/>
    <x v="2"/>
    <n v="258402"/>
    <s v="LMSALA"/>
    <n v="162828"/>
    <n v="65131.199999999997"/>
    <s v="Banque4"/>
    <s v="OUI"/>
    <s v="CRE10FILEADS"/>
    <n v="40"/>
    <s v="MELISSA"/>
  </r>
  <r>
    <d v="2022-05-05T00:00:00"/>
    <x v="2"/>
    <n v="259402"/>
    <s v="POPECK"/>
    <n v="304560"/>
    <n v="121824"/>
    <s v="Banque4"/>
    <s v="NON"/>
    <s v="CRE10FILEADS"/>
    <n v="40"/>
    <s v="MELISSA"/>
  </r>
  <r>
    <d v="2022-05-05T00:00:00"/>
    <x v="0"/>
    <n v="345445"/>
    <s v="POUPI"/>
    <n v="56000"/>
    <n v="56000"/>
    <s v="Banque2"/>
    <s v="OUI"/>
    <s v="PERSO"/>
    <n v="100"/>
    <s v="JOELLE "/>
  </r>
  <r>
    <d v="2022-05-05T00:00:00"/>
    <x v="0"/>
    <n v="345698"/>
    <s v="BECK"/>
    <n v="18756"/>
    <n v="7502.4"/>
    <s v="Banque4"/>
    <s v="NON"/>
    <s v="CRE10FILEADS"/>
    <n v="40"/>
    <s v="MELISSA"/>
  </r>
  <r>
    <m/>
    <x v="3"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">
  <r>
    <x v="0"/>
    <x v="0"/>
    <x v="0"/>
  </r>
  <r>
    <x v="1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6" minRefreshableVersion="3" preserveFormatting="0" rowGrandTotals="0" colGrandTotals="0" itemPrintTitles="1" createdVersion="6" indent="0" outline="1" outlineData="1" multipleFieldFilters="0" rowHeaderCaption="N° FACTURE">
  <location ref="A4:A7" firstHeaderRow="1" firstDataRow="1" firstDataCol="1"/>
  <pivotFields count="11">
    <pivotField showAll="0"/>
    <pivotField axis="axisRow" showAll="0">
      <items count="6">
        <item x="0"/>
        <item x="1"/>
        <item x="2"/>
        <item m="1" x="4"/>
        <item h="1"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" showAll="0"/>
    <pivotField showAll="0"/>
  </pivotFields>
  <rowFields count="1">
    <field x="1"/>
  </rowFields>
  <rowItems count="3">
    <i>
      <x/>
    </i>
    <i>
      <x v="1"/>
    </i>
    <i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6" applyNumberFormats="0" applyBorderFormats="0" applyFontFormats="0" applyPatternFormats="0" applyAlignmentFormats="0" applyWidthHeightFormats="1" dataCaption="Valeurs" grandTotalCaption="Mode de paiement" updatedVersion="6" minRefreshableVersion="3" showDrill="0" useAutoFormatting="1" colGrandTotals="0" itemPrintTitles="1" createdVersion="6" indent="0" outline="1" outlineData="1" multipleFieldFilters="0" rowHeaderCaption=" Désignation des objets" fieldListSortAscending="1">
  <location ref="A3:C6" firstHeaderRow="1" firstDataRow="1" firstDataCol="2"/>
  <pivotFields count="3">
    <pivotField axis="axisRow" outline="0" showAll="0" defaultSubtotal="0">
      <items count="8">
        <item m="1" x="5"/>
        <item m="1" x="7"/>
        <item m="1" x="2"/>
        <item m="1" x="6"/>
        <item m="1" x="3"/>
        <item x="0"/>
        <item x="1"/>
        <item n="Rétrocession de dossier: opp-245762 BERNARD (CRE10FILEADS) _x000a_ Prêt : 174000€ Banque3_mandat : 69600_x000a_ Dossier avec garantie"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3">
        <item x="0"/>
        <item m="1" x="1"/>
        <item t="default"/>
      </items>
    </pivotField>
    <pivotField dataField="1" showAll="0"/>
  </pivotFields>
  <rowFields count="2">
    <field x="0"/>
    <field x="1"/>
  </rowFields>
  <rowItems count="3">
    <i>
      <x v="5"/>
      <x/>
    </i>
    <i>
      <x v="6"/>
      <x/>
    </i>
    <i t="grand">
      <x/>
    </i>
  </rowItems>
  <colItems count="1">
    <i/>
  </colItems>
  <dataFields count="1">
    <dataField name=" Montant net" fld="2" baseField="1" baseItem="1" numFmtId="4"/>
  </dataFields>
  <formats count="29">
    <format dxfId="37">
      <pivotArea dataOnly="0" labelOnly="1" fieldPosition="0">
        <references count="1">
          <reference field="0" count="0"/>
        </references>
      </pivotArea>
    </format>
    <format dxfId="36">
      <pivotArea type="all" dataOnly="0" outline="0" fieldPosition="0"/>
    </format>
    <format dxfId="35">
      <pivotArea outline="0" collapsedLevelsAreSubtotals="1" fieldPosition="0"/>
    </format>
    <format dxfId="34">
      <pivotArea field="0" type="button" dataOnly="0" labelOnly="1" outline="0" axis="axisRow" fieldPosition="0"/>
    </format>
    <format dxfId="33">
      <pivotArea field="1" type="button" dataOnly="0" labelOnly="1" outline="0" axis="axisRow" fieldPosition="1"/>
    </format>
    <format dxfId="32">
      <pivotArea dataOnly="0" labelOnly="1" outline="0" axis="axisValues" fieldPosition="0"/>
    </format>
    <format dxfId="31">
      <pivotArea dataOnly="0" labelOnly="1" fieldPosition="0">
        <references count="1">
          <reference field="0" count="0"/>
        </references>
      </pivotArea>
    </format>
    <format dxfId="30">
      <pivotArea dataOnly="0" labelOnly="1" grandRow="1" outline="0" fieldPosition="0"/>
    </format>
    <format dxfId="29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28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7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26">
      <pivotArea dataOnly="0" labelOnly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25">
      <pivotArea dataOnly="0" labelOnly="1" fieldPosition="0">
        <references count="2">
          <reference field="0" count="1" selected="0">
            <x v="4"/>
          </reference>
          <reference field="1" count="1">
            <x v="0"/>
          </reference>
        </references>
      </pivotArea>
    </format>
    <format dxfId="24">
      <pivotArea dataOnly="0" labelOnly="1" outline="0" axis="axisValues" fieldPosition="0"/>
    </format>
    <format dxfId="23">
      <pivotArea type="all" dataOnly="0" outline="0" fieldPosition="0"/>
    </format>
    <format dxfId="22">
      <pivotArea outline="0" collapsedLevelsAreSubtotals="1" fieldPosition="0"/>
    </format>
    <format dxfId="21">
      <pivotArea field="0" type="button" dataOnly="0" labelOnly="1" outline="0" axis="axisRow" fieldPosition="0"/>
    </format>
    <format dxfId="20">
      <pivotArea field="1" type="button" dataOnly="0" labelOnly="1" outline="0" axis="axisRow" fieldPosition="1"/>
    </format>
    <format dxfId="19">
      <pivotArea dataOnly="0" labelOnly="1" outline="0" axis="axisValues" fieldPosition="0"/>
    </format>
    <format dxfId="18">
      <pivotArea dataOnly="0" labelOnly="1" fieldPosition="0">
        <references count="1">
          <reference field="0" count="0"/>
        </references>
      </pivotArea>
    </format>
    <format dxfId="17">
      <pivotArea dataOnly="0" labelOnly="1" grandRow="1" outline="0" fieldPosition="0"/>
    </format>
    <format dxfId="16">
      <pivotArea dataOnly="0" labelOnly="1" fieldPosition="0">
        <references count="2">
          <reference field="0" count="1" selected="0">
            <x v="0"/>
          </reference>
          <reference field="1" count="1">
            <x v="1"/>
          </reference>
        </references>
      </pivotArea>
    </format>
    <format dxfId="15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4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3">
      <pivotArea dataOnly="0" labelOnly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12">
      <pivotArea dataOnly="0" labelOnly="1" fieldPosition="0">
        <references count="2">
          <reference field="0" count="1" selected="0">
            <x v="4"/>
          </reference>
          <reference field="1" count="1">
            <x v="0"/>
          </reference>
        </references>
      </pivotArea>
    </format>
    <format dxfId="11">
      <pivotArea dataOnly="0" labelOnly="1" outline="0" axis="axisValues" fieldPosition="0"/>
    </format>
    <format dxfId="10">
      <pivotArea field="1" type="button" dataOnly="0" labelOnly="1" outline="0" axis="axisRow" fieldPosition="1"/>
    </format>
    <format dxfId="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adjustColumnWidth="0" connectionId="3" autoFormatId="16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opp" tableColumnId="19"/>
      <queryTableField id="2" name="Noms" tableColumnId="20"/>
      <queryTableField id="3" name="PROVENANCE" tableColumnId="21"/>
      <queryTableField id="4" name="Financement" tableColumnId="22"/>
      <queryTableField id="5" name="Banque" tableColumnId="23"/>
      <queryTableField id="6" name="Mandat" tableColumnId="24"/>
      <queryTableField id="7" name="Dossier avec garantie" tableColumnId="25"/>
      <queryTableField id="8" name="POURCENTAGE" tableColumnId="26"/>
      <queryTableField id="9" name="Désignation des objets" tableColumnId="2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factures" displayName="t_factures" ref="A1:K10" totalsRowShown="0" headerRowDxfId="52" dataDxfId="51">
  <autoFilter ref="A1:K10"/>
  <tableColumns count="11">
    <tableColumn id="1" name="Date " dataDxfId="50"/>
    <tableColumn id="3" name="n° facture" dataDxfId="49"/>
    <tableColumn id="4" name="opp" dataDxfId="48"/>
    <tableColumn id="5" name="Noms" dataDxfId="47"/>
    <tableColumn id="6" name="Financement" dataDxfId="46"/>
    <tableColumn id="7" name="Mandat" dataDxfId="45">
      <calculatedColumnFormula>IF(t_factures[[#This Row],[POURCENTAGE]]=100,t_factures[[#This Row],[Financement]],t_factures[[#This Row],[Financement]]/100*40)</calculatedColumnFormula>
    </tableColumn>
    <tableColumn id="16" name="Banque" dataDxfId="44"/>
    <tableColumn id="10" name="Dossier avec garantie" dataDxfId="43"/>
    <tableColumn id="2" name="PROVENANCE" dataDxfId="42"/>
    <tableColumn id="12" name="POURCENTAGE" dataDxfId="41">
      <calculatedColumnFormula>IF(t_factures[[#This Row],[PROVENANCE]]="PERSO",100,40)</calculatedColumnFormula>
    </tableColumn>
    <tableColumn id="13" name="TRAITE PAR" dataDxfId="40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4" name="t_factures_2" displayName="t_factures_2" ref="F4:N6" tableType="queryTable" totalsRowShown="0" headerRowDxfId="39" dataDxfId="38">
  <autoFilter ref="F4:N6"/>
  <tableColumns count="9">
    <tableColumn id="19" uniqueName="19" name="opp" queryTableFieldId="1" dataDxfId="8"/>
    <tableColumn id="20" uniqueName="20" name="Noms" queryTableFieldId="2" dataDxfId="7"/>
    <tableColumn id="21" uniqueName="21" name="PROVENANCE" queryTableFieldId="3" dataDxfId="6"/>
    <tableColumn id="22" uniqueName="22" name="Financement" queryTableFieldId="4" dataDxfId="5"/>
    <tableColumn id="23" uniqueName="23" name="Banque" queryTableFieldId="5" dataDxfId="4"/>
    <tableColumn id="24" uniqueName="24" name="Mandat" queryTableFieldId="6" dataDxfId="3"/>
    <tableColumn id="25" uniqueName="25" name="Dossier avec garantie" queryTableFieldId="7" dataDxfId="2"/>
    <tableColumn id="26" uniqueName="26" name="POURCENTAGE" queryTableFieldId="8" dataDxfId="1"/>
    <tableColumn id="27" uniqueName="27" name="Désignation des objets" queryTableFieldId="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ccessanalytic.com.au/powerquery_namedcells_parameters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1:N14"/>
  <sheetViews>
    <sheetView zoomScaleNormal="100" workbookViewId="0">
      <selection activeCell="D6" sqref="D6"/>
    </sheetView>
  </sheetViews>
  <sheetFormatPr baseColWidth="10" defaultColWidth="11.42578125" defaultRowHeight="15" x14ac:dyDescent="0.25"/>
  <cols>
    <col min="1" max="1" width="10.85546875" bestFit="1" customWidth="1"/>
    <col min="2" max="2" width="9.5703125" bestFit="1" customWidth="1"/>
    <col min="3" max="3" width="7" bestFit="1" customWidth="1"/>
    <col min="4" max="4" width="10.85546875" bestFit="1" customWidth="1"/>
    <col min="5" max="5" width="12.5703125" bestFit="1" customWidth="1"/>
    <col min="6" max="6" width="11.42578125" bestFit="1" customWidth="1"/>
    <col min="7" max="7" width="8.7109375" bestFit="1" customWidth="1"/>
    <col min="8" max="8" width="20" bestFit="1" customWidth="1"/>
    <col min="9" max="9" width="13.42578125" bestFit="1" customWidth="1"/>
    <col min="10" max="10" width="14.5703125" style="14" bestFit="1" customWidth="1"/>
    <col min="11" max="11" width="11" bestFit="1" customWidth="1"/>
    <col min="12" max="12" width="12.7109375" customWidth="1"/>
    <col min="13" max="13" width="13.7109375" customWidth="1"/>
    <col min="14" max="14" width="13.42578125" bestFit="1" customWidth="1"/>
  </cols>
  <sheetData>
    <row r="1" spans="1:14" x14ac:dyDescent="0.25">
      <c r="A1" s="3" t="s">
        <v>31</v>
      </c>
      <c r="B1" s="3" t="s">
        <v>0</v>
      </c>
      <c r="C1" s="3" t="s">
        <v>1</v>
      </c>
      <c r="D1" s="3" t="s">
        <v>4</v>
      </c>
      <c r="E1" s="3" t="s">
        <v>21</v>
      </c>
      <c r="F1" s="3" t="s">
        <v>3</v>
      </c>
      <c r="G1" s="3" t="s">
        <v>24</v>
      </c>
      <c r="H1" s="3" t="s">
        <v>2</v>
      </c>
      <c r="I1" s="3" t="s">
        <v>11</v>
      </c>
      <c r="J1" s="15" t="s">
        <v>14</v>
      </c>
      <c r="K1" s="3" t="s">
        <v>15</v>
      </c>
    </row>
    <row r="2" spans="1:14" x14ac:dyDescent="0.25">
      <c r="A2" s="4">
        <v>44656</v>
      </c>
      <c r="B2">
        <v>29</v>
      </c>
      <c r="C2">
        <v>266445</v>
      </c>
      <c r="D2" t="s">
        <v>5</v>
      </c>
      <c r="E2" s="5">
        <v>23110.82</v>
      </c>
      <c r="F2" s="5">
        <f>IF(t_factures[[#This Row],[POURCENTAGE]]=100,t_factures[[#This Row],[Financement]],t_factures[[#This Row],[Financement]]/100*40)</f>
        <v>23110.82</v>
      </c>
      <c r="G2" s="5" t="s">
        <v>25</v>
      </c>
      <c r="H2" t="s">
        <v>19</v>
      </c>
      <c r="I2" t="s">
        <v>12</v>
      </c>
      <c r="J2" s="16">
        <f>IF(t_factures[[#This Row],[PROVENANCE]]="PERSO",100,40)</f>
        <v>100</v>
      </c>
      <c r="K2" t="s">
        <v>16</v>
      </c>
    </row>
    <row r="3" spans="1:14" x14ac:dyDescent="0.25">
      <c r="A3" s="4">
        <v>44656</v>
      </c>
      <c r="B3">
        <v>29</v>
      </c>
      <c r="C3">
        <v>266317</v>
      </c>
      <c r="D3" t="s">
        <v>6</v>
      </c>
      <c r="E3" s="5">
        <v>53746.1</v>
      </c>
      <c r="F3" s="5">
        <f>IF(t_factures[[#This Row],[POURCENTAGE]]=100,t_factures[[#This Row],[Financement]],t_factures[[#This Row],[Financement]]/100*40)</f>
        <v>21498.440000000002</v>
      </c>
      <c r="G3" s="5" t="s">
        <v>25</v>
      </c>
      <c r="H3" t="s">
        <v>20</v>
      </c>
      <c r="I3" t="s">
        <v>13</v>
      </c>
      <c r="J3" s="16">
        <f>IF(t_factures[[#This Row],[PROVENANCE]]="PERSO",100,40)</f>
        <v>40</v>
      </c>
      <c r="K3" t="s">
        <v>17</v>
      </c>
    </row>
    <row r="4" spans="1:14" x14ac:dyDescent="0.25">
      <c r="A4" s="4">
        <v>44656</v>
      </c>
      <c r="B4">
        <v>29</v>
      </c>
      <c r="C4">
        <v>264113</v>
      </c>
      <c r="D4" t="s">
        <v>7</v>
      </c>
      <c r="E4" s="5">
        <v>283981.01</v>
      </c>
      <c r="F4" s="5">
        <f>IF(t_factures[[#This Row],[POURCENTAGE]]=100,t_factures[[#This Row],[Financement]],t_factures[[#This Row],[Financement]]/100*40)</f>
        <v>283981.01</v>
      </c>
      <c r="G4" s="5" t="s">
        <v>26</v>
      </c>
      <c r="H4" t="s">
        <v>19</v>
      </c>
      <c r="I4" t="s">
        <v>12</v>
      </c>
      <c r="J4" s="16">
        <f>IF(t_factures[[#This Row],[PROVENANCE]]="PERSO",100,40)</f>
        <v>100</v>
      </c>
      <c r="K4" t="s">
        <v>18</v>
      </c>
      <c r="N4" t="s">
        <v>12</v>
      </c>
    </row>
    <row r="5" spans="1:14" x14ac:dyDescent="0.25">
      <c r="A5" s="4">
        <v>44671</v>
      </c>
      <c r="B5">
        <v>30</v>
      </c>
      <c r="C5">
        <v>245762</v>
      </c>
      <c r="D5" t="s">
        <v>8</v>
      </c>
      <c r="E5" s="5">
        <v>174000</v>
      </c>
      <c r="F5" s="5">
        <f>IF(t_factures[[#This Row],[POURCENTAGE]]=100,t_factures[[#This Row],[Financement]],t_factures[[#This Row],[Financement]]/100*40)</f>
        <v>69600</v>
      </c>
      <c r="G5" s="5" t="s">
        <v>27</v>
      </c>
      <c r="H5" t="s">
        <v>19</v>
      </c>
      <c r="I5" t="s">
        <v>13</v>
      </c>
      <c r="J5" s="16">
        <f>IF(t_factures[[#This Row],[PROVENANCE]]="PERSO",100,40)</f>
        <v>40</v>
      </c>
      <c r="K5" t="s">
        <v>18</v>
      </c>
      <c r="N5" t="s">
        <v>13</v>
      </c>
    </row>
    <row r="6" spans="1:14" x14ac:dyDescent="0.25">
      <c r="A6" s="4">
        <v>44686</v>
      </c>
      <c r="B6">
        <v>31</v>
      </c>
      <c r="C6">
        <v>258402</v>
      </c>
      <c r="D6" t="s">
        <v>9</v>
      </c>
      <c r="E6" s="5">
        <v>162828</v>
      </c>
      <c r="F6" s="5">
        <f>IF(t_factures[[#This Row],[POURCENTAGE]]=100,t_factures[[#This Row],[Financement]],t_factures[[#This Row],[Financement]]/100*40)</f>
        <v>65131.199999999997</v>
      </c>
      <c r="G6" s="5" t="s">
        <v>28</v>
      </c>
      <c r="H6" t="s">
        <v>19</v>
      </c>
      <c r="I6" t="s">
        <v>13</v>
      </c>
      <c r="J6" s="16">
        <f>IF(t_factures[[#This Row],[PROVENANCE]]="PERSO",100,40)</f>
        <v>40</v>
      </c>
      <c r="K6" t="s">
        <v>16</v>
      </c>
    </row>
    <row r="7" spans="1:14" x14ac:dyDescent="0.25">
      <c r="A7" s="4">
        <v>44686</v>
      </c>
      <c r="B7">
        <v>31</v>
      </c>
      <c r="C7">
        <v>259402</v>
      </c>
      <c r="D7" t="s">
        <v>10</v>
      </c>
      <c r="E7" s="5">
        <v>304560</v>
      </c>
      <c r="F7" s="5">
        <f>IF(t_factures[[#This Row],[POURCENTAGE]]=100,t_factures[[#This Row],[Financement]],t_factures[[#This Row],[Financement]]/100*40)</f>
        <v>121824</v>
      </c>
      <c r="G7" s="5" t="s">
        <v>28</v>
      </c>
      <c r="H7" t="s">
        <v>20</v>
      </c>
      <c r="I7" t="s">
        <v>13</v>
      </c>
      <c r="J7" s="16">
        <f>IF(t_factures[[#This Row],[PROVENANCE]]="PERSO",100,40)</f>
        <v>40</v>
      </c>
      <c r="K7" t="s">
        <v>16</v>
      </c>
    </row>
    <row r="8" spans="1:14" x14ac:dyDescent="0.25">
      <c r="A8" s="9">
        <v>44686</v>
      </c>
      <c r="B8" s="10">
        <v>29</v>
      </c>
      <c r="C8" s="10">
        <v>345445</v>
      </c>
      <c r="D8" s="10" t="s">
        <v>36</v>
      </c>
      <c r="E8" s="11">
        <v>56000</v>
      </c>
      <c r="F8" s="11">
        <f>IF(t_factures[[#This Row],[POURCENTAGE]]=100,t_factures[[#This Row],[Financement]],t_factures[[#This Row],[Financement]]/100*40)</f>
        <v>56000</v>
      </c>
      <c r="G8" s="11" t="s">
        <v>26</v>
      </c>
      <c r="H8" s="10" t="s">
        <v>19</v>
      </c>
      <c r="I8" s="10" t="s">
        <v>12</v>
      </c>
      <c r="J8" s="17">
        <f>IF(t_factures[[#This Row],[PROVENANCE]]="PERSO",100,40)</f>
        <v>100</v>
      </c>
      <c r="K8" s="10" t="s">
        <v>17</v>
      </c>
      <c r="N8" t="s">
        <v>16</v>
      </c>
    </row>
    <row r="9" spans="1:14" x14ac:dyDescent="0.25">
      <c r="A9" s="9">
        <v>44686</v>
      </c>
      <c r="B9" s="10">
        <v>29</v>
      </c>
      <c r="C9" s="10">
        <v>345698</v>
      </c>
      <c r="D9" s="10" t="s">
        <v>37</v>
      </c>
      <c r="E9" s="11">
        <v>18756</v>
      </c>
      <c r="F9" s="11">
        <f>IF(t_factures[[#This Row],[POURCENTAGE]]=100,t_factures[[#This Row],[Financement]],t_factures[[#This Row],[Financement]]/100*40)</f>
        <v>7502.4</v>
      </c>
      <c r="G9" s="11" t="s">
        <v>28</v>
      </c>
      <c r="H9" s="10" t="s">
        <v>20</v>
      </c>
      <c r="I9" s="10" t="s">
        <v>13</v>
      </c>
      <c r="J9" s="17">
        <f>IF(t_factures[[#This Row],[PROVENANCE]]="PERSO",100,40)</f>
        <v>40</v>
      </c>
      <c r="K9" s="10" t="s">
        <v>16</v>
      </c>
      <c r="N9" t="s">
        <v>17</v>
      </c>
    </row>
    <row r="10" spans="1:14" x14ac:dyDescent="0.25">
      <c r="A10" s="9"/>
      <c r="B10" s="10"/>
      <c r="C10" s="10"/>
      <c r="D10" s="10"/>
      <c r="E10" s="11"/>
      <c r="F10" s="11"/>
      <c r="G10" s="11"/>
      <c r="H10" s="10"/>
      <c r="I10" s="10"/>
      <c r="J10" s="17"/>
      <c r="K10" s="10"/>
      <c r="N10" t="s">
        <v>18</v>
      </c>
    </row>
    <row r="13" spans="1:14" x14ac:dyDescent="0.25">
      <c r="N13" t="s">
        <v>19</v>
      </c>
    </row>
    <row r="14" spans="1:14" x14ac:dyDescent="0.25">
      <c r="A14" s="18" t="s">
        <v>41</v>
      </c>
      <c r="N14" t="s">
        <v>20</v>
      </c>
    </row>
  </sheetData>
  <dataValidations count="3">
    <dataValidation type="list" allowBlank="1" showInputMessage="1" showErrorMessage="1" sqref="I2:I10">
      <formula1>$N$4:$N$5</formula1>
    </dataValidation>
    <dataValidation type="list" allowBlank="1" showInputMessage="1" showErrorMessage="1" sqref="K2:L7">
      <formula1>$N$8:$N$10</formula1>
    </dataValidation>
    <dataValidation type="list" allowBlank="1" showInputMessage="1" showErrorMessage="1" sqref="H2:H10">
      <formula1>$N$13:$N$14</formula1>
    </dataValidation>
  </dataValidations>
  <hyperlinks>
    <hyperlink ref="A14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N7"/>
  <sheetViews>
    <sheetView tabSelected="1" zoomScale="90" zoomScaleNormal="90" workbookViewId="0">
      <selection activeCell="F4" sqref="F4:N6"/>
    </sheetView>
  </sheetViews>
  <sheetFormatPr baseColWidth="10" defaultRowHeight="15" x14ac:dyDescent="0.25"/>
  <cols>
    <col min="1" max="1" width="16.7109375" customWidth="1"/>
    <col min="2" max="2" width="13.85546875" customWidth="1"/>
    <col min="6" max="8" width="15.85546875" customWidth="1"/>
    <col min="9" max="9" width="14.85546875" bestFit="1" customWidth="1"/>
    <col min="10" max="10" width="14.42578125" customWidth="1"/>
    <col min="11" max="11" width="10.140625" customWidth="1"/>
    <col min="12" max="12" width="26.5703125" customWidth="1"/>
    <col min="13" max="13" width="16.7109375" bestFit="1" customWidth="1"/>
    <col min="14" max="14" width="57.42578125" hidden="1" customWidth="1"/>
  </cols>
  <sheetData>
    <row r="1" spans="1:14" x14ac:dyDescent="0.25">
      <c r="B1" t="s">
        <v>45</v>
      </c>
    </row>
    <row r="4" spans="1:14" x14ac:dyDescent="0.25">
      <c r="A4" s="19" t="s">
        <v>42</v>
      </c>
      <c r="B4" s="19"/>
      <c r="C4" t="s">
        <v>22</v>
      </c>
      <c r="D4">
        <v>31</v>
      </c>
      <c r="F4" s="21" t="s">
        <v>1</v>
      </c>
      <c r="G4" s="21" t="s">
        <v>4</v>
      </c>
      <c r="H4" s="21" t="s">
        <v>11</v>
      </c>
      <c r="I4" s="21" t="s">
        <v>21</v>
      </c>
      <c r="J4" s="21" t="s">
        <v>24</v>
      </c>
      <c r="K4" s="21" t="s">
        <v>3</v>
      </c>
      <c r="L4" s="21" t="s">
        <v>2</v>
      </c>
      <c r="M4" s="21" t="s">
        <v>14</v>
      </c>
      <c r="N4" s="21" t="s">
        <v>32</v>
      </c>
    </row>
    <row r="5" spans="1:14" x14ac:dyDescent="0.25">
      <c r="A5" s="20">
        <v>29</v>
      </c>
      <c r="B5" s="20"/>
      <c r="F5" s="21">
        <v>258402</v>
      </c>
      <c r="G5" s="21" t="s">
        <v>9</v>
      </c>
      <c r="H5" s="21" t="s">
        <v>13</v>
      </c>
      <c r="I5" s="21">
        <v>162828</v>
      </c>
      <c r="J5" s="21" t="s">
        <v>28</v>
      </c>
      <c r="K5" s="21">
        <v>65131.199999999997</v>
      </c>
      <c r="L5" s="21" t="s">
        <v>19</v>
      </c>
      <c r="M5" s="21">
        <v>40</v>
      </c>
      <c r="N5" s="21" t="s">
        <v>48</v>
      </c>
    </row>
    <row r="6" spans="1:14" x14ac:dyDescent="0.25">
      <c r="A6" s="20">
        <v>30</v>
      </c>
      <c r="B6" s="20"/>
      <c r="F6" s="21">
        <v>259402</v>
      </c>
      <c r="G6" s="21" t="s">
        <v>10</v>
      </c>
      <c r="H6" s="21" t="s">
        <v>13</v>
      </c>
      <c r="I6" s="21">
        <v>304560</v>
      </c>
      <c r="J6" s="21" t="s">
        <v>28</v>
      </c>
      <c r="K6" s="21">
        <v>121824</v>
      </c>
      <c r="L6" s="21" t="s">
        <v>20</v>
      </c>
      <c r="M6" s="21">
        <v>40</v>
      </c>
      <c r="N6" s="21" t="s">
        <v>49</v>
      </c>
    </row>
    <row r="7" spans="1:14" x14ac:dyDescent="0.25">
      <c r="A7" s="20">
        <v>31</v>
      </c>
      <c r="B7" s="20"/>
    </row>
  </sheetData>
  <dataValidations count="1">
    <dataValidation type="list" allowBlank="1" showInputMessage="1" showErrorMessage="1" sqref="D4">
      <formula1>OFFSET(A5,,,COUNTA(A:A)-1)</formula1>
    </dataValidation>
  </dataValidation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L24"/>
  <sheetViews>
    <sheetView showGridLines="0" zoomScale="90" zoomScaleNormal="90" workbookViewId="0">
      <selection activeCell="C4" sqref="C4"/>
    </sheetView>
  </sheetViews>
  <sheetFormatPr baseColWidth="10" defaultColWidth="11.42578125" defaultRowHeight="15" x14ac:dyDescent="0.25"/>
  <cols>
    <col min="6" max="6" width="10.85546875" bestFit="1" customWidth="1"/>
    <col min="7" max="7" width="13.42578125" bestFit="1" customWidth="1"/>
    <col min="8" max="8" width="12.5703125" bestFit="1" customWidth="1"/>
    <col min="10" max="10" width="11.85546875" customWidth="1"/>
    <col min="11" max="11" width="27.28515625" bestFit="1" customWidth="1"/>
  </cols>
  <sheetData>
    <row r="4" spans="2:12" x14ac:dyDescent="0.25">
      <c r="B4" t="s">
        <v>22</v>
      </c>
      <c r="C4">
        <v>29</v>
      </c>
      <c r="E4" s="1" t="s">
        <v>1</v>
      </c>
      <c r="F4" s="1" t="s">
        <v>23</v>
      </c>
      <c r="G4" s="1" t="s">
        <v>30</v>
      </c>
      <c r="H4" s="1" t="s">
        <v>21</v>
      </c>
      <c r="I4" s="1" t="s">
        <v>24</v>
      </c>
      <c r="J4" s="1" t="s">
        <v>3</v>
      </c>
      <c r="K4" s="1" t="s">
        <v>29</v>
      </c>
      <c r="L4" s="1" t="s">
        <v>35</v>
      </c>
    </row>
    <row r="5" spans="2:12" x14ac:dyDescent="0.25">
      <c r="E5" s="6" t="e" cm="1">
        <f t="array" ref="E5:L9" ca="1">_xlfn._xlws.FILTER(INDEX(t_factures[],_xlfn.SEQUENCE(ROWS(t_factures[])),{3,4,9,5,7,6,8,10}),t_factures[n° facture]=C4)</f>
        <v>#NAME?</v>
      </c>
      <c r="F5" s="2" t="e">
        <f ca="1"/>
        <v>#NAME?</v>
      </c>
      <c r="G5" s="2" t="e">
        <f ca="1"/>
        <v>#NAME?</v>
      </c>
      <c r="H5" s="7" t="e">
        <f ca="1"/>
        <v>#NAME?</v>
      </c>
      <c r="I5" s="2" t="e">
        <f ca="1"/>
        <v>#NAME?</v>
      </c>
      <c r="J5" s="7" t="e">
        <f ca="1"/>
        <v>#NAME?</v>
      </c>
      <c r="K5" s="2" t="e">
        <f ca="1"/>
        <v>#NAME?</v>
      </c>
      <c r="L5" s="2" t="e">
        <f ca="1"/>
        <v>#NAME?</v>
      </c>
    </row>
    <row r="6" spans="2:12" x14ac:dyDescent="0.25">
      <c r="E6" s="2" t="e">
        <f ca="1"/>
        <v>#NAME?</v>
      </c>
      <c r="F6" s="2" t="e">
        <f ca="1"/>
        <v>#NAME?</v>
      </c>
      <c r="G6" s="2" t="e">
        <f ca="1"/>
        <v>#NAME?</v>
      </c>
      <c r="H6" s="7" t="e">
        <f ca="1"/>
        <v>#NAME?</v>
      </c>
      <c r="I6" s="2" t="e">
        <f ca="1"/>
        <v>#NAME?</v>
      </c>
      <c r="J6" s="7" t="e">
        <f ca="1"/>
        <v>#NAME?</v>
      </c>
      <c r="K6" s="2" t="e">
        <f ca="1"/>
        <v>#NAME?</v>
      </c>
      <c r="L6" s="2" t="e">
        <f ca="1"/>
        <v>#NAME?</v>
      </c>
    </row>
    <row r="7" spans="2:12" x14ac:dyDescent="0.25">
      <c r="E7" s="2" t="e">
        <f ca="1"/>
        <v>#NAME?</v>
      </c>
      <c r="F7" s="2" t="e">
        <f ca="1"/>
        <v>#NAME?</v>
      </c>
      <c r="G7" s="2" t="e">
        <f ca="1"/>
        <v>#NAME?</v>
      </c>
      <c r="H7" s="7" t="e">
        <f ca="1"/>
        <v>#NAME?</v>
      </c>
      <c r="I7" s="2" t="e">
        <f ca="1"/>
        <v>#NAME?</v>
      </c>
      <c r="J7" s="7" t="e">
        <f ca="1"/>
        <v>#NAME?</v>
      </c>
      <c r="K7" s="2" t="e">
        <f ca="1"/>
        <v>#NAME?</v>
      </c>
      <c r="L7" s="2" t="e">
        <f ca="1"/>
        <v>#NAME?</v>
      </c>
    </row>
    <row r="8" spans="2:12" x14ac:dyDescent="0.25">
      <c r="E8" s="2" t="e">
        <f ca="1"/>
        <v>#NAME?</v>
      </c>
      <c r="F8" s="2" t="e">
        <f ca="1"/>
        <v>#NAME?</v>
      </c>
      <c r="G8" s="2" t="e">
        <f ca="1"/>
        <v>#NAME?</v>
      </c>
      <c r="H8" s="7" t="e">
        <f ca="1"/>
        <v>#NAME?</v>
      </c>
      <c r="I8" s="2" t="e">
        <f ca="1"/>
        <v>#NAME?</v>
      </c>
      <c r="J8" s="7" t="e">
        <f ca="1"/>
        <v>#NAME?</v>
      </c>
      <c r="K8" s="2" t="e">
        <f ca="1"/>
        <v>#NAME?</v>
      </c>
      <c r="L8" s="2" t="e">
        <f ca="1"/>
        <v>#NAME?</v>
      </c>
    </row>
    <row r="9" spans="2:12" x14ac:dyDescent="0.25">
      <c r="E9" s="2" t="e">
        <f ca="1"/>
        <v>#NAME?</v>
      </c>
      <c r="F9" s="2" t="e">
        <f ca="1"/>
        <v>#NAME?</v>
      </c>
      <c r="G9" s="2" t="e">
        <f ca="1"/>
        <v>#NAME?</v>
      </c>
      <c r="H9" s="7" t="e">
        <f ca="1"/>
        <v>#NAME?</v>
      </c>
      <c r="I9" s="2" t="e">
        <f ca="1"/>
        <v>#NAME?</v>
      </c>
      <c r="J9" s="7" t="e">
        <f ca="1"/>
        <v>#NAME?</v>
      </c>
      <c r="K9" s="2" t="e">
        <f ca="1"/>
        <v>#NAME?</v>
      </c>
      <c r="L9" s="2" t="e">
        <f ca="1"/>
        <v>#NAME?</v>
      </c>
    </row>
    <row r="10" spans="2:12" x14ac:dyDescent="0.25">
      <c r="E10" s="2"/>
      <c r="F10" s="2"/>
      <c r="G10" s="2"/>
      <c r="H10" s="7"/>
      <c r="I10" s="2"/>
      <c r="J10" s="7"/>
      <c r="K10" s="2"/>
      <c r="L10" s="2"/>
    </row>
    <row r="11" spans="2:12" x14ac:dyDescent="0.25">
      <c r="E11" s="2"/>
      <c r="F11" s="2"/>
      <c r="G11" s="2"/>
      <c r="H11" s="7"/>
      <c r="I11" s="2"/>
      <c r="J11" s="7"/>
      <c r="K11" s="2"/>
      <c r="L11" s="2"/>
    </row>
    <row r="12" spans="2:12" x14ac:dyDescent="0.25">
      <c r="E12" s="2"/>
      <c r="F12" s="2"/>
      <c r="G12" s="2"/>
      <c r="H12" s="7"/>
      <c r="I12" s="2"/>
      <c r="J12" s="7"/>
      <c r="K12" s="2"/>
      <c r="L12" s="2"/>
    </row>
    <row r="13" spans="2:12" x14ac:dyDescent="0.25">
      <c r="E13" s="2"/>
      <c r="F13" s="2"/>
      <c r="G13" s="2"/>
      <c r="H13" s="7"/>
      <c r="I13" s="2"/>
      <c r="J13" s="7"/>
      <c r="K13" s="2"/>
      <c r="L13" s="2"/>
    </row>
    <row r="14" spans="2:12" x14ac:dyDescent="0.25">
      <c r="E14" s="2"/>
      <c r="F14" s="2"/>
      <c r="G14" s="2"/>
      <c r="H14" s="7"/>
      <c r="I14" s="2"/>
      <c r="J14" s="7"/>
      <c r="K14" s="2"/>
      <c r="L14" s="2"/>
    </row>
    <row r="15" spans="2:12" x14ac:dyDescent="0.25">
      <c r="E15" s="2"/>
      <c r="F15" s="2"/>
      <c r="G15" s="2"/>
      <c r="H15" s="7"/>
      <c r="I15" s="2"/>
      <c r="J15" s="7"/>
      <c r="K15" s="2"/>
      <c r="L15" s="2"/>
    </row>
    <row r="16" spans="2:12" x14ac:dyDescent="0.25">
      <c r="E16" s="2"/>
      <c r="F16" s="2"/>
      <c r="G16" s="2"/>
      <c r="H16" s="7"/>
      <c r="I16" s="2"/>
      <c r="J16" s="7"/>
      <c r="K16" s="2"/>
      <c r="L16" s="2"/>
    </row>
    <row r="17" spans="5:12" x14ac:dyDescent="0.25">
      <c r="E17" s="2"/>
      <c r="F17" s="2"/>
      <c r="G17" s="2"/>
      <c r="H17" s="7"/>
      <c r="I17" s="2"/>
      <c r="J17" s="7"/>
      <c r="K17" s="2"/>
      <c r="L17" s="2"/>
    </row>
    <row r="18" spans="5:12" x14ac:dyDescent="0.25">
      <c r="E18" s="2"/>
      <c r="F18" s="2"/>
      <c r="G18" s="2"/>
      <c r="H18" s="7"/>
      <c r="I18" s="2"/>
      <c r="J18" s="7"/>
      <c r="K18" s="2"/>
      <c r="L18" s="2"/>
    </row>
    <row r="19" spans="5:12" x14ac:dyDescent="0.25">
      <c r="E19" s="2"/>
      <c r="F19" s="2"/>
      <c r="G19" s="2"/>
      <c r="H19" s="7"/>
      <c r="I19" s="2"/>
      <c r="J19" s="7"/>
      <c r="K19" s="2"/>
      <c r="L19" s="2"/>
    </row>
    <row r="20" spans="5:12" x14ac:dyDescent="0.25">
      <c r="E20" s="2"/>
      <c r="F20" s="2"/>
      <c r="G20" s="2"/>
      <c r="H20" s="7"/>
      <c r="I20" s="2"/>
      <c r="J20" s="7"/>
      <c r="K20" s="2"/>
      <c r="L20" s="2"/>
    </row>
    <row r="21" spans="5:12" x14ac:dyDescent="0.25">
      <c r="E21" s="2"/>
      <c r="F21" s="2"/>
      <c r="G21" s="2"/>
      <c r="H21" s="7"/>
      <c r="I21" s="2"/>
      <c r="J21" s="7"/>
      <c r="K21" s="2"/>
      <c r="L21" s="2"/>
    </row>
    <row r="22" spans="5:12" x14ac:dyDescent="0.25">
      <c r="E22" s="2"/>
      <c r="F22" s="2"/>
      <c r="G22" s="2"/>
      <c r="H22" s="7"/>
      <c r="I22" s="2"/>
      <c r="J22" s="7"/>
      <c r="K22" s="2"/>
      <c r="L22" s="2"/>
    </row>
    <row r="24" spans="5:12" x14ac:dyDescent="0.25">
      <c r="E24" s="8" t="str">
        <f ca="1">ADDRESS(5,5,4)&amp;" : "&amp;_xlfn.FORMULATEXT(E5)</f>
        <v>E5 : {=_xlfn._xlws.FILTER(INDEX(t_factures;_xlfn.SEQUENCE(LIGNES(t_factures));{3.4.9.5.7.6.8.10});t_factures[n° facture]=C4)}</v>
      </c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BDD!$B$2:$B$7</xm:f>
          </x14:formula1>
          <xm:sqref>C4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8" sqref="E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5</xdr:col>
                <xdr:colOff>476250</xdr:colOff>
                <xdr:row>4</xdr:row>
                <xdr:rowOff>104775</xdr:rowOff>
              </from>
              <to>
                <xdr:col>6</xdr:col>
                <xdr:colOff>419100</xdr:colOff>
                <xdr:row>6</xdr:row>
                <xdr:rowOff>95250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0:AE174"/>
  <sheetViews>
    <sheetView topLeftCell="A19" workbookViewId="0">
      <selection activeCell="B39" sqref="B39:U39"/>
    </sheetView>
  </sheetViews>
  <sheetFormatPr baseColWidth="10" defaultRowHeight="15" x14ac:dyDescent="0.25"/>
  <cols>
    <col min="1" max="32" width="2.7109375" customWidth="1"/>
  </cols>
  <sheetData>
    <row r="20" spans="2:31" ht="13.15" customHeight="1" thickBot="1" x14ac:dyDescent="0.3"/>
    <row r="21" spans="2:31" ht="40.15" customHeight="1" thickBot="1" x14ac:dyDescent="0.3">
      <c r="B21" s="27" t="s">
        <v>32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9"/>
      <c r="V21" s="30" t="s">
        <v>34</v>
      </c>
      <c r="W21" s="31"/>
      <c r="X21" s="31"/>
      <c r="Y21" s="31"/>
      <c r="Z21" s="31"/>
      <c r="AA21" s="27" t="s">
        <v>33</v>
      </c>
      <c r="AB21" s="28"/>
      <c r="AC21" s="28"/>
      <c r="AD21" s="28"/>
      <c r="AE21" s="29"/>
    </row>
    <row r="22" spans="2:31" x14ac:dyDescent="0.25">
      <c r="B22" s="32" t="e">
        <f ca="1">IF(ISBLANK(Exercice!E5),"","Rétrocession de dossier: opp-"&amp;" "&amp;Exercice!E5&amp;" "&amp;Exercice!F5&amp;" ("&amp;Exercice!G5&amp;")")</f>
        <v>#NAME?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8" t="e">
        <f ca="1">IF(ISBLANK(Exercice!E4),"",Exercice!L5)</f>
        <v>#NAME?</v>
      </c>
      <c r="W22" s="39"/>
      <c r="X22" s="39"/>
      <c r="Y22" s="39"/>
      <c r="Z22" s="40"/>
      <c r="AA22" s="38" t="e">
        <f ca="1">IF(ISBLANK(Exercice!E4),"",Exercice!J5)</f>
        <v>#NAME?</v>
      </c>
      <c r="AB22" s="39"/>
      <c r="AC22" s="39"/>
      <c r="AD22" s="39"/>
      <c r="AE22" s="40"/>
    </row>
    <row r="23" spans="2:31" x14ac:dyDescent="0.25">
      <c r="B23" s="34" t="e">
        <f ca="1">IF(ISBLANK(Exercice!E5),"","Prêt :"&amp;" "&amp;Exercice!H5&amp;"€"&amp;" ("&amp;Exercice!I5&amp;") _mandat :  "&amp;Exercice!J5&amp;"€")</f>
        <v>#NAME?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41"/>
      <c r="W23" s="42"/>
      <c r="X23" s="42"/>
      <c r="Y23" s="42"/>
      <c r="Z23" s="43"/>
      <c r="AA23" s="41"/>
      <c r="AB23" s="42"/>
      <c r="AC23" s="42"/>
      <c r="AD23" s="42"/>
      <c r="AE23" s="43"/>
    </row>
    <row r="24" spans="2:31" x14ac:dyDescent="0.25">
      <c r="B24" s="36" t="e">
        <f ca="1">IF(ISBLANK(Exercice!E5),"",IF(Exercice!K5="oui","Dossier avec garantie","Dossier sans garantie"))</f>
        <v>#NAME?</v>
      </c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44"/>
      <c r="W24" s="45"/>
      <c r="X24" s="45"/>
      <c r="Y24" s="45"/>
      <c r="Z24" s="46"/>
      <c r="AA24" s="44"/>
      <c r="AB24" s="45"/>
      <c r="AC24" s="45"/>
      <c r="AD24" s="45"/>
      <c r="AE24" s="46"/>
    </row>
    <row r="25" spans="2:31" x14ac:dyDescent="0.25">
      <c r="B25" s="47" t="e">
        <f ca="1">IF(ISBLANK(Exercice!E6),"","Rétrocession de dossier: opp-"&amp;" "&amp;Exercice!E6&amp;" "&amp;Exercice!F6&amp;" ("&amp;Exercice!G6&amp;")")</f>
        <v>#NAME?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9"/>
      <c r="V25" s="66" t="e">
        <f ca="1">IF(ISBLANK(Exercice!E6),"",Exercice!L6)</f>
        <v>#NAME?</v>
      </c>
      <c r="W25" s="67"/>
      <c r="X25" s="67"/>
      <c r="Y25" s="67"/>
      <c r="Z25" s="68"/>
      <c r="AA25" s="53" t="e">
        <f ca="1">IF(ISBLANK(Exercice!E6),"",Exercice!J6)</f>
        <v>#NAME?</v>
      </c>
      <c r="AB25" s="54"/>
      <c r="AC25" s="54"/>
      <c r="AD25" s="54"/>
      <c r="AE25" s="55"/>
    </row>
    <row r="26" spans="2:31" x14ac:dyDescent="0.25">
      <c r="B26" s="50" t="e">
        <f ca="1">IF(ISBLANK(Exercice!E6),"","Prêt :"&amp;" "&amp;Exercice!H6&amp;"€"&amp;" ("&amp;Exercice!I6&amp;") _mandat :  "&amp;Exercice!J6&amp;"€")</f>
        <v>#NAME?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2"/>
      <c r="V26" s="53"/>
      <c r="W26" s="54"/>
      <c r="X26" s="54"/>
      <c r="Y26" s="54"/>
      <c r="Z26" s="55"/>
      <c r="AA26" s="53"/>
      <c r="AB26" s="54"/>
      <c r="AC26" s="54"/>
      <c r="AD26" s="54"/>
      <c r="AE26" s="55"/>
    </row>
    <row r="27" spans="2:31" x14ac:dyDescent="0.25">
      <c r="B27" s="56" t="e">
        <f ca="1">IF(ISBLANK(Exercice!E6),"",IF(Exercice!K6="oui","Dossier avec garantie","Dossier sans garantie"))</f>
        <v>#NAME?</v>
      </c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8"/>
      <c r="V27" s="69"/>
      <c r="W27" s="70"/>
      <c r="X27" s="70"/>
      <c r="Y27" s="70"/>
      <c r="Z27" s="71"/>
      <c r="AA27" s="53"/>
      <c r="AB27" s="54"/>
      <c r="AC27" s="54"/>
      <c r="AD27" s="54"/>
      <c r="AE27" s="55"/>
    </row>
    <row r="28" spans="2:31" x14ac:dyDescent="0.25">
      <c r="B28" s="61" t="e">
        <f ca="1">IF(ISBLANK(Exercice!E7),"","Rétrocession de dossier: opp-"&amp;" "&amp;Exercice!E7&amp;" "&amp;Exercice!F7&amp;" ("&amp;Exercice!G7&amp;")")</f>
        <v>#NAME?</v>
      </c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3"/>
      <c r="V28" s="72" t="e">
        <f ca="1">IF(ISBLANK(Exercice!E7),"",Exercice!L7)</f>
        <v>#NAME?</v>
      </c>
      <c r="W28" s="73"/>
      <c r="X28" s="73"/>
      <c r="Y28" s="73"/>
      <c r="Z28" s="74"/>
      <c r="AA28" s="72" t="e">
        <f ca="1">IF(ISBLANK(Exercice!E7),"",Exercice!J7)</f>
        <v>#NAME?</v>
      </c>
      <c r="AB28" s="73"/>
      <c r="AC28" s="73"/>
      <c r="AD28" s="73"/>
      <c r="AE28" s="74"/>
    </row>
    <row r="29" spans="2:31" x14ac:dyDescent="0.25">
      <c r="B29" s="34" t="e">
        <f ca="1">IF(ISBLANK(Exercice!E7),"","Prêt :"&amp;" "&amp;Exercice!H7&amp;"€"&amp;" ("&amp;Exercice!I7&amp;") _mandat :  "&amp;Exercice!J7&amp;"€")</f>
        <v>#NAME?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64"/>
      <c r="V29" s="41"/>
      <c r="W29" s="42"/>
      <c r="X29" s="42"/>
      <c r="Y29" s="42"/>
      <c r="Z29" s="43"/>
      <c r="AA29" s="41"/>
      <c r="AB29" s="42"/>
      <c r="AC29" s="42"/>
      <c r="AD29" s="42"/>
      <c r="AE29" s="43"/>
    </row>
    <row r="30" spans="2:31" x14ac:dyDescent="0.25">
      <c r="B30" s="36" t="e">
        <f ca="1">IF(ISBLANK(Exercice!E7),"",IF(Exercice!K7="oui","Dossier avec garantie","Dossier sans garantie"))</f>
        <v>#NAME?</v>
      </c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65"/>
      <c r="V30" s="44"/>
      <c r="W30" s="45"/>
      <c r="X30" s="45"/>
      <c r="Y30" s="45"/>
      <c r="Z30" s="46"/>
      <c r="AA30" s="44"/>
      <c r="AB30" s="45"/>
      <c r="AC30" s="45"/>
      <c r="AD30" s="45"/>
      <c r="AE30" s="46"/>
    </row>
    <row r="31" spans="2:31" x14ac:dyDescent="0.25">
      <c r="B31" s="47" t="e">
        <f ca="1">IF(ISBLANK(Exercice!E8),"","Rétrocession de dossier: opp-"&amp;" "&amp;Exercice!E8&amp;" "&amp;Exercice!F8&amp;" ("&amp;Exercice!G8&amp;")")</f>
        <v>#NAME?</v>
      </c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9"/>
      <c r="V31" s="53" t="e">
        <f ca="1">IF(ISBLANK(Exercice!E8),"",Exercice!L8)</f>
        <v>#NAME?</v>
      </c>
      <c r="W31" s="54"/>
      <c r="X31" s="54"/>
      <c r="Y31" s="54"/>
      <c r="Z31" s="55"/>
      <c r="AA31" s="53" t="e">
        <f ca="1">IF(ISBLANK(Exercice!E8),"",Exercice!J8)</f>
        <v>#NAME?</v>
      </c>
      <c r="AB31" s="54"/>
      <c r="AC31" s="54"/>
      <c r="AD31" s="54"/>
      <c r="AE31" s="55"/>
    </row>
    <row r="32" spans="2:31" x14ac:dyDescent="0.25">
      <c r="B32" s="50" t="e">
        <f ca="1">IF(ISBLANK(Exercice!E8),"","Prêt :"&amp;" "&amp;Exercice!H8&amp;"€"&amp;" ("&amp;Exercice!I8&amp;") _mandat :  "&amp;Exercice!J8&amp;"€")</f>
        <v>#NAME?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2"/>
      <c r="V32" s="53"/>
      <c r="W32" s="54"/>
      <c r="X32" s="54"/>
      <c r="Y32" s="54"/>
      <c r="Z32" s="55"/>
      <c r="AA32" s="53"/>
      <c r="AB32" s="54"/>
      <c r="AC32" s="54"/>
      <c r="AD32" s="54"/>
      <c r="AE32" s="55"/>
    </row>
    <row r="33" spans="2:31" x14ac:dyDescent="0.25">
      <c r="B33" s="56" t="e">
        <f ca="1">IF(ISBLANK(Exercice!E8),"",IF(Exercice!K8="oui","Dossier avec garantie","Dossier sans garantie"))</f>
        <v>#NAME?</v>
      </c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8"/>
      <c r="V33" s="69"/>
      <c r="W33" s="70"/>
      <c r="X33" s="70"/>
      <c r="Y33" s="70"/>
      <c r="Z33" s="71"/>
      <c r="AA33" s="69"/>
      <c r="AB33" s="70"/>
      <c r="AC33" s="70"/>
      <c r="AD33" s="70"/>
      <c r="AE33" s="71"/>
    </row>
    <row r="34" spans="2:31" x14ac:dyDescent="0.25">
      <c r="B34" s="61" t="e">
        <f ca="1">IF(ISBLANK(Exercice!E9),"","Rétrocession de dossier: opp-"&amp;" "&amp;Exercice!E9&amp;" "&amp;Exercice!F9&amp;" ("&amp;Exercice!G9&amp;")")</f>
        <v>#NAME?</v>
      </c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3"/>
      <c r="V34" s="75" t="e">
        <f ca="1">IF(ISBLANK(Exercice!E9),"",Exercice!L9)</f>
        <v>#NAME?</v>
      </c>
      <c r="W34" s="76"/>
      <c r="X34" s="76"/>
      <c r="Y34" s="76"/>
      <c r="Z34" s="77"/>
      <c r="AA34" s="75" t="e">
        <f ca="1">IF(ISBLANK(Exercice!E9),"",Exercice!J9)</f>
        <v>#NAME?</v>
      </c>
      <c r="AB34" s="76"/>
      <c r="AC34" s="76"/>
      <c r="AD34" s="76"/>
      <c r="AE34" s="77"/>
    </row>
    <row r="35" spans="2:31" x14ac:dyDescent="0.25">
      <c r="B35" s="34" t="e">
        <f ca="1">IF(ISBLANK(Exercice!E9),"","Prêt :"&amp;" "&amp;Exercice!H9&amp;"€"&amp;" ("&amp;Exercice!I9&amp;") _mandat :  "&amp;Exercice!J9&amp;"€")</f>
        <v>#NAME?</v>
      </c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64"/>
      <c r="V35" s="75"/>
      <c r="W35" s="76"/>
      <c r="X35" s="76"/>
      <c r="Y35" s="76"/>
      <c r="Z35" s="77"/>
      <c r="AA35" s="75"/>
      <c r="AB35" s="76"/>
      <c r="AC35" s="76"/>
      <c r="AD35" s="76"/>
      <c r="AE35" s="77"/>
    </row>
    <row r="36" spans="2:31" ht="15.75" thickBot="1" x14ac:dyDescent="0.3">
      <c r="B36" s="34" t="e">
        <f ca="1">IF(ISBLANK(Exercice!E9),"",IF(Exercice!K9="oui","Dossier avec garantie","Dossier sans garantie"))</f>
        <v>#NAME?</v>
      </c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64"/>
      <c r="V36" s="75"/>
      <c r="W36" s="76"/>
      <c r="X36" s="76"/>
      <c r="Y36" s="76"/>
      <c r="Z36" s="77"/>
      <c r="AA36" s="75"/>
      <c r="AB36" s="76"/>
      <c r="AC36" s="76"/>
      <c r="AD36" s="76"/>
      <c r="AE36" s="77"/>
    </row>
    <row r="37" spans="2:31" x14ac:dyDescent="0.25">
      <c r="B37" s="59" t="s">
        <v>38</v>
      </c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 t="s">
        <v>39</v>
      </c>
      <c r="W37" s="79"/>
      <c r="X37" s="79"/>
      <c r="Y37" s="79"/>
      <c r="Z37" s="79"/>
      <c r="AA37" s="59" t="e">
        <f ca="1">SUM(AA22:AE36)</f>
        <v>#NAME?</v>
      </c>
      <c r="AB37" s="59"/>
      <c r="AC37" s="59"/>
      <c r="AD37" s="59"/>
      <c r="AE37" s="59"/>
    </row>
    <row r="38" spans="2:31" ht="15.75" thickBot="1" x14ac:dyDescent="0.3"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80"/>
      <c r="W38" s="80"/>
      <c r="X38" s="80"/>
      <c r="Y38" s="80"/>
      <c r="Z38" s="80"/>
      <c r="AA38" s="60"/>
      <c r="AB38" s="60"/>
      <c r="AC38" s="60"/>
      <c r="AD38" s="60"/>
      <c r="AE38" s="60"/>
    </row>
    <row r="39" spans="2:31" x14ac:dyDescent="0.25"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13"/>
      <c r="W39" s="13"/>
      <c r="X39" s="13"/>
      <c r="Y39" s="13"/>
      <c r="Z39" s="13"/>
      <c r="AA39" s="13"/>
      <c r="AB39" s="13"/>
      <c r="AC39" s="13"/>
      <c r="AD39" s="13"/>
      <c r="AE39" s="13"/>
    </row>
    <row r="40" spans="2:31" x14ac:dyDescent="0.25"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</row>
    <row r="41" spans="2:31" x14ac:dyDescent="0.25"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</row>
    <row r="42" spans="2:31" x14ac:dyDescent="0.25"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</row>
    <row r="43" spans="2:31" x14ac:dyDescent="0.25"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</row>
    <row r="44" spans="2:31" x14ac:dyDescent="0.25"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</row>
    <row r="45" spans="2:31" x14ac:dyDescent="0.25"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</row>
    <row r="46" spans="2:31" x14ac:dyDescent="0.25"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12"/>
      <c r="W46" s="12"/>
      <c r="X46" s="12"/>
      <c r="Y46" s="12"/>
      <c r="Z46" s="12"/>
      <c r="AA46" s="12"/>
      <c r="AB46" s="12"/>
      <c r="AC46" s="12"/>
      <c r="AD46" s="12"/>
      <c r="AE46" s="12"/>
    </row>
    <row r="47" spans="2:31" x14ac:dyDescent="0.25"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12"/>
      <c r="W47" s="12"/>
      <c r="X47" s="12"/>
      <c r="Y47" s="12"/>
      <c r="Z47" s="12"/>
      <c r="AA47" s="12"/>
      <c r="AB47" s="12"/>
      <c r="AC47" s="12"/>
      <c r="AD47" s="12"/>
      <c r="AE47" s="12"/>
    </row>
    <row r="48" spans="2:31" x14ac:dyDescent="0.25">
      <c r="B48" s="78" t="s">
        <v>40</v>
      </c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2:31" x14ac:dyDescent="0.25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</row>
    <row r="50" spans="2:31" x14ac:dyDescent="0.25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</row>
    <row r="51" spans="2:31" x14ac:dyDescent="0.25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</row>
    <row r="52" spans="2:31" x14ac:dyDescent="0.25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</row>
    <row r="53" spans="2:31" x14ac:dyDescent="0.25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</row>
    <row r="54" spans="2:31" x14ac:dyDescent="0.25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</row>
    <row r="55" spans="2:31" x14ac:dyDescent="0.25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</row>
    <row r="56" spans="2:31" x14ac:dyDescent="0.25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</row>
    <row r="57" spans="2:31" x14ac:dyDescent="0.25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</row>
    <row r="58" spans="2:31" x14ac:dyDescent="0.25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</row>
    <row r="59" spans="2:31" x14ac:dyDescent="0.25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</row>
    <row r="60" spans="2:31" x14ac:dyDescent="0.25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</row>
    <row r="61" spans="2:31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</row>
    <row r="62" spans="2:31" x14ac:dyDescent="0.25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</row>
    <row r="63" spans="2:31" x14ac:dyDescent="0.25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</row>
    <row r="64" spans="2:31" x14ac:dyDescent="0.25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</row>
    <row r="65" spans="2:31" x14ac:dyDescent="0.25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</row>
    <row r="66" spans="2:31" x14ac:dyDescent="0.25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</row>
    <row r="67" spans="2:31" x14ac:dyDescent="0.25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</row>
    <row r="68" spans="2:31" x14ac:dyDescent="0.25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</row>
    <row r="69" spans="2:31" x14ac:dyDescent="0.25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</row>
    <row r="70" spans="2:31" x14ac:dyDescent="0.25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</row>
    <row r="71" spans="2:31" x14ac:dyDescent="0.25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</row>
    <row r="72" spans="2:31" x14ac:dyDescent="0.25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</row>
    <row r="73" spans="2:31" x14ac:dyDescent="0.25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</row>
    <row r="74" spans="2:31" x14ac:dyDescent="0.25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</row>
    <row r="75" spans="2:31" x14ac:dyDescent="0.25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</row>
    <row r="76" spans="2:31" x14ac:dyDescent="0.25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</row>
    <row r="77" spans="2:31" x14ac:dyDescent="0.25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</row>
    <row r="78" spans="2:31" x14ac:dyDescent="0.25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</row>
    <row r="79" spans="2:31" x14ac:dyDescent="0.25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</row>
    <row r="80" spans="2:31" x14ac:dyDescent="0.25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</row>
    <row r="81" spans="2:31" x14ac:dyDescent="0.25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</row>
    <row r="82" spans="2:31" x14ac:dyDescent="0.25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</row>
    <row r="83" spans="2:31" x14ac:dyDescent="0.25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</row>
    <row r="84" spans="2:31" x14ac:dyDescent="0.25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</row>
    <row r="85" spans="2:31" x14ac:dyDescent="0.2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</row>
    <row r="86" spans="2:31" x14ac:dyDescent="0.25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</row>
    <row r="87" spans="2:31" x14ac:dyDescent="0.25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</row>
    <row r="88" spans="2:31" x14ac:dyDescent="0.25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</row>
    <row r="89" spans="2:31" x14ac:dyDescent="0.25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</row>
    <row r="90" spans="2:31" x14ac:dyDescent="0.25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</row>
    <row r="91" spans="2:31" x14ac:dyDescent="0.25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</row>
    <row r="92" spans="2:31" x14ac:dyDescent="0.25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</row>
    <row r="93" spans="2:31" x14ac:dyDescent="0.25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</row>
    <row r="94" spans="2:31" x14ac:dyDescent="0.25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</row>
    <row r="95" spans="2:31" x14ac:dyDescent="0.25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</row>
    <row r="96" spans="2:31" x14ac:dyDescent="0.25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</row>
    <row r="97" spans="2:31" x14ac:dyDescent="0.25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</row>
    <row r="98" spans="2:31" x14ac:dyDescent="0.25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</row>
    <row r="99" spans="2:31" x14ac:dyDescent="0.25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</row>
    <row r="100" spans="2:31" x14ac:dyDescent="0.25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</row>
    <row r="101" spans="2:31" x14ac:dyDescent="0.25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</row>
    <row r="102" spans="2:31" x14ac:dyDescent="0.25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</row>
    <row r="103" spans="2:31" x14ac:dyDescent="0.25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</row>
    <row r="104" spans="2:31" x14ac:dyDescent="0.25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</row>
    <row r="105" spans="2:31" x14ac:dyDescent="0.25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</row>
    <row r="106" spans="2:31" x14ac:dyDescent="0.25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</row>
    <row r="107" spans="2:31" x14ac:dyDescent="0.25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</row>
    <row r="108" spans="2:31" x14ac:dyDescent="0.25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</row>
    <row r="109" spans="2:31" x14ac:dyDescent="0.25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</row>
    <row r="110" spans="2:31" x14ac:dyDescent="0.25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</row>
    <row r="111" spans="2:31" x14ac:dyDescent="0.25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</row>
    <row r="112" spans="2:31" x14ac:dyDescent="0.25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</row>
    <row r="113" spans="2:31" x14ac:dyDescent="0.25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</row>
    <row r="114" spans="2:31" x14ac:dyDescent="0.25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</row>
    <row r="115" spans="2:31" x14ac:dyDescent="0.25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</row>
    <row r="116" spans="2:31" x14ac:dyDescent="0.25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</row>
    <row r="117" spans="2:31" x14ac:dyDescent="0.25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</row>
    <row r="118" spans="2:31" x14ac:dyDescent="0.25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</row>
    <row r="119" spans="2:31" x14ac:dyDescent="0.25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</row>
    <row r="120" spans="2:31" x14ac:dyDescent="0.25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</row>
    <row r="121" spans="2:31" x14ac:dyDescent="0.25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</row>
    <row r="122" spans="2:31" x14ac:dyDescent="0.25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</row>
    <row r="123" spans="2:31" x14ac:dyDescent="0.25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</row>
    <row r="124" spans="2:31" x14ac:dyDescent="0.25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</row>
    <row r="125" spans="2:31" x14ac:dyDescent="0.25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</row>
    <row r="126" spans="2:31" x14ac:dyDescent="0.25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</row>
    <row r="127" spans="2:31" x14ac:dyDescent="0.25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</row>
    <row r="128" spans="2:31" x14ac:dyDescent="0.25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</row>
    <row r="129" spans="2:31" x14ac:dyDescent="0.25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</row>
    <row r="130" spans="2:31" x14ac:dyDescent="0.25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</row>
    <row r="131" spans="2:31" x14ac:dyDescent="0.25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</row>
    <row r="132" spans="2:31" x14ac:dyDescent="0.25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</row>
    <row r="133" spans="2:31" x14ac:dyDescent="0.25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</row>
    <row r="134" spans="2:31" x14ac:dyDescent="0.25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</row>
    <row r="135" spans="2:31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</row>
    <row r="136" spans="2:31" x14ac:dyDescent="0.25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</row>
    <row r="137" spans="2:31" x14ac:dyDescent="0.25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</row>
    <row r="138" spans="2:31" x14ac:dyDescent="0.25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</row>
    <row r="139" spans="2:31" x14ac:dyDescent="0.25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</row>
    <row r="140" spans="2:31" x14ac:dyDescent="0.25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</row>
    <row r="141" spans="2:31" x14ac:dyDescent="0.25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</row>
    <row r="142" spans="2:31" x14ac:dyDescent="0.25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</row>
    <row r="143" spans="2:31" x14ac:dyDescent="0.25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</row>
    <row r="144" spans="2:31" x14ac:dyDescent="0.25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</row>
    <row r="145" spans="2:31" x14ac:dyDescent="0.25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</row>
    <row r="146" spans="2:31" x14ac:dyDescent="0.25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</row>
    <row r="147" spans="2:31" x14ac:dyDescent="0.25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</row>
    <row r="148" spans="2:31" x14ac:dyDescent="0.25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</row>
    <row r="149" spans="2:31" x14ac:dyDescent="0.25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</row>
    <row r="150" spans="2:31" x14ac:dyDescent="0.25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</row>
    <row r="151" spans="2:31" x14ac:dyDescent="0.25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</row>
    <row r="152" spans="2:31" x14ac:dyDescent="0.25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</row>
    <row r="153" spans="2:31" x14ac:dyDescent="0.25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</row>
    <row r="154" spans="2:31" x14ac:dyDescent="0.25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</row>
    <row r="155" spans="2:31" x14ac:dyDescent="0.25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</row>
    <row r="156" spans="2:31" x14ac:dyDescent="0.25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</row>
    <row r="157" spans="2:31" x14ac:dyDescent="0.25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</row>
    <row r="158" spans="2:31" x14ac:dyDescent="0.25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</row>
    <row r="159" spans="2:31" x14ac:dyDescent="0.25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</row>
    <row r="160" spans="2:31" x14ac:dyDescent="0.25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</row>
    <row r="161" spans="2:31" x14ac:dyDescent="0.25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</row>
    <row r="162" spans="2:31" x14ac:dyDescent="0.25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</row>
    <row r="163" spans="2:31" x14ac:dyDescent="0.25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</row>
    <row r="164" spans="2:31" x14ac:dyDescent="0.25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</row>
    <row r="165" spans="2:31" x14ac:dyDescent="0.25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</row>
    <row r="166" spans="2:31" x14ac:dyDescent="0.25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</row>
    <row r="167" spans="2:31" x14ac:dyDescent="0.25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</row>
    <row r="168" spans="2:31" x14ac:dyDescent="0.25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</row>
    <row r="169" spans="2:31" x14ac:dyDescent="0.25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</row>
    <row r="170" spans="2:31" x14ac:dyDescent="0.25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</row>
    <row r="171" spans="2:31" x14ac:dyDescent="0.25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</row>
    <row r="172" spans="2:31" x14ac:dyDescent="0.25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</row>
    <row r="173" spans="2:31" x14ac:dyDescent="0.25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</row>
    <row r="174" spans="2:31" x14ac:dyDescent="0.25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</row>
  </sheetData>
  <mergeCells count="45">
    <mergeCell ref="AA40:AE42"/>
    <mergeCell ref="V43:Z45"/>
    <mergeCell ref="AA43:AE45"/>
    <mergeCell ref="B45:U45"/>
    <mergeCell ref="B46:U46"/>
    <mergeCell ref="B47:U47"/>
    <mergeCell ref="B48:U48"/>
    <mergeCell ref="V31:Z33"/>
    <mergeCell ref="V34:Z36"/>
    <mergeCell ref="B40:U40"/>
    <mergeCell ref="B41:U41"/>
    <mergeCell ref="B42:U42"/>
    <mergeCell ref="B43:U43"/>
    <mergeCell ref="B44:U44"/>
    <mergeCell ref="B35:U35"/>
    <mergeCell ref="B36:U36"/>
    <mergeCell ref="V40:Z42"/>
    <mergeCell ref="B39:U39"/>
    <mergeCell ref="B37:U38"/>
    <mergeCell ref="V37:Z38"/>
    <mergeCell ref="AA37:AE38"/>
    <mergeCell ref="B28:U28"/>
    <mergeCell ref="B29:U29"/>
    <mergeCell ref="B30:U30"/>
    <mergeCell ref="V25:Z27"/>
    <mergeCell ref="V28:Z30"/>
    <mergeCell ref="AA28:AE30"/>
    <mergeCell ref="B31:U31"/>
    <mergeCell ref="B32:U32"/>
    <mergeCell ref="B33:U33"/>
    <mergeCell ref="B34:U34"/>
    <mergeCell ref="AA31:AE33"/>
    <mergeCell ref="AA34:AE36"/>
    <mergeCell ref="B24:U24"/>
    <mergeCell ref="V22:Z24"/>
    <mergeCell ref="AA22:AE24"/>
    <mergeCell ref="B25:U25"/>
    <mergeCell ref="B26:U26"/>
    <mergeCell ref="AA25:AE27"/>
    <mergeCell ref="B27:U27"/>
    <mergeCell ref="AA21:AE21"/>
    <mergeCell ref="V21:Z21"/>
    <mergeCell ref="B21:U21"/>
    <mergeCell ref="B22:U22"/>
    <mergeCell ref="B23:U2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3:C6"/>
  <sheetViews>
    <sheetView workbookViewId="0">
      <selection activeCell="B4" sqref="B4"/>
    </sheetView>
  </sheetViews>
  <sheetFormatPr baseColWidth="10" defaultRowHeight="15" x14ac:dyDescent="0.25"/>
  <cols>
    <col min="1" max="1" width="36.42578125" customWidth="1"/>
    <col min="2" max="2" width="16.7109375" customWidth="1"/>
    <col min="3" max="3" width="12.5703125" customWidth="1"/>
  </cols>
  <sheetData>
    <row r="3" spans="1:3" ht="30" x14ac:dyDescent="0.25">
      <c r="A3" s="23" t="s">
        <v>43</v>
      </c>
      <c r="B3" s="25" t="s">
        <v>34</v>
      </c>
      <c r="C3" s="22" t="s">
        <v>44</v>
      </c>
    </row>
    <row r="4" spans="1:3" ht="60" x14ac:dyDescent="0.25">
      <c r="A4" s="24" t="s">
        <v>46</v>
      </c>
      <c r="B4" s="22">
        <v>40</v>
      </c>
      <c r="C4" s="26">
        <v>65131.199999999997</v>
      </c>
    </row>
    <row r="5" spans="1:3" ht="60" x14ac:dyDescent="0.25">
      <c r="A5" s="24" t="s">
        <v>47</v>
      </c>
      <c r="B5" s="22">
        <v>40</v>
      </c>
      <c r="C5" s="26">
        <v>121824</v>
      </c>
    </row>
    <row r="6" spans="1:3" x14ac:dyDescent="0.25">
      <c r="A6" s="22" t="s">
        <v>38</v>
      </c>
      <c r="B6" s="22"/>
      <c r="C6" s="26">
        <v>186955.2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44E2E9-ABC3-4928-9C50-7338DB620E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BDD</vt:lpstr>
      <vt:lpstr>Exercice test</vt:lpstr>
      <vt:lpstr>Exercice</vt:lpstr>
      <vt:lpstr>Feuil1</vt:lpstr>
      <vt:lpstr>Courrier</vt:lpstr>
      <vt:lpstr>Courrier test</vt:lpstr>
      <vt:lpstr>NUM_FACT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Sébastien PRUVOST</cp:lastModifiedBy>
  <cp:lastPrinted>2022-05-29T08:23:29Z</cp:lastPrinted>
  <dcterms:created xsi:type="dcterms:W3CDTF">2022-05-03T14:43:48Z</dcterms:created>
  <dcterms:modified xsi:type="dcterms:W3CDTF">2022-05-30T11:43:43Z</dcterms:modified>
</cp:coreProperties>
</file>