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020" yWindow="1155" windowWidth="14535" windowHeight="6990" activeTab="3"/>
  </bookViews>
  <sheets>
    <sheet name="Feuil3" sheetId="3" r:id="rId1"/>
    <sheet name="Récap Graphique" sheetId="6" r:id="rId2"/>
    <sheet name="Feuil2" sheetId="2" r:id="rId3"/>
    <sheet name="Base_export" sheetId="7" r:id="rId4"/>
  </sheets>
  <definedNames>
    <definedName name="_xlnm._FilterDatabase" localSheetId="2" hidden="1">Feuil2!$A$11</definedName>
    <definedName name="_xlnm._FilterDatabase" localSheetId="0" hidden="1">'Récap Graphique'!$K$35:$M$35</definedName>
    <definedName name="_xlnm._FilterDatabase" localSheetId="1" hidden="1">'Récap Graphique'!$K$35:$M$35</definedName>
    <definedName name="accept_lot">Feuil2!$C$27:$C$30</definedName>
    <definedName name="bco_E">Feuil2!$B$1:$B$7</definedName>
    <definedName name="bco_F">Feuil2!$B$8:$B$14</definedName>
    <definedName name="duree">Feuil2!$A$20:$A$108</definedName>
    <definedName name="equipe">Feuil2!$B$18:$F$18</definedName>
    <definedName name="ligne">Feuil2!$A$7:$A$8</definedName>
    <definedName name="temps_38E">Feuil2!$C$1:$C$7</definedName>
    <definedName name="temps_38F">Feuil2!$C$8:$C$14</definedName>
  </definedNames>
  <calcPr calcId="145621"/>
  <pivotCaches>
    <pivotCache cacheId="4" r:id="rId5"/>
  </pivotCaches>
</workbook>
</file>

<file path=xl/calcChain.xml><?xml version="1.0" encoding="utf-8"?>
<calcChain xmlns="http://schemas.openxmlformats.org/spreadsheetml/2006/main">
  <c r="L47" i="6" l="1"/>
  <c r="L46" i="6"/>
  <c r="F2" i="7"/>
  <c r="E2" i="7"/>
  <c r="D2" i="7"/>
  <c r="C2" i="7"/>
  <c r="B2" i="7"/>
  <c r="A2" i="7"/>
  <c r="AG2" i="7" l="1"/>
  <c r="AI2" i="7"/>
  <c r="N2" i="3"/>
  <c r="H2" i="3"/>
  <c r="L45" i="6" l="1"/>
  <c r="L44" i="6"/>
  <c r="L43" i="6"/>
  <c r="L42" i="6"/>
  <c r="L41" i="6"/>
  <c r="L40" i="6"/>
  <c r="L39" i="6"/>
  <c r="L38" i="6"/>
  <c r="L37" i="6"/>
  <c r="L36" i="6"/>
  <c r="M43" i="6"/>
  <c r="AA2" i="7" l="1"/>
  <c r="Q2" i="7"/>
  <c r="Z2" i="7"/>
  <c r="L2" i="7"/>
  <c r="AE2" i="7"/>
  <c r="N2" i="7"/>
  <c r="X2" i="7"/>
  <c r="J2" i="7"/>
  <c r="S2" i="7"/>
  <c r="U2" i="7"/>
  <c r="AB2" i="7"/>
  <c r="M44" i="6"/>
  <c r="M40" i="6"/>
  <c r="M41" i="6"/>
  <c r="M45" i="6"/>
  <c r="M39" i="6"/>
  <c r="M36" i="6"/>
  <c r="M38" i="6"/>
  <c r="M42" i="6"/>
  <c r="M46" i="6"/>
  <c r="M47" i="6"/>
  <c r="L48" i="6"/>
  <c r="M37" i="6"/>
  <c r="K37" i="6"/>
  <c r="K38" i="6"/>
  <c r="K40" i="6"/>
  <c r="K41" i="6"/>
  <c r="K43" i="6"/>
  <c r="K44" i="6"/>
  <c r="K46" i="6"/>
  <c r="K47" i="6"/>
  <c r="K36" i="6"/>
  <c r="K39" i="6"/>
  <c r="K42" i="6"/>
  <c r="K45" i="6"/>
  <c r="AJ2" i="7" l="1"/>
  <c r="T2" i="7"/>
  <c r="AH2" i="7"/>
  <c r="R2" i="7"/>
  <c r="AC2" i="7"/>
  <c r="O2" i="7"/>
  <c r="K2" i="7"/>
  <c r="M2" i="7"/>
  <c r="Y2" i="7"/>
  <c r="AF2" i="7"/>
  <c r="V2" i="7"/>
  <c r="D3" i="3"/>
  <c r="A108" i="2" l="1"/>
  <c r="H18" i="3"/>
  <c r="C28" i="2"/>
  <c r="C27" i="2" s="1"/>
  <c r="D18" i="3"/>
  <c r="L18" i="3"/>
  <c r="P18" i="3"/>
  <c r="P12" i="3"/>
  <c r="N12" i="3"/>
  <c r="L12" i="3"/>
  <c r="J12" i="3"/>
  <c r="H12" i="3"/>
  <c r="F12" i="3"/>
  <c r="D12" i="3"/>
  <c r="W2" i="7" l="1"/>
  <c r="I2" i="7"/>
  <c r="AD2" i="7"/>
  <c r="P2" i="7"/>
  <c r="C29" i="2"/>
  <c r="C30" i="2" s="1"/>
  <c r="B10" i="3" l="1"/>
  <c r="E7" i="2"/>
  <c r="D10" i="3" l="1"/>
  <c r="F10" i="3" l="1"/>
  <c r="H10" i="3" s="1"/>
  <c r="J10" i="3" l="1"/>
  <c r="L10" i="3" l="1"/>
  <c r="N10" i="3" l="1"/>
  <c r="P10" i="3" l="1"/>
  <c r="P2" i="3" s="1"/>
  <c r="H2" i="7" l="1"/>
  <c r="O2" i="3"/>
  <c r="G2" i="7" l="1"/>
</calcChain>
</file>

<file path=xl/sharedStrings.xml><?xml version="1.0" encoding="utf-8"?>
<sst xmlns="http://schemas.openxmlformats.org/spreadsheetml/2006/main" count="156" uniqueCount="85">
  <si>
    <t>Type de BCO</t>
  </si>
  <si>
    <t>debut BCO</t>
  </si>
  <si>
    <t>Ligne</t>
  </si>
  <si>
    <t>BCO_Nn_bio</t>
  </si>
  <si>
    <t>LF1_38E</t>
  </si>
  <si>
    <t>LF2_38F</t>
  </si>
  <si>
    <t>BCOr</t>
  </si>
  <si>
    <t>BCO_Nn_bi</t>
  </si>
  <si>
    <t>BCO_Ne_bio</t>
  </si>
  <si>
    <t>BCO_Ne_bi</t>
  </si>
  <si>
    <t>BCO_SK_bio</t>
  </si>
  <si>
    <t>BCO_SK_bi</t>
  </si>
  <si>
    <t>fin prelevement EM</t>
  </si>
  <si>
    <t>0:20</t>
  </si>
  <si>
    <t>0:15</t>
  </si>
  <si>
    <t>0:40</t>
  </si>
  <si>
    <t xml:space="preserve">terminé à </t>
  </si>
  <si>
    <t>demarage max du lot suivant</t>
  </si>
  <si>
    <t>1er accepté du lot</t>
  </si>
  <si>
    <t xml:space="preserve">Equipe début </t>
  </si>
  <si>
    <t>Equipe fin</t>
  </si>
  <si>
    <t>Objectif</t>
  </si>
  <si>
    <t xml:space="preserve">BCOr </t>
  </si>
  <si>
    <t xml:space="preserve">BCO_Nn_bio </t>
  </si>
  <si>
    <t xml:space="preserve">BCO_Nn_bi </t>
  </si>
  <si>
    <t xml:space="preserve">BCO_Ne_bio </t>
  </si>
  <si>
    <t xml:space="preserve">BCO_Ne_bi </t>
  </si>
  <si>
    <t xml:space="preserve">BCO_SK_bio </t>
  </si>
  <si>
    <t xml:space="preserve">BCO_SK_bi </t>
  </si>
  <si>
    <t>Temps</t>
  </si>
  <si>
    <t>Lot Terminé le :</t>
  </si>
  <si>
    <t>0:50</t>
  </si>
  <si>
    <t>fin vide de pièce</t>
  </si>
  <si>
    <t>fin montage 1er remplissage, début du 2eme</t>
  </si>
  <si>
    <t>fin demontage et nettoyage</t>
  </si>
  <si>
    <t>Fin montage 2 remp mise des ADCP et début de la boucle</t>
  </si>
  <si>
    <t>Recirculation et reglages technicien</t>
  </si>
  <si>
    <t>Fin BCO</t>
  </si>
  <si>
    <t>0:45</t>
  </si>
  <si>
    <t>Lot :</t>
  </si>
  <si>
    <t>Accepté à :</t>
  </si>
  <si>
    <t>Heure réelle</t>
  </si>
  <si>
    <t>Date d'aujourd'hui</t>
  </si>
  <si>
    <t>Accepté le :</t>
  </si>
  <si>
    <t>Equipe</t>
  </si>
  <si>
    <t>1.</t>
  </si>
  <si>
    <t>2.</t>
  </si>
  <si>
    <t>3.</t>
  </si>
  <si>
    <t>Temps total de retard</t>
  </si>
  <si>
    <t>Durée</t>
  </si>
  <si>
    <t>Prélevement Environnementaux</t>
  </si>
  <si>
    <t>Démontage et Nettoyage</t>
  </si>
  <si>
    <t>Vide de pièce</t>
  </si>
  <si>
    <t>Montage et Réglages</t>
  </si>
  <si>
    <t>Temps Total de retard</t>
  </si>
  <si>
    <t>etape</t>
  </si>
  <si>
    <t>temps</t>
  </si>
  <si>
    <t>cause</t>
  </si>
  <si>
    <t>Total général</t>
  </si>
  <si>
    <t>Étiquettes de lignes</t>
  </si>
  <si>
    <t>Somme de temps</t>
  </si>
  <si>
    <t>Étiquettes de colonnes</t>
  </si>
  <si>
    <t>Temps total</t>
  </si>
  <si>
    <t>Temps total du BCO</t>
  </si>
  <si>
    <t>N/A</t>
  </si>
  <si>
    <t>N° Lot</t>
  </si>
  <si>
    <t>Date</t>
  </si>
  <si>
    <t>Equipe début</t>
  </si>
  <si>
    <t>temps total BCO</t>
  </si>
  <si>
    <t>Temps Retard</t>
  </si>
  <si>
    <t>Cause N°1</t>
  </si>
  <si>
    <t>Temps N°1</t>
  </si>
  <si>
    <t>Temps N°2</t>
  </si>
  <si>
    <t>Cause N°2</t>
  </si>
  <si>
    <t>Temps N°3</t>
  </si>
  <si>
    <t>Cause N°3</t>
  </si>
  <si>
    <t>Total Temps Démontage &amp; nettoyage</t>
  </si>
  <si>
    <t>Total Temps EM</t>
  </si>
  <si>
    <t>Total Temps Vide de pièce</t>
  </si>
  <si>
    <t>Total Temps Montage &amp; réglages</t>
  </si>
  <si>
    <t>gdgdr</t>
  </si>
  <si>
    <t>fjnghn</t>
  </si>
  <si>
    <t>gyjkhk</t>
  </si>
  <si>
    <t>gfjghjk</t>
  </si>
  <si>
    <t>sfbvdfbd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</si>
</sst>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d/m/yy\ h:mm;@"/>
    <numFmt numFmtId="166" formatCode="yyyy/mm/dd\ hh:mm"/>
    <numFmt numFmtId="167" formatCode="yyyy/mm/dd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</fills>
  <borders count="30">
    <border>
      <left/>
      <right/>
      <top/>
      <bottom/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thick">
        <color indexed="64"/>
      </top>
      <bottom style="dotted">
        <color indexed="64"/>
      </bottom>
      <diagonal/>
    </border>
    <border>
      <left style="thick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dotted">
        <color indexed="64"/>
      </right>
      <top style="dotted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  <xf numFmtId="20" fontId="0" fillId="0" borderId="0" xfId="0" applyNumberFormat="1"/>
    <xf numFmtId="164" fontId="0" fillId="0" borderId="5" xfId="0" applyNumberFormat="1" applyBorder="1" applyAlignment="1">
      <alignment horizontal="center" vertical="center"/>
    </xf>
    <xf numFmtId="164" fontId="0" fillId="0" borderId="5" xfId="0" applyNumberFormat="1" applyBorder="1"/>
    <xf numFmtId="165" fontId="0" fillId="0" borderId="5" xfId="0" applyNumberFormat="1" applyBorder="1"/>
    <xf numFmtId="164" fontId="0" fillId="0" borderId="7" xfId="0" applyNumberFormat="1" applyBorder="1"/>
    <xf numFmtId="165" fontId="0" fillId="3" borderId="5" xfId="0" applyNumberFormat="1" applyFill="1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22" fontId="0" fillId="0" borderId="0" xfId="0" applyNumberFormat="1"/>
    <xf numFmtId="49" fontId="0" fillId="0" borderId="1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3" borderId="6" xfId="0" applyNumberFormat="1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 wrapText="1"/>
    </xf>
    <xf numFmtId="167" fontId="0" fillId="0" borderId="0" xfId="0" applyNumberFormat="1"/>
    <xf numFmtId="49" fontId="0" fillId="3" borderId="14" xfId="0" applyNumberFormat="1" applyFill="1" applyBorder="1" applyAlignment="1">
      <alignment horizontal="center" vertical="center" wrapText="1"/>
    </xf>
    <xf numFmtId="164" fontId="0" fillId="0" borderId="13" xfId="0" applyNumberFormat="1" applyBorder="1"/>
    <xf numFmtId="49" fontId="0" fillId="0" borderId="10" xfId="0" applyNumberFormat="1" applyBorder="1" applyAlignment="1">
      <alignment horizontal="center" vertical="center" wrapText="1"/>
    </xf>
    <xf numFmtId="166" fontId="0" fillId="0" borderId="7" xfId="0" applyNumberFormat="1" applyBorder="1"/>
    <xf numFmtId="166" fontId="0" fillId="2" borderId="4" xfId="0" applyNumberFormat="1" applyFill="1" applyBorder="1"/>
    <xf numFmtId="166" fontId="0" fillId="2" borderId="5" xfId="0" applyNumberFormat="1" applyFill="1" applyBorder="1"/>
    <xf numFmtId="166" fontId="0" fillId="2" borderId="13" xfId="0" applyNumberFormat="1" applyFill="1" applyBorder="1"/>
    <xf numFmtId="0" fontId="0" fillId="0" borderId="5" xfId="0" applyNumberFormat="1" applyBorder="1"/>
    <xf numFmtId="49" fontId="0" fillId="4" borderId="2" xfId="0" applyNumberFormat="1" applyFill="1" applyBorder="1" applyAlignment="1">
      <alignment horizontal="center" vertical="center" wrapText="1"/>
    </xf>
    <xf numFmtId="166" fontId="0" fillId="4" borderId="7" xfId="0" applyNumberFormat="1" applyFill="1" applyBorder="1" applyAlignment="1">
      <alignment horizontal="center" vertical="center" wrapText="1"/>
    </xf>
    <xf numFmtId="0" fontId="0" fillId="0" borderId="6" xfId="0" applyNumberFormat="1" applyBorder="1"/>
    <xf numFmtId="0" fontId="0" fillId="0" borderId="4" xfId="0" applyNumberFormat="1" applyBorder="1"/>
    <xf numFmtId="164" fontId="0" fillId="5" borderId="7" xfId="0" applyNumberFormat="1" applyFill="1" applyBorder="1" applyAlignment="1">
      <alignment horizontal="center" vertical="center" wrapText="1"/>
    </xf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49" fontId="0" fillId="7" borderId="2" xfId="0" applyNumberFormat="1" applyFill="1" applyBorder="1" applyAlignment="1">
      <alignment vertical="center" wrapText="1"/>
    </xf>
    <xf numFmtId="49" fontId="0" fillId="8" borderId="2" xfId="0" applyNumberFormat="1" applyFill="1" applyBorder="1" applyAlignment="1">
      <alignment horizontal="center" vertical="center" wrapText="1"/>
    </xf>
    <xf numFmtId="49" fontId="0" fillId="6" borderId="2" xfId="0" applyNumberFormat="1" applyFill="1" applyBorder="1" applyAlignment="1">
      <alignment horizontal="center" vertical="center" wrapText="1"/>
    </xf>
    <xf numFmtId="49" fontId="0" fillId="9" borderId="2" xfId="0" applyNumberFormat="1" applyFill="1" applyBorder="1" applyAlignment="1">
      <alignment horizontal="center" vertical="center" wrapText="1"/>
    </xf>
    <xf numFmtId="0" fontId="0" fillId="0" borderId="0" xfId="0" applyAlignment="1">
      <alignment horizontal="right" vertical="top"/>
    </xf>
    <xf numFmtId="49" fontId="0" fillId="7" borderId="9" xfId="0" applyNumberForma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0" fillId="8" borderId="9" xfId="0" applyNumberForma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0" fillId="10" borderId="9" xfId="0" applyNumberFormat="1" applyFill="1" applyBorder="1" applyAlignment="1">
      <alignment horizontal="center" vertical="center" wrapText="1"/>
    </xf>
    <xf numFmtId="49" fontId="0" fillId="10" borderId="2" xfId="0" applyNumberFormat="1" applyFill="1" applyBorder="1" applyAlignment="1">
      <alignment horizontal="center" vertical="center" wrapText="1"/>
    </xf>
    <xf numFmtId="49" fontId="0" fillId="6" borderId="9" xfId="0" applyNumberFormat="1" applyFill="1" applyBorder="1" applyAlignment="1">
      <alignment horizontal="center" vertical="center" wrapText="1"/>
    </xf>
    <xf numFmtId="164" fontId="1" fillId="0" borderId="0" xfId="0" applyNumberFormat="1" applyFont="1"/>
    <xf numFmtId="164" fontId="0" fillId="0" borderId="12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right"/>
    </xf>
    <xf numFmtId="164" fontId="2" fillId="0" borderId="21" xfId="0" applyNumberFormat="1" applyFont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/>
    </xf>
    <xf numFmtId="167" fontId="0" fillId="11" borderId="7" xfId="0" applyNumberFormat="1" applyFill="1" applyBorder="1" applyAlignment="1">
      <alignment horizontal="center" vertical="center"/>
    </xf>
    <xf numFmtId="164" fontId="0" fillId="11" borderId="7" xfId="0" applyNumberFormat="1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 vertical="center" wrapText="1"/>
    </xf>
    <xf numFmtId="167" fontId="0" fillId="12" borderId="7" xfId="0" applyNumberFormat="1" applyFill="1" applyBorder="1" applyAlignment="1">
      <alignment horizontal="center" vertical="center"/>
    </xf>
    <xf numFmtId="164" fontId="0" fillId="12" borderId="8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46" fontId="0" fillId="0" borderId="0" xfId="0" applyNumberFormat="1"/>
    <xf numFmtId="49" fontId="0" fillId="13" borderId="17" xfId="0" applyNumberFormat="1" applyFill="1" applyBorder="1" applyAlignment="1">
      <alignment horizontal="center" vertical="center" wrapText="1"/>
    </xf>
    <xf numFmtId="49" fontId="0" fillId="8" borderId="17" xfId="0" applyNumberFormat="1" applyFill="1" applyBorder="1" applyAlignment="1">
      <alignment horizontal="center" vertical="center" wrapText="1"/>
    </xf>
    <xf numFmtId="49" fontId="0" fillId="10" borderId="17" xfId="0" applyNumberFormat="1" applyFill="1" applyBorder="1" applyAlignment="1">
      <alignment horizontal="center" vertical="center" wrapText="1"/>
    </xf>
    <xf numFmtId="49" fontId="0" fillId="14" borderId="29" xfId="0" applyNumberFormat="1" applyFill="1" applyBorder="1" applyAlignment="1">
      <alignment horizontal="center" vertical="center" wrapText="1"/>
    </xf>
    <xf numFmtId="49" fontId="0" fillId="14" borderId="28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wrapText="1"/>
    </xf>
    <xf numFmtId="0" fontId="0" fillId="0" borderId="27" xfId="0" applyBorder="1" applyAlignment="1">
      <alignment horizontal="center" vertical="center" wrapText="1"/>
    </xf>
    <xf numFmtId="46" fontId="0" fillId="0" borderId="0" xfId="0" applyNumberFormat="1" applyAlignment="1">
      <alignment wrapText="1"/>
    </xf>
    <xf numFmtId="0" fontId="0" fillId="0" borderId="0" xfId="0" applyNumberFormat="1"/>
    <xf numFmtId="0" fontId="0" fillId="0" borderId="0" xfId="0" applyNumberFormat="1" applyAlignment="1">
      <alignment wrapText="1"/>
    </xf>
    <xf numFmtId="167" fontId="0" fillId="0" borderId="0" xfId="0" applyNumberFormat="1" applyAlignment="1">
      <alignment wrapText="1"/>
    </xf>
  </cellXfs>
  <cellStyles count="1">
    <cellStyle name="Normal" xfId="0" builtinId="0"/>
  </cellStyles>
  <dxfs count="25">
    <dxf>
      <numFmt numFmtId="31" formatCode="[h]:mm:ss"/>
    </dxf>
    <dxf>
      <numFmt numFmtId="31" formatCode="[h]:mm:ss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baseline="0"/>
              <a:t>Prélevement EM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spPr>
            <a:ln w="15875">
              <a:solidFill>
                <a:schemeClr val="tx1"/>
              </a:solidFill>
            </a:ln>
          </c:spPr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Feuil3!$B$18:$B$20</c:f>
              <c:strCache>
                <c:ptCount val="1"/>
                <c:pt idx="0">
                  <c:v>gdgdr</c:v>
                </c:pt>
              </c:strCache>
            </c:strRef>
          </c:cat>
          <c:val>
            <c:numRef>
              <c:f>Feuil3!$C$18:$C$20</c:f>
              <c:numCache>
                <c:formatCode>[$-F400]h:mm:ss\ AM/PM</c:formatCode>
                <c:ptCount val="3"/>
                <c:pt idx="0">
                  <c:v>1.3888888888888889E-3</c:v>
                </c:pt>
              </c:numCache>
            </c:numRef>
          </c:val>
        </c:ser>
        <c:ser>
          <c:idx val="1"/>
          <c:order val="1"/>
          <c:cat>
            <c:strRef>
              <c:f>Feuil3!$B$18:$B$20</c:f>
              <c:strCache>
                <c:ptCount val="1"/>
                <c:pt idx="0">
                  <c:v>gdgdr</c:v>
                </c:pt>
              </c:strCache>
            </c:strRef>
          </c:cat>
          <c:val>
            <c:numRef>
              <c:f>Feuil3!$P$18:$P$19</c:f>
              <c:numCache>
                <c:formatCode>General</c:formatCode>
                <c:ptCount val="2"/>
                <c:pt idx="0" formatCode="[$-F400]h:mm:ss\ AM/PM">
                  <c:v>3.4722222222222199E-3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l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baseline="0"/>
              <a:t>Démontage et Nettoyage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spPr>
            <a:ln w="15875">
              <a:solidFill>
                <a:schemeClr val="tx1"/>
              </a:solidFill>
            </a:ln>
          </c:spPr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Feuil3!$F$18:$F$20</c:f>
              <c:strCache>
                <c:ptCount val="1"/>
                <c:pt idx="0">
                  <c:v>fjnghn</c:v>
                </c:pt>
              </c:strCache>
            </c:strRef>
          </c:cat>
          <c:val>
            <c:numRef>
              <c:f>Feuil3!$G$18:$G$20</c:f>
              <c:numCache>
                <c:formatCode>[$-F400]h:mm:ss\ AM/PM</c:formatCode>
                <c:ptCount val="3"/>
                <c:pt idx="0">
                  <c:v>4.8611111111111103E-3</c:v>
                </c:pt>
              </c:numCache>
            </c:numRef>
          </c:val>
        </c:ser>
        <c:ser>
          <c:idx val="1"/>
          <c:order val="1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Feuil3!$F$18:$F$20</c:f>
              <c:strCache>
                <c:ptCount val="1"/>
                <c:pt idx="0">
                  <c:v>fjnghn</c:v>
                </c:pt>
              </c:strCache>
            </c:strRef>
          </c:cat>
          <c:val>
            <c:numRef>
              <c:f>Feuil3!$P$18:$P$19</c:f>
              <c:numCache>
                <c:formatCode>General</c:formatCode>
                <c:ptCount val="2"/>
                <c:pt idx="0" formatCode="[$-F400]h:mm:ss\ AM/PM">
                  <c:v>3.4722222222222199E-3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l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Vide de Pièce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spPr>
            <a:ln w="15875">
              <a:solidFill>
                <a:schemeClr val="tx1"/>
              </a:solidFill>
            </a:ln>
          </c:spPr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Feuil3!$J$18:$J$20</c:f>
              <c:strCache>
                <c:ptCount val="1"/>
                <c:pt idx="0">
                  <c:v>gyjkhk</c:v>
                </c:pt>
              </c:strCache>
            </c:strRef>
          </c:cat>
          <c:val>
            <c:numRef>
              <c:f>Feuil3!$K$18:$K$20</c:f>
              <c:numCache>
                <c:formatCode>[$-F400]h:mm:ss\ AM/PM</c:formatCode>
                <c:ptCount val="3"/>
                <c:pt idx="0">
                  <c:v>5.5555555555555497E-3</c:v>
                </c:pt>
              </c:numCache>
            </c:numRef>
          </c:val>
        </c:ser>
        <c:ser>
          <c:idx val="1"/>
          <c:order val="1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Feuil3!$J$18:$J$20</c:f>
              <c:strCache>
                <c:ptCount val="1"/>
                <c:pt idx="0">
                  <c:v>gyjkhk</c:v>
                </c:pt>
              </c:strCache>
            </c:strRef>
          </c:cat>
          <c:val>
            <c:numRef>
              <c:f>Feuil3!$P$18:$P$19</c:f>
              <c:numCache>
                <c:formatCode>General</c:formatCode>
                <c:ptCount val="2"/>
                <c:pt idx="0" formatCode="[$-F400]h:mm:ss\ AM/PM">
                  <c:v>3.4722222222222199E-3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l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baseline="0"/>
              <a:t>Montage et Réglages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spPr>
            <a:ln w="15875">
              <a:solidFill>
                <a:schemeClr val="tx1"/>
              </a:solidFill>
            </a:ln>
          </c:spPr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Feuil3!$N$18:$N$20</c:f>
              <c:strCache>
                <c:ptCount val="1"/>
                <c:pt idx="0">
                  <c:v>gfjghjk</c:v>
                </c:pt>
              </c:strCache>
            </c:strRef>
          </c:cat>
          <c:val>
            <c:numRef>
              <c:f>Feuil3!$O$18:$O$20</c:f>
              <c:numCache>
                <c:formatCode>[$-F400]h:mm:ss\ AM/PM</c:formatCode>
                <c:ptCount val="3"/>
                <c:pt idx="0">
                  <c:v>3.4722222222222199E-3</c:v>
                </c:pt>
              </c:numCache>
            </c:numRef>
          </c:val>
        </c:ser>
        <c:ser>
          <c:idx val="1"/>
          <c:order val="1"/>
          <c:cat>
            <c:strRef>
              <c:f>Feuil3!$N$18:$N$20</c:f>
              <c:strCache>
                <c:ptCount val="1"/>
                <c:pt idx="0">
                  <c:v>gfjghjk</c:v>
                </c:pt>
              </c:strCache>
            </c:strRef>
          </c:cat>
          <c:val>
            <c:numRef>
              <c:f>Feuil3!$P$18:$P$19</c:f>
              <c:numCache>
                <c:formatCode>General</c:formatCode>
                <c:ptCount val="2"/>
                <c:pt idx="0" formatCode="[$-F400]h:mm:ss\ AM/PM">
                  <c:v>3.4722222222222199E-3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l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[BCOr_38E test macro.xlsm]Récap Graphique!Tableau croisé dynamique2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GB"/>
              <a:t>Part de chaque étape</a:t>
            </a:r>
          </a:p>
        </c:rich>
      </c:tx>
      <c:layout/>
      <c:overlay val="0"/>
    </c:title>
    <c:autoTitleDeleted val="0"/>
    <c:pivotFmts>
      <c:pivotFmt>
        <c:idx val="0"/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</c:pivotFmt>
      <c:pivotFmt>
        <c:idx val="2"/>
        <c:spPr>
          <a:solidFill>
            <a:schemeClr val="accent5"/>
          </a:solidFill>
        </c:spPr>
      </c:pivotFmt>
      <c:pivotFmt>
        <c:idx val="3"/>
        <c:spPr>
          <a:solidFill>
            <a:schemeClr val="accent2"/>
          </a:solidFill>
        </c:spPr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</c:pivotFmt>
      <c:pivotFmt>
        <c:idx val="6"/>
        <c:spPr>
          <a:solidFill>
            <a:schemeClr val="accent5"/>
          </a:solidFill>
        </c:spPr>
      </c:pivotFmt>
      <c:pivotFmt>
        <c:idx val="7"/>
        <c:spPr>
          <a:solidFill>
            <a:schemeClr val="accent2"/>
          </a:solidFill>
        </c:spPr>
      </c:pivotFmt>
    </c:pivotFmts>
    <c:plotArea>
      <c:layout/>
      <c:pieChart>
        <c:varyColors val="1"/>
        <c:ser>
          <c:idx val="0"/>
          <c:order val="0"/>
          <c:tx>
            <c:strRef>
              <c:f>'Récap Graphique'!$G$35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chemeClr val="accent2"/>
              </a:solidFill>
            </c:spPr>
          </c:dPt>
          <c:dPt>
            <c:idx val="1"/>
            <c:bubble3D val="0"/>
            <c:spPr>
              <a:solidFill>
                <a:schemeClr val="accent5"/>
              </a:solidFill>
            </c:spPr>
          </c:dPt>
          <c:dPt>
            <c:idx val="2"/>
            <c:bubble3D val="0"/>
          </c:dPt>
          <c:dPt>
            <c:idx val="3"/>
            <c:bubble3D val="0"/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'Récap Graphique'!$F$36:$F$40</c:f>
              <c:strCache>
                <c:ptCount val="4"/>
                <c:pt idx="0">
                  <c:v>Vide de pièce</c:v>
                </c:pt>
                <c:pt idx="1">
                  <c:v>Démontage et Nettoyage</c:v>
                </c:pt>
                <c:pt idx="2">
                  <c:v>Montage et Réglages</c:v>
                </c:pt>
                <c:pt idx="3">
                  <c:v>Prélevement Environnementaux</c:v>
                </c:pt>
              </c:strCache>
            </c:strRef>
          </c:cat>
          <c:val>
            <c:numRef>
              <c:f>'Récap Graphique'!$G$36:$G$40</c:f>
              <c:numCache>
                <c:formatCode>[h]:mm:ss</c:formatCode>
                <c:ptCount val="4"/>
                <c:pt idx="0">
                  <c:v>5.5555555555555558E-3</c:v>
                </c:pt>
                <c:pt idx="1">
                  <c:v>4.8611111111111112E-3</c:v>
                </c:pt>
                <c:pt idx="2">
                  <c:v>3.472222222222222E-3</c:v>
                </c:pt>
                <c:pt idx="3">
                  <c:v>1.3888888888888889E-3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l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[BCOr_38E test macro.xlsm]Récap Graphique!Tableau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GB"/>
              <a:t>Retard</a:t>
            </a:r>
            <a:r>
              <a:rPr lang="en-GB" baseline="0"/>
              <a:t> par étape</a:t>
            </a:r>
            <a:endParaRPr lang="en-GB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delete val="1"/>
        </c:dLbl>
      </c:pivotFmt>
      <c:pivotFmt>
        <c:idx val="1"/>
        <c:marker>
          <c:symbol val="none"/>
        </c:marker>
        <c:dLbl>
          <c:idx val="0"/>
          <c:delete val="1"/>
        </c:dLbl>
      </c:pivotFmt>
      <c:pivotFmt>
        <c:idx val="2"/>
        <c:marker>
          <c:symbol val="none"/>
        </c:marker>
        <c:dLbl>
          <c:idx val="0"/>
          <c:delete val="1"/>
        </c:dLbl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'Récap Graphique'!$D$57:$D$58</c:f>
              <c:strCache>
                <c:ptCount val="1"/>
                <c:pt idx="0">
                  <c:v>Vide de pièce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'Récap Graphique'!$C$59:$C$64</c:f>
              <c:strCache>
                <c:ptCount val="5"/>
                <c:pt idx="0">
                  <c:v>gyjkhk</c:v>
                </c:pt>
                <c:pt idx="1">
                  <c:v>fjnghn</c:v>
                </c:pt>
                <c:pt idx="2">
                  <c:v>gfjghjk</c:v>
                </c:pt>
                <c:pt idx="3">
                  <c:v>gdgdr</c:v>
                </c:pt>
                <c:pt idx="4">
                  <c:v>N/A</c:v>
                </c:pt>
              </c:strCache>
            </c:strRef>
          </c:cat>
          <c:val>
            <c:numRef>
              <c:f>'Récap Graphique'!$D$59:$D$64</c:f>
              <c:numCache>
                <c:formatCode>[h]:mm:ss</c:formatCode>
                <c:ptCount val="5"/>
                <c:pt idx="0">
                  <c:v>5.5555555555555558E-3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'Récap Graphique'!$E$57:$E$58</c:f>
              <c:strCache>
                <c:ptCount val="1"/>
                <c:pt idx="0">
                  <c:v>Démontage et Nettoyage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'Récap Graphique'!$C$59:$C$64</c:f>
              <c:strCache>
                <c:ptCount val="5"/>
                <c:pt idx="0">
                  <c:v>gyjkhk</c:v>
                </c:pt>
                <c:pt idx="1">
                  <c:v>fjnghn</c:v>
                </c:pt>
                <c:pt idx="2">
                  <c:v>gfjghjk</c:v>
                </c:pt>
                <c:pt idx="3">
                  <c:v>gdgdr</c:v>
                </c:pt>
                <c:pt idx="4">
                  <c:v>N/A</c:v>
                </c:pt>
              </c:strCache>
            </c:strRef>
          </c:cat>
          <c:val>
            <c:numRef>
              <c:f>'Récap Graphique'!$E$59:$E$64</c:f>
              <c:numCache>
                <c:formatCode>[h]:mm:ss</c:formatCode>
                <c:ptCount val="5"/>
                <c:pt idx="1">
                  <c:v>4.8611111111111112E-3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'Récap Graphique'!$F$57:$F$58</c:f>
              <c:strCache>
                <c:ptCount val="1"/>
                <c:pt idx="0">
                  <c:v>Montage et Réglages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'Récap Graphique'!$C$59:$C$64</c:f>
              <c:strCache>
                <c:ptCount val="5"/>
                <c:pt idx="0">
                  <c:v>gyjkhk</c:v>
                </c:pt>
                <c:pt idx="1">
                  <c:v>fjnghn</c:v>
                </c:pt>
                <c:pt idx="2">
                  <c:v>gfjghjk</c:v>
                </c:pt>
                <c:pt idx="3">
                  <c:v>gdgdr</c:v>
                </c:pt>
                <c:pt idx="4">
                  <c:v>N/A</c:v>
                </c:pt>
              </c:strCache>
            </c:strRef>
          </c:cat>
          <c:val>
            <c:numRef>
              <c:f>'Récap Graphique'!$F$59:$F$64</c:f>
              <c:numCache>
                <c:formatCode>[h]:mm:ss</c:formatCode>
                <c:ptCount val="5"/>
                <c:pt idx="2">
                  <c:v>3.472222222222222E-3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'Récap Graphique'!$G$57:$G$58</c:f>
              <c:strCache>
                <c:ptCount val="1"/>
                <c:pt idx="0">
                  <c:v>Prélevement Environnementaux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'Récap Graphique'!$C$59:$C$64</c:f>
              <c:strCache>
                <c:ptCount val="5"/>
                <c:pt idx="0">
                  <c:v>gyjkhk</c:v>
                </c:pt>
                <c:pt idx="1">
                  <c:v>fjnghn</c:v>
                </c:pt>
                <c:pt idx="2">
                  <c:v>gfjghjk</c:v>
                </c:pt>
                <c:pt idx="3">
                  <c:v>gdgdr</c:v>
                </c:pt>
                <c:pt idx="4">
                  <c:v>N/A</c:v>
                </c:pt>
              </c:strCache>
            </c:strRef>
          </c:cat>
          <c:val>
            <c:numRef>
              <c:f>'Récap Graphique'!$G$59:$G$64</c:f>
              <c:numCache>
                <c:formatCode>[h]:mm:ss</c:formatCode>
                <c:ptCount val="5"/>
                <c:pt idx="3">
                  <c:v>1.3888888888888889E-3</c:v>
                </c:pt>
                <c:pt idx="4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53035904"/>
        <c:axId val="153037440"/>
      </c:barChart>
      <c:catAx>
        <c:axId val="153035904"/>
        <c:scaling>
          <c:orientation val="minMax"/>
        </c:scaling>
        <c:delete val="0"/>
        <c:axPos val="b"/>
        <c:majorTickMark val="out"/>
        <c:minorTickMark val="none"/>
        <c:tickLblPos val="nextTo"/>
        <c:crossAx val="153037440"/>
        <c:crosses val="autoZero"/>
        <c:auto val="1"/>
        <c:lblAlgn val="ctr"/>
        <c:lblOffset val="100"/>
        <c:noMultiLvlLbl val="0"/>
      </c:catAx>
      <c:valAx>
        <c:axId val="153037440"/>
        <c:scaling>
          <c:orientation val="minMax"/>
        </c:scaling>
        <c:delete val="0"/>
        <c:axPos val="l"/>
        <c:majorGridlines/>
        <c:minorGridlines/>
        <c:numFmt formatCode="[h]:mm:ss" sourceLinked="1"/>
        <c:majorTickMark val="none"/>
        <c:minorTickMark val="none"/>
        <c:tickLblPos val="nextTo"/>
        <c:crossAx val="1530359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962025</xdr:colOff>
          <xdr:row>2</xdr:row>
          <xdr:rowOff>104775</xdr:rowOff>
        </xdr:from>
        <xdr:to>
          <xdr:col>13</xdr:col>
          <xdr:colOff>247650</xdr:colOff>
          <xdr:row>5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38100</xdr:rowOff>
    </xdr:from>
    <xdr:to>
      <xdr:col>5</xdr:col>
      <xdr:colOff>304800</xdr:colOff>
      <xdr:row>13</xdr:row>
      <xdr:rowOff>104775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571500</xdr:colOff>
      <xdr:row>1</xdr:row>
      <xdr:rowOff>47625</xdr:rowOff>
    </xdr:from>
    <xdr:to>
      <xdr:col>11</xdr:col>
      <xdr:colOff>552450</xdr:colOff>
      <xdr:row>13</xdr:row>
      <xdr:rowOff>123825</xdr:rowOff>
    </xdr:to>
    <xdr:graphicFrame macro="">
      <xdr:nvGraphicFramePr>
        <xdr:cNvPr id="3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171449</xdr:colOff>
      <xdr:row>14</xdr:row>
      <xdr:rowOff>133350</xdr:rowOff>
    </xdr:from>
    <xdr:to>
      <xdr:col>5</xdr:col>
      <xdr:colOff>295274</xdr:colOff>
      <xdr:row>27</xdr:row>
      <xdr:rowOff>19050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581025</xdr:colOff>
      <xdr:row>14</xdr:row>
      <xdr:rowOff>95250</xdr:rowOff>
    </xdr:from>
    <xdr:to>
      <xdr:col>11</xdr:col>
      <xdr:colOff>575582</xdr:colOff>
      <xdr:row>27</xdr:row>
      <xdr:rowOff>28575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224599</xdr:colOff>
      <xdr:row>29</xdr:row>
      <xdr:rowOff>160447</xdr:rowOff>
    </xdr:from>
    <xdr:to>
      <xdr:col>9</xdr:col>
      <xdr:colOff>648462</xdr:colOff>
      <xdr:row>49</xdr:row>
      <xdr:rowOff>103297</xdr:rowOff>
    </xdr:to>
    <xdr:graphicFrame macro="">
      <xdr:nvGraphicFramePr>
        <xdr:cNvPr id="9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16808</xdr:colOff>
      <xdr:row>51</xdr:row>
      <xdr:rowOff>40341</xdr:rowOff>
    </xdr:from>
    <xdr:to>
      <xdr:col>9</xdr:col>
      <xdr:colOff>818028</xdr:colOff>
      <xdr:row>78</xdr:row>
      <xdr:rowOff>134471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YMMX (MAXIME MARICAL)" refreshedDate="42846.614473842594" createdVersion="4" refreshedVersion="4" minRefreshableVersion="3" recordCount="12">
  <cacheSource type="worksheet">
    <worksheetSource ref="K35:M47" sheet="Récap Graphique"/>
  </cacheSource>
  <cacheFields count="3">
    <cacheField name="etape" numFmtId="49">
      <sharedItems count="4">
        <s v="Prélevement Environnementaux"/>
        <s v="Démontage et Nettoyage"/>
        <s v="Vide de pièce"/>
        <s v="Montage et Réglages"/>
      </sharedItems>
    </cacheField>
    <cacheField name="temps" numFmtId="164">
      <sharedItems containsSemiMixedTypes="0" containsNonDate="0" containsDate="1" containsString="0" minDate="1899-12-30T00:00:00" maxDate="1899-12-30T00:08:00"/>
    </cacheField>
    <cacheField name="cause" numFmtId="164">
      <sharedItems count="30">
        <s v="gdgdr"/>
        <s v="N/A"/>
        <s v="fjnghn"/>
        <s v="gyjkhk"/>
        <s v="gfjghjk"/>
        <s v="changement aiguilles" u="1"/>
        <s v="sdfb" u="1"/>
        <s v="N:A" u="1"/>
        <s v="gggg" u="1"/>
        <s v="fafa" u="1"/>
        <s v="sgdfnfgn," u="1"/>
        <s v="Prise matériel" u="1"/>
        <s v="carte maitre non prete" u="1"/>
        <s v="Prise des air test" u="1"/>
        <s v="formation opérateur" u="1"/>
        <s v="fykhk" u="1"/>
        <s v="dfbn" u="1"/>
        <s v="mediafill au sol" u="1"/>
        <e v="#NUM!" u="1"/>
        <s v="iiii" u="1"/>
        <s v="svfsz" u="1"/>
        <s v="fgn" u="1"/>
        <s v="tunnel ne se vide pas" u="1"/>
        <s v="fgng" u="1"/>
        <s v="prélevement fait en double" u="1"/>
        <s v="formation initiale GDK" u="1"/>
        <s v="sv" u="1"/>
        <s v="dvbdf" u="1"/>
        <s v="sdv" u="1"/>
        <s v="drfb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d v="1899-12-30T00:02:00"/>
    <x v="0"/>
  </r>
  <r>
    <x v="0"/>
    <d v="1899-12-30T00:00:00"/>
    <x v="1"/>
  </r>
  <r>
    <x v="0"/>
    <d v="1899-12-30T00:00:00"/>
    <x v="1"/>
  </r>
  <r>
    <x v="1"/>
    <d v="1899-12-30T00:07:00"/>
    <x v="2"/>
  </r>
  <r>
    <x v="1"/>
    <d v="1899-12-30T00:00:00"/>
    <x v="1"/>
  </r>
  <r>
    <x v="1"/>
    <d v="1899-12-30T00:00:00"/>
    <x v="1"/>
  </r>
  <r>
    <x v="2"/>
    <d v="1899-12-30T00:08:00"/>
    <x v="3"/>
  </r>
  <r>
    <x v="2"/>
    <d v="1899-12-30T00:00:00"/>
    <x v="1"/>
  </r>
  <r>
    <x v="2"/>
    <d v="1899-12-30T00:00:00"/>
    <x v="1"/>
  </r>
  <r>
    <x v="3"/>
    <d v="1899-12-30T00:05:00"/>
    <x v="4"/>
  </r>
  <r>
    <x v="3"/>
    <d v="1899-12-30T00:00:00"/>
    <x v="1"/>
  </r>
  <r>
    <x v="3"/>
    <d v="1899-12-30T00:00: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C57:H64" firstHeaderRow="1" firstDataRow="2" firstDataCol="1"/>
  <pivotFields count="3">
    <pivotField axis="axisCol" showAll="0" sortType="descending">
      <items count="5">
        <item x="1"/>
        <item x="3"/>
        <item x="0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164" showAll="0"/>
    <pivotField axis="axisRow" showAll="0" sortType="descending">
      <items count="31">
        <item m="1" x="12"/>
        <item m="1" x="5"/>
        <item m="1" x="16"/>
        <item m="1" x="29"/>
        <item m="1" x="27"/>
        <item m="1" x="9"/>
        <item m="1" x="21"/>
        <item m="1" x="23"/>
        <item m="1" x="25"/>
        <item m="1" x="14"/>
        <item m="1" x="15"/>
        <item m="1" x="17"/>
        <item x="1"/>
        <item m="1" x="7"/>
        <item m="1" x="24"/>
        <item m="1" x="13"/>
        <item m="1" x="11"/>
        <item m="1" x="6"/>
        <item m="1" x="28"/>
        <item m="1" x="10"/>
        <item m="1" x="26"/>
        <item m="1" x="20"/>
        <item m="1" x="22"/>
        <item m="1" x="18"/>
        <item m="1" x="19"/>
        <item m="1" x="8"/>
        <item x="0"/>
        <item x="2"/>
        <item x="3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2"/>
  </rowFields>
  <rowItems count="6">
    <i>
      <x v="28"/>
    </i>
    <i>
      <x v="27"/>
    </i>
    <i>
      <x v="29"/>
    </i>
    <i>
      <x v="26"/>
    </i>
    <i>
      <x v="12"/>
    </i>
    <i t="grand">
      <x/>
    </i>
  </rowItems>
  <colFields count="1">
    <field x="0"/>
  </colFields>
  <colItems count="5">
    <i>
      <x v="3"/>
    </i>
    <i>
      <x/>
    </i>
    <i>
      <x v="1"/>
    </i>
    <i>
      <x v="2"/>
    </i>
    <i t="grand">
      <x/>
    </i>
  </colItems>
  <dataFields count="1">
    <dataField name="Somme de temps" fld="1" baseField="2" baseItem="0" numFmtId="46"/>
  </dataFields>
  <formats count="1">
    <format dxfId="0">
      <pivotArea outline="0" collapsedLevelsAreSubtotals="1" fieldPosition="0"/>
    </format>
  </formats>
  <chartFormats count="15">
    <chartFormat chart="0" format="0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F35:G40" firstHeaderRow="1" firstDataRow="1" firstDataCol="1"/>
  <pivotFields count="3">
    <pivotField axis="axisRow" showAll="0" sortType="descending">
      <items count="5">
        <item x="1"/>
        <item x="3"/>
        <item x="0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164" showAll="0" sumSubtotal="1"/>
    <pivotField showAll="0"/>
  </pivotFields>
  <rowFields count="1">
    <field x="0"/>
  </rowFields>
  <rowItems count="5">
    <i>
      <x v="3"/>
    </i>
    <i>
      <x/>
    </i>
    <i>
      <x v="1"/>
    </i>
    <i>
      <x v="2"/>
    </i>
    <i t="grand">
      <x/>
    </i>
  </rowItems>
  <colItems count="1">
    <i/>
  </colItems>
  <dataFields count="1">
    <dataField name="Somme de temps" fld="1" baseField="0" baseItem="2421000" numFmtId="46"/>
  </dataFields>
  <formats count="1">
    <format dxfId="1">
      <pivotArea outline="0" collapsedLevelsAreSubtotals="1" fieldPosition="0"/>
    </format>
  </formats>
  <chartFormats count="4"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A37"/>
  <sheetViews>
    <sheetView zoomScale="70" zoomScaleNormal="70" workbookViewId="0">
      <selection activeCell="R9" sqref="R9"/>
    </sheetView>
  </sheetViews>
  <sheetFormatPr baseColWidth="10" defaultRowHeight="15" x14ac:dyDescent="0.25"/>
  <cols>
    <col min="1" max="1" width="3.42578125" customWidth="1"/>
    <col min="2" max="2" width="20.140625" customWidth="1"/>
    <col min="3" max="3" width="11.7109375" customWidth="1"/>
    <col min="4" max="4" width="19.28515625" customWidth="1"/>
    <col min="5" max="5" width="11.7109375" customWidth="1"/>
    <col min="6" max="6" width="19.140625" customWidth="1"/>
    <col min="7" max="7" width="13.85546875" customWidth="1"/>
    <col min="8" max="8" width="17.85546875" customWidth="1"/>
    <col min="9" max="9" width="13.28515625" customWidth="1"/>
    <col min="10" max="10" width="30.28515625" customWidth="1"/>
    <col min="11" max="11" width="16.5703125" customWidth="1"/>
    <col min="12" max="12" width="23.7109375" customWidth="1"/>
    <col min="13" max="13" width="15.140625" customWidth="1"/>
    <col min="14" max="14" width="20" customWidth="1"/>
    <col min="15" max="15" width="13.42578125" customWidth="1"/>
    <col min="16" max="16" width="20.85546875" customWidth="1"/>
    <col min="18" max="18" width="19.85546875" customWidth="1"/>
    <col min="19" max="20" width="21" customWidth="1"/>
    <col min="21" max="22" width="17" customWidth="1"/>
    <col min="23" max="24" width="13.28515625" customWidth="1"/>
    <col min="25" max="25" width="12" bestFit="1" customWidth="1"/>
    <col min="26" max="26" width="12" customWidth="1"/>
    <col min="27" max="27" width="15.140625" customWidth="1"/>
  </cols>
  <sheetData>
    <row r="1" spans="2:27" s="10" customFormat="1" ht="30.75" thickTop="1" x14ac:dyDescent="0.25">
      <c r="B1" s="10" t="s">
        <v>2</v>
      </c>
      <c r="C1" s="10" t="s">
        <v>0</v>
      </c>
      <c r="D1" s="10" t="s">
        <v>21</v>
      </c>
      <c r="E1" s="61" t="s">
        <v>39</v>
      </c>
      <c r="F1" s="62" t="s">
        <v>30</v>
      </c>
      <c r="G1" s="62" t="s">
        <v>16</v>
      </c>
      <c r="H1" s="25" t="s">
        <v>17</v>
      </c>
      <c r="I1" s="66" t="s">
        <v>18</v>
      </c>
      <c r="J1" s="66" t="s">
        <v>43</v>
      </c>
      <c r="K1" s="67" t="s">
        <v>40</v>
      </c>
      <c r="N1" s="10" t="s">
        <v>42</v>
      </c>
      <c r="O1" s="10" t="s">
        <v>63</v>
      </c>
      <c r="P1" s="57" t="s">
        <v>54</v>
      </c>
    </row>
    <row r="2" spans="2:27" ht="15.75" thickBot="1" x14ac:dyDescent="0.3">
      <c r="E2" s="63" t="s">
        <v>84</v>
      </c>
      <c r="F2" s="64">
        <v>42829</v>
      </c>
      <c r="G2" s="65">
        <v>0.96319444444444446</v>
      </c>
      <c r="H2" s="26">
        <f>G2+D3+F2</f>
        <v>42830.129861111112</v>
      </c>
      <c r="I2" s="68"/>
      <c r="J2" s="69"/>
      <c r="K2" s="70"/>
      <c r="N2" s="30">
        <f ca="1">TODAY()</f>
        <v>42846</v>
      </c>
      <c r="O2" s="84">
        <f>P2+D3</f>
        <v>0.16875000000679088</v>
      </c>
      <c r="P2" s="60">
        <f>P12-P10</f>
        <v>2.0833333401242271E-3</v>
      </c>
    </row>
    <row r="3" spans="2:27" ht="16.5" thickTop="1" thickBot="1" x14ac:dyDescent="0.3">
      <c r="B3" s="32" t="s">
        <v>4</v>
      </c>
      <c r="C3" s="32" t="s">
        <v>6</v>
      </c>
      <c r="D3" s="2">
        <f>INDEX(Feuil2!A1:C14,MATCH(C3,Feuil2!B1:B14,0),3)</f>
        <v>0.16666666666666666</v>
      </c>
    </row>
    <row r="4" spans="2:27" x14ac:dyDescent="0.25">
      <c r="G4" s="35" t="s">
        <v>19</v>
      </c>
      <c r="H4" s="33">
        <v>2</v>
      </c>
      <c r="J4" s="31"/>
      <c r="K4" s="1"/>
    </row>
    <row r="5" spans="2:27" ht="15.75" thickBot="1" x14ac:dyDescent="0.3">
      <c r="G5" s="36" t="s">
        <v>20</v>
      </c>
      <c r="H5" s="34">
        <v>4</v>
      </c>
    </row>
    <row r="7" spans="2:27" ht="15.75" thickBot="1" x14ac:dyDescent="0.3">
      <c r="E7" s="11"/>
    </row>
    <row r="8" spans="2:27" s="9" customFormat="1" ht="89.25" customHeight="1" thickTop="1" x14ac:dyDescent="0.25">
      <c r="B8" s="12" t="s">
        <v>1</v>
      </c>
      <c r="C8" s="37"/>
      <c r="D8" s="13" t="s">
        <v>12</v>
      </c>
      <c r="E8" s="38"/>
      <c r="F8" s="13" t="s">
        <v>34</v>
      </c>
      <c r="G8" s="53"/>
      <c r="H8" s="13" t="s">
        <v>32</v>
      </c>
      <c r="I8" s="39"/>
      <c r="J8" s="13" t="s">
        <v>33</v>
      </c>
      <c r="K8" s="39"/>
      <c r="L8" s="13" t="s">
        <v>35</v>
      </c>
      <c r="M8" s="39"/>
      <c r="N8" s="13" t="s">
        <v>36</v>
      </c>
      <c r="O8" s="40"/>
      <c r="P8" s="19" t="s">
        <v>37</v>
      </c>
      <c r="Q8"/>
      <c r="S8"/>
      <c r="T8"/>
      <c r="U8"/>
      <c r="V8"/>
    </row>
    <row r="9" spans="2:27" ht="15.75" thickBot="1" x14ac:dyDescent="0.3">
      <c r="B9" s="14"/>
      <c r="C9" s="29">
        <v>1.3888888888888888E-2</v>
      </c>
      <c r="D9" s="15"/>
      <c r="E9" s="29" t="s">
        <v>31</v>
      </c>
      <c r="F9" s="15"/>
      <c r="G9" s="29" t="s">
        <v>14</v>
      </c>
      <c r="H9" s="15"/>
      <c r="I9" s="29" t="s">
        <v>31</v>
      </c>
      <c r="J9" s="15"/>
      <c r="K9" s="29" t="s">
        <v>38</v>
      </c>
      <c r="L9" s="15"/>
      <c r="M9" s="29" t="s">
        <v>15</v>
      </c>
      <c r="N9" s="15"/>
      <c r="O9" s="29" t="s">
        <v>13</v>
      </c>
      <c r="P9" s="17"/>
    </row>
    <row r="10" spans="2:27" ht="15.75" thickTop="1" x14ac:dyDescent="0.25">
      <c r="B10" s="21">
        <f>F2+G2</f>
        <v>42829.963194444441</v>
      </c>
      <c r="C10" s="8"/>
      <c r="D10" s="22">
        <f>B10+C9</f>
        <v>42829.977083333331</v>
      </c>
      <c r="E10" s="8"/>
      <c r="F10" s="22">
        <f>D10+E9</f>
        <v>42830.01180555555</v>
      </c>
      <c r="G10" s="8"/>
      <c r="H10" s="22">
        <f>F10+G9</f>
        <v>42830.022222222215</v>
      </c>
      <c r="I10" s="8"/>
      <c r="J10" s="22">
        <f>H10+I9</f>
        <v>42830.056944444434</v>
      </c>
      <c r="K10" s="8"/>
      <c r="L10" s="22">
        <f>J10+K9</f>
        <v>42830.088194444434</v>
      </c>
      <c r="M10" s="8"/>
      <c r="N10" s="22">
        <f>L10+M9</f>
        <v>42830.115972222215</v>
      </c>
      <c r="O10" s="8"/>
      <c r="P10" s="23">
        <f>N10+O9</f>
        <v>42830.129861111105</v>
      </c>
    </row>
    <row r="11" spans="2:27" x14ac:dyDescent="0.25">
      <c r="B11" s="28" t="s">
        <v>41</v>
      </c>
      <c r="C11" s="24"/>
      <c r="D11" s="5">
        <v>0.9770833333333333</v>
      </c>
      <c r="E11" s="6"/>
      <c r="F11" s="5">
        <v>1.2499999999999999E-2</v>
      </c>
      <c r="G11" s="6"/>
      <c r="H11" s="5">
        <v>2.361111111111111E-2</v>
      </c>
      <c r="I11" s="6"/>
      <c r="J11" s="5">
        <v>5.5555555555555552E-2</v>
      </c>
      <c r="K11" s="6"/>
      <c r="L11" s="5">
        <v>8.7500000000000008E-2</v>
      </c>
      <c r="M11" s="6"/>
      <c r="N11" s="5">
        <v>0.11597222222222221</v>
      </c>
      <c r="O11" s="6"/>
      <c r="P11" s="18">
        <v>0.13194444444444445</v>
      </c>
    </row>
    <row r="12" spans="2:27" ht="15.75" thickBot="1" x14ac:dyDescent="0.3">
      <c r="B12" s="27"/>
      <c r="C12" s="7"/>
      <c r="D12" s="20">
        <f>IF(D11&lt;$G$2,($F$2+D11+DAY(1)),($F$2+D11))</f>
        <v>42829.977083333331</v>
      </c>
      <c r="E12" s="7"/>
      <c r="F12" s="20">
        <f>IF(F11&lt;$G$2,($F$2+F11+DAY(1)),($F$2+F11))</f>
        <v>42830.012499999997</v>
      </c>
      <c r="G12" s="7"/>
      <c r="H12" s="20">
        <f>IF(H11&lt;$G$2,($F$2+H11+DAY(1)),($F$2+H11))</f>
        <v>42830.023611111108</v>
      </c>
      <c r="I12" s="7"/>
      <c r="J12" s="20">
        <f>IF(J11&lt;$G$2,($F$2+J11+DAY(1)),($F$2+J11))</f>
        <v>42830.055555555555</v>
      </c>
      <c r="K12" s="7"/>
      <c r="L12" s="20">
        <f>IF(L11&lt;$G$2,($F$2+L11+DAY(1)),($F$2+L11))</f>
        <v>42830.087500000001</v>
      </c>
      <c r="M12" s="7"/>
      <c r="N12" s="20">
        <f>IF(N11&lt;$G$2,($F$2+N11+DAY(1)),($F$2+N11))</f>
        <v>42830.115972222222</v>
      </c>
      <c r="O12" s="7"/>
      <c r="P12" s="20">
        <f>IF(P11&lt;$G$2,($F$2+P11+DAY(1)),($F$2+P11))</f>
        <v>42830.131944444445</v>
      </c>
    </row>
    <row r="13" spans="2:27" ht="15.75" thickTop="1" x14ac:dyDescent="0.25">
      <c r="D13" s="55"/>
      <c r="F13" s="1"/>
      <c r="H13" s="1"/>
      <c r="J13" s="1"/>
      <c r="L13" s="1"/>
      <c r="N13" s="1"/>
      <c r="P13" s="1"/>
    </row>
    <row r="14" spans="2:27" x14ac:dyDescent="0.25">
      <c r="H14" s="1"/>
      <c r="S14" s="10"/>
      <c r="T14" s="10"/>
      <c r="U14" s="10"/>
      <c r="V14" s="10"/>
      <c r="W14" s="10"/>
      <c r="X14" s="10"/>
      <c r="Y14" s="10"/>
      <c r="Z14" s="10"/>
      <c r="AA14" s="10"/>
    </row>
    <row r="15" spans="2:27" x14ac:dyDescent="0.25">
      <c r="D15" s="1"/>
      <c r="F15" s="1"/>
      <c r="H15" s="1"/>
      <c r="J15" s="1"/>
      <c r="L15" s="1"/>
      <c r="N15" s="1"/>
      <c r="P15" s="1"/>
      <c r="S15" s="10"/>
      <c r="T15" s="10"/>
      <c r="U15" s="10"/>
      <c r="V15" s="10"/>
      <c r="W15" s="10"/>
      <c r="X15" s="10"/>
      <c r="Y15" s="10"/>
      <c r="Z15" s="10"/>
      <c r="AA15" s="10"/>
    </row>
    <row r="16" spans="2:27" ht="15.75" thickBot="1" x14ac:dyDescent="0.3">
      <c r="M16" s="3"/>
    </row>
    <row r="17" spans="1:16" ht="90" customHeight="1" x14ac:dyDescent="0.25">
      <c r="B17" s="42" t="s">
        <v>50</v>
      </c>
      <c r="C17" s="43" t="s">
        <v>49</v>
      </c>
      <c r="D17" s="44" t="s">
        <v>48</v>
      </c>
      <c r="F17" s="49" t="s">
        <v>51</v>
      </c>
      <c r="G17" s="43" t="s">
        <v>49</v>
      </c>
      <c r="H17" s="44" t="s">
        <v>48</v>
      </c>
      <c r="J17" s="52" t="s">
        <v>52</v>
      </c>
      <c r="K17" s="43" t="s">
        <v>49</v>
      </c>
      <c r="L17" s="44" t="s">
        <v>48</v>
      </c>
      <c r="N17" s="54" t="s">
        <v>53</v>
      </c>
      <c r="O17" s="43" t="s">
        <v>49</v>
      </c>
      <c r="P17" s="44" t="s">
        <v>48</v>
      </c>
    </row>
    <row r="18" spans="1:16" ht="46.5" customHeight="1" thickBot="1" x14ac:dyDescent="0.3">
      <c r="A18" s="41" t="s">
        <v>45</v>
      </c>
      <c r="B18" s="50" t="s">
        <v>80</v>
      </c>
      <c r="C18" s="4">
        <v>1.3888888888888889E-3</v>
      </c>
      <c r="D18" s="46">
        <f>IFERROR((C18+C19+C20),"INFINI")</f>
        <v>1.3888888888888889E-3</v>
      </c>
      <c r="E18" s="41" t="s">
        <v>45</v>
      </c>
      <c r="F18" s="50" t="s">
        <v>81</v>
      </c>
      <c r="G18" s="4">
        <v>4.8611111111111103E-3</v>
      </c>
      <c r="H18" s="46">
        <f>IFERROR((G18+G19+G20),"INFINI")</f>
        <v>4.8611111111111103E-3</v>
      </c>
      <c r="I18" s="41" t="s">
        <v>45</v>
      </c>
      <c r="J18" s="50" t="s">
        <v>82</v>
      </c>
      <c r="K18" s="4">
        <v>5.5555555555555497E-3</v>
      </c>
      <c r="L18" s="46">
        <f>IFERROR((K18+K19+K20),"INFINI")</f>
        <v>5.5555555555555497E-3</v>
      </c>
      <c r="M18" s="41" t="s">
        <v>45</v>
      </c>
      <c r="N18" s="50" t="s">
        <v>83</v>
      </c>
      <c r="O18" s="4">
        <v>3.4722222222222199E-3</v>
      </c>
      <c r="P18" s="46">
        <f>IFERROR((O18+O19+O20),"INFINI")</f>
        <v>3.4722222222222199E-3</v>
      </c>
    </row>
    <row r="19" spans="1:16" ht="49.5" customHeight="1" x14ac:dyDescent="0.25">
      <c r="A19" s="41" t="s">
        <v>46</v>
      </c>
      <c r="B19" s="50"/>
      <c r="C19" s="45"/>
      <c r="D19" s="47"/>
      <c r="E19" s="41" t="s">
        <v>46</v>
      </c>
      <c r="F19" s="50"/>
      <c r="G19" s="45"/>
      <c r="H19" s="47"/>
      <c r="I19" s="41" t="s">
        <v>46</v>
      </c>
      <c r="J19" s="50"/>
      <c r="K19" s="45"/>
      <c r="L19" s="47"/>
      <c r="M19" s="41" t="s">
        <v>46</v>
      </c>
      <c r="N19" s="50"/>
      <c r="O19" s="45"/>
      <c r="P19" s="47"/>
    </row>
    <row r="20" spans="1:16" ht="45" customHeight="1" thickBot="1" x14ac:dyDescent="0.3">
      <c r="A20" s="41" t="s">
        <v>47</v>
      </c>
      <c r="B20" s="51"/>
      <c r="C20" s="56"/>
      <c r="D20" s="48"/>
      <c r="E20" s="41" t="s">
        <v>47</v>
      </c>
      <c r="F20" s="51"/>
      <c r="G20" s="56"/>
      <c r="H20" s="48"/>
      <c r="I20" s="41" t="s">
        <v>47</v>
      </c>
      <c r="J20" s="51"/>
      <c r="K20" s="56"/>
      <c r="L20" s="48"/>
      <c r="M20" s="41" t="s">
        <v>47</v>
      </c>
      <c r="N20" s="51"/>
      <c r="O20" s="56"/>
    </row>
    <row r="25" spans="1:16" ht="41.25" customHeight="1" x14ac:dyDescent="0.25"/>
    <row r="26" spans="1:16" x14ac:dyDescent="0.25">
      <c r="J26" s="10"/>
    </row>
    <row r="27" spans="1:16" x14ac:dyDescent="0.25">
      <c r="J27" s="58"/>
    </row>
    <row r="28" spans="1:16" x14ac:dyDescent="0.25">
      <c r="J28" s="58"/>
      <c r="K28" s="10"/>
    </row>
    <row r="29" spans="1:16" x14ac:dyDescent="0.25">
      <c r="J29" s="58"/>
      <c r="K29" s="10"/>
    </row>
    <row r="30" spans="1:16" ht="30.75" customHeight="1" x14ac:dyDescent="0.25">
      <c r="J30" s="58"/>
      <c r="K30" s="10"/>
    </row>
    <row r="31" spans="1:16" ht="32.25" customHeight="1" x14ac:dyDescent="0.25"/>
    <row r="36" ht="33" customHeight="1" x14ac:dyDescent="0.25"/>
    <row r="37" ht="21" customHeight="1" x14ac:dyDescent="0.25"/>
  </sheetData>
  <conditionalFormatting sqref="I11">
    <cfRule type="cellIs" dxfId="24" priority="71" operator="greaterThan">
      <formula>$J$4</formula>
    </cfRule>
  </conditionalFormatting>
  <conditionalFormatting sqref="K11">
    <cfRule type="cellIs" dxfId="23" priority="70" operator="greaterThan">
      <formula>$L$4</formula>
    </cfRule>
  </conditionalFormatting>
  <conditionalFormatting sqref="M11">
    <cfRule type="cellIs" dxfId="22" priority="69" operator="greaterThan">
      <formula>$N$4</formula>
    </cfRule>
  </conditionalFormatting>
  <conditionalFormatting sqref="O11">
    <cfRule type="cellIs" dxfId="21" priority="68" operator="greaterThan">
      <formula>$P$4</formula>
    </cfRule>
  </conditionalFormatting>
  <conditionalFormatting sqref="Q11">
    <cfRule type="cellIs" dxfId="20" priority="67" operator="greaterThan">
      <formula>$R$4</formula>
    </cfRule>
  </conditionalFormatting>
  <conditionalFormatting sqref="D11:E11">
    <cfRule type="cellIs" dxfId="19" priority="106" operator="greaterThan">
      <formula>#REF!</formula>
    </cfRule>
    <cfRule type="cellIs" dxfId="18" priority="107" operator="greaterThan">
      <formula>$D10</formula>
    </cfRule>
    <cfRule type="cellIs" dxfId="17" priority="108" operator="greaterThan">
      <formula>#REF!</formula>
    </cfRule>
  </conditionalFormatting>
  <conditionalFormatting sqref="D12">
    <cfRule type="cellIs" dxfId="16" priority="61" operator="lessThan">
      <formula>$D$10</formula>
    </cfRule>
    <cfRule type="cellIs" dxfId="15" priority="62" operator="greaterThan">
      <formula>$D$10</formula>
    </cfRule>
  </conditionalFormatting>
  <conditionalFormatting sqref="G11">
    <cfRule type="cellIs" dxfId="14" priority="109" operator="greaterThan">
      <formula>#REF!</formula>
    </cfRule>
  </conditionalFormatting>
  <conditionalFormatting sqref="F12">
    <cfRule type="cellIs" dxfId="13" priority="15" operator="lessThan">
      <formula>$D$10</formula>
    </cfRule>
    <cfRule type="cellIs" dxfId="12" priority="16" operator="greaterThan">
      <formula>$D$10</formula>
    </cfRule>
  </conditionalFormatting>
  <conditionalFormatting sqref="H12">
    <cfRule type="cellIs" dxfId="11" priority="13" operator="lessThan">
      <formula>$D$10</formula>
    </cfRule>
    <cfRule type="cellIs" dxfId="10" priority="14" operator="greaterThan">
      <formula>$D$10</formula>
    </cfRule>
  </conditionalFormatting>
  <conditionalFormatting sqref="J12">
    <cfRule type="cellIs" dxfId="9" priority="11" operator="lessThan">
      <formula>$D$10</formula>
    </cfRule>
    <cfRule type="cellIs" dxfId="8" priority="12" operator="greaterThan">
      <formula>$D$10</formula>
    </cfRule>
  </conditionalFormatting>
  <conditionalFormatting sqref="L12">
    <cfRule type="cellIs" dxfId="7" priority="9" operator="lessThan">
      <formula>$D$10</formula>
    </cfRule>
    <cfRule type="cellIs" dxfId="6" priority="10" operator="greaterThan">
      <formula>$D$10</formula>
    </cfRule>
  </conditionalFormatting>
  <conditionalFormatting sqref="N12">
    <cfRule type="cellIs" dxfId="5" priority="7" operator="lessThan">
      <formula>$D$10</formula>
    </cfRule>
    <cfRule type="cellIs" dxfId="4" priority="8" operator="greaterThan">
      <formula>$D$10</formula>
    </cfRule>
  </conditionalFormatting>
  <conditionalFormatting sqref="P12">
    <cfRule type="cellIs" dxfId="3" priority="5" operator="lessThan">
      <formula>$D$10</formula>
    </cfRule>
    <cfRule type="cellIs" dxfId="2" priority="6" operator="greaterThan">
      <formula>$D$10</formula>
    </cfRule>
  </conditionalFormatting>
  <conditionalFormatting sqref="P18">
    <cfRule type="cellIs" priority="4" operator="equal">
      <formula>"""#VALEUR!"""</formula>
    </cfRule>
  </conditionalFormatting>
  <conditionalFormatting sqref="L18">
    <cfRule type="cellIs" priority="3" operator="equal">
      <formula>"""#VALEUR!"""</formula>
    </cfRule>
  </conditionalFormatting>
  <conditionalFormatting sqref="H18">
    <cfRule type="cellIs" priority="2" operator="equal">
      <formula>"""#VALEUR!"""</formula>
    </cfRule>
  </conditionalFormatting>
  <conditionalFormatting sqref="D18">
    <cfRule type="cellIs" priority="1" operator="equal">
      <formula>"""#VALEUR!"""</formula>
    </cfRule>
  </conditionalFormatting>
  <dataValidations count="8">
    <dataValidation type="list" allowBlank="1" showInputMessage="1" showErrorMessage="1" sqref="B3">
      <formula1>ligne</formula1>
    </dataValidation>
    <dataValidation type="list" allowBlank="1" showInputMessage="1" showErrorMessage="1" sqref="C13">
      <formula1>bco_E</formula1>
    </dataValidation>
    <dataValidation type="list" allowBlank="1" showInputMessage="1" showErrorMessage="1" sqref="C14:C15">
      <formula1>type_bco</formula1>
    </dataValidation>
    <dataValidation type="custom" allowBlank="1" showInputMessage="1" showErrorMessage="1" sqref="C11">
      <formula1>"TYPE_BCO"</formula1>
    </dataValidation>
    <dataValidation type="list" allowBlank="1" showInputMessage="1" showErrorMessage="1" sqref="C3">
      <formula1>IF($B$3="LF1_38E",bco_E,bco_F)</formula1>
    </dataValidation>
    <dataValidation type="list" allowBlank="1" showInputMessage="1" showErrorMessage="1" sqref="H4:H5">
      <formula1>equipe</formula1>
    </dataValidation>
    <dataValidation type="list" allowBlank="1" showInputMessage="1" showErrorMessage="1" sqref="C18:C20 G18:G20 K18:K20 O18:O20">
      <formula1>duree</formula1>
    </dataValidation>
    <dataValidation type="list" allowBlank="1" sqref="J2">
      <formula1>accept_lot</formula1>
    </dataValidation>
  </dataValidations>
  <pageMargins left="0.7" right="0.7" top="0.75" bottom="0.75" header="0.3" footer="0.3"/>
  <pageSetup paperSize="9" scale="41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EST8">
                <anchor moveWithCells="1" sizeWithCells="1">
                  <from>
                    <xdr:col>11</xdr:col>
                    <xdr:colOff>962025</xdr:colOff>
                    <xdr:row>2</xdr:row>
                    <xdr:rowOff>104775</xdr:rowOff>
                  </from>
                  <to>
                    <xdr:col>13</xdr:col>
                    <xdr:colOff>247650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5:M64"/>
  <sheetViews>
    <sheetView topLeftCell="C17" zoomScale="85" zoomScaleNormal="85" workbookViewId="0">
      <selection activeCell="L48" sqref="L48"/>
    </sheetView>
  </sheetViews>
  <sheetFormatPr baseColWidth="10" defaultRowHeight="15" x14ac:dyDescent="0.25"/>
  <cols>
    <col min="3" max="3" width="21" customWidth="1"/>
    <col min="4" max="4" width="23.85546875" customWidth="1"/>
    <col min="5" max="5" width="23.5703125" customWidth="1"/>
    <col min="6" max="6" width="30.5703125" customWidth="1"/>
    <col min="7" max="7" width="16.5703125" customWidth="1"/>
    <col min="8" max="8" width="12.5703125" customWidth="1"/>
    <col min="9" max="9" width="25.7109375" bestFit="1" customWidth="1"/>
    <col min="10" max="10" width="20" bestFit="1" customWidth="1"/>
    <col min="11" max="11" width="23.140625" customWidth="1"/>
    <col min="12" max="12" width="14.85546875" customWidth="1"/>
    <col min="13" max="13" width="15.42578125" customWidth="1"/>
    <col min="14" max="14" width="12.5703125" customWidth="1"/>
    <col min="15" max="23" width="8.140625" customWidth="1"/>
    <col min="24" max="24" width="12.5703125" bestFit="1" customWidth="1"/>
  </cols>
  <sheetData>
    <row r="35" spans="6:13" ht="30" customHeight="1" thickBot="1" x14ac:dyDescent="0.3">
      <c r="F35" s="76" t="s">
        <v>59</v>
      </c>
      <c r="G35" t="s">
        <v>60</v>
      </c>
      <c r="K35" s="85" t="s">
        <v>55</v>
      </c>
      <c r="L35" s="85" t="s">
        <v>56</v>
      </c>
      <c r="M35" s="10" t="s">
        <v>57</v>
      </c>
    </row>
    <row r="36" spans="6:13" ht="48.75" customHeight="1" thickBot="1" x14ac:dyDescent="0.3">
      <c r="F36" s="77" t="s">
        <v>52</v>
      </c>
      <c r="G36" s="78">
        <v>5.5555555555555558E-3</v>
      </c>
      <c r="K36" s="79" t="str">
        <f>Feuil3!$B$17</f>
        <v>Prélevement Environnementaux</v>
      </c>
      <c r="L36" s="74">
        <f>IFERROR(LARGE(Feuil3!$C$18:$C$20,1),0)</f>
        <v>1.3888888888888889E-3</v>
      </c>
      <c r="M36" s="75" t="str">
        <f>IFERROR(INDEX(Feuil3!$B$18:$C$20,MATCH('Récap Graphique'!$L$36,Feuil3!$C$18:$C$20,0),1),"N/A")</f>
        <v>gdgdr</v>
      </c>
    </row>
    <row r="37" spans="6:13" ht="30.75" thickBot="1" x14ac:dyDescent="0.3">
      <c r="F37" s="77" t="s">
        <v>51</v>
      </c>
      <c r="G37" s="78">
        <v>4.8611111111111112E-3</v>
      </c>
      <c r="K37" s="79" t="str">
        <f>Feuil3!$B$17</f>
        <v>Prélevement Environnementaux</v>
      </c>
      <c r="L37" s="71">
        <f>IFERROR(LARGE(Feuil3!$C$18:$C$20,2),0)</f>
        <v>0</v>
      </c>
      <c r="M37" s="72" t="str">
        <f>IFERROR(INDEX(Feuil3!$B$18:$C$20,MATCH('Récap Graphique'!$L$37,Feuil3!$C$18:$C$20,0),1),"N/A")</f>
        <v>N/A</v>
      </c>
    </row>
    <row r="38" spans="6:13" ht="30.75" thickBot="1" x14ac:dyDescent="0.3">
      <c r="F38" s="77" t="s">
        <v>53</v>
      </c>
      <c r="G38" s="78">
        <v>3.472222222222222E-3</v>
      </c>
      <c r="K38" s="79" t="str">
        <f>Feuil3!$B$17</f>
        <v>Prélevement Environnementaux</v>
      </c>
      <c r="L38" s="71">
        <f>IFERROR(LARGE(Feuil3!$C$18:$C$20,3),0)</f>
        <v>0</v>
      </c>
      <c r="M38" s="73" t="str">
        <f>IFERROR(INDEX(Feuil3!$B$18:$C$20,MATCH('Récap Graphique'!$L$38,Feuil3!$C$18:$C$20,0),1),"N/A")</f>
        <v>N/A</v>
      </c>
    </row>
    <row r="39" spans="6:13" ht="30.75" thickBot="1" x14ac:dyDescent="0.3">
      <c r="F39" s="77" t="s">
        <v>50</v>
      </c>
      <c r="G39" s="78">
        <v>1.3888888888888889E-3</v>
      </c>
      <c r="K39" s="80" t="str">
        <f>Feuil3!$F$17</f>
        <v>Démontage et Nettoyage</v>
      </c>
      <c r="L39" s="74">
        <f>IFERROR(LARGE(Feuil3!$G$18:$G$20,1),0)</f>
        <v>4.8611111111111103E-3</v>
      </c>
      <c r="M39" s="75" t="str">
        <f>IFERROR(INDEX(Feuil3!$F$18:$G$20,MATCH('Récap Graphique'!$L$39,Feuil3!$G$18:$G$20,0),1),"N/A")</f>
        <v>fjnghn</v>
      </c>
    </row>
    <row r="40" spans="6:13" ht="30.75" thickBot="1" x14ac:dyDescent="0.3">
      <c r="F40" s="77" t="s">
        <v>58</v>
      </c>
      <c r="G40" s="78">
        <v>1.5277777777777779E-2</v>
      </c>
      <c r="K40" s="80" t="str">
        <f>Feuil3!$F$17</f>
        <v>Démontage et Nettoyage</v>
      </c>
      <c r="L40" s="74">
        <f>IFERROR(LARGE(Feuil3!$G$18:$G$20,2),0)</f>
        <v>0</v>
      </c>
      <c r="M40" s="72" t="str">
        <f>IFERROR(INDEX(Feuil3!$F$18:$G$20,MATCH('Récap Graphique'!$L$40,Feuil3!$G$18:$G$20,0),1),"N/A")</f>
        <v>N/A</v>
      </c>
    </row>
    <row r="41" spans="6:13" ht="30.75" thickBot="1" x14ac:dyDescent="0.3">
      <c r="K41" s="80" t="str">
        <f>Feuil3!$F$17</f>
        <v>Démontage et Nettoyage</v>
      </c>
      <c r="L41" s="74">
        <f>IFERROR(LARGE(Feuil3!$G$18:$G$20,3),0)</f>
        <v>0</v>
      </c>
      <c r="M41" s="73" t="str">
        <f>IFERROR(INDEX(Feuil3!$F$18:$G$20,MATCH('Récap Graphique'!$L$41,Feuil3!$G$18:$G$20,0),1),"N/A")</f>
        <v>N/A</v>
      </c>
    </row>
    <row r="42" spans="6:13" ht="15.75" thickBot="1" x14ac:dyDescent="0.3">
      <c r="K42" s="81" t="str">
        <f>Feuil3!$J$17</f>
        <v>Vide de pièce</v>
      </c>
      <c r="L42" s="74">
        <f>IFERROR(LARGE(Feuil3!$K$18:$K$20,1),0)</f>
        <v>5.5555555555555497E-3</v>
      </c>
      <c r="M42" s="75" t="str">
        <f>IFERROR(INDEX(Feuil3!$J$18:$K$20,MATCH('Récap Graphique'!$L$42,Feuil3!$K$18:$K$20,0),1),"N/A")</f>
        <v>gyjkhk</v>
      </c>
    </row>
    <row r="43" spans="6:13" ht="15.75" thickBot="1" x14ac:dyDescent="0.3">
      <c r="K43" s="81" t="str">
        <f>Feuil3!$J$17</f>
        <v>Vide de pièce</v>
      </c>
      <c r="L43" s="74">
        <f>IFERROR(LARGE(Feuil3!$K$18:$K$20,2),0)</f>
        <v>0</v>
      </c>
      <c r="M43" s="72" t="str">
        <f>IFERROR(INDEX(Feuil3!$J$18:$K$20,MATCH('Récap Graphique'!$L$43,Feuil3!$K$18:$K$20,0),1),"N/A")</f>
        <v>N/A</v>
      </c>
    </row>
    <row r="44" spans="6:13" ht="15.75" thickBot="1" x14ac:dyDescent="0.3">
      <c r="K44" s="81" t="str">
        <f>Feuil3!$J$17</f>
        <v>Vide de pièce</v>
      </c>
      <c r="L44" s="74">
        <f>IFERROR(LARGE(Feuil3!$K$18:$K$20,3),0)</f>
        <v>0</v>
      </c>
      <c r="M44" s="73" t="str">
        <f>IFERROR(INDEX(Feuil3!$J$18:$K$20,MATCH('Récap Graphique'!$L$44,Feuil3!$K$18:$K$20,0),1),"N/A")</f>
        <v>N/A</v>
      </c>
    </row>
    <row r="45" spans="6:13" ht="15.75" thickBot="1" x14ac:dyDescent="0.3">
      <c r="K45" s="82" t="str">
        <f>Feuil3!$N$17</f>
        <v>Montage et Réglages</v>
      </c>
      <c r="L45" s="74">
        <f>IFERROR(LARGE(Feuil3!$O$18:$O$20,1),0)</f>
        <v>3.4722222222222199E-3</v>
      </c>
      <c r="M45" s="75" t="str">
        <f>IFERROR(INDEX(Feuil3!$N$18:$O$20,MATCH('Récap Graphique'!$L$45,Feuil3!$O$18:$O$20,0),1),"N/A")</f>
        <v>gfjghjk</v>
      </c>
    </row>
    <row r="46" spans="6:13" ht="15.75" thickBot="1" x14ac:dyDescent="0.3">
      <c r="K46" s="82" t="str">
        <f>Feuil3!$N$17</f>
        <v>Montage et Réglages</v>
      </c>
      <c r="L46" s="74">
        <f>IFERROR(LARGE(Feuil3!$O$18:$O$20,2),0)</f>
        <v>0</v>
      </c>
      <c r="M46" s="72" t="str">
        <f>IFERROR(INDEX(Feuil3!$N$18:$O$20,MATCH('Récap Graphique'!$L$46,Feuil3!$O$18:$O$20,0),1),"N/A")</f>
        <v>N/A</v>
      </c>
    </row>
    <row r="47" spans="6:13" ht="15.75" thickBot="1" x14ac:dyDescent="0.3">
      <c r="K47" s="83" t="str">
        <f>Feuil3!$N$17</f>
        <v>Montage et Réglages</v>
      </c>
      <c r="L47" s="74">
        <f>IFERROR(LARGE(Feuil3!$O$18:$O$20,3),0)</f>
        <v>0</v>
      </c>
      <c r="M47" s="73" t="str">
        <f>IFERROR(INDEX(Feuil3!$N$18:$O$20,MATCH('Récap Graphique'!$L$47,Feuil3!$O$18:$O$20,0),1),"N/A")</f>
        <v>N/A</v>
      </c>
    </row>
    <row r="48" spans="6:13" x14ac:dyDescent="0.25">
      <c r="K48" s="10" t="s">
        <v>62</v>
      </c>
      <c r="L48" s="58">
        <f>L36+L37+L38+L39+L40+L41+L42+L43+L44+L45+L46+L47</f>
        <v>1.5277777777777769E-2</v>
      </c>
      <c r="M48" s="10"/>
    </row>
    <row r="57" spans="3:8" x14ac:dyDescent="0.25">
      <c r="C57" s="76" t="s">
        <v>60</v>
      </c>
      <c r="D57" s="76" t="s">
        <v>61</v>
      </c>
    </row>
    <row r="58" spans="3:8" x14ac:dyDescent="0.25">
      <c r="C58" s="76" t="s">
        <v>59</v>
      </c>
      <c r="D58" t="s">
        <v>52</v>
      </c>
      <c r="E58" t="s">
        <v>51</v>
      </c>
      <c r="F58" t="s">
        <v>53</v>
      </c>
      <c r="G58" t="s">
        <v>50</v>
      </c>
      <c r="H58" t="s">
        <v>58</v>
      </c>
    </row>
    <row r="59" spans="3:8" x14ac:dyDescent="0.25">
      <c r="C59" s="77" t="s">
        <v>82</v>
      </c>
      <c r="D59" s="78">
        <v>5.5555555555555558E-3</v>
      </c>
      <c r="E59" s="78"/>
      <c r="F59" s="78"/>
      <c r="G59" s="78"/>
      <c r="H59" s="78">
        <v>5.5555555555555558E-3</v>
      </c>
    </row>
    <row r="60" spans="3:8" x14ac:dyDescent="0.25">
      <c r="C60" s="77" t="s">
        <v>81</v>
      </c>
      <c r="D60" s="78"/>
      <c r="E60" s="78">
        <v>4.8611111111111112E-3</v>
      </c>
      <c r="F60" s="78"/>
      <c r="G60" s="78"/>
      <c r="H60" s="78">
        <v>4.8611111111111112E-3</v>
      </c>
    </row>
    <row r="61" spans="3:8" x14ac:dyDescent="0.25">
      <c r="C61" s="77" t="s">
        <v>83</v>
      </c>
      <c r="D61" s="78"/>
      <c r="E61" s="78"/>
      <c r="F61" s="78">
        <v>3.472222222222222E-3</v>
      </c>
      <c r="G61" s="78"/>
      <c r="H61" s="78">
        <v>3.472222222222222E-3</v>
      </c>
    </row>
    <row r="62" spans="3:8" x14ac:dyDescent="0.25">
      <c r="C62" s="77" t="s">
        <v>80</v>
      </c>
      <c r="D62" s="78"/>
      <c r="E62" s="78"/>
      <c r="F62" s="78"/>
      <c r="G62" s="78">
        <v>1.3888888888888889E-3</v>
      </c>
      <c r="H62" s="78">
        <v>1.3888888888888889E-3</v>
      </c>
    </row>
    <row r="63" spans="3:8" x14ac:dyDescent="0.25">
      <c r="C63" s="77" t="s">
        <v>64</v>
      </c>
      <c r="D63" s="78">
        <v>0</v>
      </c>
      <c r="E63" s="78">
        <v>0</v>
      </c>
      <c r="F63" s="78">
        <v>0</v>
      </c>
      <c r="G63" s="78">
        <v>0</v>
      </c>
      <c r="H63" s="78">
        <v>0</v>
      </c>
    </row>
    <row r="64" spans="3:8" x14ac:dyDescent="0.25">
      <c r="C64" s="77" t="s">
        <v>58</v>
      </c>
      <c r="D64" s="78">
        <v>5.5555555555555558E-3</v>
      </c>
      <c r="E64" s="78">
        <v>4.8611111111111112E-3</v>
      </c>
      <c r="F64" s="78">
        <v>3.472222222222222E-3</v>
      </c>
      <c r="G64" s="78">
        <v>1.3888888888888889E-3</v>
      </c>
      <c r="H64" s="78">
        <v>1.5277777777777777E-2</v>
      </c>
    </row>
  </sheetData>
  <autoFilter ref="K35:M35"/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8"/>
  <sheetViews>
    <sheetView workbookViewId="0">
      <selection activeCell="L13" sqref="L13"/>
    </sheetView>
  </sheetViews>
  <sheetFormatPr baseColWidth="10" defaultRowHeight="15" x14ac:dyDescent="0.25"/>
  <cols>
    <col min="1" max="1" width="21.5703125" customWidth="1"/>
    <col min="2" max="2" width="24.5703125" customWidth="1"/>
    <col min="4" max="4" width="13.7109375" customWidth="1"/>
    <col min="5" max="5" width="15.7109375" customWidth="1"/>
    <col min="6" max="6" width="22.42578125" customWidth="1"/>
  </cols>
  <sheetData>
    <row r="1" spans="1:5" x14ac:dyDescent="0.25">
      <c r="A1" t="s">
        <v>4</v>
      </c>
      <c r="B1" t="s">
        <v>6</v>
      </c>
      <c r="C1" s="3">
        <v>0.16666666666666666</v>
      </c>
    </row>
    <row r="2" spans="1:5" x14ac:dyDescent="0.25">
      <c r="A2" t="s">
        <v>4</v>
      </c>
      <c r="B2" t="s">
        <v>3</v>
      </c>
      <c r="C2" s="3">
        <v>0.2673611111111111</v>
      </c>
      <c r="E2" t="s">
        <v>2</v>
      </c>
    </row>
    <row r="3" spans="1:5" x14ac:dyDescent="0.25">
      <c r="A3" t="s">
        <v>4</v>
      </c>
      <c r="B3" t="s">
        <v>7</v>
      </c>
      <c r="C3" s="3">
        <v>0.2986111111111111</v>
      </c>
      <c r="E3" t="s">
        <v>5</v>
      </c>
    </row>
    <row r="4" spans="1:5" x14ac:dyDescent="0.25">
      <c r="A4" t="s">
        <v>4</v>
      </c>
      <c r="B4" t="s">
        <v>8</v>
      </c>
      <c r="C4" s="3">
        <v>0.3576388888888889</v>
      </c>
    </row>
    <row r="5" spans="1:5" x14ac:dyDescent="0.25">
      <c r="A5" t="s">
        <v>4</v>
      </c>
      <c r="B5" t="s">
        <v>9</v>
      </c>
      <c r="C5" s="3">
        <v>0.3888888888888889</v>
      </c>
      <c r="D5" t="s">
        <v>0</v>
      </c>
      <c r="E5" t="s">
        <v>26</v>
      </c>
    </row>
    <row r="6" spans="1:5" x14ac:dyDescent="0.25">
      <c r="A6" t="s">
        <v>4</v>
      </c>
      <c r="B6" t="s">
        <v>10</v>
      </c>
      <c r="C6" s="3">
        <v>0.42708333333333331</v>
      </c>
    </row>
    <row r="7" spans="1:5" x14ac:dyDescent="0.25">
      <c r="A7" t="s">
        <v>4</v>
      </c>
      <c r="B7" t="s">
        <v>11</v>
      </c>
      <c r="C7" s="3">
        <v>0.45833333333333331</v>
      </c>
      <c r="D7" t="s">
        <v>29</v>
      </c>
      <c r="E7" s="1">
        <f>INDEX(B1:C14,MATCH(E5,B1:B14,0),2)</f>
        <v>0.37847222222222227</v>
      </c>
    </row>
    <row r="8" spans="1:5" x14ac:dyDescent="0.25">
      <c r="A8" t="s">
        <v>5</v>
      </c>
      <c r="B8" t="s">
        <v>22</v>
      </c>
      <c r="C8" s="3">
        <v>0.15625</v>
      </c>
    </row>
    <row r="9" spans="1:5" x14ac:dyDescent="0.25">
      <c r="A9" t="s">
        <v>5</v>
      </c>
      <c r="B9" t="s">
        <v>23</v>
      </c>
      <c r="C9" s="3">
        <v>0.2638888888888889</v>
      </c>
    </row>
    <row r="10" spans="1:5" x14ac:dyDescent="0.25">
      <c r="A10" t="s">
        <v>5</v>
      </c>
      <c r="B10" t="s">
        <v>24</v>
      </c>
      <c r="C10" s="3">
        <v>0.2986111111111111</v>
      </c>
    </row>
    <row r="11" spans="1:5" x14ac:dyDescent="0.25">
      <c r="A11" t="s">
        <v>5</v>
      </c>
      <c r="B11" t="s">
        <v>25</v>
      </c>
      <c r="C11" s="3">
        <v>0.34722222222222227</v>
      </c>
    </row>
    <row r="12" spans="1:5" x14ac:dyDescent="0.25">
      <c r="A12" t="s">
        <v>5</v>
      </c>
      <c r="B12" t="s">
        <v>26</v>
      </c>
      <c r="C12" s="3">
        <v>0.37847222222222227</v>
      </c>
    </row>
    <row r="13" spans="1:5" x14ac:dyDescent="0.25">
      <c r="A13" t="s">
        <v>5</v>
      </c>
      <c r="B13" t="s">
        <v>27</v>
      </c>
      <c r="C13" s="3">
        <v>0.41666666666666669</v>
      </c>
    </row>
    <row r="14" spans="1:5" x14ac:dyDescent="0.25">
      <c r="A14" t="s">
        <v>5</v>
      </c>
      <c r="B14" t="s">
        <v>28</v>
      </c>
      <c r="C14" s="3">
        <v>0.44791666666666669</v>
      </c>
    </row>
    <row r="18" spans="1:6" x14ac:dyDescent="0.25">
      <c r="A18" t="s">
        <v>44</v>
      </c>
      <c r="B18">
        <v>1</v>
      </c>
      <c r="C18">
        <v>2</v>
      </c>
      <c r="D18">
        <v>3</v>
      </c>
      <c r="E18">
        <v>4</v>
      </c>
      <c r="F18">
        <v>5</v>
      </c>
    </row>
    <row r="20" spans="1:6" x14ac:dyDescent="0.25">
      <c r="A20" s="1">
        <v>6.9444444444444447E-4</v>
      </c>
    </row>
    <row r="21" spans="1:6" x14ac:dyDescent="0.25">
      <c r="A21" s="1">
        <v>1.3888888888888889E-3</v>
      </c>
    </row>
    <row r="22" spans="1:6" x14ac:dyDescent="0.25">
      <c r="A22" s="1">
        <v>2.0833333333333298E-3</v>
      </c>
    </row>
    <row r="23" spans="1:6" x14ac:dyDescent="0.25">
      <c r="A23" s="1">
        <v>2.7777777777777701E-3</v>
      </c>
    </row>
    <row r="24" spans="1:6" x14ac:dyDescent="0.25">
      <c r="A24" s="1">
        <v>3.4722222222222199E-3</v>
      </c>
    </row>
    <row r="25" spans="1:6" x14ac:dyDescent="0.25">
      <c r="A25" s="1">
        <v>4.1666666666666597E-3</v>
      </c>
    </row>
    <row r="26" spans="1:6" x14ac:dyDescent="0.25">
      <c r="A26" s="1">
        <v>4.8611111111111103E-3</v>
      </c>
      <c r="C26" s="16"/>
    </row>
    <row r="27" spans="1:6" x14ac:dyDescent="0.25">
      <c r="A27" s="1">
        <v>5.5555555555555497E-3</v>
      </c>
      <c r="C27" s="16">
        <f ca="1">C28-DAY(1)</f>
        <v>42845</v>
      </c>
    </row>
    <row r="28" spans="1:6" x14ac:dyDescent="0.25">
      <c r="A28" s="1">
        <v>6.2500000000000003E-3</v>
      </c>
      <c r="C28" s="16">
        <f ca="1">TODAY()</f>
        <v>42846</v>
      </c>
    </row>
    <row r="29" spans="1:6" x14ac:dyDescent="0.25">
      <c r="A29" s="1">
        <v>6.9444444444444397E-3</v>
      </c>
      <c r="C29" s="16">
        <f ca="1">C28+DAY(1)</f>
        <v>42847</v>
      </c>
    </row>
    <row r="30" spans="1:6" x14ac:dyDescent="0.25">
      <c r="A30" s="1">
        <v>7.63888888888888E-3</v>
      </c>
      <c r="C30" s="16">
        <f ca="1">C29+DAY(1)</f>
        <v>42848</v>
      </c>
    </row>
    <row r="31" spans="1:6" x14ac:dyDescent="0.25">
      <c r="A31" s="1">
        <v>8.3333333333333297E-3</v>
      </c>
    </row>
    <row r="32" spans="1:6" x14ac:dyDescent="0.25">
      <c r="A32" s="1">
        <v>9.02777777777777E-3</v>
      </c>
    </row>
    <row r="33" spans="1:1" x14ac:dyDescent="0.25">
      <c r="A33" s="1">
        <v>9.7222222222222206E-3</v>
      </c>
    </row>
    <row r="34" spans="1:1" x14ac:dyDescent="0.25">
      <c r="A34" s="1">
        <v>1.0416666666666701E-2</v>
      </c>
    </row>
    <row r="35" spans="1:1" x14ac:dyDescent="0.25">
      <c r="A35" s="1">
        <v>1.1111111111111099E-2</v>
      </c>
    </row>
    <row r="36" spans="1:1" x14ac:dyDescent="0.25">
      <c r="A36" s="1">
        <v>1.18055555555556E-2</v>
      </c>
    </row>
    <row r="37" spans="1:1" x14ac:dyDescent="0.25">
      <c r="A37" s="1">
        <v>1.2500000000000001E-2</v>
      </c>
    </row>
    <row r="38" spans="1:1" x14ac:dyDescent="0.25">
      <c r="A38" s="1">
        <v>1.31944444444445E-2</v>
      </c>
    </row>
    <row r="39" spans="1:1" x14ac:dyDescent="0.25">
      <c r="A39" s="1">
        <v>1.38888888888889E-2</v>
      </c>
    </row>
    <row r="40" spans="1:1" x14ac:dyDescent="0.25">
      <c r="A40" s="1">
        <v>1.7361111111111101E-2</v>
      </c>
    </row>
    <row r="41" spans="1:1" x14ac:dyDescent="0.25">
      <c r="A41" s="1">
        <v>2.0833333333333301E-2</v>
      </c>
    </row>
    <row r="42" spans="1:1" x14ac:dyDescent="0.25">
      <c r="A42" s="1">
        <v>2.43055555555555E-2</v>
      </c>
    </row>
    <row r="43" spans="1:1" x14ac:dyDescent="0.25">
      <c r="A43" s="1">
        <v>2.7777777777777801E-2</v>
      </c>
    </row>
    <row r="44" spans="1:1" x14ac:dyDescent="0.25">
      <c r="A44" s="1">
        <v>3.125E-2</v>
      </c>
    </row>
    <row r="45" spans="1:1" x14ac:dyDescent="0.25">
      <c r="A45" s="1">
        <v>3.4722222222222203E-2</v>
      </c>
    </row>
    <row r="46" spans="1:1" x14ac:dyDescent="0.25">
      <c r="A46" s="1">
        <v>3.8194444444444399E-2</v>
      </c>
    </row>
    <row r="47" spans="1:1" x14ac:dyDescent="0.25">
      <c r="A47" s="1">
        <v>4.1666666666666602E-2</v>
      </c>
    </row>
    <row r="48" spans="1:1" x14ac:dyDescent="0.25">
      <c r="A48" s="1">
        <v>4.5138888888888902E-2</v>
      </c>
    </row>
    <row r="49" spans="1:1" x14ac:dyDescent="0.25">
      <c r="A49" s="1">
        <v>4.8611111111111098E-2</v>
      </c>
    </row>
    <row r="50" spans="1:1" x14ac:dyDescent="0.25">
      <c r="A50" s="1">
        <v>5.2083333333333301E-2</v>
      </c>
    </row>
    <row r="51" spans="1:1" x14ac:dyDescent="0.25">
      <c r="A51" s="1">
        <v>5.5555555555555497E-2</v>
      </c>
    </row>
    <row r="52" spans="1:1" x14ac:dyDescent="0.25">
      <c r="A52" s="1">
        <v>5.9027777777777797E-2</v>
      </c>
    </row>
    <row r="53" spans="1:1" x14ac:dyDescent="0.25">
      <c r="A53" s="1">
        <v>6.25E-2</v>
      </c>
    </row>
    <row r="54" spans="1:1" x14ac:dyDescent="0.25">
      <c r="A54" s="1">
        <v>6.5972222222222196E-2</v>
      </c>
    </row>
    <row r="55" spans="1:1" x14ac:dyDescent="0.25">
      <c r="A55" s="1">
        <v>6.9444444444444406E-2</v>
      </c>
    </row>
    <row r="56" spans="1:1" x14ac:dyDescent="0.25">
      <c r="A56" s="1">
        <v>7.2916666666666602E-2</v>
      </c>
    </row>
    <row r="57" spans="1:1" x14ac:dyDescent="0.25">
      <c r="A57" s="1">
        <v>7.6388888888888895E-2</v>
      </c>
    </row>
    <row r="58" spans="1:1" x14ac:dyDescent="0.25">
      <c r="A58" s="1">
        <v>7.9861111111111105E-2</v>
      </c>
    </row>
    <row r="59" spans="1:1" x14ac:dyDescent="0.25">
      <c r="A59" s="1">
        <v>8.3333333333333301E-2</v>
      </c>
    </row>
    <row r="60" spans="1:1" x14ac:dyDescent="0.25">
      <c r="A60" s="1">
        <v>8.6805555555555497E-2</v>
      </c>
    </row>
    <row r="61" spans="1:1" x14ac:dyDescent="0.25">
      <c r="A61" s="1">
        <v>9.0277777777777804E-2</v>
      </c>
    </row>
    <row r="62" spans="1:1" x14ac:dyDescent="0.25">
      <c r="A62" s="1">
        <v>9.375E-2</v>
      </c>
    </row>
    <row r="63" spans="1:1" x14ac:dyDescent="0.25">
      <c r="A63" s="1">
        <v>9.7222222222222196E-2</v>
      </c>
    </row>
    <row r="64" spans="1:1" x14ac:dyDescent="0.25">
      <c r="A64" s="1">
        <v>0.100694444444444</v>
      </c>
    </row>
    <row r="65" spans="1:1" x14ac:dyDescent="0.25">
      <c r="A65" s="1">
        <v>0.10416666666666601</v>
      </c>
    </row>
    <row r="66" spans="1:1" x14ac:dyDescent="0.25">
      <c r="A66" s="1">
        <v>0.10763888888888901</v>
      </c>
    </row>
    <row r="67" spans="1:1" x14ac:dyDescent="0.25">
      <c r="A67" s="1">
        <v>0.11111111111111099</v>
      </c>
    </row>
    <row r="68" spans="1:1" x14ac:dyDescent="0.25">
      <c r="A68" s="1">
        <v>0.114583333333333</v>
      </c>
    </row>
    <row r="69" spans="1:1" x14ac:dyDescent="0.25">
      <c r="A69" s="1">
        <v>0.118055555555555</v>
      </c>
    </row>
    <row r="70" spans="1:1" x14ac:dyDescent="0.25">
      <c r="A70" s="1">
        <v>0.121527777777778</v>
      </c>
    </row>
    <row r="71" spans="1:1" x14ac:dyDescent="0.25">
      <c r="A71" s="1">
        <v>0.125</v>
      </c>
    </row>
    <row r="72" spans="1:1" x14ac:dyDescent="0.25">
      <c r="A72" s="1">
        <v>0.12847222222222199</v>
      </c>
    </row>
    <row r="73" spans="1:1" x14ac:dyDescent="0.25">
      <c r="A73" s="1">
        <v>0.131944444444444</v>
      </c>
    </row>
    <row r="74" spans="1:1" x14ac:dyDescent="0.25">
      <c r="A74" s="1">
        <v>0.13541666666666599</v>
      </c>
    </row>
    <row r="75" spans="1:1" x14ac:dyDescent="0.25">
      <c r="A75" s="1">
        <v>0.13888888888888901</v>
      </c>
    </row>
    <row r="76" spans="1:1" x14ac:dyDescent="0.25">
      <c r="A76" s="1">
        <v>0.14236111111111099</v>
      </c>
    </row>
    <row r="77" spans="1:1" x14ac:dyDescent="0.25">
      <c r="A77" s="1">
        <v>0.14583333333333301</v>
      </c>
    </row>
    <row r="78" spans="1:1" x14ac:dyDescent="0.25">
      <c r="A78" s="1">
        <v>0.149305555555555</v>
      </c>
    </row>
    <row r="79" spans="1:1" x14ac:dyDescent="0.25">
      <c r="A79" s="1">
        <v>0.15277777777777801</v>
      </c>
    </row>
    <row r="80" spans="1:1" x14ac:dyDescent="0.25">
      <c r="A80" s="1">
        <v>0.15625</v>
      </c>
    </row>
    <row r="81" spans="1:1" x14ac:dyDescent="0.25">
      <c r="A81" s="1">
        <v>0.15972222222222199</v>
      </c>
    </row>
    <row r="82" spans="1:1" x14ac:dyDescent="0.25">
      <c r="A82" s="1">
        <v>0.163194444444444</v>
      </c>
    </row>
    <row r="83" spans="1:1" x14ac:dyDescent="0.25">
      <c r="A83" s="1">
        <v>0.16666666666666599</v>
      </c>
    </row>
    <row r="84" spans="1:1" x14ac:dyDescent="0.25">
      <c r="A84" s="1">
        <v>0.17013888888888901</v>
      </c>
    </row>
    <row r="85" spans="1:1" x14ac:dyDescent="0.25">
      <c r="A85" s="1">
        <v>0.17361111111111099</v>
      </c>
    </row>
    <row r="86" spans="1:1" x14ac:dyDescent="0.25">
      <c r="A86" s="1">
        <v>0.17708333333333301</v>
      </c>
    </row>
    <row r="87" spans="1:1" x14ac:dyDescent="0.25">
      <c r="A87" s="1">
        <v>0.180555555555555</v>
      </c>
    </row>
    <row r="88" spans="1:1" x14ac:dyDescent="0.25">
      <c r="A88" s="1">
        <v>0.18402777777777801</v>
      </c>
    </row>
    <row r="89" spans="1:1" x14ac:dyDescent="0.25">
      <c r="A89" s="1">
        <v>0.1875</v>
      </c>
    </row>
    <row r="90" spans="1:1" x14ac:dyDescent="0.25">
      <c r="A90" s="1">
        <v>0.19097222222222199</v>
      </c>
    </row>
    <row r="91" spans="1:1" x14ac:dyDescent="0.25">
      <c r="A91" s="1">
        <v>0.194444444444444</v>
      </c>
    </row>
    <row r="92" spans="1:1" x14ac:dyDescent="0.25">
      <c r="A92" s="1">
        <v>0.19791666666666599</v>
      </c>
    </row>
    <row r="93" spans="1:1" x14ac:dyDescent="0.25">
      <c r="A93" s="1">
        <v>0.20138888888888901</v>
      </c>
    </row>
    <row r="94" spans="1:1" x14ac:dyDescent="0.25">
      <c r="A94" s="1">
        <v>0.20486111111111099</v>
      </c>
    </row>
    <row r="95" spans="1:1" x14ac:dyDescent="0.25">
      <c r="A95" s="1">
        <v>0.20833333333333301</v>
      </c>
    </row>
    <row r="96" spans="1:1" x14ac:dyDescent="0.25">
      <c r="A96" s="1">
        <v>0.211805555555555</v>
      </c>
    </row>
    <row r="97" spans="1:1" x14ac:dyDescent="0.25">
      <c r="A97" s="1">
        <v>0.21527777777777801</v>
      </c>
    </row>
    <row r="98" spans="1:1" x14ac:dyDescent="0.25">
      <c r="A98" s="1">
        <v>0.21875</v>
      </c>
    </row>
    <row r="99" spans="1:1" x14ac:dyDescent="0.25">
      <c r="A99" s="1">
        <v>0.22222222222222199</v>
      </c>
    </row>
    <row r="100" spans="1:1" x14ac:dyDescent="0.25">
      <c r="A100" s="1">
        <v>0.225694444444444</v>
      </c>
    </row>
    <row r="101" spans="1:1" x14ac:dyDescent="0.25">
      <c r="A101" s="1">
        <v>0.22916666666666599</v>
      </c>
    </row>
    <row r="102" spans="1:1" x14ac:dyDescent="0.25">
      <c r="A102" s="1">
        <v>0.23263888888888901</v>
      </c>
    </row>
    <row r="103" spans="1:1" x14ac:dyDescent="0.25">
      <c r="A103" s="1">
        <v>0.23611111111111099</v>
      </c>
    </row>
    <row r="104" spans="1:1" x14ac:dyDescent="0.25">
      <c r="A104" s="1">
        <v>0.23958333333333301</v>
      </c>
    </row>
    <row r="105" spans="1:1" x14ac:dyDescent="0.25">
      <c r="A105" s="1">
        <v>0.243055555555555</v>
      </c>
    </row>
    <row r="106" spans="1:1" x14ac:dyDescent="0.25">
      <c r="A106" s="1">
        <v>0.24652777777777801</v>
      </c>
    </row>
    <row r="107" spans="1:1" x14ac:dyDescent="0.25">
      <c r="A107" s="1">
        <v>0.25</v>
      </c>
    </row>
    <row r="108" spans="1:1" x14ac:dyDescent="0.25">
      <c r="A108" s="59">
        <f ca="1">NOW()</f>
        <v>42846.67246736111</v>
      </c>
    </row>
  </sheetData>
  <sortState ref="A2:A3">
    <sortCondition ref="A2"/>
  </sortState>
  <dataValidations count="2">
    <dataValidation type="list" allowBlank="1" showInputMessage="1" showErrorMessage="1" sqref="E3">
      <formula1>$A$7:$A$8</formula1>
    </dataValidation>
    <dataValidation type="list" allowBlank="1" showInputMessage="1" showErrorMessage="1" sqref="E5">
      <formula1>IF($E$3="LF1_38E",bco_E,$B$8:$B$14)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J2"/>
  <sheetViews>
    <sheetView tabSelected="1" workbookViewId="0">
      <selection activeCell="H11" sqref="H11"/>
    </sheetView>
  </sheetViews>
  <sheetFormatPr baseColWidth="10" defaultRowHeight="15" x14ac:dyDescent="0.25"/>
  <cols>
    <col min="2" max="2" width="13.28515625" customWidth="1"/>
    <col min="4" max="4" width="14" customWidth="1"/>
    <col min="5" max="5" width="15" customWidth="1"/>
    <col min="7" max="7" width="18.28515625" customWidth="1"/>
    <col min="8" max="8" width="20" customWidth="1"/>
    <col min="9" max="9" width="15.85546875" style="78" customWidth="1"/>
    <col min="10" max="10" width="11.42578125" style="78"/>
    <col min="11" max="11" width="13" style="9" customWidth="1"/>
    <col min="12" max="12" width="11.42578125" style="78"/>
    <col min="14" max="14" width="11.42578125" style="78"/>
    <col min="16" max="16" width="13.85546875" style="86" customWidth="1"/>
    <col min="17" max="17" width="11.42578125" style="78"/>
    <col min="19" max="19" width="11.42578125" style="78"/>
    <col min="21" max="21" width="11.42578125" style="78"/>
    <col min="23" max="24" width="11.42578125" style="78"/>
    <col min="25" max="25" width="11.42578125" style="87"/>
    <col min="26" max="26" width="11.42578125" style="78"/>
    <col min="27" max="27" width="11.42578125" style="87"/>
    <col min="28" max="28" width="11.42578125" style="78"/>
    <col min="30" max="31" width="11.42578125" style="78"/>
    <col min="33" max="33" width="11.42578125" style="78"/>
    <col min="35" max="35" width="11.42578125" style="78"/>
  </cols>
  <sheetData>
    <row r="1" spans="1:36" ht="60" x14ac:dyDescent="0.25">
      <c r="A1" t="s">
        <v>66</v>
      </c>
      <c r="B1" t="s">
        <v>65</v>
      </c>
      <c r="C1" t="s">
        <v>2</v>
      </c>
      <c r="D1" t="s">
        <v>0</v>
      </c>
      <c r="E1" t="s">
        <v>67</v>
      </c>
      <c r="F1" t="s">
        <v>20</v>
      </c>
      <c r="G1" t="s">
        <v>68</v>
      </c>
      <c r="H1" t="s">
        <v>69</v>
      </c>
      <c r="I1" s="78" t="s">
        <v>77</v>
      </c>
      <c r="J1" s="78" t="s">
        <v>71</v>
      </c>
      <c r="K1" s="9" t="s">
        <v>70</v>
      </c>
      <c r="L1" s="78" t="s">
        <v>72</v>
      </c>
      <c r="M1" t="s">
        <v>73</v>
      </c>
      <c r="N1" s="78" t="s">
        <v>74</v>
      </c>
      <c r="O1" t="s">
        <v>75</v>
      </c>
      <c r="P1" s="86" t="s">
        <v>76</v>
      </c>
      <c r="Q1" s="78" t="s">
        <v>71</v>
      </c>
      <c r="R1" t="s">
        <v>70</v>
      </c>
      <c r="S1" s="78" t="s">
        <v>72</v>
      </c>
      <c r="T1" t="s">
        <v>73</v>
      </c>
      <c r="U1" s="78" t="s">
        <v>74</v>
      </c>
      <c r="V1" t="s">
        <v>75</v>
      </c>
      <c r="W1" s="86" t="s">
        <v>78</v>
      </c>
      <c r="X1" s="78" t="s">
        <v>71</v>
      </c>
      <c r="Y1" s="87" t="s">
        <v>70</v>
      </c>
      <c r="Z1" s="78" t="s">
        <v>72</v>
      </c>
      <c r="AA1" s="87" t="s">
        <v>73</v>
      </c>
      <c r="AB1" s="78" t="s">
        <v>74</v>
      </c>
      <c r="AC1" t="s">
        <v>75</v>
      </c>
      <c r="AD1" s="86" t="s">
        <v>79</v>
      </c>
      <c r="AE1" s="78" t="s">
        <v>71</v>
      </c>
      <c r="AF1" t="s">
        <v>70</v>
      </c>
      <c r="AG1" s="78" t="s">
        <v>72</v>
      </c>
      <c r="AH1" t="s">
        <v>73</v>
      </c>
      <c r="AI1" s="78" t="s">
        <v>74</v>
      </c>
      <c r="AJ1" t="s">
        <v>75</v>
      </c>
    </row>
    <row r="2" spans="1:36" s="9" customFormat="1" ht="45" x14ac:dyDescent="0.25">
      <c r="A2" s="89">
        <f>Feuil3!F2</f>
        <v>42829</v>
      </c>
      <c r="B2" s="9" t="str">
        <f>Feuil3!E2</f>
        <v>sfbvdfbd</v>
      </c>
      <c r="C2" s="9" t="str">
        <f>Feuil3!B3</f>
        <v>LF1_38E</v>
      </c>
      <c r="D2" s="9" t="str">
        <f>Feuil3!C3</f>
        <v>BCOr</v>
      </c>
      <c r="E2" s="9">
        <f>Feuil3!H4</f>
        <v>2</v>
      </c>
      <c r="F2" s="9">
        <f>Feuil3!H5</f>
        <v>4</v>
      </c>
      <c r="G2" s="86">
        <f>Feuil3!O2</f>
        <v>0.16875000000679088</v>
      </c>
      <c r="H2" s="86">
        <f>Feuil3!P2</f>
        <v>2.0833333401242271E-3</v>
      </c>
      <c r="I2" s="86">
        <f>Feuil3!D18</f>
        <v>1.3888888888888889E-3</v>
      </c>
      <c r="J2" s="86">
        <f>'Récap Graphique'!L36</f>
        <v>1.3888888888888889E-3</v>
      </c>
      <c r="K2" s="9" t="str">
        <f>'Récap Graphique'!M36</f>
        <v>gdgdr</v>
      </c>
      <c r="L2" s="86">
        <f>'Récap Graphique'!L37</f>
        <v>0</v>
      </c>
      <c r="M2" s="9" t="str">
        <f>'Récap Graphique'!M37</f>
        <v>N/A</v>
      </c>
      <c r="N2" s="86">
        <f>'Récap Graphique'!L38</f>
        <v>0</v>
      </c>
      <c r="O2" s="9" t="str">
        <f>'Récap Graphique'!M38</f>
        <v>N/A</v>
      </c>
      <c r="P2" s="86">
        <f>Feuil3!H18</f>
        <v>4.8611111111111103E-3</v>
      </c>
      <c r="Q2" s="86">
        <f>'Récap Graphique'!L39</f>
        <v>4.8611111111111103E-3</v>
      </c>
      <c r="R2" s="9" t="str">
        <f>'Récap Graphique'!M39</f>
        <v>fjnghn</v>
      </c>
      <c r="S2" s="86">
        <f>'Récap Graphique'!L40</f>
        <v>0</v>
      </c>
      <c r="T2" s="9" t="str">
        <f>'Récap Graphique'!M40</f>
        <v>N/A</v>
      </c>
      <c r="U2" s="86">
        <f>'Récap Graphique'!L41</f>
        <v>0</v>
      </c>
      <c r="V2" s="9" t="str">
        <f>'Récap Graphique'!M41</f>
        <v>N/A</v>
      </c>
      <c r="W2" s="86">
        <f>Feuil3!L18</f>
        <v>5.5555555555555497E-3</v>
      </c>
      <c r="X2" s="86">
        <f>'Récap Graphique'!L42</f>
        <v>5.5555555555555497E-3</v>
      </c>
      <c r="Y2" s="88" t="str">
        <f>'Récap Graphique'!M42</f>
        <v>gyjkhk</v>
      </c>
      <c r="Z2" s="86">
        <f>'Récap Graphique'!L43</f>
        <v>0</v>
      </c>
      <c r="AA2" s="88" t="str">
        <f>'Récap Graphique'!M43</f>
        <v>N/A</v>
      </c>
      <c r="AB2" s="86">
        <f>'Récap Graphique'!L41</f>
        <v>0</v>
      </c>
      <c r="AC2" s="9" t="str">
        <f>'Récap Graphique'!M44</f>
        <v>N/A</v>
      </c>
      <c r="AD2" s="86">
        <f>Feuil3!P18</f>
        <v>3.4722222222222199E-3</v>
      </c>
      <c r="AE2" s="86">
        <f>'Récap Graphique'!L45</f>
        <v>3.4722222222222199E-3</v>
      </c>
      <c r="AF2" s="9" t="str">
        <f>'Récap Graphique'!M45</f>
        <v>gfjghjk</v>
      </c>
      <c r="AG2" s="86">
        <f>'Récap Graphique'!L46</f>
        <v>0</v>
      </c>
      <c r="AH2" s="9" t="str">
        <f>'Récap Graphique'!M46</f>
        <v>N/A</v>
      </c>
      <c r="AI2" s="86">
        <f>'Récap Graphique'!L47</f>
        <v>0</v>
      </c>
      <c r="AJ2" s="9" t="str">
        <f>'Récap Graphique'!M47</f>
        <v>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Feuil3</vt:lpstr>
      <vt:lpstr>Récap Graphique</vt:lpstr>
      <vt:lpstr>Feuil2</vt:lpstr>
      <vt:lpstr>Base_export</vt:lpstr>
      <vt:lpstr>accept_lot</vt:lpstr>
      <vt:lpstr>bco_E</vt:lpstr>
      <vt:lpstr>bco_F</vt:lpstr>
      <vt:lpstr>duree</vt:lpstr>
      <vt:lpstr>equipe</vt:lpstr>
      <vt:lpstr>ligne</vt:lpstr>
      <vt:lpstr>temps_38E</vt:lpstr>
      <vt:lpstr>temps_38F</vt:lpstr>
    </vt:vector>
  </TitlesOfParts>
  <Company>Novo Nordisk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YMMX (MAXIME MARICAL)</dc:creator>
  <cp:lastModifiedBy>YMMX (MAXIME MARICAL)</cp:lastModifiedBy>
  <cp:lastPrinted>2017-04-13T13:20:32Z</cp:lastPrinted>
  <dcterms:created xsi:type="dcterms:W3CDTF">2017-04-10T09:08:07Z</dcterms:created>
  <dcterms:modified xsi:type="dcterms:W3CDTF">2017-04-21T14:12:07Z</dcterms:modified>
</cp:coreProperties>
</file>