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AladdinSane/"/>
    </mc:Choice>
  </mc:AlternateContent>
  <xr:revisionPtr revIDLastSave="106" documentId="13_ncr:1_{A91DFFEB-753F-4ABD-AFC3-5370D745EDB1}" xr6:coauthVersionLast="47" xr6:coauthVersionMax="47" xr10:uidLastSave="{BB5B4543-B3D6-4CF8-9E34-5A62A9DA1E5F}"/>
  <bookViews>
    <workbookView xWindow="-110" yWindow="-110" windowWidth="38620" windowHeight="21820" activeTab="1" xr2:uid="{1FC198A9-C65E-4766-8D10-7D8E16BDF591}"/>
  </bookViews>
  <sheets>
    <sheet name="SDP1" sheetId="21" r:id="rId1"/>
    <sheet name="SDP2" sheetId="14" r:id="rId2"/>
  </sheets>
  <definedNames>
    <definedName name="_xlnm._FilterDatabase" localSheetId="0" hidden="1">'SDP1'!$A$4:$BB$9</definedName>
    <definedName name="_xlnm._FilterDatabase" localSheetId="1" hidden="1">'SDP2'!$A$4:$BC$11</definedName>
    <definedName name="choix1">OFFSET(#REF!,,,,COUNTA(#REF!))</definedName>
    <definedName name="choix2">#REF!</definedName>
    <definedName name="Choix3">#REF!</definedName>
    <definedName name="Choix4">#REF!</definedName>
    <definedName name="_xlnm.Print_Titles" localSheetId="0">'SDP1'!$3:$4</definedName>
    <definedName name="_xlnm.Print_Titles" localSheetId="1">'SDP2'!$3:$4</definedName>
    <definedName name="Jalons">#REF!</definedName>
    <definedName name="matrice">#REF!</definedName>
    <definedName name="Print_Area" localSheetId="0">'SDP1'!$A$1:$BN$4</definedName>
    <definedName name="Print_Area" localSheetId="1">'SDP2'!$A$1:$BO$8</definedName>
    <definedName name="_xlnm.Print_Area" localSheetId="0">'SDP1'!$A$1:$BN$4</definedName>
    <definedName name="_xlnm.Print_Area" localSheetId="1">'SDP2'!$A$1:$BO$8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4" l="1"/>
  <c r="I5" i="14"/>
  <c r="J5" i="14"/>
  <c r="K5" i="14"/>
  <c r="L5" i="14"/>
  <c r="M5" i="14"/>
  <c r="N5" i="14"/>
  <c r="O5" i="14"/>
  <c r="P5" i="14"/>
  <c r="Q5" i="14"/>
  <c r="R5" i="14"/>
  <c r="S5" i="14"/>
  <c r="T5" i="14"/>
  <c r="U5" i="14"/>
  <c r="V5" i="14"/>
  <c r="W5" i="14"/>
  <c r="X5" i="14"/>
  <c r="Y5" i="14"/>
  <c r="Z5" i="14"/>
  <c r="AA5" i="14"/>
  <c r="AB5" i="14"/>
  <c r="AC5" i="14"/>
  <c r="AD5" i="14"/>
  <c r="AE5" i="14"/>
  <c r="AF5" i="14"/>
  <c r="AG5" i="14"/>
  <c r="AH5" i="14"/>
  <c r="AI5" i="14"/>
  <c r="AJ5" i="14"/>
  <c r="AK5" i="14"/>
  <c r="AL5" i="14"/>
  <c r="AM5" i="14"/>
  <c r="AN5" i="14"/>
  <c r="AO5" i="14"/>
  <c r="G5" i="14" s="1"/>
  <c r="AP5" i="14"/>
  <c r="AQ5" i="14"/>
  <c r="AR5" i="14"/>
  <c r="AS5" i="14"/>
  <c r="AT5" i="14"/>
  <c r="AU5" i="14"/>
  <c r="AV5" i="14"/>
  <c r="AW5" i="14"/>
  <c r="AX5" i="14"/>
  <c r="AY5" i="14"/>
  <c r="AZ5" i="14"/>
  <c r="BA5" i="14"/>
  <c r="BB5" i="14"/>
  <c r="BC5" i="14"/>
  <c r="BD5" i="14"/>
  <c r="BE5" i="14"/>
  <c r="BF5" i="14"/>
  <c r="BG5" i="14"/>
  <c r="BH5" i="14"/>
  <c r="BI5" i="14"/>
  <c r="BJ5" i="14"/>
  <c r="BJ10" i="14" s="1"/>
  <c r="BJ11" i="14" s="1"/>
  <c r="BK5" i="14"/>
  <c r="BL5" i="14"/>
  <c r="BM5" i="14"/>
  <c r="BM10" i="14" s="1"/>
  <c r="BM11" i="14" s="1"/>
  <c r="BN5" i="14"/>
  <c r="BO5" i="14"/>
  <c r="H6" i="14"/>
  <c r="I6" i="14"/>
  <c r="J6" i="14"/>
  <c r="G6" i="14" s="1"/>
  <c r="K6" i="14"/>
  <c r="L6" i="14"/>
  <c r="M6" i="14"/>
  <c r="N6" i="14"/>
  <c r="O6" i="14"/>
  <c r="P6" i="14"/>
  <c r="Q6" i="14"/>
  <c r="R6" i="14"/>
  <c r="S6" i="14"/>
  <c r="T6" i="14"/>
  <c r="U6" i="14"/>
  <c r="V6" i="14"/>
  <c r="W6" i="14"/>
  <c r="X6" i="14"/>
  <c r="Y6" i="14"/>
  <c r="Z6" i="14"/>
  <c r="AA6" i="14"/>
  <c r="AB6" i="14"/>
  <c r="AC6" i="14"/>
  <c r="AD6" i="14"/>
  <c r="AE6" i="14"/>
  <c r="AF6" i="14"/>
  <c r="AG6" i="14"/>
  <c r="AH6" i="14"/>
  <c r="AI6" i="14"/>
  <c r="AJ6" i="14"/>
  <c r="AK6" i="14"/>
  <c r="AL6" i="14"/>
  <c r="AM6" i="14"/>
  <c r="AN6" i="14"/>
  <c r="AO6" i="14"/>
  <c r="AP6" i="14"/>
  <c r="AQ6" i="14"/>
  <c r="AR6" i="14"/>
  <c r="AS6" i="14"/>
  <c r="AT6" i="14"/>
  <c r="AU6" i="14"/>
  <c r="AV6" i="14"/>
  <c r="AW6" i="14"/>
  <c r="AX6" i="14"/>
  <c r="AY6" i="14"/>
  <c r="AZ6" i="14"/>
  <c r="BA6" i="14"/>
  <c r="BB6" i="14"/>
  <c r="BC6" i="14"/>
  <c r="BD6" i="14"/>
  <c r="BE6" i="14"/>
  <c r="BF6" i="14"/>
  <c r="BG6" i="14"/>
  <c r="BH6" i="14"/>
  <c r="BI6" i="14"/>
  <c r="BI10" i="14" s="1"/>
  <c r="BI11" i="14" s="1"/>
  <c r="BJ6" i="14"/>
  <c r="BK6" i="14"/>
  <c r="BL6" i="14"/>
  <c r="BM6" i="14"/>
  <c r="BN6" i="14"/>
  <c r="BN10" i="14" s="1"/>
  <c r="BN11" i="14" s="1"/>
  <c r="BO6" i="14"/>
  <c r="H7" i="14"/>
  <c r="I7" i="14"/>
  <c r="G7" i="14" s="1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F7" i="14"/>
  <c r="AG7" i="14"/>
  <c r="AH7" i="14"/>
  <c r="AI7" i="14"/>
  <c r="AJ7" i="14"/>
  <c r="AK7" i="14"/>
  <c r="AL7" i="14"/>
  <c r="AM7" i="14"/>
  <c r="AN7" i="14"/>
  <c r="AO7" i="14"/>
  <c r="AP7" i="14"/>
  <c r="AQ7" i="14"/>
  <c r="AR7" i="14"/>
  <c r="AS7" i="14"/>
  <c r="AT7" i="14"/>
  <c r="AU7" i="14"/>
  <c r="AV7" i="14"/>
  <c r="AW7" i="14"/>
  <c r="AX7" i="14"/>
  <c r="AY7" i="14"/>
  <c r="AZ7" i="14"/>
  <c r="BA7" i="14"/>
  <c r="BB7" i="14"/>
  <c r="BC7" i="14"/>
  <c r="BD7" i="14"/>
  <c r="BD10" i="14" s="1"/>
  <c r="BD11" i="14" s="1"/>
  <c r="BE7" i="14"/>
  <c r="BF7" i="14"/>
  <c r="BG7" i="14"/>
  <c r="BH7" i="14"/>
  <c r="BI7" i="14"/>
  <c r="BJ7" i="14"/>
  <c r="BK7" i="14"/>
  <c r="BL7" i="14"/>
  <c r="BM7" i="14"/>
  <c r="BN7" i="14"/>
  <c r="BO7" i="14"/>
  <c r="H8" i="14"/>
  <c r="I8" i="14"/>
  <c r="J8" i="14"/>
  <c r="K8" i="14"/>
  <c r="L8" i="14"/>
  <c r="M8" i="14"/>
  <c r="G8" i="14" s="1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AG8" i="14"/>
  <c r="AH8" i="14"/>
  <c r="AI8" i="14"/>
  <c r="AJ8" i="14"/>
  <c r="AK8" i="14"/>
  <c r="AL8" i="14"/>
  <c r="AM8" i="14"/>
  <c r="AN8" i="14"/>
  <c r="AO8" i="14"/>
  <c r="AP8" i="14"/>
  <c r="AQ8" i="14"/>
  <c r="AR8" i="14"/>
  <c r="AS8" i="14"/>
  <c r="AT8" i="14"/>
  <c r="AU8" i="14"/>
  <c r="AV8" i="14"/>
  <c r="AW8" i="14"/>
  <c r="AX8" i="14"/>
  <c r="AY8" i="14"/>
  <c r="AZ8" i="14"/>
  <c r="BA8" i="14"/>
  <c r="BB8" i="14"/>
  <c r="BC8" i="14"/>
  <c r="BD8" i="14"/>
  <c r="BE8" i="14"/>
  <c r="BF8" i="14"/>
  <c r="BF10" i="14" s="1"/>
  <c r="BF11" i="14" s="1"/>
  <c r="BG8" i="14"/>
  <c r="BH8" i="14"/>
  <c r="BH10" i="14" s="1"/>
  <c r="BH11" i="14" s="1"/>
  <c r="BI8" i="14"/>
  <c r="BJ8" i="14"/>
  <c r="BK8" i="14"/>
  <c r="BL8" i="14"/>
  <c r="BM8" i="14"/>
  <c r="BN8" i="14"/>
  <c r="BO8" i="14"/>
  <c r="BO10" i="14" s="1"/>
  <c r="BO11" i="14" s="1"/>
  <c r="BE10" i="14"/>
  <c r="BE11" i="14" s="1"/>
  <c r="BG10" i="14"/>
  <c r="BG11" i="14" s="1"/>
  <c r="F5" i="21"/>
  <c r="BC8" i="21"/>
  <c r="BD8" i="21"/>
  <c r="BE8" i="21"/>
  <c r="BF8" i="21"/>
  <c r="BF9" i="21" s="1"/>
  <c r="BG8" i="21"/>
  <c r="BH8" i="21"/>
  <c r="BH9" i="21" s="1"/>
  <c r="BI8" i="21"/>
  <c r="BJ8" i="21"/>
  <c r="BJ9" i="21" s="1"/>
  <c r="BK8" i="21"/>
  <c r="BL8" i="21"/>
  <c r="BM8" i="21"/>
  <c r="BN8" i="21"/>
  <c r="BN9" i="21" s="1"/>
  <c r="BC9" i="21"/>
  <c r="BD9" i="21"/>
  <c r="BE9" i="21"/>
  <c r="BG9" i="21"/>
  <c r="BI9" i="21"/>
  <c r="BK9" i="21"/>
  <c r="BL9" i="21"/>
  <c r="BM9" i="21"/>
  <c r="E5" i="21"/>
  <c r="D5" i="21"/>
  <c r="BK10" i="14"/>
  <c r="BK11" i="14" s="1"/>
  <c r="BL10" i="14"/>
  <c r="BL11" i="14" s="1"/>
  <c r="E6" i="21"/>
  <c r="D7" i="21" s="1"/>
  <c r="BN4" i="21"/>
  <c r="D6" i="21"/>
  <c r="G4" i="21"/>
  <c r="BB8" i="21"/>
  <c r="BB9" i="21" s="1"/>
  <c r="BA8" i="21"/>
  <c r="BA9" i="21" s="1"/>
  <c r="AZ8" i="21"/>
  <c r="AZ9" i="21" s="1"/>
  <c r="AY8" i="21"/>
  <c r="AY9" i="21" s="1"/>
  <c r="AX8" i="21"/>
  <c r="AX9" i="21" s="1"/>
  <c r="AW8" i="21"/>
  <c r="AW9" i="21" s="1"/>
  <c r="AV8" i="21"/>
  <c r="AV9" i="21" s="1"/>
  <c r="AU8" i="21"/>
  <c r="AU9" i="21" s="1"/>
  <c r="AT8" i="21"/>
  <c r="AT9" i="21" s="1"/>
  <c r="AS8" i="21"/>
  <c r="AS9" i="21" s="1"/>
  <c r="AR8" i="21"/>
  <c r="AR9" i="21" s="1"/>
  <c r="AQ8" i="21"/>
  <c r="AQ9" i="21" s="1"/>
  <c r="AP8" i="21"/>
  <c r="AP9" i="21" s="1"/>
  <c r="AO8" i="21"/>
  <c r="AO9" i="21" s="1"/>
  <c r="AN8" i="21"/>
  <c r="AN9" i="21" s="1"/>
  <c r="AM8" i="21"/>
  <c r="AM9" i="21" s="1"/>
  <c r="AL8" i="21"/>
  <c r="AL9" i="21" s="1"/>
  <c r="AK8" i="21"/>
  <c r="AK9" i="21" s="1"/>
  <c r="AJ8" i="21"/>
  <c r="AJ9" i="21" s="1"/>
  <c r="AI8" i="21"/>
  <c r="AI9" i="21" s="1"/>
  <c r="AH8" i="21"/>
  <c r="AH9" i="21" s="1"/>
  <c r="AG8" i="21"/>
  <c r="AG9" i="21" s="1"/>
  <c r="AF8" i="21"/>
  <c r="AF9" i="21" s="1"/>
  <c r="AE8" i="21"/>
  <c r="AE9" i="21" s="1"/>
  <c r="AD8" i="21"/>
  <c r="AD9" i="21" s="1"/>
  <c r="AC8" i="21"/>
  <c r="AC9" i="21" s="1"/>
  <c r="AB8" i="21"/>
  <c r="AB9" i="21" s="1"/>
  <c r="AA8" i="21"/>
  <c r="AA9" i="21" s="1"/>
  <c r="Z8" i="21"/>
  <c r="Z9" i="21" s="1"/>
  <c r="Y8" i="21"/>
  <c r="Y9" i="21" s="1"/>
  <c r="X8" i="21"/>
  <c r="X9" i="21" s="1"/>
  <c r="W8" i="21"/>
  <c r="W9" i="21" s="1"/>
  <c r="V8" i="21"/>
  <c r="V9" i="21" s="1"/>
  <c r="U8" i="21"/>
  <c r="U9" i="21" s="1"/>
  <c r="T8" i="21"/>
  <c r="T9" i="21" s="1"/>
  <c r="S8" i="21"/>
  <c r="S9" i="21" s="1"/>
  <c r="R8" i="21"/>
  <c r="R9" i="21" s="1"/>
  <c r="Q8" i="21"/>
  <c r="Q9" i="21" s="1"/>
  <c r="P8" i="21"/>
  <c r="P9" i="21" s="1"/>
  <c r="O8" i="21"/>
  <c r="O9" i="21" s="1"/>
  <c r="N8" i="21"/>
  <c r="N9" i="21" s="1"/>
  <c r="M8" i="21"/>
  <c r="M9" i="21" s="1"/>
  <c r="L8" i="21"/>
  <c r="L9" i="21" s="1"/>
  <c r="K8" i="21"/>
  <c r="K9" i="21" s="1"/>
  <c r="J8" i="21"/>
  <c r="J9" i="21" s="1"/>
  <c r="I8" i="21"/>
  <c r="I9" i="21" s="1"/>
  <c r="H8" i="21"/>
  <c r="H9" i="21" s="1"/>
  <c r="G8" i="21"/>
  <c r="G9" i="21" s="1"/>
  <c r="F6" i="21"/>
  <c r="F8" i="21" s="1"/>
  <c r="F9" i="21" s="1"/>
  <c r="BM4" i="21"/>
  <c r="BL4" i="21"/>
  <c r="BK4" i="21"/>
  <c r="BJ4" i="21"/>
  <c r="BI4" i="21"/>
  <c r="BH4" i="21"/>
  <c r="BG4" i="21"/>
  <c r="BF4" i="21"/>
  <c r="BE4" i="21"/>
  <c r="BD4" i="21"/>
  <c r="BC4" i="21"/>
  <c r="BB4" i="21"/>
  <c r="BA4" i="21"/>
  <c r="AZ4" i="21"/>
  <c r="AY4" i="21"/>
  <c r="AX4" i="21"/>
  <c r="AW4" i="21"/>
  <c r="AV4" i="21"/>
  <c r="AU4" i="21"/>
  <c r="AT4" i="21"/>
  <c r="AS4" i="21"/>
  <c r="AR4" i="21"/>
  <c r="AQ4" i="21"/>
  <c r="AP4" i="21"/>
  <c r="AO4" i="21"/>
  <c r="AN4" i="21"/>
  <c r="AM4" i="21"/>
  <c r="AL4" i="21"/>
  <c r="AK4" i="21"/>
  <c r="AJ4" i="21"/>
  <c r="AI4" i="21"/>
  <c r="AH4" i="21"/>
  <c r="AG4" i="21"/>
  <c r="AF4" i="21"/>
  <c r="AE4" i="21"/>
  <c r="AD4" i="21"/>
  <c r="AC4" i="21"/>
  <c r="AB4" i="21"/>
  <c r="AA4" i="21"/>
  <c r="Z4" i="21"/>
  <c r="Y4" i="21"/>
  <c r="X4" i="21"/>
  <c r="W4" i="21"/>
  <c r="V4" i="21"/>
  <c r="U4" i="21"/>
  <c r="T4" i="21"/>
  <c r="S4" i="21"/>
  <c r="R4" i="21"/>
  <c r="Q4" i="21"/>
  <c r="P4" i="21"/>
  <c r="O4" i="21"/>
  <c r="N4" i="21"/>
  <c r="M4" i="21"/>
  <c r="L4" i="21"/>
  <c r="K4" i="21"/>
  <c r="J4" i="21"/>
  <c r="I4" i="21"/>
  <c r="H4" i="21"/>
  <c r="AQ3" i="21"/>
  <c r="AE3" i="21"/>
  <c r="S3" i="21"/>
  <c r="G3" i="21"/>
  <c r="S4" i="14" l="1"/>
  <c r="R4" i="14"/>
  <c r="Q4" i="14"/>
  <c r="P4" i="14"/>
  <c r="O4" i="14"/>
  <c r="N4" i="14"/>
  <c r="M4" i="14"/>
  <c r="L4" i="14"/>
  <c r="K4" i="14"/>
  <c r="J4" i="14"/>
  <c r="I4" i="14"/>
  <c r="H4" i="14"/>
  <c r="H3" i="14"/>
  <c r="BO4" i="14" l="1"/>
  <c r="BN4" i="14"/>
  <c r="BM4" i="14"/>
  <c r="BL4" i="14"/>
  <c r="BK4" i="14"/>
  <c r="BJ4" i="14"/>
  <c r="BI4" i="14"/>
  <c r="BH4" i="14"/>
  <c r="BG4" i="14"/>
  <c r="BF4" i="14"/>
  <c r="BE4" i="14"/>
  <c r="BD4" i="14"/>
  <c r="AR4" i="14"/>
  <c r="N10" i="14" l="1"/>
  <c r="N11" i="14" s="1"/>
  <c r="K10" i="14"/>
  <c r="K11" i="14" s="1"/>
  <c r="L10" i="14"/>
  <c r="L11" i="14" s="1"/>
  <c r="I10" i="14"/>
  <c r="I11" i="14" s="1"/>
  <c r="R10" i="14"/>
  <c r="R11" i="14" s="1"/>
  <c r="S10" i="14"/>
  <c r="S11" i="14" s="1"/>
  <c r="Q10" i="14"/>
  <c r="Q11" i="14" s="1"/>
  <c r="M10" i="14"/>
  <c r="M11" i="14" s="1"/>
  <c r="J10" i="14"/>
  <c r="J11" i="14" s="1"/>
  <c r="O10" i="14"/>
  <c r="O11" i="14" s="1"/>
  <c r="P10" i="14"/>
  <c r="P11" i="14" s="1"/>
  <c r="AF3" i="14"/>
  <c r="AR3" i="14"/>
  <c r="T3" i="14"/>
  <c r="T4" i="14"/>
  <c r="AE4" i="14"/>
  <c r="AD4" i="14"/>
  <c r="AC4" i="14"/>
  <c r="AB4" i="14"/>
  <c r="AA4" i="14"/>
  <c r="Z4" i="14"/>
  <c r="Y4" i="14"/>
  <c r="X4" i="14"/>
  <c r="W4" i="14"/>
  <c r="V4" i="14"/>
  <c r="U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BC4" i="14"/>
  <c r="BB4" i="14"/>
  <c r="BA4" i="14"/>
  <c r="AZ4" i="14"/>
  <c r="AY4" i="14"/>
  <c r="AX4" i="14"/>
  <c r="AW4" i="14"/>
  <c r="AV4" i="14"/>
  <c r="AU4" i="14"/>
  <c r="AT4" i="14"/>
  <c r="AS4" i="14"/>
  <c r="H10" i="14" l="1"/>
  <c r="H11" i="14" s="1"/>
  <c r="AU10" i="14" l="1"/>
  <c r="AU11" i="14" s="1"/>
  <c r="BC10" i="14"/>
  <c r="BC11" i="14" s="1"/>
  <c r="BB10" i="14"/>
  <c r="BB11" i="14" s="1"/>
  <c r="AT10" i="14"/>
  <c r="AT11" i="14" s="1"/>
  <c r="AZ10" i="14"/>
  <c r="AZ11" i="14" s="1"/>
  <c r="AY10" i="14"/>
  <c r="AY11" i="14" s="1"/>
  <c r="T10" i="14"/>
  <c r="T11" i="14" s="1"/>
  <c r="AJ10" i="14"/>
  <c r="AJ11" i="14" s="1"/>
  <c r="AQ10" i="14"/>
  <c r="AQ11" i="14" s="1"/>
  <c r="AI10" i="14"/>
  <c r="AI11" i="14" s="1"/>
  <c r="AW10" i="14"/>
  <c r="AW11" i="14" s="1"/>
  <c r="AN10" i="14"/>
  <c r="AN11" i="14" s="1"/>
  <c r="AB10" i="14"/>
  <c r="AB11" i="14" s="1"/>
  <c r="AK10" i="14"/>
  <c r="AK11" i="14" s="1"/>
  <c r="Z10" i="14"/>
  <c r="Z11" i="14" s="1"/>
  <c r="X10" i="14"/>
  <c r="X11" i="14" s="1"/>
  <c r="AE10" i="14"/>
  <c r="AE11" i="14" s="1"/>
  <c r="AP10" i="14"/>
  <c r="AP11" i="14" s="1"/>
  <c r="BA10" i="14"/>
  <c r="BA11" i="14" s="1"/>
  <c r="AF10" i="14"/>
  <c r="AF11" i="14" s="1"/>
  <c r="AO10" i="14"/>
  <c r="AO11" i="14" s="1"/>
  <c r="AH10" i="14"/>
  <c r="AH11" i="14" s="1"/>
  <c r="AM10" i="14"/>
  <c r="AM11" i="14" s="1"/>
  <c r="W10" i="14"/>
  <c r="W11" i="14" s="1"/>
  <c r="AD10" i="14"/>
  <c r="AD11" i="14" s="1"/>
  <c r="AS10" i="14"/>
  <c r="AS11" i="14" s="1"/>
  <c r="AR10" i="14"/>
  <c r="AR11" i="14" s="1"/>
  <c r="AV10" i="14"/>
  <c r="AV11" i="14" s="1"/>
  <c r="AX10" i="14"/>
  <c r="AX11" i="14" s="1"/>
  <c r="AA10" i="14"/>
  <c r="AA11" i="14" s="1"/>
  <c r="AG10" i="14"/>
  <c r="AG11" i="14" s="1"/>
  <c r="Y10" i="14"/>
  <c r="Y11" i="14" s="1"/>
  <c r="AC10" i="14"/>
  <c r="AC11" i="14" s="1"/>
  <c r="AL10" i="14"/>
  <c r="AL11" i="14" s="1"/>
  <c r="V10" i="14"/>
  <c r="V11" i="14" s="1"/>
  <c r="U10" i="14"/>
  <c r="U11" i="14" s="1"/>
  <c r="G10" i="14" l="1"/>
  <c r="G11" i="14" s="1"/>
</calcChain>
</file>

<file path=xl/sharedStrings.xml><?xml version="1.0" encoding="utf-8"?>
<sst xmlns="http://schemas.openxmlformats.org/spreadsheetml/2006/main" count="42" uniqueCount="23">
  <si>
    <t>RESSOURCES EXTERNES (CONTRACTUELS)</t>
  </si>
  <si>
    <t>VALEURS</t>
  </si>
  <si>
    <t>TOTAUX
JOURS / PERSONNE ESTIMÉ</t>
  </si>
  <si>
    <t>Date fin</t>
  </si>
  <si>
    <t>Date début</t>
  </si>
  <si>
    <t>SOUS-ÉLÉMENTS</t>
  </si>
  <si>
    <t>Date ouverture</t>
  </si>
  <si>
    <t>Ouverture</t>
  </si>
  <si>
    <t>Date fermeture</t>
  </si>
  <si>
    <t>SDP - Détaillée</t>
  </si>
  <si>
    <t>Planification</t>
  </si>
  <si>
    <t>Année fermeture</t>
  </si>
  <si>
    <t>Manutentionnaire</t>
  </si>
  <si>
    <t>JALONS (1 à 5)</t>
  </si>
  <si>
    <t>Gestion du temps</t>
  </si>
  <si>
    <t>fermeture</t>
  </si>
  <si>
    <t>Avocat</t>
  </si>
  <si>
    <t>Temps projet</t>
  </si>
  <si>
    <t>Conception | Réalisation</t>
  </si>
  <si>
    <t>Etape2</t>
  </si>
  <si>
    <t>Étape3</t>
  </si>
  <si>
    <t>PARTIES PRENANTES</t>
  </si>
  <si>
    <t xml:space="preserve">Capacité totale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</si>
</sst>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7" formatCode="mmmm/yy"/>
    <numFmt numFmtId="168" formatCode="mmmm"/>
    <numFmt numFmtId="169" formatCode="yyyy/mm/dd;@"/>
    <numFmt numFmtId="173" formatCode="0.0&quot; h&quot;"/>
    <numFmt numFmtId="174" formatCode="0&quot; j&quot;"/>
    <numFmt numFmtId="175" formatCode=";;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rgb="FF0000FF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8"/>
      <color theme="4" tint="-0.249977111117893"/>
      <name val="Amasis MT Pro Black"/>
      <family val="1"/>
    </font>
    <font>
      <sz val="26"/>
      <color theme="4" tint="-0.249977111117893"/>
      <name val="Amasis MT Pro Black"/>
      <family val="1"/>
    </font>
    <font>
      <sz val="24"/>
      <color theme="4" tint="-0.249977111117893"/>
      <name val="Amasis MT Pro Black"/>
      <family val="1"/>
    </font>
    <font>
      <sz val="12"/>
      <color theme="4" tint="-0.249977111117893"/>
      <name val="Amasis MT Pro Black"/>
      <family val="1"/>
    </font>
    <font>
      <sz val="14"/>
      <color rgb="FFFF0000"/>
      <name val="Amasis MT Pro Black"/>
      <family val="1"/>
    </font>
    <font>
      <b/>
      <u/>
      <sz val="12"/>
      <name val="Amasis MT Pro Black"/>
      <family val="1"/>
    </font>
    <font>
      <sz val="20"/>
      <color rgb="FFFF0000"/>
      <name val="Amasis MT Pro Black"/>
      <family val="1"/>
    </font>
    <font>
      <sz val="7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66">
    <xf numFmtId="0" fontId="0" fillId="0" borderId="0" xfId="0"/>
    <xf numFmtId="0" fontId="0" fillId="0" borderId="0" xfId="0" applyAlignment="1">
      <alignment horizontal="centerContinuous"/>
    </xf>
    <xf numFmtId="0" fontId="5" fillId="0" borderId="0" xfId="0" applyFont="1"/>
    <xf numFmtId="0" fontId="1" fillId="3" borderId="4" xfId="0" applyFont="1" applyFill="1" applyBorder="1" applyAlignment="1">
      <alignment horizontal="centerContinuous" vertical="center"/>
    </xf>
    <xf numFmtId="0" fontId="0" fillId="0" borderId="0" xfId="0" applyProtection="1">
      <protection locked="0"/>
    </xf>
    <xf numFmtId="168" fontId="1" fillId="3" borderId="7" xfId="0" applyNumberFormat="1" applyFont="1" applyFill="1" applyBorder="1" applyAlignment="1">
      <alignment horizontal="center" vertical="center" textRotation="90"/>
    </xf>
    <xf numFmtId="168" fontId="1" fillId="6" borderId="7" xfId="0" applyNumberFormat="1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Continuous"/>
    </xf>
    <xf numFmtId="0" fontId="1" fillId="7" borderId="10" xfId="0" applyFont="1" applyFill="1" applyBorder="1" applyAlignment="1">
      <alignment horizontal="centerContinuous"/>
    </xf>
    <xf numFmtId="0" fontId="1" fillId="7" borderId="11" xfId="0" applyFont="1" applyFill="1" applyBorder="1" applyAlignment="1">
      <alignment horizontal="centerContinuous"/>
    </xf>
    <xf numFmtId="0" fontId="1" fillId="6" borderId="12" xfId="0" applyFont="1" applyFill="1" applyBorder="1" applyAlignment="1">
      <alignment horizontal="centerContinuous"/>
    </xf>
    <xf numFmtId="0" fontId="1" fillId="6" borderId="13" xfId="0" applyFont="1" applyFill="1" applyBorder="1" applyAlignment="1">
      <alignment horizontal="centerContinuous"/>
    </xf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horizontal="centerContinuous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" fillId="7" borderId="5" xfId="0" applyFont="1" applyFill="1" applyBorder="1" applyAlignment="1">
      <alignment horizontal="centerContinuous"/>
    </xf>
    <xf numFmtId="0" fontId="1" fillId="6" borderId="1" xfId="0" applyFont="1" applyFill="1" applyBorder="1" applyAlignment="1">
      <alignment horizontal="centerContinuous"/>
    </xf>
    <xf numFmtId="0" fontId="1" fillId="6" borderId="14" xfId="0" applyFont="1" applyFill="1" applyBorder="1" applyAlignment="1">
      <alignment horizontal="centerContinuous"/>
    </xf>
    <xf numFmtId="14" fontId="14" fillId="0" borderId="0" xfId="0" applyNumberFormat="1" applyFont="1" applyAlignment="1">
      <alignment horizontal="centerContinuous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wrapText="1"/>
    </xf>
    <xf numFmtId="169" fontId="18" fillId="2" borderId="1" xfId="0" applyNumberFormat="1" applyFont="1" applyFill="1" applyBorder="1" applyAlignment="1" applyProtection="1">
      <alignment horizontal="center" vertical="center"/>
      <protection locked="0"/>
    </xf>
    <xf numFmtId="14" fontId="10" fillId="0" borderId="6" xfId="0" applyNumberFormat="1" applyFont="1" applyBorder="1" applyAlignment="1">
      <alignment horizontal="center"/>
    </xf>
    <xf numFmtId="14" fontId="1" fillId="3" borderId="5" xfId="0" applyNumberFormat="1" applyFont="1" applyFill="1" applyBorder="1" applyAlignment="1">
      <alignment horizontal="centerContinuous" vertical="center"/>
    </xf>
    <xf numFmtId="169" fontId="18" fillId="2" borderId="1" xfId="0" applyNumberFormat="1" applyFont="1" applyFill="1" applyBorder="1" applyAlignment="1" applyProtection="1">
      <alignment vertical="center"/>
      <protection locked="0"/>
    </xf>
    <xf numFmtId="169" fontId="17" fillId="0" borderId="0" xfId="0" applyNumberFormat="1" applyFont="1" applyAlignment="1">
      <alignment vertical="center"/>
    </xf>
    <xf numFmtId="0" fontId="1" fillId="4" borderId="15" xfId="0" applyFont="1" applyFill="1" applyBorder="1" applyAlignment="1">
      <alignment horizontal="left" vertical="center" indent="2"/>
    </xf>
    <xf numFmtId="0" fontId="1" fillId="4" borderId="16" xfId="0" applyFont="1" applyFill="1" applyBorder="1" applyAlignment="1">
      <alignment horizontal="right" vertical="center"/>
    </xf>
    <xf numFmtId="0" fontId="1" fillId="4" borderId="18" xfId="0" applyFont="1" applyFill="1" applyBorder="1" applyAlignment="1">
      <alignment horizontal="left" vertical="center" indent="2"/>
    </xf>
    <xf numFmtId="0" fontId="1" fillId="4" borderId="19" xfId="0" applyFont="1" applyFill="1" applyBorder="1" applyAlignment="1">
      <alignment horizontal="right" vertical="center"/>
    </xf>
    <xf numFmtId="174" fontId="9" fillId="0" borderId="6" xfId="0" applyNumberFormat="1" applyFont="1" applyBorder="1" applyAlignment="1">
      <alignment horizontal="center" vertical="center"/>
    </xf>
    <xf numFmtId="174" fontId="7" fillId="4" borderId="3" xfId="0" applyNumberFormat="1" applyFont="1" applyFill="1" applyBorder="1" applyAlignment="1">
      <alignment horizontal="center"/>
    </xf>
    <xf numFmtId="173" fontId="21" fillId="4" borderId="2" xfId="0" applyNumberFormat="1" applyFont="1" applyFill="1" applyBorder="1" applyAlignment="1">
      <alignment horizontal="center"/>
    </xf>
    <xf numFmtId="0" fontId="8" fillId="0" borderId="6" xfId="0" applyNumberFormat="1" applyFont="1" applyBorder="1" applyAlignment="1">
      <alignment horizontal="center"/>
    </xf>
    <xf numFmtId="168" fontId="1" fillId="6" borderId="7" xfId="0" applyNumberFormat="1" applyFont="1" applyFill="1" applyBorder="1" applyAlignment="1">
      <alignment vertical="center" textRotation="90"/>
    </xf>
    <xf numFmtId="168" fontId="1" fillId="3" borderId="7" xfId="0" applyNumberFormat="1" applyFont="1" applyFill="1" applyBorder="1" applyAlignment="1">
      <alignment vertical="center" textRotation="90"/>
    </xf>
    <xf numFmtId="167" fontId="1" fillId="5" borderId="3" xfId="0" applyNumberFormat="1" applyFont="1" applyFill="1" applyBorder="1" applyAlignment="1">
      <alignment vertical="center" textRotation="90"/>
    </xf>
    <xf numFmtId="174" fontId="7" fillId="4" borderId="3" xfId="0" applyNumberFormat="1" applyFont="1" applyFill="1" applyBorder="1" applyAlignment="1"/>
    <xf numFmtId="173" fontId="21" fillId="4" borderId="2" xfId="0" applyNumberFormat="1" applyFont="1" applyFill="1" applyBorder="1" applyAlignment="1"/>
    <xf numFmtId="167" fontId="1" fillId="5" borderId="3" xfId="0" applyNumberFormat="1" applyFont="1" applyFill="1" applyBorder="1" applyAlignment="1">
      <alignment horizontal="center" vertical="top" textRotation="90"/>
    </xf>
    <xf numFmtId="0" fontId="1" fillId="3" borderId="9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/>
    </xf>
    <xf numFmtId="0" fontId="10" fillId="8" borderId="6" xfId="0" applyFont="1" applyFill="1" applyBorder="1" applyAlignment="1" applyProtection="1">
      <protection locked="0"/>
    </xf>
    <xf numFmtId="0" fontId="12" fillId="8" borderId="6" xfId="0" applyFont="1" applyFill="1" applyBorder="1" applyAlignment="1" applyProtection="1">
      <protection locked="0"/>
    </xf>
    <xf numFmtId="14" fontId="10" fillId="0" borderId="6" xfId="0" applyNumberFormat="1" applyFont="1" applyBorder="1" applyAlignment="1"/>
    <xf numFmtId="174" fontId="9" fillId="0" borderId="6" xfId="0" applyNumberFormat="1" applyFont="1" applyBorder="1" applyAlignment="1">
      <alignment vertical="center"/>
    </xf>
    <xf numFmtId="174" fontId="5" fillId="4" borderId="17" xfId="0" applyNumberFormat="1" applyFont="1" applyFill="1" applyBorder="1" applyAlignment="1">
      <alignment horizontal="left" vertical="center"/>
    </xf>
    <xf numFmtId="173" fontId="6" fillId="4" borderId="20" xfId="0" applyNumberFormat="1" applyFont="1" applyFill="1" applyBorder="1" applyAlignment="1">
      <alignment horizontal="left" vertical="center"/>
    </xf>
    <xf numFmtId="0" fontId="10" fillId="0" borderId="6" xfId="0" applyFont="1" applyBorder="1" applyAlignment="1" applyProtection="1">
      <protection locked="0"/>
    </xf>
    <xf numFmtId="0" fontId="12" fillId="0" borderId="6" xfId="0" applyFont="1" applyBorder="1" applyAlignment="1" applyProtection="1"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" fillId="3" borderId="4" xfId="0" applyFont="1" applyFill="1" applyBorder="1" applyAlignment="1">
      <alignment vertical="center"/>
    </xf>
    <xf numFmtId="169" fontId="18" fillId="2" borderId="5" xfId="0" applyNumberFormat="1" applyFont="1" applyFill="1" applyBorder="1" applyAlignment="1" applyProtection="1">
      <alignment horizontal="centerContinuous" vertical="center"/>
      <protection locked="0"/>
    </xf>
    <xf numFmtId="169" fontId="17" fillId="2" borderId="4" xfId="0" applyNumberFormat="1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1" fillId="3" borderId="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175" fontId="8" fillId="0" borderId="6" xfId="0" applyNumberFormat="1" applyFont="1" applyBorder="1" applyAlignment="1" applyProtection="1"/>
  </cellXfs>
  <cellStyles count="3">
    <cellStyle name="Lien hypertexte" xfId="1" builtinId="8" customBuiltin="1"/>
    <cellStyle name="Normal" xfId="0" builtinId="0"/>
    <cellStyle name="Normal 2" xfId="2" xr:uid="{903EBD05-F86C-4575-B336-AE471227F4DB}"/>
  </cellStyles>
  <dxfs count="2">
    <dxf>
      <font>
        <color theme="9"/>
      </font>
      <fill>
        <patternFill>
          <bgColor theme="9"/>
        </patternFill>
      </fill>
    </dxf>
    <dxf>
      <fill>
        <patternFill>
          <bgColor theme="9"/>
        </patternFill>
      </fill>
    </dxf>
  </dxfs>
  <tableStyles count="1" defaultTableStyle="TableStyleMedium2" defaultPivotStyle="PivotStyleLight16">
    <tableStyle name="Invisible" pivot="0" table="0" count="0" xr9:uid="{0969146B-FB68-42E6-9904-6B1A2264601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D1546-F019-459A-9C33-F839CA738FD4}">
  <sheetPr>
    <tabColor rgb="FFFFFF00"/>
    <pageSetUpPr fitToPage="1"/>
  </sheetPr>
  <dimension ref="A1:BN21"/>
  <sheetViews>
    <sheetView showGridLines="0" zoomScale="90" zoomScaleNormal="9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F5" sqref="F5"/>
    </sheetView>
  </sheetViews>
  <sheetFormatPr baseColWidth="10" defaultColWidth="11.453125" defaultRowHeight="14.5" outlineLevelRow="1" x14ac:dyDescent="0.35"/>
  <cols>
    <col min="1" max="1" width="15.54296875" bestFit="1" customWidth="1"/>
    <col min="2" max="2" width="17.36328125" bestFit="1" customWidth="1"/>
    <col min="3" max="3" width="20.90625" bestFit="1" customWidth="1"/>
    <col min="4" max="4" width="17.08984375" bestFit="1" customWidth="1"/>
    <col min="5" max="5" width="10.1796875" bestFit="1" customWidth="1"/>
    <col min="6" max="6" width="12.6328125" bestFit="1" customWidth="1"/>
    <col min="7" max="66" width="4.08984375" bestFit="1" customWidth="1"/>
  </cols>
  <sheetData>
    <row r="1" spans="1:66" ht="34.25" customHeight="1" thickBot="1" x14ac:dyDescent="0.85">
      <c r="A1" s="18" t="s">
        <v>17</v>
      </c>
      <c r="B1" s="17"/>
      <c r="C1" s="24"/>
      <c r="D1" s="29">
        <v>46722</v>
      </c>
      <c r="E1" s="30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22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spans="1:66" ht="35" customHeight="1" thickBot="1" x14ac:dyDescent="0.4">
      <c r="A2" s="1"/>
      <c r="B2" s="1"/>
      <c r="C2" s="1"/>
      <c r="D2" s="26">
        <v>46844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27" customHeight="1" thickBot="1" x14ac:dyDescent="0.4">
      <c r="A3" s="15"/>
      <c r="B3" s="15"/>
      <c r="C3" s="15"/>
      <c r="D3" s="15"/>
      <c r="E3" s="15"/>
      <c r="F3" s="14"/>
      <c r="G3" s="19" t="str">
        <f>"AN 1" &amp; "  "&amp; YEAR($D$1)-3</f>
        <v>AN 1  2024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9"/>
      <c r="S3" s="19" t="str">
        <f>"AN 1" &amp; "  "&amp; YEAR(D1)-2</f>
        <v>AN 1  2025</v>
      </c>
      <c r="T3" s="10"/>
      <c r="U3" s="10"/>
      <c r="V3" s="10"/>
      <c r="W3" s="10"/>
      <c r="X3" s="10"/>
      <c r="Y3" s="10"/>
      <c r="Z3" s="10"/>
      <c r="AA3" s="10"/>
      <c r="AB3" s="10"/>
      <c r="AC3" s="10"/>
      <c r="AD3" s="9"/>
      <c r="AE3" s="20" t="str">
        <f>"AN 2" &amp; "  "&amp; YEAR(D1)-1</f>
        <v>AN 2  2026</v>
      </c>
      <c r="AF3" s="13"/>
      <c r="AG3" s="12"/>
      <c r="AH3" s="12"/>
      <c r="AI3" s="12"/>
      <c r="AJ3" s="12"/>
      <c r="AK3" s="12"/>
      <c r="AL3" s="12"/>
      <c r="AM3" s="12"/>
      <c r="AN3" s="12"/>
      <c r="AO3" s="12"/>
      <c r="AP3" s="21"/>
      <c r="AQ3" s="10" t="str">
        <f>"AN 3" &amp; "  "&amp; YEAR(D1)</f>
        <v>AN 3  2027</v>
      </c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1"/>
      <c r="BC3" s="20" t="s">
        <v>11</v>
      </c>
      <c r="BD3" s="13"/>
      <c r="BE3" s="12"/>
      <c r="BF3" s="12"/>
      <c r="BG3" s="12"/>
      <c r="BH3" s="12"/>
      <c r="BI3" s="12"/>
      <c r="BJ3" s="12"/>
      <c r="BK3" s="12"/>
      <c r="BL3" s="12"/>
      <c r="BM3" s="12"/>
      <c r="BN3" s="21"/>
    </row>
    <row r="4" spans="1:66" ht="72" customHeight="1" x14ac:dyDescent="0.35">
      <c r="A4" s="45" t="s">
        <v>13</v>
      </c>
      <c r="B4" s="46" t="s">
        <v>5</v>
      </c>
      <c r="C4" s="47" t="s">
        <v>21</v>
      </c>
      <c r="D4" s="8" t="s">
        <v>4</v>
      </c>
      <c r="E4" s="8" t="s">
        <v>3</v>
      </c>
      <c r="F4" s="47" t="s">
        <v>2</v>
      </c>
      <c r="G4" s="6">
        <f>DATE(YEAR($D$1)-3,1,1)</f>
        <v>45292</v>
      </c>
      <c r="H4" s="6">
        <f>DATE(YEAR($D$1)-3,2,1)</f>
        <v>45323</v>
      </c>
      <c r="I4" s="6">
        <f>DATE(YEAR($D$1)-3,3,1)</f>
        <v>45352</v>
      </c>
      <c r="J4" s="6">
        <f>DATE(YEAR($D$1)-3,4,1)</f>
        <v>45383</v>
      </c>
      <c r="K4" s="6">
        <f>DATE(YEAR($D$1)-3,5,1)</f>
        <v>45413</v>
      </c>
      <c r="L4" s="6">
        <f>DATE(YEAR($D$1)-3,6,1)</f>
        <v>45444</v>
      </c>
      <c r="M4" s="6">
        <f>DATE(YEAR($D$1)-3,7,1)</f>
        <v>45474</v>
      </c>
      <c r="N4" s="6">
        <f>DATE(YEAR($D$1)-3,8,1)</f>
        <v>45505</v>
      </c>
      <c r="O4" s="6">
        <f>DATE(YEAR($D$1)-3,9,1)</f>
        <v>45536</v>
      </c>
      <c r="P4" s="6">
        <f>DATE(YEAR($D$1)-3,10,1)</f>
        <v>45566</v>
      </c>
      <c r="Q4" s="6">
        <f>DATE(YEAR($D$1)-3,11,1)</f>
        <v>45597</v>
      </c>
      <c r="R4" s="6">
        <f>DATE(YEAR($D$1)-3,12,1)</f>
        <v>45627</v>
      </c>
      <c r="S4" s="6">
        <f>DATE(YEAR($D$1)-2,1,1)</f>
        <v>45658</v>
      </c>
      <c r="T4" s="6">
        <f>DATE(YEAR($D$1)-2,2,1)</f>
        <v>45689</v>
      </c>
      <c r="U4" s="6">
        <f>DATE(YEAR($D$1)-2,3,1)</f>
        <v>45717</v>
      </c>
      <c r="V4" s="6">
        <f>DATE(YEAR($D$1)-2,4,1)</f>
        <v>45748</v>
      </c>
      <c r="W4" s="6">
        <f>DATE(YEAR($D$1)-2,5,1)</f>
        <v>45778</v>
      </c>
      <c r="X4" s="6">
        <f>DATE(YEAR($D$1)-2,6,1)</f>
        <v>45809</v>
      </c>
      <c r="Y4" s="6">
        <f>DATE(YEAR($D$1)-2,7,1)</f>
        <v>45839</v>
      </c>
      <c r="Z4" s="6">
        <f>DATE(YEAR($D$1)-2,8,1)</f>
        <v>45870</v>
      </c>
      <c r="AA4" s="6">
        <f>DATE(YEAR($D$1)-2,9,1)</f>
        <v>45901</v>
      </c>
      <c r="AB4" s="6">
        <f>DATE(YEAR($D$1)-2,10,1)</f>
        <v>45931</v>
      </c>
      <c r="AC4" s="6">
        <f>DATE(YEAR($D$1)-2,11,1)</f>
        <v>45962</v>
      </c>
      <c r="AD4" s="6">
        <f>DATE(YEAR($D$1)-2,12,1)</f>
        <v>45992</v>
      </c>
      <c r="AE4" s="6">
        <f>DATE(YEAR($D$1)-1,1,1)</f>
        <v>46023</v>
      </c>
      <c r="AF4" s="6">
        <f>DATE(YEAR($D$1)-1,2,1)</f>
        <v>46054</v>
      </c>
      <c r="AG4" s="6">
        <f>DATE(YEAR($D$1)-1,3,1)</f>
        <v>46082</v>
      </c>
      <c r="AH4" s="6">
        <f>DATE(YEAR($D$1)-1,4,1)</f>
        <v>46113</v>
      </c>
      <c r="AI4" s="6">
        <f>DATE(YEAR($D$1)-1,5,1)</f>
        <v>46143</v>
      </c>
      <c r="AJ4" s="6">
        <f>DATE(YEAR($D$1)-1,6,1)</f>
        <v>46174</v>
      </c>
      <c r="AK4" s="6">
        <f>DATE(YEAR($D$1)-1,7,1)</f>
        <v>46204</v>
      </c>
      <c r="AL4" s="6">
        <f>DATE(YEAR($D$1)-1,8,1)</f>
        <v>46235</v>
      </c>
      <c r="AM4" s="6">
        <f>DATE(YEAR($D$1)-1,9,1)</f>
        <v>46266</v>
      </c>
      <c r="AN4" s="6">
        <f>DATE(YEAR($D$1)-1,10,1)</f>
        <v>46296</v>
      </c>
      <c r="AO4" s="6">
        <f>DATE(YEAR($D$1)-1,11,1)</f>
        <v>46327</v>
      </c>
      <c r="AP4" s="6">
        <f>DATE(YEAR($D$1)-1,12,1)</f>
        <v>46357</v>
      </c>
      <c r="AQ4" s="5">
        <f>DATE(YEAR($D$1),1,1)</f>
        <v>46388</v>
      </c>
      <c r="AR4" s="5">
        <f>DATE(YEAR($D$1),2,1)</f>
        <v>46419</v>
      </c>
      <c r="AS4" s="5">
        <f>DATE(YEAR($D$1),3,1)</f>
        <v>46447</v>
      </c>
      <c r="AT4" s="5">
        <f>DATE(YEAR($D$1),4,1)</f>
        <v>46478</v>
      </c>
      <c r="AU4" s="5">
        <f>DATE(YEAR($D$1),5,1)</f>
        <v>46508</v>
      </c>
      <c r="AV4" s="5">
        <f>DATE(YEAR($D$1),6,1)</f>
        <v>46539</v>
      </c>
      <c r="AW4" s="5">
        <f>DATE(YEAR($D$1),7,1)</f>
        <v>46569</v>
      </c>
      <c r="AX4" s="5">
        <f>DATE(YEAR($D$1),8,1)</f>
        <v>46600</v>
      </c>
      <c r="AY4" s="5">
        <f>DATE(YEAR($D$1),9,1)</f>
        <v>46631</v>
      </c>
      <c r="AZ4" s="5">
        <f>DATE(YEAR($D$1),10,1)</f>
        <v>46661</v>
      </c>
      <c r="BA4" s="5">
        <f>DATE(YEAR($D$1),11,1)</f>
        <v>46692</v>
      </c>
      <c r="BB4" s="5">
        <f>DATE(YEAR($D$1),12,1)</f>
        <v>46722</v>
      </c>
      <c r="BC4" s="6">
        <f>DATE(YEAR($D$1)+1,1,1)</f>
        <v>46753</v>
      </c>
      <c r="BD4" s="6">
        <f>DATE(YEAR($D$1)+1,2,1)</f>
        <v>46784</v>
      </c>
      <c r="BE4" s="6">
        <f>DATE(YEAR($D$1)+1,3,1)</f>
        <v>46813</v>
      </c>
      <c r="BF4" s="6">
        <f>DATE(YEAR($D$1)+1,4,1)</f>
        <v>46844</v>
      </c>
      <c r="BG4" s="6">
        <f>DATE(YEAR($D$1)+1,5,1)</f>
        <v>46874</v>
      </c>
      <c r="BH4" s="6">
        <f>DATE(YEAR($D$1)+1,6,1)</f>
        <v>46905</v>
      </c>
      <c r="BI4" s="6">
        <f>DATE(YEAR($D$1)+1,7,1)</f>
        <v>46935</v>
      </c>
      <c r="BJ4" s="6">
        <f>DATE(YEAR($D$1)+1,8,1)</f>
        <v>46966</v>
      </c>
      <c r="BK4" s="6">
        <f>DATE(YEAR($D$1)+1,9,1)</f>
        <v>46997</v>
      </c>
      <c r="BL4" s="6">
        <f>DATE(YEAR($D$1)+1,10,1)</f>
        <v>47027</v>
      </c>
      <c r="BM4" s="6">
        <f>DATE(YEAR($D$1)+1,11,1)</f>
        <v>47058</v>
      </c>
      <c r="BN4" s="6">
        <f>DATE(YEAR($D$1)+1,12,1)</f>
        <v>47088</v>
      </c>
    </row>
    <row r="5" spans="1:66" s="4" customFormat="1" outlineLevel="1" x14ac:dyDescent="0.35">
      <c r="A5" s="49" t="s">
        <v>10</v>
      </c>
      <c r="B5" s="50" t="s">
        <v>14</v>
      </c>
      <c r="C5" s="49" t="s">
        <v>16</v>
      </c>
      <c r="D5" s="27">
        <f>DATE(YEAR($D$1)-3,1,1)</f>
        <v>45292</v>
      </c>
      <c r="E5" s="27">
        <f>DATE(YEAR($D$1)+1,12,1)</f>
        <v>47088</v>
      </c>
      <c r="F5" s="52">
        <f t="shared" ref="F5:F6" si="0">SUBTOTAL(9,G5:BN5)</f>
        <v>60</v>
      </c>
      <c r="G5" s="38">
        <v>1</v>
      </c>
      <c r="H5" s="38">
        <v>1</v>
      </c>
      <c r="I5" s="38">
        <v>1</v>
      </c>
      <c r="J5" s="38">
        <v>1</v>
      </c>
      <c r="K5" s="38">
        <v>1</v>
      </c>
      <c r="L5" s="38">
        <v>1</v>
      </c>
      <c r="M5" s="38">
        <v>1</v>
      </c>
      <c r="N5" s="38">
        <v>1</v>
      </c>
      <c r="O5" s="38">
        <v>1</v>
      </c>
      <c r="P5" s="38">
        <v>1</v>
      </c>
      <c r="Q5" s="38">
        <v>1</v>
      </c>
      <c r="R5" s="38">
        <v>1</v>
      </c>
      <c r="S5" s="38">
        <v>1</v>
      </c>
      <c r="T5" s="38">
        <v>1</v>
      </c>
      <c r="U5" s="38">
        <v>1</v>
      </c>
      <c r="V5" s="38">
        <v>1</v>
      </c>
      <c r="W5" s="38">
        <v>1</v>
      </c>
      <c r="X5" s="38">
        <v>1</v>
      </c>
      <c r="Y5" s="38">
        <v>1</v>
      </c>
      <c r="Z5" s="38">
        <v>1</v>
      </c>
      <c r="AA5" s="38">
        <v>1</v>
      </c>
      <c r="AB5" s="38">
        <v>1</v>
      </c>
      <c r="AC5" s="38">
        <v>1</v>
      </c>
      <c r="AD5" s="38">
        <v>1</v>
      </c>
      <c r="AE5" s="38">
        <v>1</v>
      </c>
      <c r="AF5" s="38">
        <v>1</v>
      </c>
      <c r="AG5" s="38">
        <v>1</v>
      </c>
      <c r="AH5" s="38">
        <v>1</v>
      </c>
      <c r="AI5" s="38">
        <v>1</v>
      </c>
      <c r="AJ5" s="38">
        <v>1</v>
      </c>
      <c r="AK5" s="38">
        <v>1</v>
      </c>
      <c r="AL5" s="38">
        <v>1</v>
      </c>
      <c r="AM5" s="38">
        <v>1</v>
      </c>
      <c r="AN5" s="38">
        <v>1</v>
      </c>
      <c r="AO5" s="38">
        <v>1</v>
      </c>
      <c r="AP5" s="38">
        <v>1</v>
      </c>
      <c r="AQ5" s="38">
        <v>1</v>
      </c>
      <c r="AR5" s="38">
        <v>1</v>
      </c>
      <c r="AS5" s="38">
        <v>1</v>
      </c>
      <c r="AT5" s="38">
        <v>1</v>
      </c>
      <c r="AU5" s="38">
        <v>1</v>
      </c>
      <c r="AV5" s="38">
        <v>1</v>
      </c>
      <c r="AW5" s="38">
        <v>1</v>
      </c>
      <c r="AX5" s="38">
        <v>1</v>
      </c>
      <c r="AY5" s="38">
        <v>1</v>
      </c>
      <c r="AZ5" s="38">
        <v>1</v>
      </c>
      <c r="BA5" s="38">
        <v>1</v>
      </c>
      <c r="BB5" s="38">
        <v>1</v>
      </c>
      <c r="BC5" s="38">
        <v>1</v>
      </c>
      <c r="BD5" s="38">
        <v>1</v>
      </c>
      <c r="BE5" s="38">
        <v>1</v>
      </c>
      <c r="BF5" s="38">
        <v>1</v>
      </c>
      <c r="BG5" s="38">
        <v>1</v>
      </c>
      <c r="BH5" s="38">
        <v>1</v>
      </c>
      <c r="BI5" s="38">
        <v>1</v>
      </c>
      <c r="BJ5" s="38">
        <v>1</v>
      </c>
      <c r="BK5" s="38">
        <v>1</v>
      </c>
      <c r="BL5" s="38">
        <v>1</v>
      </c>
      <c r="BM5" s="38">
        <v>1</v>
      </c>
      <c r="BN5" s="38">
        <v>1</v>
      </c>
    </row>
    <row r="6" spans="1:66" s="4" customFormat="1" ht="15" outlineLevel="1" thickBot="1" x14ac:dyDescent="0.4">
      <c r="A6" s="49" t="s">
        <v>10</v>
      </c>
      <c r="B6" s="50" t="s">
        <v>14</v>
      </c>
      <c r="C6" s="49" t="s">
        <v>12</v>
      </c>
      <c r="D6" s="27">
        <f>DATE(YEAR($D$1)-3,1,1)</f>
        <v>45292</v>
      </c>
      <c r="E6" s="27">
        <f>DATE(YEAR($D$1)+1,12,1)</f>
        <v>47088</v>
      </c>
      <c r="F6" s="52">
        <f t="shared" si="0"/>
        <v>300</v>
      </c>
      <c r="G6" s="38">
        <v>5</v>
      </c>
      <c r="H6" s="38">
        <v>5</v>
      </c>
      <c r="I6" s="38">
        <v>5</v>
      </c>
      <c r="J6" s="38">
        <v>5</v>
      </c>
      <c r="K6" s="38">
        <v>5</v>
      </c>
      <c r="L6" s="38">
        <v>5</v>
      </c>
      <c r="M6" s="38">
        <v>5</v>
      </c>
      <c r="N6" s="38">
        <v>5</v>
      </c>
      <c r="O6" s="38">
        <v>5</v>
      </c>
      <c r="P6" s="38">
        <v>5</v>
      </c>
      <c r="Q6" s="38">
        <v>5</v>
      </c>
      <c r="R6" s="38">
        <v>5</v>
      </c>
      <c r="S6" s="38">
        <v>5</v>
      </c>
      <c r="T6" s="38">
        <v>5</v>
      </c>
      <c r="U6" s="38">
        <v>5</v>
      </c>
      <c r="V6" s="38">
        <v>5</v>
      </c>
      <c r="W6" s="38">
        <v>5</v>
      </c>
      <c r="X6" s="38">
        <v>5</v>
      </c>
      <c r="Y6" s="38">
        <v>5</v>
      </c>
      <c r="Z6" s="38">
        <v>5</v>
      </c>
      <c r="AA6" s="38">
        <v>5</v>
      </c>
      <c r="AB6" s="38">
        <v>5</v>
      </c>
      <c r="AC6" s="38">
        <v>5</v>
      </c>
      <c r="AD6" s="38">
        <v>5</v>
      </c>
      <c r="AE6" s="38">
        <v>5</v>
      </c>
      <c r="AF6" s="38">
        <v>5</v>
      </c>
      <c r="AG6" s="38">
        <v>5</v>
      </c>
      <c r="AH6" s="38">
        <v>5</v>
      </c>
      <c r="AI6" s="38">
        <v>5</v>
      </c>
      <c r="AJ6" s="38">
        <v>5</v>
      </c>
      <c r="AK6" s="38">
        <v>5</v>
      </c>
      <c r="AL6" s="38">
        <v>5</v>
      </c>
      <c r="AM6" s="38">
        <v>5</v>
      </c>
      <c r="AN6" s="38">
        <v>5</v>
      </c>
      <c r="AO6" s="38">
        <v>5</v>
      </c>
      <c r="AP6" s="38">
        <v>5</v>
      </c>
      <c r="AQ6" s="38">
        <v>5</v>
      </c>
      <c r="AR6" s="38">
        <v>5</v>
      </c>
      <c r="AS6" s="38">
        <v>5</v>
      </c>
      <c r="AT6" s="38">
        <v>5</v>
      </c>
      <c r="AU6" s="38">
        <v>5</v>
      </c>
      <c r="AV6" s="38">
        <v>5</v>
      </c>
      <c r="AW6" s="38">
        <v>5</v>
      </c>
      <c r="AX6" s="38">
        <v>5</v>
      </c>
      <c r="AY6" s="38">
        <v>5</v>
      </c>
      <c r="AZ6" s="38">
        <v>5</v>
      </c>
      <c r="BA6" s="38">
        <v>5</v>
      </c>
      <c r="BB6" s="38">
        <v>5</v>
      </c>
      <c r="BC6" s="38">
        <v>5</v>
      </c>
      <c r="BD6" s="38">
        <v>5</v>
      </c>
      <c r="BE6" s="38">
        <v>5</v>
      </c>
      <c r="BF6" s="38">
        <v>5</v>
      </c>
      <c r="BG6" s="38">
        <v>5</v>
      </c>
      <c r="BH6" s="38">
        <v>5</v>
      </c>
      <c r="BI6" s="38">
        <v>5</v>
      </c>
      <c r="BJ6" s="38">
        <v>5</v>
      </c>
      <c r="BK6" s="38">
        <v>5</v>
      </c>
      <c r="BL6" s="38">
        <v>5</v>
      </c>
      <c r="BM6" s="38">
        <v>5</v>
      </c>
      <c r="BN6" s="38">
        <v>5</v>
      </c>
    </row>
    <row r="7" spans="1:66" ht="70.5" outlineLevel="1" thickBot="1" x14ac:dyDescent="0.4">
      <c r="D7" s="28">
        <f>E6</f>
        <v>47088</v>
      </c>
      <c r="E7" s="3"/>
      <c r="F7" s="3"/>
      <c r="G7" s="44">
        <v>45292</v>
      </c>
      <c r="H7" s="44">
        <v>45323</v>
      </c>
      <c r="I7" s="44">
        <v>45352</v>
      </c>
      <c r="J7" s="44">
        <v>45383</v>
      </c>
      <c r="K7" s="44">
        <v>45413</v>
      </c>
      <c r="L7" s="44">
        <v>45444</v>
      </c>
      <c r="M7" s="44">
        <v>45474</v>
      </c>
      <c r="N7" s="44">
        <v>45505</v>
      </c>
      <c r="O7" s="44">
        <v>45536</v>
      </c>
      <c r="P7" s="44">
        <v>45566</v>
      </c>
      <c r="Q7" s="44">
        <v>45597</v>
      </c>
      <c r="R7" s="44">
        <v>45627</v>
      </c>
      <c r="S7" s="44">
        <v>45292</v>
      </c>
      <c r="T7" s="44">
        <v>45323</v>
      </c>
      <c r="U7" s="44">
        <v>45352</v>
      </c>
      <c r="V7" s="44">
        <v>45383</v>
      </c>
      <c r="W7" s="44">
        <v>45413</v>
      </c>
      <c r="X7" s="44">
        <v>45444</v>
      </c>
      <c r="Y7" s="44">
        <v>45474</v>
      </c>
      <c r="Z7" s="44">
        <v>45505</v>
      </c>
      <c r="AA7" s="44">
        <v>45536</v>
      </c>
      <c r="AB7" s="44">
        <v>45566</v>
      </c>
      <c r="AC7" s="44">
        <v>45597</v>
      </c>
      <c r="AD7" s="44">
        <v>45627</v>
      </c>
      <c r="AE7" s="44">
        <v>45658</v>
      </c>
      <c r="AF7" s="44">
        <v>45689</v>
      </c>
      <c r="AG7" s="44">
        <v>45717</v>
      </c>
      <c r="AH7" s="44">
        <v>45748</v>
      </c>
      <c r="AI7" s="44">
        <v>45778</v>
      </c>
      <c r="AJ7" s="44">
        <v>45809</v>
      </c>
      <c r="AK7" s="44">
        <v>45839</v>
      </c>
      <c r="AL7" s="44">
        <v>45870</v>
      </c>
      <c r="AM7" s="44">
        <v>45901</v>
      </c>
      <c r="AN7" s="44">
        <v>45931</v>
      </c>
      <c r="AO7" s="44">
        <v>45962</v>
      </c>
      <c r="AP7" s="44">
        <v>45992</v>
      </c>
      <c r="AQ7" s="44">
        <v>46023</v>
      </c>
      <c r="AR7" s="44">
        <v>46054</v>
      </c>
      <c r="AS7" s="44">
        <v>46082</v>
      </c>
      <c r="AT7" s="44">
        <v>46113</v>
      </c>
      <c r="AU7" s="44">
        <v>46143</v>
      </c>
      <c r="AV7" s="44">
        <v>46174</v>
      </c>
      <c r="AW7" s="44">
        <v>46204</v>
      </c>
      <c r="AX7" s="44">
        <v>46235</v>
      </c>
      <c r="AY7" s="44">
        <v>46266</v>
      </c>
      <c r="AZ7" s="44">
        <v>46296</v>
      </c>
      <c r="BA7" s="44">
        <v>46327</v>
      </c>
      <c r="BB7" s="44">
        <v>46357</v>
      </c>
      <c r="BC7" s="44">
        <v>46388</v>
      </c>
      <c r="BD7" s="44">
        <v>46419</v>
      </c>
      <c r="BE7" s="44">
        <v>46447</v>
      </c>
      <c r="BF7" s="44">
        <v>46478</v>
      </c>
      <c r="BG7" s="44">
        <v>46508</v>
      </c>
      <c r="BH7" s="44">
        <v>46539</v>
      </c>
      <c r="BI7" s="44">
        <v>46569</v>
      </c>
      <c r="BJ7" s="44">
        <v>46600</v>
      </c>
      <c r="BK7" s="44">
        <v>46631</v>
      </c>
      <c r="BL7" s="44">
        <v>46661</v>
      </c>
      <c r="BM7" s="44">
        <v>46692</v>
      </c>
      <c r="BN7" s="44">
        <v>46722</v>
      </c>
    </row>
    <row r="8" spans="1:66" ht="17" customHeight="1" outlineLevel="1" x14ac:dyDescent="0.35">
      <c r="D8" s="31"/>
      <c r="E8" s="32" t="s">
        <v>22</v>
      </c>
      <c r="F8" s="53">
        <f>SUM(F6:F6)</f>
        <v>300</v>
      </c>
      <c r="G8" s="36">
        <f t="shared" ref="G8:BB8" si="1">SUBTOTAL(9,G6:G6)</f>
        <v>5</v>
      </c>
      <c r="H8" s="36">
        <f t="shared" si="1"/>
        <v>5</v>
      </c>
      <c r="I8" s="36">
        <f t="shared" si="1"/>
        <v>5</v>
      </c>
      <c r="J8" s="36">
        <f t="shared" si="1"/>
        <v>5</v>
      </c>
      <c r="K8" s="36">
        <f t="shared" si="1"/>
        <v>5</v>
      </c>
      <c r="L8" s="36">
        <f t="shared" si="1"/>
        <v>5</v>
      </c>
      <c r="M8" s="36">
        <f t="shared" si="1"/>
        <v>5</v>
      </c>
      <c r="N8" s="36">
        <f t="shared" si="1"/>
        <v>5</v>
      </c>
      <c r="O8" s="36">
        <f t="shared" si="1"/>
        <v>5</v>
      </c>
      <c r="P8" s="36">
        <f t="shared" si="1"/>
        <v>5</v>
      </c>
      <c r="Q8" s="36">
        <f t="shared" si="1"/>
        <v>5</v>
      </c>
      <c r="R8" s="36">
        <f t="shared" si="1"/>
        <v>5</v>
      </c>
      <c r="S8" s="36">
        <f t="shared" si="1"/>
        <v>5</v>
      </c>
      <c r="T8" s="36">
        <f t="shared" si="1"/>
        <v>5</v>
      </c>
      <c r="U8" s="36">
        <f t="shared" si="1"/>
        <v>5</v>
      </c>
      <c r="V8" s="36">
        <f t="shared" si="1"/>
        <v>5</v>
      </c>
      <c r="W8" s="36">
        <f t="shared" si="1"/>
        <v>5</v>
      </c>
      <c r="X8" s="36">
        <f t="shared" si="1"/>
        <v>5</v>
      </c>
      <c r="Y8" s="36">
        <f t="shared" si="1"/>
        <v>5</v>
      </c>
      <c r="Z8" s="36">
        <f t="shared" si="1"/>
        <v>5</v>
      </c>
      <c r="AA8" s="36">
        <f t="shared" si="1"/>
        <v>5</v>
      </c>
      <c r="AB8" s="36">
        <f t="shared" si="1"/>
        <v>5</v>
      </c>
      <c r="AC8" s="36">
        <f t="shared" si="1"/>
        <v>5</v>
      </c>
      <c r="AD8" s="36">
        <f t="shared" si="1"/>
        <v>5</v>
      </c>
      <c r="AE8" s="36">
        <f t="shared" si="1"/>
        <v>5</v>
      </c>
      <c r="AF8" s="36">
        <f t="shared" si="1"/>
        <v>5</v>
      </c>
      <c r="AG8" s="36">
        <f t="shared" si="1"/>
        <v>5</v>
      </c>
      <c r="AH8" s="36">
        <f t="shared" si="1"/>
        <v>5</v>
      </c>
      <c r="AI8" s="36">
        <f t="shared" si="1"/>
        <v>5</v>
      </c>
      <c r="AJ8" s="36">
        <f t="shared" si="1"/>
        <v>5</v>
      </c>
      <c r="AK8" s="36">
        <f t="shared" si="1"/>
        <v>5</v>
      </c>
      <c r="AL8" s="36">
        <f t="shared" si="1"/>
        <v>5</v>
      </c>
      <c r="AM8" s="36">
        <f t="shared" si="1"/>
        <v>5</v>
      </c>
      <c r="AN8" s="36">
        <f t="shared" si="1"/>
        <v>5</v>
      </c>
      <c r="AO8" s="36">
        <f t="shared" si="1"/>
        <v>5</v>
      </c>
      <c r="AP8" s="36">
        <f t="shared" si="1"/>
        <v>5</v>
      </c>
      <c r="AQ8" s="36">
        <f t="shared" si="1"/>
        <v>5</v>
      </c>
      <c r="AR8" s="36">
        <f t="shared" si="1"/>
        <v>5</v>
      </c>
      <c r="AS8" s="36">
        <f t="shared" si="1"/>
        <v>5</v>
      </c>
      <c r="AT8" s="36">
        <f t="shared" si="1"/>
        <v>5</v>
      </c>
      <c r="AU8" s="36">
        <f t="shared" si="1"/>
        <v>5</v>
      </c>
      <c r="AV8" s="36">
        <f t="shared" si="1"/>
        <v>5</v>
      </c>
      <c r="AW8" s="36">
        <f t="shared" si="1"/>
        <v>5</v>
      </c>
      <c r="AX8" s="36">
        <f t="shared" si="1"/>
        <v>5</v>
      </c>
      <c r="AY8" s="36">
        <f t="shared" si="1"/>
        <v>5</v>
      </c>
      <c r="AZ8" s="36">
        <f t="shared" si="1"/>
        <v>5</v>
      </c>
      <c r="BA8" s="36">
        <f t="shared" si="1"/>
        <v>5</v>
      </c>
      <c r="BB8" s="36">
        <f t="shared" si="1"/>
        <v>5</v>
      </c>
      <c r="BC8" s="36">
        <f t="shared" ref="BC8:BN8" si="2">SUBTOTAL(9,BC6:BC6)</f>
        <v>5</v>
      </c>
      <c r="BD8" s="36">
        <f t="shared" si="2"/>
        <v>5</v>
      </c>
      <c r="BE8" s="36">
        <f t="shared" si="2"/>
        <v>5</v>
      </c>
      <c r="BF8" s="36">
        <f t="shared" si="2"/>
        <v>5</v>
      </c>
      <c r="BG8" s="36">
        <f t="shared" si="2"/>
        <v>5</v>
      </c>
      <c r="BH8" s="36">
        <f t="shared" si="2"/>
        <v>5</v>
      </c>
      <c r="BI8" s="36">
        <f t="shared" si="2"/>
        <v>5</v>
      </c>
      <c r="BJ8" s="36">
        <f t="shared" si="2"/>
        <v>5</v>
      </c>
      <c r="BK8" s="36">
        <f t="shared" si="2"/>
        <v>5</v>
      </c>
      <c r="BL8" s="36">
        <f t="shared" si="2"/>
        <v>5</v>
      </c>
      <c r="BM8" s="36">
        <f t="shared" si="2"/>
        <v>5</v>
      </c>
      <c r="BN8" s="36">
        <f t="shared" si="2"/>
        <v>5</v>
      </c>
    </row>
    <row r="9" spans="1:66" ht="17" customHeight="1" outlineLevel="1" thickBot="1" x14ac:dyDescent="0.4">
      <c r="D9" s="33"/>
      <c r="E9" s="34" t="s">
        <v>22</v>
      </c>
      <c r="F9" s="54">
        <f t="shared" ref="F9:BB9" si="3">F8*7</f>
        <v>2100</v>
      </c>
      <c r="G9" s="37">
        <f t="shared" si="3"/>
        <v>35</v>
      </c>
      <c r="H9" s="37">
        <f t="shared" si="3"/>
        <v>35</v>
      </c>
      <c r="I9" s="37">
        <f t="shared" si="3"/>
        <v>35</v>
      </c>
      <c r="J9" s="37">
        <f t="shared" si="3"/>
        <v>35</v>
      </c>
      <c r="K9" s="37">
        <f t="shared" si="3"/>
        <v>35</v>
      </c>
      <c r="L9" s="37">
        <f t="shared" si="3"/>
        <v>35</v>
      </c>
      <c r="M9" s="37">
        <f t="shared" si="3"/>
        <v>35</v>
      </c>
      <c r="N9" s="37">
        <f t="shared" si="3"/>
        <v>35</v>
      </c>
      <c r="O9" s="37">
        <f t="shared" si="3"/>
        <v>35</v>
      </c>
      <c r="P9" s="37">
        <f t="shared" si="3"/>
        <v>35</v>
      </c>
      <c r="Q9" s="37">
        <f t="shared" si="3"/>
        <v>35</v>
      </c>
      <c r="R9" s="37">
        <f t="shared" si="3"/>
        <v>35</v>
      </c>
      <c r="S9" s="37">
        <f t="shared" si="3"/>
        <v>35</v>
      </c>
      <c r="T9" s="37">
        <f t="shared" si="3"/>
        <v>35</v>
      </c>
      <c r="U9" s="37">
        <f t="shared" si="3"/>
        <v>35</v>
      </c>
      <c r="V9" s="37">
        <f t="shared" si="3"/>
        <v>35</v>
      </c>
      <c r="W9" s="37">
        <f t="shared" si="3"/>
        <v>35</v>
      </c>
      <c r="X9" s="37">
        <f t="shared" si="3"/>
        <v>35</v>
      </c>
      <c r="Y9" s="37">
        <f t="shared" si="3"/>
        <v>35</v>
      </c>
      <c r="Z9" s="37">
        <f t="shared" si="3"/>
        <v>35</v>
      </c>
      <c r="AA9" s="37">
        <f t="shared" si="3"/>
        <v>35</v>
      </c>
      <c r="AB9" s="37">
        <f t="shared" si="3"/>
        <v>35</v>
      </c>
      <c r="AC9" s="37">
        <f t="shared" si="3"/>
        <v>35</v>
      </c>
      <c r="AD9" s="37">
        <f t="shared" si="3"/>
        <v>35</v>
      </c>
      <c r="AE9" s="37">
        <f t="shared" si="3"/>
        <v>35</v>
      </c>
      <c r="AF9" s="37">
        <f t="shared" si="3"/>
        <v>35</v>
      </c>
      <c r="AG9" s="37">
        <f t="shared" si="3"/>
        <v>35</v>
      </c>
      <c r="AH9" s="37">
        <f t="shared" si="3"/>
        <v>35</v>
      </c>
      <c r="AI9" s="37">
        <f t="shared" si="3"/>
        <v>35</v>
      </c>
      <c r="AJ9" s="37">
        <f t="shared" si="3"/>
        <v>35</v>
      </c>
      <c r="AK9" s="37">
        <f t="shared" si="3"/>
        <v>35</v>
      </c>
      <c r="AL9" s="37">
        <f t="shared" si="3"/>
        <v>35</v>
      </c>
      <c r="AM9" s="37">
        <f t="shared" si="3"/>
        <v>35</v>
      </c>
      <c r="AN9" s="37">
        <f t="shared" si="3"/>
        <v>35</v>
      </c>
      <c r="AO9" s="37">
        <f t="shared" si="3"/>
        <v>35</v>
      </c>
      <c r="AP9" s="37">
        <f t="shared" si="3"/>
        <v>35</v>
      </c>
      <c r="AQ9" s="37">
        <f t="shared" si="3"/>
        <v>35</v>
      </c>
      <c r="AR9" s="37">
        <f t="shared" si="3"/>
        <v>35</v>
      </c>
      <c r="AS9" s="37">
        <f t="shared" si="3"/>
        <v>35</v>
      </c>
      <c r="AT9" s="37">
        <f t="shared" si="3"/>
        <v>35</v>
      </c>
      <c r="AU9" s="37">
        <f t="shared" si="3"/>
        <v>35</v>
      </c>
      <c r="AV9" s="37">
        <f t="shared" si="3"/>
        <v>35</v>
      </c>
      <c r="AW9" s="37">
        <f t="shared" si="3"/>
        <v>35</v>
      </c>
      <c r="AX9" s="37">
        <f t="shared" si="3"/>
        <v>35</v>
      </c>
      <c r="AY9" s="37">
        <f t="shared" si="3"/>
        <v>35</v>
      </c>
      <c r="AZ9" s="37">
        <f t="shared" si="3"/>
        <v>35</v>
      </c>
      <c r="BA9" s="37">
        <f t="shared" si="3"/>
        <v>35</v>
      </c>
      <c r="BB9" s="37">
        <f t="shared" si="3"/>
        <v>35</v>
      </c>
      <c r="BC9" s="37">
        <f t="shared" ref="BC9:BN9" si="4">BC8*7</f>
        <v>35</v>
      </c>
      <c r="BD9" s="37">
        <f t="shared" si="4"/>
        <v>35</v>
      </c>
      <c r="BE9" s="37">
        <f t="shared" si="4"/>
        <v>35</v>
      </c>
      <c r="BF9" s="37">
        <f t="shared" si="4"/>
        <v>35</v>
      </c>
      <c r="BG9" s="37">
        <f t="shared" si="4"/>
        <v>35</v>
      </c>
      <c r="BH9" s="37">
        <f t="shared" si="4"/>
        <v>35</v>
      </c>
      <c r="BI9" s="37">
        <f t="shared" si="4"/>
        <v>35</v>
      </c>
      <c r="BJ9" s="37">
        <f t="shared" si="4"/>
        <v>35</v>
      </c>
      <c r="BK9" s="37">
        <f t="shared" si="4"/>
        <v>35</v>
      </c>
      <c r="BL9" s="37">
        <f t="shared" si="4"/>
        <v>35</v>
      </c>
      <c r="BM9" s="37">
        <f t="shared" si="4"/>
        <v>35</v>
      </c>
      <c r="BN9" s="37">
        <f t="shared" si="4"/>
        <v>35</v>
      </c>
    </row>
    <row r="10" spans="1:66" outlineLevel="1" collapsed="1" x14ac:dyDescent="0.35"/>
    <row r="11" spans="1:66" x14ac:dyDescent="0.35">
      <c r="A11" s="2"/>
      <c r="B11" s="2"/>
    </row>
    <row r="12" spans="1:66" x14ac:dyDescent="0.35">
      <c r="B12" s="25"/>
    </row>
    <row r="14" spans="1:66" x14ac:dyDescent="0.35">
      <c r="B14" s="25"/>
    </row>
    <row r="16" spans="1:66" x14ac:dyDescent="0.35">
      <c r="B16" s="25"/>
    </row>
    <row r="21" spans="7:7" x14ac:dyDescent="0.35">
      <c r="G21">
        <v>1</v>
      </c>
    </row>
  </sheetData>
  <sheetProtection formatCells="0" formatColumns="0" formatRows="0" autoFilter="0"/>
  <autoFilter ref="A4:BB9" xr:uid="{C3110E32-C349-4F85-B36B-DEDB28622EF2}"/>
  <conditionalFormatting sqref="G5:BN6">
    <cfRule type="expression" dxfId="1" priority="1">
      <formula>AND(TEXT(G$4,"aaaamm")&gt;=TEXT($D5,"aaaamm"),TEXT(G$4,"aaaamm")&lt;=TEXT($E5,"aaaamm"))</formula>
    </cfRule>
  </conditionalFormatting>
  <dataValidations count="6">
    <dataValidation type="list" allowBlank="1" showInputMessage="1" showErrorMessage="1" sqref="C1" xr:uid="{29EEA599-113C-4DB7-9E37-A252C162DFB2}">
      <formula1>"1,2,3"</formula1>
    </dataValidation>
    <dataValidation type="list" allowBlank="1" showInputMessage="1" showErrorMessage="1" sqref="B5:B6" xr:uid="{FD1AB74C-01CA-494C-9967-37EB64E55A40}">
      <formula1>OFFSET(choix2,1,MATCH(A5,choix1,0)-1,COUNTA(OFFSET(choix2,,MATCH(A5,choix1,0)-1))-1)</formula1>
    </dataValidation>
    <dataValidation type="date" allowBlank="1" showInputMessage="1" showErrorMessage="1" errorTitle="Oups ! Format Date invalide" error="Merci de compléter la formule au format : aaaa-mm-jj format" sqref="D5:E6" xr:uid="{C226C5A5-9208-4205-92E1-F8C362C73B0F}">
      <formula1>1</formula1>
      <formula2>47484</formula2>
    </dataValidation>
    <dataValidation type="list" allowBlank="1" showInputMessage="1" showErrorMessage="1" sqref="A5:A6" xr:uid="{4DB21B31-36A5-4C84-801D-DE1D6E8DC9C8}">
      <formula1>choix1</formula1>
    </dataValidation>
    <dataValidation allowBlank="1" showInputMessage="1" showErrorMessage="1" errorTitle="Oups ! Format Date invalide" error="Merci de compléter la formule au format : aaaa-mm-jj format" sqref="F5:F6" xr:uid="{025B9636-E840-4BC5-BC1D-903B6E3D5F6D}"/>
    <dataValidation type="list" allowBlank="1" showInputMessage="1" showErrorMessage="1" sqref="C5:C6" xr:uid="{8A5FA164-CCC3-4B04-8511-ABDC5EEE3042}">
      <formula1>OFFSET(Choix4,1,MATCH(#REF!,Choix3,0)-1,COUNTA(OFFSET(Choix4,,MATCH(#REF!,Choix3,0)-1))-1)</formula1>
    </dataValidation>
  </dataValidations>
  <printOptions horizontalCentered="1"/>
  <pageMargins left="3.937007874015748E-2" right="3.937007874015748E-2" top="0.35433070866141736" bottom="0.35433070866141736" header="0.11811023622047245" footer="0.11811023622047245"/>
  <pageSetup paperSize="17" scale="28" fitToHeight="0" orientation="landscape" r:id="rId1"/>
  <headerFooter>
    <oddHeader>&amp;L&amp;D - &amp;T&amp;C&amp;F</oddHeader>
    <oddFooter>&amp;R&amp;P de 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10E32-C349-4F85-B36B-DEDB28622EF2}">
  <sheetPr codeName="Feuil9">
    <tabColor rgb="FFFFFF00"/>
    <pageSetUpPr fitToPage="1"/>
  </sheetPr>
  <dimension ref="A1:BO18"/>
  <sheetViews>
    <sheetView showGridLines="0" tabSelected="1" zoomScale="90" zoomScaleNormal="9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T17" sqref="T17"/>
    </sheetView>
  </sheetViews>
  <sheetFormatPr baseColWidth="10" defaultColWidth="11.453125" defaultRowHeight="14.5" outlineLevelRow="1" x14ac:dyDescent="0.35"/>
  <cols>
    <col min="1" max="1" width="19.90625" bestFit="1" customWidth="1"/>
    <col min="2" max="2" width="17.36328125" bestFit="1" customWidth="1"/>
    <col min="3" max="3" width="20.90625" bestFit="1" customWidth="1"/>
    <col min="4" max="4" width="23.36328125" bestFit="1" customWidth="1"/>
    <col min="5" max="5" width="13" bestFit="1" customWidth="1"/>
    <col min="6" max="6" width="10.1796875" bestFit="1" customWidth="1"/>
    <col min="7" max="7" width="11.7265625" customWidth="1"/>
    <col min="8" max="9" width="3.7265625" bestFit="1" customWidth="1"/>
    <col min="10" max="11" width="4.08984375" bestFit="1" customWidth="1"/>
    <col min="12" max="67" width="3.7265625" bestFit="1" customWidth="1"/>
  </cols>
  <sheetData>
    <row r="1" spans="1:67" ht="34.25" customHeight="1" thickBot="1" x14ac:dyDescent="0.85">
      <c r="A1" s="18" t="s">
        <v>9</v>
      </c>
      <c r="B1" s="17"/>
      <c r="C1" s="24"/>
      <c r="D1" s="23" t="s">
        <v>6</v>
      </c>
      <c r="E1" s="59">
        <v>46722</v>
      </c>
      <c r="F1" s="60"/>
    </row>
    <row r="2" spans="1:67" ht="35" customHeight="1" thickBot="1" x14ac:dyDescent="0.4">
      <c r="A2" s="1"/>
      <c r="B2" s="1"/>
      <c r="C2" s="1"/>
      <c r="D2" s="23" t="s">
        <v>8</v>
      </c>
      <c r="E2" s="59">
        <v>46844</v>
      </c>
      <c r="F2" s="61"/>
    </row>
    <row r="3" spans="1:67" ht="27" customHeight="1" thickBot="1" x14ac:dyDescent="0.4">
      <c r="A3" s="15"/>
      <c r="B3" s="15"/>
      <c r="C3" s="15"/>
      <c r="D3" s="14"/>
      <c r="E3" s="15"/>
      <c r="F3" s="15"/>
      <c r="G3" s="14"/>
      <c r="H3" s="19" t="str">
        <f>"AN 1" &amp; "  "&amp; YEAR($E$1)-3</f>
        <v>AN 1  2024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9"/>
      <c r="T3" s="19" t="str">
        <f>"AN 1" &amp; "  "&amp; YEAR(E1)-2</f>
        <v>AN 1  2025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9"/>
      <c r="AF3" s="20" t="str">
        <f>"AN 2" &amp; "  "&amp; YEAR(E1)-1</f>
        <v>AN 2  2026</v>
      </c>
      <c r="AG3" s="13"/>
      <c r="AH3" s="12"/>
      <c r="AI3" s="12"/>
      <c r="AJ3" s="12"/>
      <c r="AK3" s="12"/>
      <c r="AL3" s="12"/>
      <c r="AM3" s="12"/>
      <c r="AN3" s="12"/>
      <c r="AO3" s="12"/>
      <c r="AP3" s="12"/>
      <c r="AQ3" s="21"/>
      <c r="AR3" s="10" t="str">
        <f>"AN 3" &amp; "  "&amp; YEAR(E1)</f>
        <v>AN 3  2027</v>
      </c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1"/>
      <c r="BD3" s="20" t="s">
        <v>11</v>
      </c>
      <c r="BE3" s="13"/>
      <c r="BF3" s="12"/>
      <c r="BG3" s="12"/>
      <c r="BH3" s="12"/>
      <c r="BI3" s="12"/>
      <c r="BJ3" s="12"/>
      <c r="BK3" s="12"/>
      <c r="BL3" s="12"/>
      <c r="BM3" s="12"/>
      <c r="BN3" s="12"/>
      <c r="BO3" s="21"/>
    </row>
    <row r="4" spans="1:67" ht="72" customHeight="1" x14ac:dyDescent="0.35">
      <c r="A4" s="45" t="s">
        <v>13</v>
      </c>
      <c r="B4" s="46" t="s">
        <v>5</v>
      </c>
      <c r="C4" s="47" t="s">
        <v>21</v>
      </c>
      <c r="D4" s="47" t="s">
        <v>0</v>
      </c>
      <c r="E4" s="8" t="s">
        <v>4</v>
      </c>
      <c r="F4" s="48" t="s">
        <v>3</v>
      </c>
      <c r="G4" s="7" t="s">
        <v>2</v>
      </c>
      <c r="H4" s="39">
        <f>DATE(YEAR($E$1)-3,1,1)</f>
        <v>45292</v>
      </c>
      <c r="I4" s="39">
        <f>DATE(YEAR($E$1)-3,2,1)</f>
        <v>45323</v>
      </c>
      <c r="J4" s="39">
        <f>DATE(YEAR($E$1)-3,3,1)</f>
        <v>45352</v>
      </c>
      <c r="K4" s="39">
        <f>DATE(YEAR($E$1)-3,4,1)</f>
        <v>45383</v>
      </c>
      <c r="L4" s="39">
        <f>DATE(YEAR($E$1)-3,5,1)</f>
        <v>45413</v>
      </c>
      <c r="M4" s="39">
        <f>DATE(YEAR($E$1)-3,6,1)</f>
        <v>45444</v>
      </c>
      <c r="N4" s="39">
        <f>DATE(YEAR($E$1)-3,7,1)</f>
        <v>45474</v>
      </c>
      <c r="O4" s="39">
        <f>DATE(YEAR($E$1)-3,8,1)</f>
        <v>45505</v>
      </c>
      <c r="P4" s="39">
        <f>DATE(YEAR($E$1)-3,9,1)</f>
        <v>45536</v>
      </c>
      <c r="Q4" s="39">
        <f>DATE(YEAR($E$1)-3,10,1)</f>
        <v>45566</v>
      </c>
      <c r="R4" s="39">
        <f>DATE(YEAR($E$1)-3,11,1)</f>
        <v>45597</v>
      </c>
      <c r="S4" s="39">
        <f>DATE(YEAR($E$1)-3,12,1)</f>
        <v>45627</v>
      </c>
      <c r="T4" s="39">
        <f>DATE(YEAR($E$1)-2,1,1)</f>
        <v>45658</v>
      </c>
      <c r="U4" s="39">
        <f>DATE(YEAR($E$1)-2,2,1)</f>
        <v>45689</v>
      </c>
      <c r="V4" s="39">
        <f>DATE(YEAR($E$1)-2,3,1)</f>
        <v>45717</v>
      </c>
      <c r="W4" s="39">
        <f>DATE(YEAR($E$1)-2,4,1)</f>
        <v>45748</v>
      </c>
      <c r="X4" s="39">
        <f>DATE(YEAR($E$1)-2,5,1)</f>
        <v>45778</v>
      </c>
      <c r="Y4" s="39">
        <f>DATE(YEAR($E$1)-2,6,1)</f>
        <v>45809</v>
      </c>
      <c r="Z4" s="39">
        <f>DATE(YEAR($E$1)-2,7,1)</f>
        <v>45839</v>
      </c>
      <c r="AA4" s="39">
        <f>DATE(YEAR($E$1)-2,8,1)</f>
        <v>45870</v>
      </c>
      <c r="AB4" s="39">
        <f>DATE(YEAR($E$1)-2,9,1)</f>
        <v>45901</v>
      </c>
      <c r="AC4" s="39">
        <f>DATE(YEAR($E$1)-2,10,1)</f>
        <v>45931</v>
      </c>
      <c r="AD4" s="39">
        <f>DATE(YEAR($E$1)-2,11,1)</f>
        <v>45962</v>
      </c>
      <c r="AE4" s="39">
        <f>DATE(YEAR($E$1)-2,12,1)</f>
        <v>45992</v>
      </c>
      <c r="AF4" s="39">
        <f>DATE(YEAR($E$1)-1,1,1)</f>
        <v>46023</v>
      </c>
      <c r="AG4" s="39">
        <f>DATE(YEAR($E$1)-1,2,1)</f>
        <v>46054</v>
      </c>
      <c r="AH4" s="39">
        <f>DATE(YEAR($E$1)-1,3,1)</f>
        <v>46082</v>
      </c>
      <c r="AI4" s="39">
        <f>DATE(YEAR($E$1)-1,4,1)</f>
        <v>46113</v>
      </c>
      <c r="AJ4" s="39">
        <f>DATE(YEAR($E$1)-1,5,1)</f>
        <v>46143</v>
      </c>
      <c r="AK4" s="39">
        <f>DATE(YEAR($E$1)-1,6,1)</f>
        <v>46174</v>
      </c>
      <c r="AL4" s="39">
        <f>DATE(YEAR($E$1)-1,7,1)</f>
        <v>46204</v>
      </c>
      <c r="AM4" s="39">
        <f>DATE(YEAR($E$1)-1,8,1)</f>
        <v>46235</v>
      </c>
      <c r="AN4" s="39">
        <f>DATE(YEAR($E$1)-1,9,1)</f>
        <v>46266</v>
      </c>
      <c r="AO4" s="39">
        <f>DATE(YEAR($E$1)-1,10,1)</f>
        <v>46296</v>
      </c>
      <c r="AP4" s="39">
        <f>DATE(YEAR($E$1)-1,11,1)</f>
        <v>46327</v>
      </c>
      <c r="AQ4" s="39">
        <f>DATE(YEAR($E$1)-1,12,1)</f>
        <v>46357</v>
      </c>
      <c r="AR4" s="40">
        <f>DATE(YEAR($E$1),1,1)</f>
        <v>46388</v>
      </c>
      <c r="AS4" s="40">
        <f>DATE(YEAR($E$1),2,1)</f>
        <v>46419</v>
      </c>
      <c r="AT4" s="40">
        <f>DATE(YEAR($E$1),3,1)</f>
        <v>46447</v>
      </c>
      <c r="AU4" s="40">
        <f>DATE(YEAR($E$1),4,1)</f>
        <v>46478</v>
      </c>
      <c r="AV4" s="40">
        <f>DATE(YEAR($E$1),5,1)</f>
        <v>46508</v>
      </c>
      <c r="AW4" s="40">
        <f>DATE(YEAR($E$1),6,1)</f>
        <v>46539</v>
      </c>
      <c r="AX4" s="40">
        <f>DATE(YEAR($E$1),7,1)</f>
        <v>46569</v>
      </c>
      <c r="AY4" s="40">
        <f>DATE(YEAR($E$1),8,1)</f>
        <v>46600</v>
      </c>
      <c r="AZ4" s="40">
        <f>DATE(YEAR($E$1),9,1)</f>
        <v>46631</v>
      </c>
      <c r="BA4" s="40">
        <f>DATE(YEAR($E$1),10,1)</f>
        <v>46661</v>
      </c>
      <c r="BB4" s="40">
        <f>DATE(YEAR($E$1),11,1)</f>
        <v>46692</v>
      </c>
      <c r="BC4" s="40">
        <f>DATE(YEAR($E$1),12,1)</f>
        <v>46722</v>
      </c>
      <c r="BD4" s="39">
        <f>DATE(YEAR($E$1)+1,1,1)</f>
        <v>46753</v>
      </c>
      <c r="BE4" s="39">
        <f>DATE(YEAR($E$1)+1,2,1)</f>
        <v>46784</v>
      </c>
      <c r="BF4" s="39">
        <f>DATE(YEAR($E$1)+1,3,1)</f>
        <v>46813</v>
      </c>
      <c r="BG4" s="39">
        <f>DATE(YEAR($E$1)+1,4,1)</f>
        <v>46844</v>
      </c>
      <c r="BH4" s="39">
        <f>DATE(YEAR($E$1)+1,5,1)</f>
        <v>46874</v>
      </c>
      <c r="BI4" s="39">
        <f>DATE(YEAR($E$1)+1,6,1)</f>
        <v>46905</v>
      </c>
      <c r="BJ4" s="39">
        <f>DATE(YEAR($E$1)+1,7,1)</f>
        <v>46935</v>
      </c>
      <c r="BK4" s="39">
        <f>DATE(YEAR($E$1)+1,8,1)</f>
        <v>46966</v>
      </c>
      <c r="BL4" s="39">
        <f>DATE(YEAR($E$1)+1,9,1)</f>
        <v>46997</v>
      </c>
      <c r="BM4" s="39">
        <f>DATE(YEAR($E$1)+1,10,1)</f>
        <v>47027</v>
      </c>
      <c r="BN4" s="39">
        <f>DATE(YEAR($E$1)+1,11,1)</f>
        <v>47058</v>
      </c>
      <c r="BO4" s="39">
        <f>DATE(YEAR($E$1)+1,12,1)</f>
        <v>47088</v>
      </c>
    </row>
    <row r="5" spans="1:67" s="4" customFormat="1" outlineLevel="1" x14ac:dyDescent="0.35">
      <c r="A5" s="55" t="s">
        <v>18</v>
      </c>
      <c r="B5" s="56" t="s">
        <v>7</v>
      </c>
      <c r="C5" s="55" t="s">
        <v>12</v>
      </c>
      <c r="D5" s="57"/>
      <c r="E5" s="27">
        <v>45352</v>
      </c>
      <c r="F5" s="51">
        <v>45474</v>
      </c>
      <c r="G5" s="35">
        <f t="shared" ref="G5:G8" si="0">SUBTOTAL(9,H5:BO5)</f>
        <v>5</v>
      </c>
      <c r="H5" s="65">
        <f t="shared" ref="H5:Q8" si="1">AND(TEXT(H$4,"aaaamm")&gt;=TEXT($E5,"aaaamm"),TEXT(H$4,"aaaamm")&lt;=TEXT($F5,"aaaamm"))*1</f>
        <v>0</v>
      </c>
      <c r="I5" s="65">
        <f t="shared" si="1"/>
        <v>0</v>
      </c>
      <c r="J5" s="65">
        <f t="shared" si="1"/>
        <v>1</v>
      </c>
      <c r="K5" s="65">
        <f t="shared" si="1"/>
        <v>1</v>
      </c>
      <c r="L5" s="65">
        <f t="shared" si="1"/>
        <v>1</v>
      </c>
      <c r="M5" s="65">
        <f t="shared" si="1"/>
        <v>1</v>
      </c>
      <c r="N5" s="65">
        <f t="shared" si="1"/>
        <v>1</v>
      </c>
      <c r="O5" s="65">
        <f t="shared" si="1"/>
        <v>0</v>
      </c>
      <c r="P5" s="65">
        <f t="shared" si="1"/>
        <v>0</v>
      </c>
      <c r="Q5" s="65">
        <f t="shared" si="1"/>
        <v>0</v>
      </c>
      <c r="R5" s="65">
        <f t="shared" ref="R5:AA8" si="2">AND(TEXT(R$4,"aaaamm")&gt;=TEXT($E5,"aaaamm"),TEXT(R$4,"aaaamm")&lt;=TEXT($F5,"aaaamm"))*1</f>
        <v>0</v>
      </c>
      <c r="S5" s="65">
        <f t="shared" si="2"/>
        <v>0</v>
      </c>
      <c r="T5" s="65">
        <f t="shared" si="2"/>
        <v>0</v>
      </c>
      <c r="U5" s="65">
        <f t="shared" si="2"/>
        <v>0</v>
      </c>
      <c r="V5" s="65">
        <f t="shared" si="2"/>
        <v>0</v>
      </c>
      <c r="W5" s="65">
        <f t="shared" si="2"/>
        <v>0</v>
      </c>
      <c r="X5" s="65">
        <f t="shared" si="2"/>
        <v>0</v>
      </c>
      <c r="Y5" s="65">
        <f t="shared" si="2"/>
        <v>0</v>
      </c>
      <c r="Z5" s="65">
        <f t="shared" si="2"/>
        <v>0</v>
      </c>
      <c r="AA5" s="65">
        <f t="shared" si="2"/>
        <v>0</v>
      </c>
      <c r="AB5" s="65">
        <f t="shared" ref="AB5:AK8" si="3">AND(TEXT(AB$4,"aaaamm")&gt;=TEXT($E5,"aaaamm"),TEXT(AB$4,"aaaamm")&lt;=TEXT($F5,"aaaamm"))*1</f>
        <v>0</v>
      </c>
      <c r="AC5" s="65">
        <f t="shared" si="3"/>
        <v>0</v>
      </c>
      <c r="AD5" s="65">
        <f t="shared" si="3"/>
        <v>0</v>
      </c>
      <c r="AE5" s="65">
        <f t="shared" si="3"/>
        <v>0</v>
      </c>
      <c r="AF5" s="65">
        <f t="shared" si="3"/>
        <v>0</v>
      </c>
      <c r="AG5" s="65">
        <f t="shared" si="3"/>
        <v>0</v>
      </c>
      <c r="AH5" s="65">
        <f t="shared" si="3"/>
        <v>0</v>
      </c>
      <c r="AI5" s="65">
        <f t="shared" si="3"/>
        <v>0</v>
      </c>
      <c r="AJ5" s="65">
        <f t="shared" si="3"/>
        <v>0</v>
      </c>
      <c r="AK5" s="65">
        <f t="shared" si="3"/>
        <v>0</v>
      </c>
      <c r="AL5" s="65">
        <f t="shared" ref="AL5:AU8" si="4">AND(TEXT(AL$4,"aaaamm")&gt;=TEXT($E5,"aaaamm"),TEXT(AL$4,"aaaamm")&lt;=TEXT($F5,"aaaamm"))*1</f>
        <v>0</v>
      </c>
      <c r="AM5" s="65">
        <f t="shared" si="4"/>
        <v>0</v>
      </c>
      <c r="AN5" s="65">
        <f t="shared" si="4"/>
        <v>0</v>
      </c>
      <c r="AO5" s="65">
        <f t="shared" si="4"/>
        <v>0</v>
      </c>
      <c r="AP5" s="65">
        <f t="shared" si="4"/>
        <v>0</v>
      </c>
      <c r="AQ5" s="65">
        <f t="shared" si="4"/>
        <v>0</v>
      </c>
      <c r="AR5" s="65">
        <f t="shared" si="4"/>
        <v>0</v>
      </c>
      <c r="AS5" s="65">
        <f t="shared" si="4"/>
        <v>0</v>
      </c>
      <c r="AT5" s="65">
        <f t="shared" si="4"/>
        <v>0</v>
      </c>
      <c r="AU5" s="65">
        <f t="shared" si="4"/>
        <v>0</v>
      </c>
      <c r="AV5" s="65">
        <f t="shared" ref="AV5:BE8" si="5">AND(TEXT(AV$4,"aaaamm")&gt;=TEXT($E5,"aaaamm"),TEXT(AV$4,"aaaamm")&lt;=TEXT($F5,"aaaamm"))*1</f>
        <v>0</v>
      </c>
      <c r="AW5" s="65">
        <f t="shared" si="5"/>
        <v>0</v>
      </c>
      <c r="AX5" s="65">
        <f t="shared" si="5"/>
        <v>0</v>
      </c>
      <c r="AY5" s="65">
        <f t="shared" si="5"/>
        <v>0</v>
      </c>
      <c r="AZ5" s="65">
        <f t="shared" si="5"/>
        <v>0</v>
      </c>
      <c r="BA5" s="65">
        <f t="shared" si="5"/>
        <v>0</v>
      </c>
      <c r="BB5" s="65">
        <f t="shared" si="5"/>
        <v>0</v>
      </c>
      <c r="BC5" s="65">
        <f t="shared" si="5"/>
        <v>0</v>
      </c>
      <c r="BD5" s="65">
        <f t="shared" si="5"/>
        <v>0</v>
      </c>
      <c r="BE5" s="65">
        <f t="shared" si="5"/>
        <v>0</v>
      </c>
      <c r="BF5" s="65">
        <f t="shared" ref="BF5:BO8" si="6">AND(TEXT(BF$4,"aaaamm")&gt;=TEXT($E5,"aaaamm"),TEXT(BF$4,"aaaamm")&lt;=TEXT($F5,"aaaamm"))*1</f>
        <v>0</v>
      </c>
      <c r="BG5" s="65">
        <f t="shared" si="6"/>
        <v>0</v>
      </c>
      <c r="BH5" s="65">
        <f t="shared" si="6"/>
        <v>0</v>
      </c>
      <c r="BI5" s="65">
        <f t="shared" si="6"/>
        <v>0</v>
      </c>
      <c r="BJ5" s="65">
        <f t="shared" si="6"/>
        <v>0</v>
      </c>
      <c r="BK5" s="65">
        <f t="shared" si="6"/>
        <v>0</v>
      </c>
      <c r="BL5" s="65">
        <f t="shared" si="6"/>
        <v>0</v>
      </c>
      <c r="BM5" s="65">
        <f t="shared" si="6"/>
        <v>0</v>
      </c>
      <c r="BN5" s="65">
        <f t="shared" si="6"/>
        <v>0</v>
      </c>
      <c r="BO5" s="65">
        <f t="shared" si="6"/>
        <v>0</v>
      </c>
    </row>
    <row r="6" spans="1:67" s="4" customFormat="1" outlineLevel="1" x14ac:dyDescent="0.35">
      <c r="A6" s="55" t="s">
        <v>18</v>
      </c>
      <c r="B6" s="56" t="s">
        <v>19</v>
      </c>
      <c r="C6" s="55" t="s">
        <v>16</v>
      </c>
      <c r="D6" s="57"/>
      <c r="E6" s="27">
        <v>45352</v>
      </c>
      <c r="F6" s="51">
        <v>45383</v>
      </c>
      <c r="G6" s="35">
        <f t="shared" si="0"/>
        <v>2</v>
      </c>
      <c r="H6" s="65">
        <f t="shared" si="1"/>
        <v>0</v>
      </c>
      <c r="I6" s="65">
        <f t="shared" si="1"/>
        <v>0</v>
      </c>
      <c r="J6" s="65">
        <f t="shared" si="1"/>
        <v>1</v>
      </c>
      <c r="K6" s="65">
        <f t="shared" si="1"/>
        <v>1</v>
      </c>
      <c r="L6" s="65">
        <f t="shared" si="1"/>
        <v>0</v>
      </c>
      <c r="M6" s="65">
        <f t="shared" si="1"/>
        <v>0</v>
      </c>
      <c r="N6" s="65">
        <f t="shared" si="1"/>
        <v>0</v>
      </c>
      <c r="O6" s="65">
        <f t="shared" si="1"/>
        <v>0</v>
      </c>
      <c r="P6" s="65">
        <f t="shared" si="1"/>
        <v>0</v>
      </c>
      <c r="Q6" s="65">
        <f t="shared" si="1"/>
        <v>0</v>
      </c>
      <c r="R6" s="65">
        <f t="shared" si="2"/>
        <v>0</v>
      </c>
      <c r="S6" s="65">
        <f t="shared" si="2"/>
        <v>0</v>
      </c>
      <c r="T6" s="65">
        <f t="shared" si="2"/>
        <v>0</v>
      </c>
      <c r="U6" s="65">
        <f t="shared" si="2"/>
        <v>0</v>
      </c>
      <c r="V6" s="65">
        <f t="shared" si="2"/>
        <v>0</v>
      </c>
      <c r="W6" s="65">
        <f t="shared" si="2"/>
        <v>0</v>
      </c>
      <c r="X6" s="65">
        <f t="shared" si="2"/>
        <v>0</v>
      </c>
      <c r="Y6" s="65">
        <f t="shared" si="2"/>
        <v>0</v>
      </c>
      <c r="Z6" s="65">
        <f t="shared" si="2"/>
        <v>0</v>
      </c>
      <c r="AA6" s="65">
        <f t="shared" si="2"/>
        <v>0</v>
      </c>
      <c r="AB6" s="65">
        <f t="shared" si="3"/>
        <v>0</v>
      </c>
      <c r="AC6" s="65">
        <f t="shared" si="3"/>
        <v>0</v>
      </c>
      <c r="AD6" s="65">
        <f t="shared" si="3"/>
        <v>0</v>
      </c>
      <c r="AE6" s="65">
        <f t="shared" si="3"/>
        <v>0</v>
      </c>
      <c r="AF6" s="65">
        <f t="shared" si="3"/>
        <v>0</v>
      </c>
      <c r="AG6" s="65">
        <f t="shared" si="3"/>
        <v>0</v>
      </c>
      <c r="AH6" s="65">
        <f t="shared" si="3"/>
        <v>0</v>
      </c>
      <c r="AI6" s="65">
        <f t="shared" si="3"/>
        <v>0</v>
      </c>
      <c r="AJ6" s="65">
        <f t="shared" si="3"/>
        <v>0</v>
      </c>
      <c r="AK6" s="65">
        <f t="shared" si="3"/>
        <v>0</v>
      </c>
      <c r="AL6" s="65">
        <f t="shared" si="4"/>
        <v>0</v>
      </c>
      <c r="AM6" s="65">
        <f t="shared" si="4"/>
        <v>0</v>
      </c>
      <c r="AN6" s="65">
        <f t="shared" si="4"/>
        <v>0</v>
      </c>
      <c r="AO6" s="65">
        <f t="shared" si="4"/>
        <v>0</v>
      </c>
      <c r="AP6" s="65">
        <f t="shared" si="4"/>
        <v>0</v>
      </c>
      <c r="AQ6" s="65">
        <f t="shared" si="4"/>
        <v>0</v>
      </c>
      <c r="AR6" s="65">
        <f t="shared" si="4"/>
        <v>0</v>
      </c>
      <c r="AS6" s="65">
        <f t="shared" si="4"/>
        <v>0</v>
      </c>
      <c r="AT6" s="65">
        <f t="shared" si="4"/>
        <v>0</v>
      </c>
      <c r="AU6" s="65">
        <f t="shared" si="4"/>
        <v>0</v>
      </c>
      <c r="AV6" s="65">
        <f t="shared" si="5"/>
        <v>0</v>
      </c>
      <c r="AW6" s="65">
        <f t="shared" si="5"/>
        <v>0</v>
      </c>
      <c r="AX6" s="65">
        <f t="shared" si="5"/>
        <v>0</v>
      </c>
      <c r="AY6" s="65">
        <f t="shared" si="5"/>
        <v>0</v>
      </c>
      <c r="AZ6" s="65">
        <f t="shared" si="5"/>
        <v>0</v>
      </c>
      <c r="BA6" s="65">
        <f t="shared" si="5"/>
        <v>0</v>
      </c>
      <c r="BB6" s="65">
        <f t="shared" si="5"/>
        <v>0</v>
      </c>
      <c r="BC6" s="65">
        <f t="shared" si="5"/>
        <v>0</v>
      </c>
      <c r="BD6" s="65">
        <f t="shared" si="5"/>
        <v>0</v>
      </c>
      <c r="BE6" s="65">
        <f t="shared" si="5"/>
        <v>0</v>
      </c>
      <c r="BF6" s="65">
        <f t="shared" si="6"/>
        <v>0</v>
      </c>
      <c r="BG6" s="65">
        <f t="shared" si="6"/>
        <v>0</v>
      </c>
      <c r="BH6" s="65">
        <f t="shared" si="6"/>
        <v>0</v>
      </c>
      <c r="BI6" s="65">
        <f t="shared" si="6"/>
        <v>0</v>
      </c>
      <c r="BJ6" s="65">
        <f t="shared" si="6"/>
        <v>0</v>
      </c>
      <c r="BK6" s="65">
        <f t="shared" si="6"/>
        <v>0</v>
      </c>
      <c r="BL6" s="65">
        <f t="shared" si="6"/>
        <v>0</v>
      </c>
      <c r="BM6" s="65">
        <f t="shared" si="6"/>
        <v>0</v>
      </c>
      <c r="BN6" s="65">
        <f t="shared" si="6"/>
        <v>0</v>
      </c>
      <c r="BO6" s="65">
        <f t="shared" si="6"/>
        <v>0</v>
      </c>
    </row>
    <row r="7" spans="1:67" s="4" customFormat="1" outlineLevel="1" x14ac:dyDescent="0.35">
      <c r="A7" s="55" t="s">
        <v>18</v>
      </c>
      <c r="B7" s="56" t="s">
        <v>20</v>
      </c>
      <c r="C7" s="55" t="s">
        <v>16</v>
      </c>
      <c r="D7" s="57"/>
      <c r="E7" s="27">
        <v>45536</v>
      </c>
      <c r="F7" s="51">
        <v>45627</v>
      </c>
      <c r="G7" s="35">
        <f t="shared" si="0"/>
        <v>4</v>
      </c>
      <c r="H7" s="65">
        <f t="shared" si="1"/>
        <v>0</v>
      </c>
      <c r="I7" s="65">
        <f t="shared" si="1"/>
        <v>0</v>
      </c>
      <c r="J7" s="65">
        <f t="shared" si="1"/>
        <v>0</v>
      </c>
      <c r="K7" s="65">
        <f t="shared" si="1"/>
        <v>0</v>
      </c>
      <c r="L7" s="65">
        <f t="shared" si="1"/>
        <v>0</v>
      </c>
      <c r="M7" s="65">
        <f t="shared" si="1"/>
        <v>0</v>
      </c>
      <c r="N7" s="65">
        <f t="shared" si="1"/>
        <v>0</v>
      </c>
      <c r="O7" s="65">
        <f t="shared" si="1"/>
        <v>0</v>
      </c>
      <c r="P7" s="65">
        <f t="shared" si="1"/>
        <v>1</v>
      </c>
      <c r="Q7" s="65">
        <f t="shared" si="1"/>
        <v>1</v>
      </c>
      <c r="R7" s="65">
        <f t="shared" si="2"/>
        <v>1</v>
      </c>
      <c r="S7" s="65">
        <f t="shared" si="2"/>
        <v>1</v>
      </c>
      <c r="T7" s="65">
        <f t="shared" si="2"/>
        <v>0</v>
      </c>
      <c r="U7" s="65">
        <f t="shared" si="2"/>
        <v>0</v>
      </c>
      <c r="V7" s="65">
        <f t="shared" si="2"/>
        <v>0</v>
      </c>
      <c r="W7" s="65">
        <f t="shared" si="2"/>
        <v>0</v>
      </c>
      <c r="X7" s="65">
        <f t="shared" si="2"/>
        <v>0</v>
      </c>
      <c r="Y7" s="65">
        <f t="shared" si="2"/>
        <v>0</v>
      </c>
      <c r="Z7" s="65">
        <f t="shared" si="2"/>
        <v>0</v>
      </c>
      <c r="AA7" s="65">
        <f t="shared" si="2"/>
        <v>0</v>
      </c>
      <c r="AB7" s="65">
        <f t="shared" si="3"/>
        <v>0</v>
      </c>
      <c r="AC7" s="65">
        <f t="shared" si="3"/>
        <v>0</v>
      </c>
      <c r="AD7" s="65">
        <f t="shared" si="3"/>
        <v>0</v>
      </c>
      <c r="AE7" s="65">
        <f t="shared" si="3"/>
        <v>0</v>
      </c>
      <c r="AF7" s="65">
        <f t="shared" si="3"/>
        <v>0</v>
      </c>
      <c r="AG7" s="65">
        <f t="shared" si="3"/>
        <v>0</v>
      </c>
      <c r="AH7" s="65">
        <f t="shared" si="3"/>
        <v>0</v>
      </c>
      <c r="AI7" s="65">
        <f t="shared" si="3"/>
        <v>0</v>
      </c>
      <c r="AJ7" s="65">
        <f t="shared" si="3"/>
        <v>0</v>
      </c>
      <c r="AK7" s="65">
        <f t="shared" si="3"/>
        <v>0</v>
      </c>
      <c r="AL7" s="65">
        <f t="shared" si="4"/>
        <v>0</v>
      </c>
      <c r="AM7" s="65">
        <f t="shared" si="4"/>
        <v>0</v>
      </c>
      <c r="AN7" s="65">
        <f t="shared" si="4"/>
        <v>0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5">
        <f t="shared" si="4"/>
        <v>0</v>
      </c>
      <c r="AT7" s="65">
        <f t="shared" si="4"/>
        <v>0</v>
      </c>
      <c r="AU7" s="65">
        <f t="shared" si="4"/>
        <v>0</v>
      </c>
      <c r="AV7" s="65">
        <f t="shared" si="5"/>
        <v>0</v>
      </c>
      <c r="AW7" s="65">
        <f t="shared" si="5"/>
        <v>0</v>
      </c>
      <c r="AX7" s="65">
        <f t="shared" si="5"/>
        <v>0</v>
      </c>
      <c r="AY7" s="65">
        <f t="shared" si="5"/>
        <v>0</v>
      </c>
      <c r="AZ7" s="65">
        <f t="shared" si="5"/>
        <v>0</v>
      </c>
      <c r="BA7" s="65">
        <f t="shared" si="5"/>
        <v>0</v>
      </c>
      <c r="BB7" s="65">
        <f t="shared" si="5"/>
        <v>0</v>
      </c>
      <c r="BC7" s="65">
        <f t="shared" si="5"/>
        <v>0</v>
      </c>
      <c r="BD7" s="65">
        <f t="shared" si="5"/>
        <v>0</v>
      </c>
      <c r="BE7" s="65">
        <f t="shared" si="5"/>
        <v>0</v>
      </c>
      <c r="BF7" s="65">
        <f t="shared" si="6"/>
        <v>0</v>
      </c>
      <c r="BG7" s="65">
        <f t="shared" si="6"/>
        <v>0</v>
      </c>
      <c r="BH7" s="65">
        <f t="shared" si="6"/>
        <v>0</v>
      </c>
      <c r="BI7" s="65">
        <f t="shared" si="6"/>
        <v>0</v>
      </c>
      <c r="BJ7" s="65">
        <f t="shared" si="6"/>
        <v>0</v>
      </c>
      <c r="BK7" s="65">
        <f t="shared" si="6"/>
        <v>0</v>
      </c>
      <c r="BL7" s="65">
        <f t="shared" si="6"/>
        <v>0</v>
      </c>
      <c r="BM7" s="65">
        <f t="shared" si="6"/>
        <v>0</v>
      </c>
      <c r="BN7" s="65">
        <f t="shared" si="6"/>
        <v>0</v>
      </c>
      <c r="BO7" s="65">
        <f t="shared" si="6"/>
        <v>0</v>
      </c>
    </row>
    <row r="8" spans="1:67" s="4" customFormat="1" ht="15" outlineLevel="1" thickBot="1" x14ac:dyDescent="0.4">
      <c r="A8" s="55" t="s">
        <v>18</v>
      </c>
      <c r="B8" s="56" t="s">
        <v>15</v>
      </c>
      <c r="C8" s="55" t="s">
        <v>12</v>
      </c>
      <c r="D8" s="57"/>
      <c r="E8" s="27">
        <v>46723</v>
      </c>
      <c r="F8" s="51">
        <v>46844</v>
      </c>
      <c r="G8" s="35">
        <f t="shared" si="0"/>
        <v>5</v>
      </c>
      <c r="H8" s="65">
        <f t="shared" si="1"/>
        <v>0</v>
      </c>
      <c r="I8" s="65">
        <f t="shared" si="1"/>
        <v>0</v>
      </c>
      <c r="J8" s="65">
        <f t="shared" si="1"/>
        <v>0</v>
      </c>
      <c r="K8" s="65">
        <f t="shared" si="1"/>
        <v>0</v>
      </c>
      <c r="L8" s="65">
        <f t="shared" si="1"/>
        <v>0</v>
      </c>
      <c r="M8" s="65">
        <f t="shared" si="1"/>
        <v>0</v>
      </c>
      <c r="N8" s="65">
        <f t="shared" si="1"/>
        <v>0</v>
      </c>
      <c r="O8" s="65">
        <f t="shared" si="1"/>
        <v>0</v>
      </c>
      <c r="P8" s="65">
        <f t="shared" si="1"/>
        <v>0</v>
      </c>
      <c r="Q8" s="65">
        <f t="shared" si="1"/>
        <v>0</v>
      </c>
      <c r="R8" s="65">
        <f t="shared" si="2"/>
        <v>0</v>
      </c>
      <c r="S8" s="65">
        <f t="shared" si="2"/>
        <v>0</v>
      </c>
      <c r="T8" s="65">
        <f t="shared" si="2"/>
        <v>0</v>
      </c>
      <c r="U8" s="65">
        <f t="shared" si="2"/>
        <v>0</v>
      </c>
      <c r="V8" s="65">
        <f t="shared" si="2"/>
        <v>0</v>
      </c>
      <c r="W8" s="65">
        <f t="shared" si="2"/>
        <v>0</v>
      </c>
      <c r="X8" s="65">
        <f t="shared" si="2"/>
        <v>0</v>
      </c>
      <c r="Y8" s="65">
        <f t="shared" si="2"/>
        <v>0</v>
      </c>
      <c r="Z8" s="65">
        <f t="shared" si="2"/>
        <v>0</v>
      </c>
      <c r="AA8" s="65">
        <f t="shared" si="2"/>
        <v>0</v>
      </c>
      <c r="AB8" s="65">
        <f t="shared" si="3"/>
        <v>0</v>
      </c>
      <c r="AC8" s="65">
        <f t="shared" si="3"/>
        <v>0</v>
      </c>
      <c r="AD8" s="65">
        <f t="shared" si="3"/>
        <v>0</v>
      </c>
      <c r="AE8" s="65">
        <f t="shared" si="3"/>
        <v>0</v>
      </c>
      <c r="AF8" s="65">
        <f t="shared" si="3"/>
        <v>0</v>
      </c>
      <c r="AG8" s="65">
        <f t="shared" si="3"/>
        <v>0</v>
      </c>
      <c r="AH8" s="65">
        <f t="shared" si="3"/>
        <v>0</v>
      </c>
      <c r="AI8" s="65">
        <f t="shared" si="3"/>
        <v>0</v>
      </c>
      <c r="AJ8" s="65">
        <f t="shared" si="3"/>
        <v>0</v>
      </c>
      <c r="AK8" s="65">
        <f t="shared" si="3"/>
        <v>0</v>
      </c>
      <c r="AL8" s="65">
        <f t="shared" si="4"/>
        <v>0</v>
      </c>
      <c r="AM8" s="65">
        <f t="shared" si="4"/>
        <v>0</v>
      </c>
      <c r="AN8" s="65">
        <f t="shared" si="4"/>
        <v>0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5">
        <f t="shared" si="4"/>
        <v>0</v>
      </c>
      <c r="AT8" s="65">
        <f t="shared" si="4"/>
        <v>0</v>
      </c>
      <c r="AU8" s="65">
        <f t="shared" si="4"/>
        <v>0</v>
      </c>
      <c r="AV8" s="65">
        <f t="shared" si="5"/>
        <v>0</v>
      </c>
      <c r="AW8" s="65">
        <f t="shared" si="5"/>
        <v>0</v>
      </c>
      <c r="AX8" s="65">
        <f t="shared" si="5"/>
        <v>0</v>
      </c>
      <c r="AY8" s="65">
        <f t="shared" si="5"/>
        <v>0</v>
      </c>
      <c r="AZ8" s="65">
        <f t="shared" si="5"/>
        <v>0</v>
      </c>
      <c r="BA8" s="65">
        <f t="shared" si="5"/>
        <v>0</v>
      </c>
      <c r="BB8" s="65">
        <f t="shared" si="5"/>
        <v>0</v>
      </c>
      <c r="BC8" s="65">
        <f t="shared" si="5"/>
        <v>1</v>
      </c>
      <c r="BD8" s="65">
        <f t="shared" si="5"/>
        <v>1</v>
      </c>
      <c r="BE8" s="65">
        <f t="shared" si="5"/>
        <v>1</v>
      </c>
      <c r="BF8" s="65">
        <f t="shared" si="6"/>
        <v>1</v>
      </c>
      <c r="BG8" s="65">
        <f t="shared" si="6"/>
        <v>1</v>
      </c>
      <c r="BH8" s="65">
        <f t="shared" si="6"/>
        <v>0</v>
      </c>
      <c r="BI8" s="65">
        <f t="shared" si="6"/>
        <v>0</v>
      </c>
      <c r="BJ8" s="65">
        <f t="shared" si="6"/>
        <v>0</v>
      </c>
      <c r="BK8" s="65">
        <f t="shared" si="6"/>
        <v>0</v>
      </c>
      <c r="BL8" s="65">
        <f t="shared" si="6"/>
        <v>0</v>
      </c>
      <c r="BM8" s="65">
        <f t="shared" si="6"/>
        <v>0</v>
      </c>
      <c r="BN8" s="65">
        <f t="shared" si="6"/>
        <v>0</v>
      </c>
      <c r="BO8" s="65">
        <f t="shared" si="6"/>
        <v>0</v>
      </c>
    </row>
    <row r="9" spans="1:67" ht="99.5" customHeight="1" outlineLevel="1" thickBot="1" x14ac:dyDescent="0.4">
      <c r="E9" s="62" t="s">
        <v>1</v>
      </c>
      <c r="F9" s="58"/>
      <c r="G9" s="58"/>
      <c r="H9" s="41">
        <v>45292</v>
      </c>
      <c r="I9" s="41">
        <v>45323</v>
      </c>
      <c r="J9" s="41">
        <v>45352</v>
      </c>
      <c r="K9" s="41">
        <v>45383</v>
      </c>
      <c r="L9" s="41">
        <v>45413</v>
      </c>
      <c r="M9" s="41">
        <v>45444</v>
      </c>
      <c r="N9" s="41">
        <v>45474</v>
      </c>
      <c r="O9" s="41">
        <v>45505</v>
      </c>
      <c r="P9" s="41">
        <v>45536</v>
      </c>
      <c r="Q9" s="41">
        <v>45566</v>
      </c>
      <c r="R9" s="41">
        <v>45597</v>
      </c>
      <c r="S9" s="41">
        <v>45627</v>
      </c>
      <c r="T9" s="41">
        <v>45292</v>
      </c>
      <c r="U9" s="41">
        <v>45323</v>
      </c>
      <c r="V9" s="41">
        <v>45352</v>
      </c>
      <c r="W9" s="41">
        <v>45383</v>
      </c>
      <c r="X9" s="41">
        <v>45413</v>
      </c>
      <c r="Y9" s="41">
        <v>45444</v>
      </c>
      <c r="Z9" s="41">
        <v>45474</v>
      </c>
      <c r="AA9" s="41">
        <v>45505</v>
      </c>
      <c r="AB9" s="41">
        <v>45536</v>
      </c>
      <c r="AC9" s="41">
        <v>45566</v>
      </c>
      <c r="AD9" s="41">
        <v>45597</v>
      </c>
      <c r="AE9" s="41">
        <v>45627</v>
      </c>
      <c r="AF9" s="41">
        <v>45658</v>
      </c>
      <c r="AG9" s="41">
        <v>45689</v>
      </c>
      <c r="AH9" s="41">
        <v>45717</v>
      </c>
      <c r="AI9" s="41">
        <v>45748</v>
      </c>
      <c r="AJ9" s="41">
        <v>45778</v>
      </c>
      <c r="AK9" s="41">
        <v>45809</v>
      </c>
      <c r="AL9" s="41">
        <v>45839</v>
      </c>
      <c r="AM9" s="41">
        <v>45870</v>
      </c>
      <c r="AN9" s="41">
        <v>45901</v>
      </c>
      <c r="AO9" s="41">
        <v>45931</v>
      </c>
      <c r="AP9" s="41">
        <v>45962</v>
      </c>
      <c r="AQ9" s="41">
        <v>45992</v>
      </c>
      <c r="AR9" s="41">
        <v>46023</v>
      </c>
      <c r="AS9" s="41">
        <v>46054</v>
      </c>
      <c r="AT9" s="41">
        <v>46082</v>
      </c>
      <c r="AU9" s="41">
        <v>46113</v>
      </c>
      <c r="AV9" s="41">
        <v>46143</v>
      </c>
      <c r="AW9" s="41">
        <v>46174</v>
      </c>
      <c r="AX9" s="41">
        <v>46204</v>
      </c>
      <c r="AY9" s="41">
        <v>46235</v>
      </c>
      <c r="AZ9" s="41">
        <v>46266</v>
      </c>
      <c r="BA9" s="41">
        <v>46296</v>
      </c>
      <c r="BB9" s="41">
        <v>46327</v>
      </c>
      <c r="BC9" s="41">
        <v>46357</v>
      </c>
      <c r="BD9" s="41">
        <v>46388</v>
      </c>
      <c r="BE9" s="41">
        <v>46419</v>
      </c>
      <c r="BF9" s="41">
        <v>46447</v>
      </c>
      <c r="BG9" s="41">
        <v>46478</v>
      </c>
      <c r="BH9" s="41">
        <v>46508</v>
      </c>
      <c r="BI9" s="41">
        <v>46539</v>
      </c>
      <c r="BJ9" s="41">
        <v>46569</v>
      </c>
      <c r="BK9" s="41">
        <v>46600</v>
      </c>
      <c r="BL9" s="41">
        <v>46631</v>
      </c>
      <c r="BM9" s="41">
        <v>46661</v>
      </c>
      <c r="BN9" s="41">
        <v>46692</v>
      </c>
      <c r="BO9" s="41">
        <v>46722</v>
      </c>
    </row>
    <row r="10" spans="1:67" ht="17" customHeight="1" outlineLevel="1" x14ac:dyDescent="0.35">
      <c r="E10" s="63"/>
      <c r="F10" s="32" t="s">
        <v>22</v>
      </c>
      <c r="G10" s="53">
        <f>SUM(G5:G8)</f>
        <v>16</v>
      </c>
      <c r="H10" s="42">
        <f t="shared" ref="H10:BC10" si="7">SUBTOTAL(9,H5:H8)</f>
        <v>0</v>
      </c>
      <c r="I10" s="42">
        <f t="shared" si="7"/>
        <v>0</v>
      </c>
      <c r="J10" s="42">
        <f t="shared" si="7"/>
        <v>2</v>
      </c>
      <c r="K10" s="42">
        <f t="shared" si="7"/>
        <v>2</v>
      </c>
      <c r="L10" s="42">
        <f t="shared" si="7"/>
        <v>1</v>
      </c>
      <c r="M10" s="42">
        <f t="shared" si="7"/>
        <v>1</v>
      </c>
      <c r="N10" s="42">
        <f t="shared" si="7"/>
        <v>1</v>
      </c>
      <c r="O10" s="42">
        <f t="shared" si="7"/>
        <v>0</v>
      </c>
      <c r="P10" s="42">
        <f t="shared" si="7"/>
        <v>1</v>
      </c>
      <c r="Q10" s="42">
        <f t="shared" si="7"/>
        <v>1</v>
      </c>
      <c r="R10" s="42">
        <f t="shared" si="7"/>
        <v>1</v>
      </c>
      <c r="S10" s="42">
        <f t="shared" si="7"/>
        <v>1</v>
      </c>
      <c r="T10" s="42">
        <f t="shared" si="7"/>
        <v>0</v>
      </c>
      <c r="U10" s="42">
        <f t="shared" si="7"/>
        <v>0</v>
      </c>
      <c r="V10" s="42">
        <f t="shared" si="7"/>
        <v>0</v>
      </c>
      <c r="W10" s="42">
        <f t="shared" si="7"/>
        <v>0</v>
      </c>
      <c r="X10" s="42">
        <f t="shared" si="7"/>
        <v>0</v>
      </c>
      <c r="Y10" s="42">
        <f t="shared" si="7"/>
        <v>0</v>
      </c>
      <c r="Z10" s="42">
        <f t="shared" si="7"/>
        <v>0</v>
      </c>
      <c r="AA10" s="42">
        <f t="shared" si="7"/>
        <v>0</v>
      </c>
      <c r="AB10" s="42">
        <f t="shared" si="7"/>
        <v>0</v>
      </c>
      <c r="AC10" s="42">
        <f t="shared" si="7"/>
        <v>0</v>
      </c>
      <c r="AD10" s="42">
        <f t="shared" si="7"/>
        <v>0</v>
      </c>
      <c r="AE10" s="42">
        <f t="shared" si="7"/>
        <v>0</v>
      </c>
      <c r="AF10" s="42">
        <f t="shared" si="7"/>
        <v>0</v>
      </c>
      <c r="AG10" s="42">
        <f t="shared" si="7"/>
        <v>0</v>
      </c>
      <c r="AH10" s="42">
        <f t="shared" si="7"/>
        <v>0</v>
      </c>
      <c r="AI10" s="42">
        <f t="shared" si="7"/>
        <v>0</v>
      </c>
      <c r="AJ10" s="42">
        <f t="shared" si="7"/>
        <v>0</v>
      </c>
      <c r="AK10" s="42">
        <f t="shared" si="7"/>
        <v>0</v>
      </c>
      <c r="AL10" s="42">
        <f t="shared" si="7"/>
        <v>0</v>
      </c>
      <c r="AM10" s="42">
        <f t="shared" si="7"/>
        <v>0</v>
      </c>
      <c r="AN10" s="42">
        <f t="shared" si="7"/>
        <v>0</v>
      </c>
      <c r="AO10" s="42">
        <f t="shared" si="7"/>
        <v>0</v>
      </c>
      <c r="AP10" s="42">
        <f t="shared" si="7"/>
        <v>0</v>
      </c>
      <c r="AQ10" s="42">
        <f t="shared" si="7"/>
        <v>0</v>
      </c>
      <c r="AR10" s="42">
        <f t="shared" si="7"/>
        <v>0</v>
      </c>
      <c r="AS10" s="42">
        <f t="shared" si="7"/>
        <v>0</v>
      </c>
      <c r="AT10" s="42">
        <f t="shared" si="7"/>
        <v>0</v>
      </c>
      <c r="AU10" s="42">
        <f t="shared" si="7"/>
        <v>0</v>
      </c>
      <c r="AV10" s="42">
        <f t="shared" si="7"/>
        <v>0</v>
      </c>
      <c r="AW10" s="42">
        <f t="shared" si="7"/>
        <v>0</v>
      </c>
      <c r="AX10" s="42">
        <f t="shared" si="7"/>
        <v>0</v>
      </c>
      <c r="AY10" s="42">
        <f t="shared" si="7"/>
        <v>0</v>
      </c>
      <c r="AZ10" s="42">
        <f t="shared" si="7"/>
        <v>0</v>
      </c>
      <c r="BA10" s="42">
        <f t="shared" si="7"/>
        <v>0</v>
      </c>
      <c r="BB10" s="42">
        <f t="shared" si="7"/>
        <v>0</v>
      </c>
      <c r="BC10" s="42">
        <f t="shared" si="7"/>
        <v>1</v>
      </c>
      <c r="BD10" s="42">
        <f t="shared" ref="BD10:BO10" si="8">SUBTOTAL(9,BD5:BD8)</f>
        <v>1</v>
      </c>
      <c r="BE10" s="42">
        <f t="shared" si="8"/>
        <v>1</v>
      </c>
      <c r="BF10" s="42">
        <f t="shared" si="8"/>
        <v>1</v>
      </c>
      <c r="BG10" s="42">
        <f t="shared" si="8"/>
        <v>1</v>
      </c>
      <c r="BH10" s="42">
        <f t="shared" si="8"/>
        <v>0</v>
      </c>
      <c r="BI10" s="42">
        <f t="shared" si="8"/>
        <v>0</v>
      </c>
      <c r="BJ10" s="42">
        <f t="shared" si="8"/>
        <v>0</v>
      </c>
      <c r="BK10" s="42">
        <f t="shared" si="8"/>
        <v>0</v>
      </c>
      <c r="BL10" s="42">
        <f t="shared" si="8"/>
        <v>0</v>
      </c>
      <c r="BM10" s="42">
        <f t="shared" si="8"/>
        <v>0</v>
      </c>
      <c r="BN10" s="42">
        <f t="shared" si="8"/>
        <v>0</v>
      </c>
      <c r="BO10" s="42">
        <f t="shared" si="8"/>
        <v>0</v>
      </c>
    </row>
    <row r="11" spans="1:67" ht="17" customHeight="1" outlineLevel="1" thickBot="1" x14ac:dyDescent="0.4">
      <c r="E11" s="64"/>
      <c r="F11" s="34" t="s">
        <v>22</v>
      </c>
      <c r="G11" s="54">
        <f t="shared" ref="G11:AT11" si="9">G10*7</f>
        <v>112</v>
      </c>
      <c r="H11" s="43">
        <f t="shared" ref="H11:S11" si="10">H10*7</f>
        <v>0</v>
      </c>
      <c r="I11" s="43">
        <f t="shared" si="10"/>
        <v>0</v>
      </c>
      <c r="J11" s="43">
        <f t="shared" si="10"/>
        <v>14</v>
      </c>
      <c r="K11" s="43">
        <f t="shared" si="10"/>
        <v>14</v>
      </c>
      <c r="L11" s="43">
        <f t="shared" si="10"/>
        <v>7</v>
      </c>
      <c r="M11" s="43">
        <f t="shared" si="10"/>
        <v>7</v>
      </c>
      <c r="N11" s="43">
        <f t="shared" si="10"/>
        <v>7</v>
      </c>
      <c r="O11" s="43">
        <f t="shared" si="10"/>
        <v>0</v>
      </c>
      <c r="P11" s="43">
        <f t="shared" si="10"/>
        <v>7</v>
      </c>
      <c r="Q11" s="43">
        <f t="shared" si="10"/>
        <v>7</v>
      </c>
      <c r="R11" s="43">
        <f t="shared" si="10"/>
        <v>7</v>
      </c>
      <c r="S11" s="43">
        <f t="shared" si="10"/>
        <v>7</v>
      </c>
      <c r="T11" s="43">
        <f t="shared" si="9"/>
        <v>0</v>
      </c>
      <c r="U11" s="43">
        <f t="shared" si="9"/>
        <v>0</v>
      </c>
      <c r="V11" s="43">
        <f t="shared" si="9"/>
        <v>0</v>
      </c>
      <c r="W11" s="43">
        <f t="shared" si="9"/>
        <v>0</v>
      </c>
      <c r="X11" s="43">
        <f t="shared" si="9"/>
        <v>0</v>
      </c>
      <c r="Y11" s="43">
        <f t="shared" si="9"/>
        <v>0</v>
      </c>
      <c r="Z11" s="43">
        <f t="shared" si="9"/>
        <v>0</v>
      </c>
      <c r="AA11" s="43">
        <f t="shared" si="9"/>
        <v>0</v>
      </c>
      <c r="AB11" s="43">
        <f t="shared" si="9"/>
        <v>0</v>
      </c>
      <c r="AC11" s="43">
        <f t="shared" si="9"/>
        <v>0</v>
      </c>
      <c r="AD11" s="43">
        <f t="shared" si="9"/>
        <v>0</v>
      </c>
      <c r="AE11" s="43">
        <f t="shared" si="9"/>
        <v>0</v>
      </c>
      <c r="AF11" s="43">
        <f t="shared" si="9"/>
        <v>0</v>
      </c>
      <c r="AG11" s="43">
        <f t="shared" si="9"/>
        <v>0</v>
      </c>
      <c r="AH11" s="43">
        <f t="shared" si="9"/>
        <v>0</v>
      </c>
      <c r="AI11" s="43">
        <f t="shared" si="9"/>
        <v>0</v>
      </c>
      <c r="AJ11" s="43">
        <f t="shared" si="9"/>
        <v>0</v>
      </c>
      <c r="AK11" s="43">
        <f t="shared" si="9"/>
        <v>0</v>
      </c>
      <c r="AL11" s="43">
        <f t="shared" si="9"/>
        <v>0</v>
      </c>
      <c r="AM11" s="43">
        <f t="shared" si="9"/>
        <v>0</v>
      </c>
      <c r="AN11" s="43">
        <f t="shared" si="9"/>
        <v>0</v>
      </c>
      <c r="AO11" s="43">
        <f t="shared" si="9"/>
        <v>0</v>
      </c>
      <c r="AP11" s="43">
        <f t="shared" si="9"/>
        <v>0</v>
      </c>
      <c r="AQ11" s="43">
        <f t="shared" si="9"/>
        <v>0</v>
      </c>
      <c r="AR11" s="43">
        <f t="shared" si="9"/>
        <v>0</v>
      </c>
      <c r="AS11" s="43">
        <f t="shared" si="9"/>
        <v>0</v>
      </c>
      <c r="AT11" s="43">
        <f t="shared" si="9"/>
        <v>0</v>
      </c>
      <c r="AU11" s="43">
        <f t="shared" ref="AU11:BC11" si="11">AU10*7</f>
        <v>0</v>
      </c>
      <c r="AV11" s="43">
        <f t="shared" si="11"/>
        <v>0</v>
      </c>
      <c r="AW11" s="43">
        <f t="shared" si="11"/>
        <v>0</v>
      </c>
      <c r="AX11" s="43">
        <f t="shared" si="11"/>
        <v>0</v>
      </c>
      <c r="AY11" s="43">
        <f t="shared" si="11"/>
        <v>0</v>
      </c>
      <c r="AZ11" s="43">
        <f t="shared" si="11"/>
        <v>0</v>
      </c>
      <c r="BA11" s="43">
        <f t="shared" si="11"/>
        <v>0</v>
      </c>
      <c r="BB11" s="43">
        <f t="shared" si="11"/>
        <v>0</v>
      </c>
      <c r="BC11" s="43">
        <f t="shared" si="11"/>
        <v>7</v>
      </c>
      <c r="BD11" s="43">
        <f t="shared" ref="BD11:BO11" si="12">BD10*7</f>
        <v>7</v>
      </c>
      <c r="BE11" s="43">
        <f t="shared" si="12"/>
        <v>7</v>
      </c>
      <c r="BF11" s="43">
        <f t="shared" si="12"/>
        <v>7</v>
      </c>
      <c r="BG11" s="43">
        <f t="shared" si="12"/>
        <v>7</v>
      </c>
      <c r="BH11" s="43">
        <f t="shared" si="12"/>
        <v>0</v>
      </c>
      <c r="BI11" s="43">
        <f t="shared" si="12"/>
        <v>0</v>
      </c>
      <c r="BJ11" s="43">
        <f t="shared" si="12"/>
        <v>0</v>
      </c>
      <c r="BK11" s="43">
        <f t="shared" si="12"/>
        <v>0</v>
      </c>
      <c r="BL11" s="43">
        <f t="shared" si="12"/>
        <v>0</v>
      </c>
      <c r="BM11" s="43">
        <f t="shared" si="12"/>
        <v>0</v>
      </c>
      <c r="BN11" s="43">
        <f t="shared" si="12"/>
        <v>0</v>
      </c>
      <c r="BO11" s="43">
        <f t="shared" si="12"/>
        <v>0</v>
      </c>
    </row>
    <row r="12" spans="1:67" outlineLevel="1" collapsed="1" x14ac:dyDescent="0.35"/>
    <row r="13" spans="1:67" x14ac:dyDescent="0.35">
      <c r="A13" s="2"/>
      <c r="B13" s="2"/>
    </row>
    <row r="14" spans="1:67" x14ac:dyDescent="0.35">
      <c r="B14" s="25"/>
    </row>
    <row r="16" spans="1:67" x14ac:dyDescent="0.35">
      <c r="B16" s="25"/>
    </row>
    <row r="18" spans="2:2" x14ac:dyDescent="0.35">
      <c r="B18" s="25"/>
    </row>
  </sheetData>
  <sheetProtection formatCells="0" formatColumns="0" formatRows="0" autoFilter="0"/>
  <autoFilter ref="A4:BC11" xr:uid="{C3110E32-C349-4F85-B36B-DEDB28622EF2}"/>
  <phoneticPr fontId="2" type="noConversion"/>
  <conditionalFormatting sqref="H5:BO8">
    <cfRule type="cellIs" dxfId="0" priority="1" operator="equal">
      <formula>1</formula>
    </cfRule>
  </conditionalFormatting>
  <dataValidations count="7">
    <dataValidation type="list" allowBlank="1" showInputMessage="1" showErrorMessage="1" sqref="C1" xr:uid="{165F31EF-C227-44DB-85C7-FEE5FA3D5ACA}">
      <formula1>"1,2,3"</formula1>
    </dataValidation>
    <dataValidation type="list" allowBlank="1" showInputMessage="1" showErrorMessage="1" sqref="C5:C8" xr:uid="{18C5F331-1616-43AE-A795-9CA5765765A2}">
      <formula1>OFFSET(Choix4,1,MATCH(#REF!,Choix3,0)-1,COUNTA(OFFSET(Choix4,,MATCH(#REF!,Choix3,0)-1))-1)</formula1>
    </dataValidation>
    <dataValidation allowBlank="1" showInputMessage="1" showErrorMessage="1" errorTitle="Oups ! Format Date invalide" error="Merci de compléter la formule au format : aaaa-mm-jj format" sqref="G5:G8" xr:uid="{CE462990-02B0-47DD-B497-40C57CC31036}"/>
    <dataValidation type="list" allowBlank="1" showInputMessage="1" showErrorMessage="1" sqref="D5:D8" xr:uid="{CC75788E-E2F8-4443-8F1D-DA6A9CF84B3E}">
      <formula1>"Oui,Non"</formula1>
    </dataValidation>
    <dataValidation type="list" allowBlank="1" showInputMessage="1" showErrorMessage="1" sqref="A5:A8" xr:uid="{1B555CF4-87FE-41F4-8F01-A56C69037857}">
      <formula1>choix1</formula1>
    </dataValidation>
    <dataValidation type="date" allowBlank="1" showInputMessage="1" showErrorMessage="1" errorTitle="Oups ! Format Date invalide" error="Merci de compléter la formule au format : aaaa-mm-jj format" sqref="E5:F8" xr:uid="{A88969E8-5286-48E1-B58A-93C8603BE7D0}">
      <formula1>1</formula1>
      <formula2>47484</formula2>
    </dataValidation>
    <dataValidation type="list" allowBlank="1" showInputMessage="1" showErrorMessage="1" sqref="B5:B8" xr:uid="{FEF5A565-2AC7-423F-AD1B-A154AF2BBB19}">
      <formula1>OFFSET(choix2,1,MATCH(A5,choix1,0)-1,COUNTA(OFFSET(choix2,,MATCH(A5,choix1,0)-1))-1)</formula1>
    </dataValidation>
  </dataValidations>
  <printOptions horizontalCentered="1"/>
  <pageMargins left="3.937007874015748E-2" right="3.937007874015748E-2" top="0.35433070866141736" bottom="0.35433070866141736" header="0.11811023622047245" footer="0.11811023622047245"/>
  <pageSetup paperSize="17" scale="28" fitToHeight="0" orientation="landscape" r:id="rId1"/>
  <headerFooter>
    <oddHeader>&amp;L&amp;D - &amp;T&amp;C&amp;F</oddHeader>
    <oddFooter>&amp;R&amp;P de 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50B34BA599DC4D94341618FB26D306" ma:contentTypeVersion="10" ma:contentTypeDescription="Crée un document." ma:contentTypeScope="" ma:versionID="8c4add760c41ce3c228aad46e7185f58">
  <xsd:schema xmlns:xsd="http://www.w3.org/2001/XMLSchema" xmlns:xs="http://www.w3.org/2001/XMLSchema" xmlns:p="http://schemas.microsoft.com/office/2006/metadata/properties" xmlns:ns2="92a86c28-96a9-45e4-9f84-4e96e75ff924" targetNamespace="http://schemas.microsoft.com/office/2006/metadata/properties" ma:root="true" ma:fieldsID="a74ab09f8436938c093f20d8e8d9bca9" ns2:_="">
    <xsd:import namespace="92a86c28-96a9-45e4-9f84-4e96e75ff9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a86c28-96a9-45e4-9f84-4e96e75ff9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861475a9-73e7-42ca-aaf7-161596f7d8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2a86c28-96a9-45e4-9f84-4e96e75ff9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EC749D-9AA0-4B49-AF07-4E6E48450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C2B36-37D7-431E-8088-E88C29FE5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a86c28-96a9-45e4-9f84-4e96e75ff9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124E83-2E1A-48E8-9365-3FEA2FB04260}">
  <ds:schemaRefs>
    <ds:schemaRef ds:uri="92a86c28-96a9-45e4-9f84-4e96e75ff924"/>
    <ds:schemaRef ds:uri="http://purl.org/dc/dcmitype/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SDP1</vt:lpstr>
      <vt:lpstr>SDP2</vt:lpstr>
      <vt:lpstr>'SDP1'!Impression_des_titres</vt:lpstr>
      <vt:lpstr>'SDP2'!Impression_des_titres</vt:lpstr>
      <vt:lpstr>'SDP1'!Print_Area</vt:lpstr>
      <vt:lpstr>'SDP2'!Print_Area</vt:lpstr>
      <vt:lpstr>'SDP1'!Zone_d_impression</vt:lpstr>
      <vt:lpstr>'SDP2'!Zone_d_impression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Christian CROCHE</cp:lastModifiedBy>
  <cp:revision/>
  <cp:lastPrinted>2024-07-12T13:57:02Z</cp:lastPrinted>
  <dcterms:created xsi:type="dcterms:W3CDTF">2023-05-26T20:50:13Z</dcterms:created>
  <dcterms:modified xsi:type="dcterms:W3CDTF">2024-11-03T20:01:06Z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0x010100C550B34BA599DC4D94341618FB26D306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