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3.xml" ContentType="application/vnd.openxmlformats-officedocument.drawing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 codeName="{372AB895-14C1-FC20-EB20-F1B4BCFD95AE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https://d.docs.live.net/d1071fb747c002da/Documents/Aide Excel/vanille71 Excel-Pratique/"/>
    </mc:Choice>
  </mc:AlternateContent>
  <xr:revisionPtr revIDLastSave="76" documentId="8_{80BF2F45-D262-4553-97DC-54034F51C450}" xr6:coauthVersionLast="47" xr6:coauthVersionMax="47" xr10:uidLastSave="{893DA32C-6DF8-4221-952A-6F364516318F}"/>
  <bookViews>
    <workbookView xWindow="-110" yWindow="-110" windowWidth="38620" windowHeight="21820" xr2:uid="{00C89E68-ED8A-4F8D-AD10-76AA190D179A}"/>
  </bookViews>
  <sheets>
    <sheet name="Saisie" sheetId="1" r:id="rId1"/>
    <sheet name="Récap" sheetId="3" r:id="rId2"/>
    <sheet name="Visu" sheetId="4" r:id="rId3"/>
  </sheets>
  <definedNames>
    <definedName name="_xleta.PROPER" hidden="1" xlm="1">#NAME?</definedName>
    <definedName name="_xleta.T" hidden="1" xlm="1">#NAME?</definedName>
    <definedName name="_xleta.YEAR" hidden="1" xlm="1">#NAME?</definedName>
    <definedName name="_xlpm.c" hidden="1" xlm="1">#NAME?</definedName>
    <definedName name="_xlpm.l" hidden="1" xlm="1">#NAME?</definedName>
    <definedName name="_xlpm.t" hidden="1" xlm="1">#NAME?</definedName>
    <definedName name="année">Saisie!$C$7</definedName>
    <definedName name="dataDetails">Saisie!$B$12:$H$19,Saisie!$B$21:$H$28,Saisie!$B$30:$H$37,Saisie!$B$39:$H$46,Saisie!$B$48:$H$55,Saisie!$B$57:$H$64</definedName>
    <definedName name="DonnéesExternes_1" localSheetId="1" hidden="1">Récap!$L$2:$U$30</definedName>
    <definedName name="employé">Saisie!$I$8</definedName>
    <definedName name="LstChoixVisu">_xlfn.ANCHORARRAY(Récap!$W$3)</definedName>
    <definedName name="LstEmployés">tEmployés[Liste employés]</definedName>
    <definedName name="mois">Saisie!$B$7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7" i="4" l="1" a="1"/>
  <c r="B7" i="4" s="1"/>
  <c r="C7" i="4" a="1"/>
  <c r="C7" i="4" s="1"/>
  <c r="I8" i="4" a="1"/>
  <c r="I8" i="4" s="1"/>
  <c r="W3" i="3" a="1"/>
  <c r="W3" i="3" s="1"/>
  <c r="B8" i="1"/>
  <c r="J1" i="1"/>
  <c r="J3" i="1" s="1"/>
  <c r="J60" i="1" l="1"/>
  <c r="J64" i="1"/>
  <c r="J59" i="1"/>
  <c r="J63" i="1"/>
  <c r="J58" i="1"/>
  <c r="J62" i="1"/>
  <c r="J57" i="1"/>
  <c r="J61" i="1"/>
  <c r="J55" i="1"/>
  <c r="J46" i="1"/>
  <c r="J37" i="1"/>
  <c r="J28" i="1"/>
  <c r="J19" i="1"/>
  <c r="B8" i="4"/>
  <c r="J1" i="4"/>
  <c r="J3" i="4" s="1"/>
  <c r="J41" i="1"/>
  <c r="J49" i="1"/>
  <c r="J51" i="1"/>
  <c r="J54" i="1"/>
  <c r="J48" i="1"/>
  <c r="J53" i="1"/>
  <c r="J52" i="1"/>
  <c r="J39" i="1"/>
  <c r="J50" i="1"/>
  <c r="J42" i="1"/>
  <c r="J44" i="1"/>
  <c r="J45" i="1"/>
  <c r="J40" i="1"/>
  <c r="J31" i="1"/>
  <c r="J32" i="1"/>
  <c r="J33" i="1"/>
  <c r="J34" i="1"/>
  <c r="J43" i="1"/>
  <c r="J30" i="1"/>
  <c r="J35" i="1"/>
  <c r="J36" i="1"/>
  <c r="J27" i="1"/>
  <c r="J12" i="1"/>
  <c r="J23" i="1"/>
  <c r="J24" i="1"/>
  <c r="J25" i="1"/>
  <c r="J21" i="1"/>
  <c r="J18" i="1"/>
  <c r="J15" i="1"/>
  <c r="J17" i="1"/>
  <c r="J22" i="1"/>
  <c r="J26" i="1"/>
  <c r="J14" i="1"/>
  <c r="J16" i="1"/>
  <c r="J13" i="1"/>
  <c r="B11" i="1"/>
  <c r="B20" i="1" s="1"/>
  <c r="B29" i="1" s="1"/>
  <c r="B38" i="1" s="1"/>
  <c r="B47" i="1" s="1"/>
  <c r="B56" i="1" s="1"/>
  <c r="J2" i="1"/>
  <c r="J65" i="1" l="1"/>
  <c r="M16" i="1"/>
  <c r="M19" i="1"/>
  <c r="M17" i="1"/>
  <c r="M15" i="1"/>
  <c r="M14" i="1"/>
  <c r="M12" i="1"/>
  <c r="M18" i="1"/>
  <c r="M13" i="1"/>
  <c r="J2" i="4"/>
  <c r="B11" i="4"/>
  <c r="B20" i="4" s="1"/>
  <c r="J20" i="1"/>
  <c r="J56" i="1"/>
  <c r="J47" i="1"/>
  <c r="J38" i="1"/>
  <c r="J29" i="1"/>
  <c r="C11" i="1"/>
  <c r="C20" i="1" s="1"/>
  <c r="C29" i="1" s="1"/>
  <c r="C38" i="1" s="1"/>
  <c r="C47" i="1" s="1"/>
  <c r="C56" i="1" s="1"/>
  <c r="B12" i="4"/>
  <c r="B18" i="4"/>
  <c r="B14" i="4"/>
  <c r="B17" i="4"/>
  <c r="B16" i="4"/>
  <c r="B24" i="4"/>
  <c r="B28" i="4"/>
  <c r="B21" i="4"/>
  <c r="B25" i="4"/>
  <c r="B15" i="4"/>
  <c r="B27" i="4"/>
  <c r="B13" i="4"/>
  <c r="B22" i="4"/>
  <c r="B23" i="4"/>
  <c r="B19" i="4"/>
  <c r="B26" i="4"/>
  <c r="C11" i="4" l="1"/>
  <c r="D11" i="4" s="1"/>
  <c r="J66" i="1"/>
  <c r="B29" i="4"/>
  <c r="D11" i="1"/>
  <c r="D20" i="1" s="1"/>
  <c r="D29" i="1" s="1"/>
  <c r="D38" i="1" s="1"/>
  <c r="D47" i="1" s="1"/>
  <c r="D56" i="1" s="1"/>
  <c r="C14" i="4"/>
  <c r="C19" i="4"/>
  <c r="B37" i="4"/>
  <c r="C18" i="4"/>
  <c r="B31" i="4"/>
  <c r="B30" i="4"/>
  <c r="B33" i="4"/>
  <c r="D18" i="4"/>
  <c r="D13" i="4"/>
  <c r="C16" i="4"/>
  <c r="C12" i="4"/>
  <c r="C17" i="4"/>
  <c r="B34" i="4"/>
  <c r="B35" i="4"/>
  <c r="D19" i="4"/>
  <c r="D15" i="4"/>
  <c r="D12" i="4"/>
  <c r="D16" i="4"/>
  <c r="B32" i="4"/>
  <c r="D14" i="4"/>
  <c r="B36" i="4"/>
  <c r="D17" i="4"/>
  <c r="C15" i="4"/>
  <c r="C13" i="4"/>
  <c r="C20" i="4" l="1"/>
  <c r="C29" i="4" s="1"/>
  <c r="B38" i="4"/>
  <c r="E11" i="4"/>
  <c r="D20" i="4"/>
  <c r="E11" i="1"/>
  <c r="E20" i="1" s="1"/>
  <c r="E29" i="1" s="1"/>
  <c r="E38" i="1" s="1"/>
  <c r="E47" i="1" s="1"/>
  <c r="E56" i="1" s="1"/>
  <c r="D25" i="4"/>
  <c r="B44" i="4"/>
  <c r="C36" i="4"/>
  <c r="C28" i="4"/>
  <c r="B40" i="4"/>
  <c r="B42" i="4"/>
  <c r="C21" i="4"/>
  <c r="E14" i="4"/>
  <c r="B39" i="4"/>
  <c r="C26" i="4"/>
  <c r="C30" i="4"/>
  <c r="E19" i="4"/>
  <c r="E16" i="4"/>
  <c r="B46" i="4"/>
  <c r="B43" i="4"/>
  <c r="C27" i="4"/>
  <c r="D27" i="4"/>
  <c r="D26" i="4"/>
  <c r="D22" i="4"/>
  <c r="E13" i="4"/>
  <c r="D23" i="4"/>
  <c r="C23" i="4"/>
  <c r="E17" i="4"/>
  <c r="D21" i="4"/>
  <c r="C25" i="4"/>
  <c r="D28" i="4"/>
  <c r="C31" i="4"/>
  <c r="E12" i="4"/>
  <c r="C34" i="4"/>
  <c r="C22" i="4"/>
  <c r="C32" i="4"/>
  <c r="E18" i="4"/>
  <c r="B41" i="4"/>
  <c r="C33" i="4"/>
  <c r="B45" i="4"/>
  <c r="D24" i="4"/>
  <c r="C35" i="4"/>
  <c r="E15" i="4"/>
  <c r="C24" i="4"/>
  <c r="C37" i="4"/>
  <c r="B47" i="4" l="1"/>
  <c r="D29" i="4"/>
  <c r="C38" i="4"/>
  <c r="F11" i="4"/>
  <c r="E20" i="4"/>
  <c r="F11" i="1"/>
  <c r="F20" i="1" s="1"/>
  <c r="F29" i="1" s="1"/>
  <c r="F38" i="1" s="1"/>
  <c r="F47" i="1" s="1"/>
  <c r="F56" i="1" s="1"/>
  <c r="C43" i="4"/>
  <c r="D35" i="4"/>
  <c r="F13" i="4"/>
  <c r="C39" i="4"/>
  <c r="E28" i="4"/>
  <c r="E22" i="4"/>
  <c r="F19" i="4"/>
  <c r="B50" i="4"/>
  <c r="C45" i="4"/>
  <c r="D37" i="4"/>
  <c r="D34" i="4"/>
  <c r="F18" i="4"/>
  <c r="F12" i="4"/>
  <c r="C46" i="4"/>
  <c r="B49" i="4"/>
  <c r="D36" i="4"/>
  <c r="B55" i="4"/>
  <c r="D32" i="4"/>
  <c r="B53" i="4"/>
  <c r="E21" i="4"/>
  <c r="B52" i="4"/>
  <c r="D33" i="4"/>
  <c r="F14" i="4"/>
  <c r="E25" i="4"/>
  <c r="C41" i="4"/>
  <c r="F17" i="4"/>
  <c r="F15" i="4"/>
  <c r="F16" i="4"/>
  <c r="D30" i="4"/>
  <c r="E23" i="4"/>
  <c r="D31" i="4"/>
  <c r="E26" i="4"/>
  <c r="E27" i="4"/>
  <c r="E24" i="4"/>
  <c r="B48" i="4"/>
  <c r="B51" i="4"/>
  <c r="C42" i="4"/>
  <c r="C40" i="4"/>
  <c r="B54" i="4"/>
  <c r="C44" i="4"/>
  <c r="B56" i="4" l="1"/>
  <c r="D38" i="4"/>
  <c r="E29" i="4"/>
  <c r="C47" i="4"/>
  <c r="G11" i="4"/>
  <c r="F20" i="4"/>
  <c r="G11" i="1"/>
  <c r="G20" i="1" s="1"/>
  <c r="G29" i="1" s="1"/>
  <c r="G38" i="1" s="1"/>
  <c r="G47" i="1" s="1"/>
  <c r="G56" i="1" s="1"/>
  <c r="C48" i="4"/>
  <c r="C53" i="4"/>
  <c r="C50" i="4"/>
  <c r="B63" i="4"/>
  <c r="E33" i="4"/>
  <c r="B59" i="4"/>
  <c r="D44" i="4"/>
  <c r="D46" i="4"/>
  <c r="E31" i="4"/>
  <c r="E37" i="4"/>
  <c r="D45" i="4"/>
  <c r="F26" i="4"/>
  <c r="G17" i="4"/>
  <c r="B62" i="4"/>
  <c r="E35" i="4"/>
  <c r="F23" i="4"/>
  <c r="F21" i="4"/>
  <c r="B64" i="4"/>
  <c r="G16" i="4"/>
  <c r="C55" i="4"/>
  <c r="C52" i="4"/>
  <c r="C49" i="4"/>
  <c r="D41" i="4"/>
  <c r="G15" i="4"/>
  <c r="F28" i="4"/>
  <c r="F24" i="4"/>
  <c r="E34" i="4"/>
  <c r="E32" i="4"/>
  <c r="D43" i="4"/>
  <c r="G18" i="4"/>
  <c r="E30" i="4"/>
  <c r="F25" i="4"/>
  <c r="C51" i="4"/>
  <c r="D40" i="4"/>
  <c r="B61" i="4"/>
  <c r="D42" i="4"/>
  <c r="F22" i="4"/>
  <c r="G13" i="4"/>
  <c r="D39" i="4"/>
  <c r="G14" i="4"/>
  <c r="B57" i="4"/>
  <c r="E36" i="4"/>
  <c r="C54" i="4"/>
  <c r="B58" i="4"/>
  <c r="F27" i="4"/>
  <c r="G12" i="4"/>
  <c r="G19" i="4"/>
  <c r="B60" i="4"/>
  <c r="F29" i="4" l="1"/>
  <c r="C56" i="4"/>
  <c r="E38" i="4"/>
  <c r="D47" i="4"/>
  <c r="H11" i="4"/>
  <c r="G20" i="4"/>
  <c r="H11" i="1"/>
  <c r="H20" i="1" s="1"/>
  <c r="H29" i="1" s="1"/>
  <c r="H38" i="1" s="1"/>
  <c r="H47" i="1" s="1"/>
  <c r="H56" i="1" s="1"/>
  <c r="E44" i="4"/>
  <c r="H12" i="4"/>
  <c r="E41" i="4"/>
  <c r="F35" i="4"/>
  <c r="F30" i="4"/>
  <c r="D53" i="4"/>
  <c r="G26" i="4"/>
  <c r="C64" i="4"/>
  <c r="E40" i="4"/>
  <c r="D50" i="4"/>
  <c r="G27" i="4"/>
  <c r="G28" i="4"/>
  <c r="H16" i="4"/>
  <c r="G25" i="4"/>
  <c r="E43" i="4"/>
  <c r="C59" i="4"/>
  <c r="F31" i="4"/>
  <c r="G22" i="4"/>
  <c r="H13" i="4"/>
  <c r="F34" i="4"/>
  <c r="H19" i="4"/>
  <c r="E46" i="4"/>
  <c r="C60" i="4"/>
  <c r="D49" i="4"/>
  <c r="H14" i="4"/>
  <c r="H18" i="4"/>
  <c r="F36" i="4"/>
  <c r="D48" i="4"/>
  <c r="H17" i="4"/>
  <c r="C61" i="4"/>
  <c r="F32" i="4"/>
  <c r="D52" i="4"/>
  <c r="F33" i="4"/>
  <c r="D54" i="4"/>
  <c r="E42" i="4"/>
  <c r="G24" i="4"/>
  <c r="D55" i="4"/>
  <c r="F37" i="4"/>
  <c r="E45" i="4"/>
  <c r="G23" i="4"/>
  <c r="C57" i="4"/>
  <c r="G21" i="4"/>
  <c r="E39" i="4"/>
  <c r="C63" i="4"/>
  <c r="D51" i="4"/>
  <c r="C62" i="4"/>
  <c r="C58" i="4"/>
  <c r="H15" i="4"/>
  <c r="J19" i="4" l="1"/>
  <c r="J18" i="4"/>
  <c r="J14" i="4"/>
  <c r="J13" i="4"/>
  <c r="J17" i="4"/>
  <c r="J12" i="4"/>
  <c r="J16" i="4"/>
  <c r="J15" i="4"/>
  <c r="G29" i="4"/>
  <c r="E47" i="4"/>
  <c r="H20" i="4"/>
  <c r="D56" i="4"/>
  <c r="F38" i="4"/>
  <c r="D64" i="4"/>
  <c r="F45" i="4"/>
  <c r="G34" i="4"/>
  <c r="G32" i="4"/>
  <c r="D60" i="4"/>
  <c r="G33" i="4"/>
  <c r="E52" i="4"/>
  <c r="H21" i="4"/>
  <c r="D62" i="4"/>
  <c r="E50" i="4"/>
  <c r="H24" i="4"/>
  <c r="F44" i="4"/>
  <c r="G36" i="4"/>
  <c r="F40" i="4"/>
  <c r="E49" i="4"/>
  <c r="D57" i="4"/>
  <c r="D59" i="4"/>
  <c r="E54" i="4"/>
  <c r="H22" i="4"/>
  <c r="E48" i="4"/>
  <c r="F43" i="4"/>
  <c r="F41" i="4"/>
  <c r="F46" i="4"/>
  <c r="G37" i="4"/>
  <c r="F42" i="4"/>
  <c r="D61" i="4"/>
  <c r="H27" i="4"/>
  <c r="F39" i="4"/>
  <c r="H28" i="4"/>
  <c r="E55" i="4"/>
  <c r="H23" i="4"/>
  <c r="G30" i="4"/>
  <c r="G35" i="4"/>
  <c r="D63" i="4"/>
  <c r="E53" i="4"/>
  <c r="E51" i="4"/>
  <c r="D58" i="4"/>
  <c r="H26" i="4"/>
  <c r="H25" i="4"/>
  <c r="G31" i="4"/>
  <c r="J27" i="4" l="1"/>
  <c r="J26" i="4"/>
  <c r="J25" i="4"/>
  <c r="J24" i="4"/>
  <c r="J23" i="4"/>
  <c r="J21" i="4"/>
  <c r="J22" i="4"/>
  <c r="J28" i="4"/>
  <c r="E56" i="4"/>
  <c r="G38" i="4"/>
  <c r="J20" i="4"/>
  <c r="F47" i="4"/>
  <c r="H29" i="4"/>
  <c r="G39" i="4"/>
  <c r="G45" i="4"/>
  <c r="H30" i="4"/>
  <c r="F54" i="4"/>
  <c r="G43" i="4"/>
  <c r="E57" i="4"/>
  <c r="F55" i="4"/>
  <c r="E59" i="4"/>
  <c r="E62" i="4"/>
  <c r="F53" i="4"/>
  <c r="G42" i="4"/>
  <c r="E61" i="4"/>
  <c r="E60" i="4"/>
  <c r="G44" i="4"/>
  <c r="E58" i="4"/>
  <c r="F50" i="4"/>
  <c r="G40" i="4"/>
  <c r="H32" i="4"/>
  <c r="F52" i="4"/>
  <c r="G46" i="4"/>
  <c r="F48" i="4"/>
  <c r="F49" i="4"/>
  <c r="E64" i="4"/>
  <c r="H37" i="4"/>
  <c r="H35" i="4"/>
  <c r="F51" i="4"/>
  <c r="H34" i="4"/>
  <c r="H33" i="4"/>
  <c r="H31" i="4"/>
  <c r="E63" i="4"/>
  <c r="H36" i="4"/>
  <c r="G41" i="4"/>
  <c r="J36" i="4" l="1"/>
  <c r="J35" i="4"/>
  <c r="J34" i="4"/>
  <c r="J33" i="4"/>
  <c r="J32" i="4"/>
  <c r="J31" i="4"/>
  <c r="J37" i="4"/>
  <c r="J30" i="4"/>
  <c r="J29" i="4"/>
  <c r="H38" i="4"/>
  <c r="F56" i="4"/>
  <c r="G47" i="4"/>
  <c r="F57" i="4"/>
  <c r="H44" i="4"/>
  <c r="F60" i="4"/>
  <c r="H42" i="4"/>
  <c r="H43" i="4"/>
  <c r="F61" i="4"/>
  <c r="H45" i="4"/>
  <c r="G53" i="4"/>
  <c r="F62" i="4"/>
  <c r="F64" i="4"/>
  <c r="F58" i="4"/>
  <c r="H46" i="4"/>
  <c r="F59" i="4"/>
  <c r="G54" i="4"/>
  <c r="G51" i="4"/>
  <c r="H41" i="4"/>
  <c r="G52" i="4"/>
  <c r="H40" i="4"/>
  <c r="G55" i="4"/>
  <c r="G49" i="4"/>
  <c r="G48" i="4"/>
  <c r="H39" i="4"/>
  <c r="F63" i="4"/>
  <c r="G50" i="4"/>
  <c r="J43" i="4" l="1"/>
  <c r="J41" i="4"/>
  <c r="J42" i="4"/>
  <c r="J40" i="4"/>
  <c r="J44" i="4"/>
  <c r="J39" i="4"/>
  <c r="J46" i="4"/>
  <c r="J45" i="4"/>
  <c r="J38" i="4"/>
  <c r="H47" i="4"/>
  <c r="G56" i="4"/>
  <c r="H53" i="4"/>
  <c r="G58" i="4"/>
  <c r="H49" i="4"/>
  <c r="G62" i="4"/>
  <c r="G59" i="4"/>
  <c r="H48" i="4"/>
  <c r="H54" i="4"/>
  <c r="H52" i="4"/>
  <c r="G60" i="4"/>
  <c r="H50" i="4"/>
  <c r="H55" i="4"/>
  <c r="G57" i="4"/>
  <c r="G63" i="4"/>
  <c r="G64" i="4"/>
  <c r="H51" i="4"/>
  <c r="G61" i="4"/>
  <c r="J54" i="4" l="1"/>
  <c r="J55" i="4"/>
  <c r="J53" i="4"/>
  <c r="J52" i="4"/>
  <c r="J51" i="4"/>
  <c r="J50" i="4"/>
  <c r="J49" i="4"/>
  <c r="J48" i="4"/>
  <c r="J47" i="4"/>
  <c r="H56" i="4"/>
  <c r="H63" i="4"/>
  <c r="H58" i="4"/>
  <c r="H60" i="4"/>
  <c r="H62" i="4"/>
  <c r="H59" i="4"/>
  <c r="H64" i="4"/>
  <c r="H57" i="4"/>
  <c r="H61" i="4"/>
  <c r="M11" i="4" l="1"/>
  <c r="J63" i="4"/>
  <c r="M17" i="4" s="1"/>
  <c r="J62" i="4"/>
  <c r="J61" i="4"/>
  <c r="J60" i="4"/>
  <c r="J59" i="4"/>
  <c r="J57" i="4"/>
  <c r="J58" i="4"/>
  <c r="M12" i="4" s="1"/>
  <c r="J64" i="4"/>
  <c r="J56" i="4"/>
  <c r="M18" i="4" l="1"/>
  <c r="M16" i="4"/>
  <c r="M14" i="4"/>
  <c r="M15" i="4"/>
  <c r="M13" i="4"/>
  <c r="J65" i="4"/>
  <c r="J66" i="4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9864466-5022-4F36-912F-2FD0DB3E0620}" keepAlive="1" name="Requête - data" description="Connexion à la requête « data » dans le classeur." type="5" refreshedVersion="8" saveData="1">
    <dbPr connection="Provider=Microsoft.Mashup.OleDb.1;Data Source=$Workbook$;Location=data;Extended Properties=&quot;&quot;" command="SELECT * FROM [data]"/>
  </connection>
  <connection id="2" xr16:uid="{8C05B9D9-C6A8-4356-9C8C-CC731D568743}" keepAlive="1" name="Requête - employé" description="Connexion à la requête « employé » dans le classeur." type="5" refreshedVersion="0" saveData="1">
    <dbPr connection="Provider=Microsoft.Mashup.OleDb.1;Data Source=$Workbook$;Location=employé;Extended Properties=&quot;&quot;" command="SELECT * FROM [employé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<sst xmlns="http://schemas.openxmlformats.org/spreadsheetml/2006/main" count="293" uniqueCount="60">
  <si>
    <t>Premier jour du mois</t>
  </si>
  <si>
    <t>MOIS</t>
  </si>
  <si>
    <t>ANNEE</t>
  </si>
  <si>
    <t>Dernier jour du mois</t>
  </si>
  <si>
    <t>Jour de la semaine premier jour du mois</t>
  </si>
  <si>
    <t>Lundi</t>
  </si>
  <si>
    <t>Mardi</t>
  </si>
  <si>
    <t>Mercredi</t>
  </si>
  <si>
    <t>Jeudi</t>
  </si>
  <si>
    <t>Vendredi</t>
  </si>
  <si>
    <t>Samedi</t>
  </si>
  <si>
    <t>Dimanche</t>
  </si>
  <si>
    <t>ACTIVITES</t>
  </si>
  <si>
    <t>HORAIRES</t>
  </si>
  <si>
    <t>BUREAU</t>
  </si>
  <si>
    <t>ATELIER</t>
  </si>
  <si>
    <t>CLIENT</t>
  </si>
  <si>
    <t>ROUTE</t>
  </si>
  <si>
    <t>MALADIE</t>
  </si>
  <si>
    <t>CONGES</t>
  </si>
  <si>
    <t>TOTAL HEURES SEMAINE</t>
  </si>
  <si>
    <t>Employé</t>
  </si>
  <si>
    <t>PAUSE REPAS</t>
  </si>
  <si>
    <t>RTT</t>
  </si>
  <si>
    <t>DATE</t>
  </si>
  <si>
    <t>Cumul heures</t>
  </si>
  <si>
    <t>Employé :</t>
  </si>
  <si>
    <t>TOTAL HEURES MOIS</t>
  </si>
  <si>
    <t>Tableau temporaire pour l’employé et le mois saisis</t>
  </si>
  <si>
    <t>Tableau d’enregistrement de l’historique</t>
  </si>
  <si>
    <t>Hervé TEMP2</t>
  </si>
  <si>
    <t>Choix visu :</t>
  </si>
  <si>
    <t>Choix visu</t>
  </si>
  <si>
    <t>Liste employés</t>
  </si>
  <si>
    <t>2024|12|Hervé TEMP2</t>
  </si>
  <si>
    <t>Employé 01</t>
  </si>
  <si>
    <t>Employé 02</t>
  </si>
  <si>
    <t>Employé 03</t>
  </si>
  <si>
    <t>Employé 04</t>
  </si>
  <si>
    <t>Employé 05</t>
  </si>
  <si>
    <t>Employé 06</t>
  </si>
  <si>
    <t>Employé 07</t>
  </si>
  <si>
    <t>Employé 08</t>
  </si>
  <si>
    <t>Employé 09</t>
  </si>
  <si>
    <t>Employé 10</t>
  </si>
  <si>
    <t>Employé 11</t>
  </si>
  <si>
    <t>Employé 12</t>
  </si>
  <si>
    <t>Employé 13</t>
  </si>
  <si>
    <t>Employé 14</t>
  </si>
  <si>
    <t>Employé 15</t>
  </si>
  <si>
    <t>Employé 16</t>
  </si>
  <si>
    <t>Employé 17</t>
  </si>
  <si>
    <t>Employé 18</t>
  </si>
  <si>
    <t>Employé 19</t>
  </si>
  <si>
    <t>Employé 20</t>
  </si>
  <si>
    <t>Employé 21</t>
  </si>
  <si>
    <t>Employé 22</t>
  </si>
  <si>
    <t>Employé 23</t>
  </si>
  <si>
    <t>Employé 24</t>
  </si>
  <si>
    <t>Employé 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</si>
</sst>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d"/>
    <numFmt numFmtId="165" formatCode="[h]:mm"/>
    <numFmt numFmtId="166" formatCode="[$-40C]ddd\ d\ mmm\ yyyy;@"/>
    <numFmt numFmtId="167" formatCode="@\ *.&quot; :&quot;"/>
    <numFmt numFmtId="168" formatCode="[h]:mm;@"/>
    <numFmt numFmtId="169" formatCode="[h]:mm;;"/>
    <numFmt numFmtId="170" formatCode="0&quot; j&quot;;;;@"/>
  </numFmts>
  <fonts count="13" x14ac:knownFonts="1">
    <font>
      <sz val="11"/>
      <color theme="1"/>
      <name val="Arial"/>
      <family val="2"/>
      <scheme val="minor"/>
    </font>
    <font>
      <b/>
      <sz val="11"/>
      <color theme="1"/>
      <name val="Arial"/>
      <family val="2"/>
      <scheme val="minor"/>
    </font>
    <font>
      <b/>
      <sz val="24"/>
      <color theme="1"/>
      <name val="Arial"/>
      <family val="2"/>
      <scheme val="minor"/>
    </font>
    <font>
      <b/>
      <sz val="12"/>
      <color theme="1"/>
      <name val="Arial"/>
      <family val="2"/>
      <scheme val="minor"/>
    </font>
    <font>
      <b/>
      <sz val="14"/>
      <color theme="1"/>
      <name val="Arial"/>
      <family val="2"/>
      <scheme val="minor"/>
    </font>
    <font>
      <sz val="8"/>
      <color theme="1"/>
      <name val="Arial"/>
      <family val="2"/>
      <scheme val="minor"/>
    </font>
    <font>
      <b/>
      <sz val="9"/>
      <color theme="1"/>
      <name val="Arial"/>
      <family val="2"/>
      <scheme val="minor"/>
    </font>
    <font>
      <sz val="11"/>
      <color theme="1"/>
      <name val="Arial"/>
      <family val="2"/>
      <scheme val="minor"/>
    </font>
    <font>
      <b/>
      <sz val="18"/>
      <color theme="1"/>
      <name val="Arial"/>
      <family val="2"/>
      <scheme val="minor"/>
    </font>
    <font>
      <sz val="14"/>
      <color theme="1"/>
      <name val="Arial"/>
      <family val="2"/>
      <scheme val="minor"/>
    </font>
    <font>
      <sz val="12"/>
      <color theme="1"/>
      <name val="Arial"/>
      <family val="2"/>
      <scheme val="minor"/>
    </font>
    <font>
      <sz val="11"/>
      <name val="Arial"/>
      <family val="2"/>
      <scheme val="minor"/>
    </font>
    <font>
      <sz val="8"/>
      <name val="Arial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A729C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lightDown">
        <bgColor theme="6" tint="0.59999389629810485"/>
      </patternFill>
    </fill>
    <fill>
      <patternFill patternType="lightDown">
        <bgColor theme="7" tint="0.79998168889431442"/>
      </patternFill>
    </fill>
    <fill>
      <patternFill patternType="lightDown">
        <bgColor theme="2" tint="-9.9978637043366805E-2"/>
      </patternFill>
    </fill>
    <fill>
      <patternFill patternType="lightDown">
        <bgColor theme="5" tint="0.39997558519241921"/>
      </patternFill>
    </fill>
    <fill>
      <patternFill patternType="lightDown">
        <bgColor theme="8" tint="0.79998168889431442"/>
      </patternFill>
    </fill>
    <fill>
      <patternFill patternType="lightDown">
        <bgColor rgb="FFFFC000"/>
      </patternFill>
    </fill>
    <fill>
      <patternFill patternType="lightDown">
        <bgColor rgb="FFFA729C"/>
      </patternFill>
    </fill>
    <fill>
      <patternFill patternType="lightDown">
        <bgColor theme="4" tint="0.79998168889431442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166" fontId="7" fillId="0" borderId="0" applyFont="0" applyFill="0" applyBorder="0" applyAlignment="0" applyProtection="0"/>
    <xf numFmtId="167" fontId="7" fillId="0" borderId="0" applyFont="0" applyFill="0" applyBorder="0" applyAlignment="0" applyProtection="0"/>
    <xf numFmtId="170" fontId="7" fillId="0" borderId="0" applyFont="0" applyFill="0" applyBorder="0" applyAlignment="0" applyProtection="0"/>
  </cellStyleXfs>
  <cellXfs count="132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164" fontId="4" fillId="4" borderId="5" xfId="0" applyNumberFormat="1" applyFont="1" applyFill="1" applyBorder="1" applyAlignment="1">
      <alignment horizontal="center" vertical="center"/>
    </xf>
    <xf numFmtId="165" fontId="0" fillId="5" borderId="11" xfId="0" applyNumberFormat="1" applyFill="1" applyBorder="1" applyAlignment="1">
      <alignment horizontal="center" vertical="center"/>
    </xf>
    <xf numFmtId="165" fontId="0" fillId="5" borderId="12" xfId="0" applyNumberFormat="1" applyFill="1" applyBorder="1" applyAlignment="1">
      <alignment horizontal="center" vertical="center"/>
    </xf>
    <xf numFmtId="0" fontId="0" fillId="5" borderId="13" xfId="0" applyFill="1" applyBorder="1"/>
    <xf numFmtId="165" fontId="1" fillId="5" borderId="14" xfId="0" applyNumberFormat="1" applyFont="1" applyFill="1" applyBorder="1" applyAlignment="1">
      <alignment horizontal="center"/>
    </xf>
    <xf numFmtId="165" fontId="0" fillId="6" borderId="15" xfId="0" applyNumberFormat="1" applyFill="1" applyBorder="1" applyAlignment="1">
      <alignment horizontal="center" vertical="center"/>
    </xf>
    <xf numFmtId="165" fontId="0" fillId="6" borderId="16" xfId="0" applyNumberFormat="1" applyFill="1" applyBorder="1" applyAlignment="1">
      <alignment horizontal="center" vertical="center"/>
    </xf>
    <xf numFmtId="0" fontId="0" fillId="6" borderId="17" xfId="0" applyFill="1" applyBorder="1"/>
    <xf numFmtId="165" fontId="1" fillId="6" borderId="18" xfId="0" applyNumberFormat="1" applyFont="1" applyFill="1" applyBorder="1" applyAlignment="1">
      <alignment horizontal="center"/>
    </xf>
    <xf numFmtId="165" fontId="0" fillId="7" borderId="15" xfId="0" applyNumberFormat="1" applyFill="1" applyBorder="1" applyAlignment="1">
      <alignment horizontal="center" vertical="center"/>
    </xf>
    <xf numFmtId="165" fontId="0" fillId="7" borderId="16" xfId="0" applyNumberFormat="1" applyFill="1" applyBorder="1" applyAlignment="1">
      <alignment horizontal="center" vertical="center"/>
    </xf>
    <xf numFmtId="0" fontId="0" fillId="7" borderId="17" xfId="0" applyFill="1" applyBorder="1"/>
    <xf numFmtId="165" fontId="1" fillId="7" borderId="18" xfId="0" applyNumberFormat="1" applyFont="1" applyFill="1" applyBorder="1" applyAlignment="1">
      <alignment horizontal="center"/>
    </xf>
    <xf numFmtId="165" fontId="0" fillId="8" borderId="15" xfId="0" applyNumberFormat="1" applyFill="1" applyBorder="1" applyAlignment="1">
      <alignment horizontal="center" vertical="center"/>
    </xf>
    <xf numFmtId="165" fontId="0" fillId="8" borderId="16" xfId="0" applyNumberFormat="1" applyFill="1" applyBorder="1" applyAlignment="1">
      <alignment horizontal="center" vertical="center"/>
    </xf>
    <xf numFmtId="0" fontId="0" fillId="8" borderId="17" xfId="0" applyFill="1" applyBorder="1"/>
    <xf numFmtId="165" fontId="1" fillId="8" borderId="18" xfId="0" applyNumberFormat="1" applyFont="1" applyFill="1" applyBorder="1" applyAlignment="1">
      <alignment horizontal="center"/>
    </xf>
    <xf numFmtId="165" fontId="0" fillId="9" borderId="19" xfId="0" applyNumberFormat="1" applyFill="1" applyBorder="1" applyAlignment="1">
      <alignment horizontal="center" vertical="center"/>
    </xf>
    <xf numFmtId="165" fontId="0" fillId="9" borderId="20" xfId="0" applyNumberFormat="1" applyFill="1" applyBorder="1" applyAlignment="1">
      <alignment horizontal="center" vertical="center"/>
    </xf>
    <xf numFmtId="0" fontId="0" fillId="9" borderId="21" xfId="0" applyFill="1" applyBorder="1"/>
    <xf numFmtId="165" fontId="1" fillId="9" borderId="22" xfId="0" applyNumberFormat="1" applyFont="1" applyFill="1" applyBorder="1" applyAlignment="1">
      <alignment horizontal="center"/>
    </xf>
    <xf numFmtId="164" fontId="4" fillId="4" borderId="26" xfId="0" applyNumberFormat="1" applyFont="1" applyFill="1" applyBorder="1" applyAlignment="1">
      <alignment horizontal="center" vertical="center"/>
    </xf>
    <xf numFmtId="0" fontId="6" fillId="11" borderId="10" xfId="0" applyFont="1" applyFill="1" applyBorder="1" applyAlignment="1">
      <alignment horizontal="center" vertical="center"/>
    </xf>
    <xf numFmtId="165" fontId="4" fillId="11" borderId="27" xfId="0" applyNumberFormat="1" applyFont="1" applyFill="1" applyBorder="1" applyAlignment="1">
      <alignment horizontal="center"/>
    </xf>
    <xf numFmtId="0" fontId="0" fillId="12" borderId="13" xfId="0" applyFill="1" applyBorder="1"/>
    <xf numFmtId="165" fontId="0" fillId="12" borderId="11" xfId="0" applyNumberFormat="1" applyFill="1" applyBorder="1"/>
    <xf numFmtId="165" fontId="0" fillId="12" borderId="12" xfId="0" applyNumberFormat="1" applyFill="1" applyBorder="1"/>
    <xf numFmtId="165" fontId="0" fillId="6" borderId="15" xfId="0" applyNumberFormat="1" applyFill="1" applyBorder="1"/>
    <xf numFmtId="165" fontId="0" fillId="6" borderId="16" xfId="0" applyNumberFormat="1" applyFill="1" applyBorder="1"/>
    <xf numFmtId="165" fontId="0" fillId="7" borderId="15" xfId="0" applyNumberFormat="1" applyFill="1" applyBorder="1"/>
    <xf numFmtId="165" fontId="0" fillId="7" borderId="16" xfId="0" applyNumberFormat="1" applyFill="1" applyBorder="1"/>
    <xf numFmtId="165" fontId="0" fillId="8" borderId="15" xfId="0" applyNumberFormat="1" applyFill="1" applyBorder="1"/>
    <xf numFmtId="165" fontId="0" fillId="8" borderId="16" xfId="0" applyNumberFormat="1" applyFill="1" applyBorder="1"/>
    <xf numFmtId="165" fontId="0" fillId="9" borderId="19" xfId="0" applyNumberFormat="1" applyFill="1" applyBorder="1"/>
    <xf numFmtId="165" fontId="0" fillId="9" borderId="20" xfId="0" applyNumberFormat="1" applyFill="1" applyBorder="1"/>
    <xf numFmtId="165" fontId="4" fillId="11" borderId="10" xfId="0" applyNumberFormat="1" applyFont="1" applyFill="1" applyBorder="1" applyAlignment="1">
      <alignment horizontal="center" vertical="center"/>
    </xf>
    <xf numFmtId="166" fontId="0" fillId="0" borderId="0" xfId="1" applyFont="1" applyAlignment="1">
      <alignment horizontal="left"/>
    </xf>
    <xf numFmtId="0" fontId="0" fillId="0" borderId="0" xfId="0" applyAlignment="1">
      <alignment horizontal="left"/>
    </xf>
    <xf numFmtId="168" fontId="0" fillId="0" borderId="0" xfId="0" applyNumberFormat="1"/>
    <xf numFmtId="0" fontId="4" fillId="0" borderId="0" xfId="0" applyFont="1" applyAlignment="1">
      <alignment horizontal="left" vertical="center"/>
    </xf>
    <xf numFmtId="164" fontId="4" fillId="15" borderId="5" xfId="0" applyNumberFormat="1" applyFont="1" applyFill="1" applyBorder="1" applyAlignment="1">
      <alignment horizontal="center" vertical="center"/>
    </xf>
    <xf numFmtId="164" fontId="4" fillId="15" borderId="9" xfId="0" applyNumberFormat="1" applyFont="1" applyFill="1" applyBorder="1" applyAlignment="1">
      <alignment horizontal="center" vertical="center"/>
    </xf>
    <xf numFmtId="165" fontId="0" fillId="16" borderId="12" xfId="0" applyNumberFormat="1" applyFill="1" applyBorder="1" applyAlignment="1">
      <alignment horizontal="center" vertical="center"/>
    </xf>
    <xf numFmtId="165" fontId="0" fillId="17" borderId="16" xfId="0" applyNumberFormat="1" applyFill="1" applyBorder="1" applyAlignment="1">
      <alignment horizontal="center" vertical="center"/>
    </xf>
    <xf numFmtId="165" fontId="0" fillId="18" borderId="16" xfId="0" applyNumberFormat="1" applyFill="1" applyBorder="1" applyAlignment="1">
      <alignment horizontal="center" vertical="center"/>
    </xf>
    <xf numFmtId="165" fontId="5" fillId="18" borderId="16" xfId="0" applyNumberFormat="1" applyFont="1" applyFill="1" applyBorder="1" applyAlignment="1">
      <alignment horizontal="center" vertical="center"/>
    </xf>
    <xf numFmtId="165" fontId="0" fillId="19" borderId="16" xfId="0" applyNumberFormat="1" applyFill="1" applyBorder="1" applyAlignment="1">
      <alignment horizontal="center" vertical="center"/>
    </xf>
    <xf numFmtId="165" fontId="0" fillId="20" borderId="20" xfId="0" applyNumberFormat="1" applyFill="1" applyBorder="1" applyAlignment="1">
      <alignment horizontal="center" vertical="center"/>
    </xf>
    <xf numFmtId="164" fontId="4" fillId="15" borderId="26" xfId="0" applyNumberFormat="1" applyFont="1" applyFill="1" applyBorder="1" applyAlignment="1">
      <alignment horizontal="center" vertical="center"/>
    </xf>
    <xf numFmtId="165" fontId="0" fillId="22" borderId="12" xfId="0" applyNumberFormat="1" applyFill="1" applyBorder="1"/>
    <xf numFmtId="165" fontId="0" fillId="17" borderId="16" xfId="0" applyNumberFormat="1" applyFill="1" applyBorder="1"/>
    <xf numFmtId="165" fontId="0" fillId="18" borderId="16" xfId="0" applyNumberFormat="1" applyFill="1" applyBorder="1"/>
    <xf numFmtId="165" fontId="0" fillId="19" borderId="16" xfId="0" applyNumberFormat="1" applyFill="1" applyBorder="1"/>
    <xf numFmtId="165" fontId="0" fillId="20" borderId="20" xfId="0" applyNumberFormat="1" applyFill="1" applyBorder="1"/>
    <xf numFmtId="0" fontId="9" fillId="13" borderId="0" xfId="0" applyFont="1" applyFill="1"/>
    <xf numFmtId="0" fontId="0" fillId="13" borderId="0" xfId="0" applyFill="1"/>
    <xf numFmtId="0" fontId="0" fillId="5" borderId="29" xfId="0" applyFill="1" applyBorder="1"/>
    <xf numFmtId="0" fontId="9" fillId="14" borderId="2" xfId="0" applyFont="1" applyFill="1" applyBorder="1"/>
    <xf numFmtId="0" fontId="0" fillId="14" borderId="4" xfId="0" applyFill="1" applyBorder="1"/>
    <xf numFmtId="0" fontId="0" fillId="10" borderId="13" xfId="0" applyFill="1" applyBorder="1"/>
    <xf numFmtId="0" fontId="0" fillId="10" borderId="30" xfId="0" applyFill="1" applyBorder="1"/>
    <xf numFmtId="165" fontId="3" fillId="0" borderId="16" xfId="0" applyNumberFormat="1" applyFont="1" applyBorder="1"/>
    <xf numFmtId="0" fontId="1" fillId="3" borderId="8" xfId="0" applyFont="1" applyFill="1" applyBorder="1" applyAlignment="1">
      <alignment horizontal="center" vertical="center"/>
    </xf>
    <xf numFmtId="0" fontId="0" fillId="10" borderId="0" xfId="0" applyFill="1"/>
    <xf numFmtId="14" fontId="0" fillId="0" borderId="0" xfId="0" applyNumberFormat="1"/>
    <xf numFmtId="0" fontId="1" fillId="3" borderId="9" xfId="0" applyFont="1" applyFill="1" applyBorder="1" applyAlignment="1">
      <alignment horizontal="center" vertical="center"/>
    </xf>
    <xf numFmtId="165" fontId="1" fillId="5" borderId="33" xfId="0" applyNumberFormat="1" applyFont="1" applyFill="1" applyBorder="1" applyAlignment="1">
      <alignment horizontal="center"/>
    </xf>
    <xf numFmtId="0" fontId="3" fillId="3" borderId="34" xfId="0" applyFont="1" applyFill="1" applyBorder="1" applyAlignment="1">
      <alignment horizontal="center" vertical="center"/>
    </xf>
    <xf numFmtId="0" fontId="2" fillId="23" borderId="2" xfId="0" applyFont="1" applyFill="1" applyBorder="1" applyAlignment="1">
      <alignment horizontal="centerContinuous" vertical="center"/>
    </xf>
    <xf numFmtId="0" fontId="2" fillId="23" borderId="3" xfId="0" applyFont="1" applyFill="1" applyBorder="1" applyAlignment="1">
      <alignment horizontal="centerContinuous" vertical="center"/>
    </xf>
    <xf numFmtId="0" fontId="2" fillId="23" borderId="4" xfId="0" applyFont="1" applyFill="1" applyBorder="1" applyAlignment="1">
      <alignment horizontal="centerContinuous" vertical="center"/>
    </xf>
    <xf numFmtId="0" fontId="3" fillId="3" borderId="1" xfId="0" applyFont="1" applyFill="1" applyBorder="1" applyAlignment="1">
      <alignment horizontal="center" vertical="center"/>
    </xf>
    <xf numFmtId="0" fontId="9" fillId="14" borderId="9" xfId="0" applyFont="1" applyFill="1" applyBorder="1"/>
    <xf numFmtId="0" fontId="0" fillId="5" borderId="16" xfId="0" applyFill="1" applyBorder="1"/>
    <xf numFmtId="0" fontId="0" fillId="6" borderId="16" xfId="0" applyFill="1" applyBorder="1"/>
    <xf numFmtId="0" fontId="0" fillId="7" borderId="16" xfId="0" applyFill="1" applyBorder="1"/>
    <xf numFmtId="0" fontId="0" fillId="8" borderId="16" xfId="0" applyFill="1" applyBorder="1"/>
    <xf numFmtId="0" fontId="0" fillId="9" borderId="16" xfId="0" applyFill="1" applyBorder="1"/>
    <xf numFmtId="0" fontId="0" fillId="10" borderId="16" xfId="0" applyFill="1" applyBorder="1"/>
    <xf numFmtId="169" fontId="0" fillId="5" borderId="12" xfId="0" applyNumberFormat="1" applyFill="1" applyBorder="1" applyAlignment="1">
      <alignment horizontal="center" vertical="center"/>
    </xf>
    <xf numFmtId="169" fontId="0" fillId="16" borderId="12" xfId="0" applyNumberFormat="1" applyFill="1" applyBorder="1" applyAlignment="1">
      <alignment horizontal="center" vertical="center"/>
    </xf>
    <xf numFmtId="169" fontId="0" fillId="6" borderId="16" xfId="0" applyNumberFormat="1" applyFill="1" applyBorder="1" applyAlignment="1">
      <alignment horizontal="center" vertical="center"/>
    </xf>
    <xf numFmtId="169" fontId="0" fillId="17" borderId="16" xfId="0" applyNumberFormat="1" applyFill="1" applyBorder="1" applyAlignment="1">
      <alignment horizontal="center" vertical="center"/>
    </xf>
    <xf numFmtId="169" fontId="0" fillId="7" borderId="16" xfId="0" applyNumberFormat="1" applyFill="1" applyBorder="1" applyAlignment="1">
      <alignment horizontal="center" vertical="center"/>
    </xf>
    <xf numFmtId="169" fontId="0" fillId="18" borderId="16" xfId="0" applyNumberFormat="1" applyFill="1" applyBorder="1" applyAlignment="1">
      <alignment horizontal="center" vertical="center"/>
    </xf>
    <xf numFmtId="169" fontId="0" fillId="8" borderId="16" xfId="0" applyNumberFormat="1" applyFill="1" applyBorder="1" applyAlignment="1">
      <alignment horizontal="center" vertical="center"/>
    </xf>
    <xf numFmtId="169" fontId="0" fillId="19" borderId="16" xfId="0" applyNumberFormat="1" applyFill="1" applyBorder="1" applyAlignment="1">
      <alignment horizontal="center" vertical="center"/>
    </xf>
    <xf numFmtId="169" fontId="0" fillId="9" borderId="20" xfId="0" applyNumberFormat="1" applyFill="1" applyBorder="1" applyAlignment="1">
      <alignment horizontal="center" vertical="center"/>
    </xf>
    <xf numFmtId="169" fontId="0" fillId="20" borderId="20" xfId="0" applyNumberFormat="1" applyFill="1" applyBorder="1" applyAlignment="1">
      <alignment horizontal="center" vertical="center"/>
    </xf>
    <xf numFmtId="169" fontId="0" fillId="5" borderId="11" xfId="0" applyNumberFormat="1" applyFill="1" applyBorder="1" applyAlignment="1">
      <alignment horizontal="center" vertical="center"/>
    </xf>
    <xf numFmtId="169" fontId="0" fillId="6" borderId="15" xfId="0" applyNumberFormat="1" applyFill="1" applyBorder="1" applyAlignment="1">
      <alignment horizontal="center" vertical="center"/>
    </xf>
    <xf numFmtId="169" fontId="0" fillId="7" borderId="15" xfId="0" applyNumberFormat="1" applyFill="1" applyBorder="1" applyAlignment="1">
      <alignment horizontal="center" vertical="center"/>
    </xf>
    <xf numFmtId="169" fontId="0" fillId="8" borderId="15" xfId="0" applyNumberFormat="1" applyFill="1" applyBorder="1" applyAlignment="1">
      <alignment horizontal="center" vertical="center"/>
    </xf>
    <xf numFmtId="169" fontId="0" fillId="9" borderId="19" xfId="0" applyNumberForma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165" fontId="10" fillId="0" borderId="16" xfId="0" applyNumberFormat="1" applyFont="1" applyBorder="1"/>
    <xf numFmtId="0" fontId="10" fillId="0" borderId="16" xfId="0" applyFont="1" applyBorder="1"/>
    <xf numFmtId="170" fontId="1" fillId="10" borderId="23" xfId="3" applyFont="1" applyFill="1" applyBorder="1" applyAlignment="1">
      <alignment horizontal="center"/>
    </xf>
    <xf numFmtId="170" fontId="1" fillId="10" borderId="28" xfId="3" applyFont="1" applyFill="1" applyBorder="1" applyAlignment="1">
      <alignment horizontal="center"/>
    </xf>
    <xf numFmtId="170" fontId="0" fillId="10" borderId="11" xfId="3" applyFont="1" applyFill="1" applyBorder="1" applyAlignment="1">
      <alignment horizontal="center" vertical="center"/>
    </xf>
    <xf numFmtId="170" fontId="0" fillId="10" borderId="12" xfId="3" applyFont="1" applyFill="1" applyBorder="1" applyAlignment="1">
      <alignment horizontal="center" vertical="center"/>
    </xf>
    <xf numFmtId="170" fontId="0" fillId="21" borderId="12" xfId="3" applyFont="1" applyFill="1" applyBorder="1" applyAlignment="1">
      <alignment horizontal="center" vertical="center"/>
    </xf>
    <xf numFmtId="170" fontId="0" fillId="10" borderId="12" xfId="3" applyFont="1" applyFill="1" applyBorder="1"/>
    <xf numFmtId="170" fontId="0" fillId="10" borderId="24" xfId="3" applyFont="1" applyFill="1" applyBorder="1" applyAlignment="1">
      <alignment horizontal="center" vertical="center"/>
    </xf>
    <xf numFmtId="170" fontId="0" fillId="10" borderId="25" xfId="3" applyFont="1" applyFill="1" applyBorder="1" applyAlignment="1">
      <alignment horizontal="center" vertical="center"/>
    </xf>
    <xf numFmtId="170" fontId="0" fillId="21" borderId="25" xfId="3" applyFont="1" applyFill="1" applyBorder="1" applyAlignment="1">
      <alignment horizontal="center" vertical="center"/>
    </xf>
    <xf numFmtId="170" fontId="0" fillId="10" borderId="25" xfId="3" applyFont="1" applyFill="1" applyBorder="1"/>
    <xf numFmtId="170" fontId="0" fillId="10" borderId="26" xfId="3" applyFont="1" applyFill="1" applyBorder="1" applyAlignment="1">
      <alignment horizontal="center" vertical="center"/>
    </xf>
    <xf numFmtId="170" fontId="0" fillId="10" borderId="31" xfId="3" applyFont="1" applyFill="1" applyBorder="1" applyAlignment="1">
      <alignment horizontal="center" vertical="center"/>
    </xf>
    <xf numFmtId="170" fontId="0" fillId="21" borderId="31" xfId="3" applyFont="1" applyFill="1" applyBorder="1" applyAlignment="1">
      <alignment horizontal="center" vertical="center"/>
    </xf>
    <xf numFmtId="170" fontId="0" fillId="10" borderId="32" xfId="3" applyFont="1" applyFill="1" applyBorder="1"/>
    <xf numFmtId="170" fontId="0" fillId="10" borderId="11" xfId="3" applyFont="1" applyFill="1" applyBorder="1"/>
    <xf numFmtId="170" fontId="0" fillId="21" borderId="12" xfId="3" applyFont="1" applyFill="1" applyBorder="1"/>
    <xf numFmtId="170" fontId="0" fillId="10" borderId="24" xfId="3" applyFont="1" applyFill="1" applyBorder="1"/>
    <xf numFmtId="170" fontId="0" fillId="21" borderId="25" xfId="3" applyFont="1" applyFill="1" applyBorder="1"/>
    <xf numFmtId="170" fontId="0" fillId="10" borderId="0" xfId="3" applyFont="1" applyFill="1"/>
    <xf numFmtId="170" fontId="0" fillId="21" borderId="0" xfId="3" applyFont="1" applyFill="1"/>
    <xf numFmtId="170" fontId="3" fillId="0" borderId="16" xfId="3" applyFont="1" applyBorder="1"/>
    <xf numFmtId="0" fontId="1" fillId="0" borderId="0" xfId="0" applyFont="1"/>
    <xf numFmtId="0" fontId="0" fillId="8" borderId="0" xfId="0" applyFill="1"/>
    <xf numFmtId="0" fontId="0" fillId="24" borderId="1" xfId="0" applyFill="1" applyBorder="1" applyAlignment="1">
      <alignment horizontal="center" vertical="center"/>
    </xf>
    <xf numFmtId="0" fontId="11" fillId="24" borderId="1" xfId="0" applyFont="1" applyFill="1" applyBorder="1" applyAlignment="1">
      <alignment horizontal="center" vertical="center"/>
    </xf>
    <xf numFmtId="167" fontId="0" fillId="0" borderId="0" xfId="2" applyFont="1" applyAlignment="1">
      <alignment horizontal="center"/>
    </xf>
    <xf numFmtId="49" fontId="8" fillId="9" borderId="2" xfId="0" applyNumberFormat="1" applyFont="1" applyFill="1" applyBorder="1" applyAlignment="1">
      <alignment vertical="center"/>
    </xf>
    <xf numFmtId="49" fontId="8" fillId="9" borderId="4" xfId="0" applyNumberFormat="1" applyFont="1" applyFill="1" applyBorder="1" applyAlignment="1">
      <alignment vertical="center"/>
    </xf>
    <xf numFmtId="0" fontId="8" fillId="9" borderId="2" xfId="0" applyFont="1" applyFill="1" applyBorder="1" applyAlignment="1">
      <alignment vertical="center"/>
    </xf>
    <xf numFmtId="0" fontId="8" fillId="9" borderId="4" xfId="0" applyFont="1" applyFill="1" applyBorder="1" applyAlignment="1">
      <alignment vertical="center"/>
    </xf>
  </cellXfs>
  <cellStyles count="4">
    <cellStyle name="… :" xfId="2" xr:uid="{3171765C-17ED-4171-B4B9-CEF447B2A6CE}"/>
    <cellStyle name="date semi-longue" xfId="1" xr:uid="{B981B1D8-E71A-4D03-B68C-019B75A3D504}"/>
    <cellStyle name="jour" xfId="3" xr:uid="{157E1FD9-62FA-4889-A855-D0589ACA77AD}"/>
    <cellStyle name="Normal" xfId="0" builtinId="0"/>
  </cellStyles>
  <dxfs count="34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min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min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min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min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min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min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min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/>
      </border>
    </dxf>
    <dxf>
      <border outline="0">
        <top style="medium">
          <color rgb="FF000000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min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theme="0"/>
      </font>
      <fill>
        <patternFill patternType="solid">
          <fgColor theme="0"/>
          <bgColor theme="0"/>
        </patternFill>
      </fill>
    </dxf>
    <dxf>
      <numFmt numFmtId="168" formatCode="[h]:mm;@"/>
    </dxf>
    <dxf>
      <numFmt numFmtId="168" formatCode="[h]:mm;@"/>
    </dxf>
    <dxf>
      <numFmt numFmtId="168" formatCode="[h]:mm;@"/>
    </dxf>
    <dxf>
      <numFmt numFmtId="168" formatCode="[h]:mm;@"/>
    </dxf>
    <dxf>
      <numFmt numFmtId="168" formatCode="[h]:mm;@"/>
    </dxf>
    <dxf>
      <numFmt numFmtId="168" formatCode="[h]:mm;@"/>
    </dxf>
    <dxf>
      <numFmt numFmtId="19" formatCode="dd/mm/yyyy"/>
    </dxf>
    <dxf>
      <numFmt numFmtId="168" formatCode="[h]:mm;@"/>
    </dxf>
    <dxf>
      <numFmt numFmtId="168" formatCode="[h]:mm;@"/>
    </dxf>
    <dxf>
      <numFmt numFmtId="168" formatCode="[h]:mm;@"/>
    </dxf>
    <dxf>
      <numFmt numFmtId="168" formatCode="[h]:mm;@"/>
    </dxf>
    <dxf>
      <numFmt numFmtId="168" formatCode="[h]:mm;@"/>
    </dxf>
    <dxf>
      <numFmt numFmtId="168" formatCode="[h]:mm;@"/>
    </dxf>
    <dxf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min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min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min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min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min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min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min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/>
      </border>
    </dxf>
    <dxf>
      <border outline="0">
        <top style="medium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min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theme="0"/>
      </font>
      <fill>
        <patternFill patternType="solid">
          <fgColor theme="0"/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microsoft.com/office/2006/relationships/vbaProject" Target="vbaProject.bin"/><Relationship Id="rId5" Type="http://schemas.openxmlformats.org/officeDocument/2006/relationships/connections" Target="connections.xml"/><Relationship Id="rId10" Type="http://schemas.openxmlformats.org/officeDocument/2006/relationships/customXml" Target="../customXml/item1.xml"/><Relationship Id="rId4" Type="http://schemas.openxmlformats.org/officeDocument/2006/relationships/theme" Target="theme/theme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1</xdr:colOff>
      <xdr:row>4</xdr:row>
      <xdr:rowOff>167753</xdr:rowOff>
    </xdr:from>
    <xdr:ext cx="1504950" cy="580663"/>
    <xdr:sp macro="[0]!effacer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5AB898B8-4552-4C44-9A87-E06C73E0AEAA}"/>
            </a:ext>
          </a:extLst>
        </xdr:cNvPr>
        <xdr:cNvSpPr/>
      </xdr:nvSpPr>
      <xdr:spPr>
        <a:xfrm>
          <a:off x="8451851" y="878953"/>
          <a:ext cx="1504950" cy="580663"/>
        </a:xfrm>
        <a:prstGeom prst="roundRect">
          <a:avLst>
            <a:gd name="adj" fmla="val 17193"/>
          </a:avLst>
        </a:prstGeom>
        <a:solidFill>
          <a:schemeClr val="accent5"/>
        </a:solidFill>
        <a:ln>
          <a:noFill/>
        </a:ln>
        <a:effectLst>
          <a:outerShdw blurRad="63500" sx="102000" sy="102000" algn="c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lIns="36000" tIns="0" rIns="36000" bIns="0" rtlCol="0" anchor="ctr">
          <a:spAutoFit/>
        </a:bodyPr>
        <a:lstStyle/>
        <a:p>
          <a:pPr algn="ctr"/>
          <a:r>
            <a:rPr lang="fr-FR" sz="1400" b="1"/>
            <a:t>Supprimer</a:t>
          </a:r>
          <a:r>
            <a:rPr lang="fr-FR" sz="1400" b="1" baseline="0"/>
            <a:t> les tâches</a:t>
          </a:r>
          <a:endParaRPr lang="fr-FR" sz="1400" b="1"/>
        </a:p>
      </xdr:txBody>
    </xdr:sp>
    <xdr:clientData/>
  </xdr:oneCellAnchor>
  <xdr:oneCellAnchor>
    <xdr:from>
      <xdr:col>11</xdr:col>
      <xdr:colOff>0</xdr:colOff>
      <xdr:row>0</xdr:row>
      <xdr:rowOff>0</xdr:rowOff>
    </xdr:from>
    <xdr:ext cx="1504950" cy="697275"/>
    <xdr:sp macro="[0]!addMonthToRecap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417736DE-9054-9E9B-E193-E533588D1F86}"/>
            </a:ext>
          </a:extLst>
        </xdr:cNvPr>
        <xdr:cNvSpPr/>
      </xdr:nvSpPr>
      <xdr:spPr>
        <a:xfrm>
          <a:off x="8451850" y="0"/>
          <a:ext cx="1504950" cy="697275"/>
        </a:xfrm>
        <a:prstGeom prst="roundRect">
          <a:avLst>
            <a:gd name="adj" fmla="val 20321"/>
          </a:avLst>
        </a:prstGeom>
        <a:solidFill>
          <a:schemeClr val="accent5"/>
        </a:solidFill>
        <a:ln>
          <a:noFill/>
        </a:ln>
        <a:effectLst>
          <a:outerShdw blurRad="63500" sx="102000" sy="102000" algn="c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lIns="36000" tIns="0" rIns="36000" bIns="0" rtlCol="0" anchor="ctr">
          <a:spAutoFit/>
        </a:bodyPr>
        <a:lstStyle/>
        <a:p>
          <a:pPr algn="ctr"/>
          <a:r>
            <a:rPr lang="fr-FR" sz="1400" b="1"/>
            <a:t>Enregistrer</a:t>
          </a:r>
          <a:br>
            <a:rPr lang="fr-FR" sz="1400" b="1"/>
          </a:br>
          <a:r>
            <a:rPr lang="fr-FR" sz="1400" b="1"/>
            <a:t>pour l’employé</a:t>
          </a:r>
          <a:br>
            <a:rPr lang="fr-FR" sz="1400" b="1"/>
          </a:br>
          <a:r>
            <a:rPr lang="fr-FR" sz="1400" b="1"/>
            <a:t>et le mois</a:t>
          </a:r>
        </a:p>
      </xdr:txBody>
    </xdr:sp>
    <xdr:clientData/>
  </xdr:oneCellAnchor>
  <xdr:twoCellAnchor>
    <xdr:from>
      <xdr:col>1</xdr:col>
      <xdr:colOff>0</xdr:colOff>
      <xdr:row>0</xdr:row>
      <xdr:rowOff>0</xdr:rowOff>
    </xdr:from>
    <xdr:to>
      <xdr:col>10</xdr:col>
      <xdr:colOff>0</xdr:colOff>
      <xdr:row>4</xdr:row>
      <xdr:rowOff>91440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CBE7F2A6-BA90-451C-980B-C7788C3C3C50}"/>
            </a:ext>
          </a:extLst>
        </xdr:cNvPr>
        <xdr:cNvSpPr/>
      </xdr:nvSpPr>
      <xdr:spPr>
        <a:xfrm>
          <a:off x="762000" y="0"/>
          <a:ext cx="8343900" cy="828040"/>
        </a:xfrm>
        <a:prstGeom prst="roundRect">
          <a:avLst/>
        </a:prstGeom>
        <a:solidFill>
          <a:schemeClr val="accent3">
            <a:lumMod val="60000"/>
            <a:lumOff val="40000"/>
          </a:schemeClr>
        </a:solidFill>
        <a:effectLst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chemeClr val="tx2"/>
              </a:solidFill>
            </a:rPr>
            <a:t>SOCIETE  HOT COMB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0</xdr:rowOff>
    </xdr:from>
    <xdr:ext cx="3892550" cy="290331"/>
    <xdr:sp macro="[0]!addMonthToRecap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D9A9CBA8-1BAC-4CD5-ACA3-4E579DFAFFB6}"/>
            </a:ext>
          </a:extLst>
        </xdr:cNvPr>
        <xdr:cNvSpPr/>
      </xdr:nvSpPr>
      <xdr:spPr>
        <a:xfrm>
          <a:off x="0" y="0"/>
          <a:ext cx="3892550" cy="290331"/>
        </a:xfrm>
        <a:prstGeom prst="roundRect">
          <a:avLst>
            <a:gd name="adj" fmla="val 50000"/>
          </a:avLst>
        </a:prstGeom>
        <a:solidFill>
          <a:schemeClr val="accent5"/>
        </a:solidFill>
        <a:ln>
          <a:noFill/>
        </a:ln>
        <a:effectLst>
          <a:outerShdw blurRad="63500" sx="102000" sy="102000" algn="c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lIns="36000" tIns="0" rIns="36000" bIns="0" rtlCol="0" anchor="ctr">
          <a:spAutoFit/>
        </a:bodyPr>
        <a:lstStyle/>
        <a:p>
          <a:pPr algn="ctr"/>
          <a:r>
            <a:rPr lang="fr-FR" sz="1400" b="1"/>
            <a:t>Enregistrer pour l’employé et le mois</a:t>
          </a: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10</xdr:col>
      <xdr:colOff>0</xdr:colOff>
      <xdr:row>4</xdr:row>
      <xdr:rowOff>0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863C12A6-C95C-4008-9966-25A610238FFE}"/>
            </a:ext>
          </a:extLst>
        </xdr:cNvPr>
        <xdr:cNvSpPr/>
      </xdr:nvSpPr>
      <xdr:spPr>
        <a:xfrm>
          <a:off x="762000" y="0"/>
          <a:ext cx="8343900" cy="736600"/>
        </a:xfrm>
        <a:prstGeom prst="roundRect">
          <a:avLst/>
        </a:prstGeom>
        <a:solidFill>
          <a:schemeClr val="accent3">
            <a:lumMod val="60000"/>
            <a:lumOff val="40000"/>
          </a:schemeClr>
        </a:solidFill>
        <a:effectLst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chemeClr val="tx2"/>
              </a:solidFill>
            </a:rPr>
            <a:t>SOCIÉTÉ  HOT COMB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backgroundRefresh="0" connectionId="1" xr16:uid="{E5EC90B2-8116-4F0B-968B-3F1755F32157}" autoFormatId="16" applyNumberFormats="0" applyBorderFormats="0" applyFontFormats="0" applyPatternFormats="0" applyAlignmentFormats="0" applyWidthHeightFormats="0">
  <queryTableRefresh nextId="13">
    <queryTableFields count="10">
      <queryTableField id="1" name="DATE" tableColumnId="1"/>
      <queryTableField id="11" name="Employé" tableColumnId="11"/>
      <queryTableField id="2" name="BUREAU" tableColumnId="2"/>
      <queryTableField id="3" name="ATELIER" tableColumnId="3"/>
      <queryTableField id="4" name="CLIENT" tableColumnId="4"/>
      <queryTableField id="5" name="ROUTE" tableColumnId="5"/>
      <queryTableField id="6" name="PAUSE REPAS" tableColumnId="6"/>
      <queryTableField id="7" name="MALADIE" tableColumnId="7"/>
      <queryTableField id="8" name="CONGES" tableColumnId="8"/>
      <queryTableField id="9" name="RTT" tableColumnId="9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248E936-BC4A-4CFA-AAD1-4EB7F66F149D}" name="data" displayName="data" ref="B10:I64" headerRowCount="0" totalsRowShown="0" headerRowDxfId="32" tableBorderDxfId="31">
  <tableColumns count="8">
    <tableColumn id="1" xr3:uid="{B1D785EF-E923-4748-8CB0-2F95F58624A3}" name="Colonne1" headerRowDxfId="30"/>
    <tableColumn id="2" xr3:uid="{127D5AE8-9E95-467E-90CB-DD9E7BF2283C}" name="Colonne2" headerRowDxfId="29"/>
    <tableColumn id="3" xr3:uid="{BDCAE772-D41F-4824-A7AF-64966C5A33B1}" name="Colonne3" headerRowDxfId="28"/>
    <tableColumn id="4" xr3:uid="{BD927885-D674-4B84-BB4B-72D7C9A45D69}" name="Colonne4" headerRowDxfId="27"/>
    <tableColumn id="5" xr3:uid="{31E7DF67-ED6E-4C51-BD65-31BD7E9233AC}" name="Colonne5" headerRowDxfId="26"/>
    <tableColumn id="6" xr3:uid="{4A9856BC-4170-4559-9035-AA1BE33B78FB}" name="Colonne6" headerRowDxfId="25"/>
    <tableColumn id="7" xr3:uid="{FAC3E030-4100-4F33-A83F-32D8D873FE4C}" name="Colonne7" headerRowDxfId="24"/>
    <tableColumn id="8" xr3:uid="{CEF627F5-ECC2-42E5-AC1A-0F1CFA9F680E}" name="Colonne8"/>
  </tableColumns>
  <tableStyleInfo name="TableStyleLight15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4A424876-6E81-491C-A5BF-389B80D77060}" name="tRecapTempo" displayName="tRecapTempo" ref="L2:U30" tableType="queryTable" totalsRowShown="0">
  <autoFilter ref="L2:U30" xr:uid="{4A424876-6E81-491C-A5BF-389B80D77060}"/>
  <tableColumns count="10">
    <tableColumn id="1" xr3:uid="{F7D32B57-F815-4FF9-BF48-32D9321F9F99}" uniqueName="1" name="DATE" queryTableFieldId="1" dataDxfId="23"/>
    <tableColumn id="11" xr3:uid="{EE681384-4D49-4668-9CFF-B703F0F9B765}" uniqueName="11" name="Employé" queryTableFieldId="11"/>
    <tableColumn id="2" xr3:uid="{AD8AE0A2-9E0A-4331-844F-7F044F6AF2B8}" uniqueName="2" name="BUREAU" queryTableFieldId="2" dataDxfId="22"/>
    <tableColumn id="3" xr3:uid="{6099C649-C395-436E-A483-BE0CB11AAF79}" uniqueName="3" name="ATELIER" queryTableFieldId="3" dataDxfId="21"/>
    <tableColumn id="4" xr3:uid="{8408E422-EE79-4B6B-9E20-A432D9D6FBCB}" uniqueName="4" name="CLIENT" queryTableFieldId="4" dataDxfId="20"/>
    <tableColumn id="5" xr3:uid="{0CCA7E0A-F574-49BF-B963-E415ABB4A31D}" uniqueName="5" name="ROUTE" queryTableFieldId="5" dataDxfId="19"/>
    <tableColumn id="6" xr3:uid="{86175411-3497-4EE6-ADD7-FD23A4EAA455}" uniqueName="6" name="PAUSE REPAS" queryTableFieldId="6" dataDxfId="18"/>
    <tableColumn id="7" xr3:uid="{73600AD6-93E2-4541-A147-9B7F67678EEC}" uniqueName="7" name="MALADIE" queryTableFieldId="7" dataDxfId="17"/>
    <tableColumn id="8" xr3:uid="{1D0DC596-138F-40D8-92CC-4A0524966D92}" uniqueName="8" name="CONGES" queryTableFieldId="8"/>
    <tableColumn id="9" xr3:uid="{E6C3A700-4945-40D7-925C-2EECBBA357B1}" uniqueName="9" name="RTT" queryTableFieldId="9"/>
  </tableColumns>
  <tableStyleInfo name="TableStyleLight15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E9F22774-5582-44A7-8A1A-AA1F5937FD38}" name="tRecap" displayName="tRecap" ref="A2:J58" totalsRowShown="0">
  <autoFilter ref="A2:J58" xr:uid="{E9F22774-5582-44A7-8A1A-AA1F5937FD38}"/>
  <tableColumns count="10">
    <tableColumn id="1" xr3:uid="{B8A0B56E-AD37-4698-B730-15AD61FCEEBC}" name="DATE" dataDxfId="16"/>
    <tableColumn id="2" xr3:uid="{2631A137-4F97-4ABE-B88D-621763ECB176}" name="Employé"/>
    <tableColumn id="3" xr3:uid="{A38FE875-12BF-42A1-9968-00F040537829}" name="BUREAU" dataDxfId="15"/>
    <tableColumn id="4" xr3:uid="{4932FC28-A0F0-4754-B394-345ECB29778E}" name="ATELIER" dataDxfId="14"/>
    <tableColumn id="5" xr3:uid="{20B97B55-9BE1-4CAB-82CF-54A90FE2BFE5}" name="CLIENT" dataDxfId="13"/>
    <tableColumn id="6" xr3:uid="{E098AB36-F739-4B12-8D68-027257FCE390}" name="ROUTE" dataDxfId="12"/>
    <tableColumn id="7" xr3:uid="{D258033B-2F51-4FFF-9E46-AC773AE6F639}" name="PAUSE REPAS" dataDxfId="11"/>
    <tableColumn id="8" xr3:uid="{A75BF91A-26B0-4578-A9C6-7E166AB0C71A}" name="MALADIE" dataDxfId="10"/>
    <tableColumn id="9" xr3:uid="{D10CB8F8-FBAB-4D6D-873F-76BF232C68B4}" name="CONGES"/>
    <tableColumn id="10" xr3:uid="{6C453212-82B5-4383-873C-180F50E7ACA5}" name="RTT"/>
  </tableColumns>
  <tableStyleInfo name="TableStyleMedium6" showFirstColumn="0" showLastColumn="0" showRowStripes="0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99725B1-45F1-4817-8764-94122EAE89C3}" name="tEmployés" displayName="tEmployés" ref="Y2:Y27" totalsRowShown="0">
  <autoFilter ref="Y2:Y27" xr:uid="{599725B1-45F1-4817-8764-94122EAE89C3}"/>
  <tableColumns count="1">
    <tableColumn id="1" xr3:uid="{2125AD15-F4B0-48C1-8B21-58684617D89C}" name="Liste employés"/>
  </tableColumns>
  <tableStyleInfo name="TableStyleLight15" showFirstColumn="0" showLastColumn="0" showRowStripes="0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23A86F48-1BCC-4927-BEDF-89183B70924E}" name="tVisu" displayName="tVisu" ref="B10:I64" headerRowCount="0" totalsRowShown="0" headerRowDxfId="8" tableBorderDxfId="7">
  <tableColumns count="8">
    <tableColumn id="1" xr3:uid="{0E0DF83F-A95D-42F8-9556-BE5A5BC657E5}" name="Colonne1" headerRowDxfId="6"/>
    <tableColumn id="2" xr3:uid="{D44370E2-DE33-4A42-9655-05FB27CF8259}" name="Colonne2" headerRowDxfId="5"/>
    <tableColumn id="3" xr3:uid="{DB7A83A1-C081-4256-BD5E-03E6FEFBAB5F}" name="Colonne3" headerRowDxfId="4"/>
    <tableColumn id="4" xr3:uid="{13B930DE-D1DE-4D44-AD75-B0E29ABEC807}" name="Colonne4" headerRowDxfId="3"/>
    <tableColumn id="5" xr3:uid="{6F2756B1-BB43-488A-8144-9041635410FE}" name="Colonne5" headerRowDxfId="2"/>
    <tableColumn id="6" xr3:uid="{D09327A4-4F77-401F-B9D0-AE7ECDD15F25}" name="Colonne6" headerRowDxfId="1"/>
    <tableColumn id="7" xr3:uid="{4EBA2063-0887-418E-ADEE-DEBA99E90ACD}" name="Colonne7" headerRowDxfId="0"/>
    <tableColumn id="8" xr3:uid="{FE853C8A-2E71-4243-A3D3-716F2C8E8E2D}" name="Colonne8"/>
  </tableColumns>
  <tableStyleInfo name="TableStyleLight15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Personnalisé 1">
      <a:majorFont>
        <a:latin typeface="Arial Black"/>
        <a:ea typeface=""/>
        <a:cs typeface=""/>
      </a:majorFont>
      <a:minorFont>
        <a:latin typeface="Arial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62A090-5248-4F43-86FC-17AE822748FC}">
  <sheetPr codeName="wksMonthData">
    <tabColor theme="8"/>
  </sheetPr>
  <dimension ref="B1:N66"/>
  <sheetViews>
    <sheetView showGridLines="0" tabSelected="1" workbookViewId="0">
      <selection activeCell="P34" sqref="P34"/>
    </sheetView>
  </sheetViews>
  <sheetFormatPr baseColWidth="10" defaultRowHeight="14" x14ac:dyDescent="0.3"/>
  <cols>
    <col min="1" max="1" width="2.5" customWidth="1"/>
    <col min="2" max="2" width="6.5" bestFit="1" customWidth="1"/>
    <col min="3" max="3" width="7.1640625" bestFit="1" customWidth="1"/>
    <col min="4" max="4" width="9.25" bestFit="1" customWidth="1"/>
    <col min="5" max="5" width="6.1640625" bestFit="1" customWidth="1"/>
    <col min="6" max="6" width="9.5" bestFit="1" customWidth="1"/>
    <col min="7" max="7" width="8" bestFit="1" customWidth="1"/>
    <col min="8" max="8" width="10.4140625" bestFit="1" customWidth="1"/>
    <col min="9" max="9" width="19.75" bestFit="1" customWidth="1"/>
    <col min="10" max="10" width="11.33203125" bestFit="1" customWidth="1"/>
    <col min="11" max="11" width="12.1640625" customWidth="1"/>
    <col min="12" max="12" width="13.9140625" bestFit="1" customWidth="1"/>
    <col min="13" max="13" width="6.9140625" bestFit="1" customWidth="1"/>
    <col min="14" max="14" width="18.9140625" customWidth="1"/>
    <col min="16" max="18" width="10"/>
    <col min="19" max="19" width="13" customWidth="1"/>
  </cols>
  <sheetData>
    <row r="1" spans="2:14" x14ac:dyDescent="0.3">
      <c r="G1" s="127" t="s">
        <v>0</v>
      </c>
      <c r="H1" s="127"/>
      <c r="I1" s="127"/>
      <c r="J1" s="41">
        <f>DATE(année,mois,1)</f>
        <v>45627</v>
      </c>
    </row>
    <row r="2" spans="2:14" x14ac:dyDescent="0.3">
      <c r="G2" s="127" t="s">
        <v>3</v>
      </c>
      <c r="H2" s="127"/>
      <c r="I2" s="127"/>
      <c r="J2" s="41">
        <f>EOMONTH(J1,0)</f>
        <v>45657</v>
      </c>
    </row>
    <row r="3" spans="2:14" x14ac:dyDescent="0.3">
      <c r="G3" s="127" t="s">
        <v>4</v>
      </c>
      <c r="H3" s="127"/>
      <c r="I3" s="127"/>
      <c r="J3" s="42">
        <f>WEEKDAY(J1,2)</f>
        <v>7</v>
      </c>
    </row>
    <row r="5" spans="2:14" ht="14.5" thickBot="1" x14ac:dyDescent="0.35"/>
    <row r="6" spans="2:14" ht="14.5" thickBot="1" x14ac:dyDescent="0.35">
      <c r="B6" s="125" t="s">
        <v>1</v>
      </c>
      <c r="C6" s="125" t="s">
        <v>2</v>
      </c>
    </row>
    <row r="7" spans="2:14" ht="18.5" thickBot="1" x14ac:dyDescent="0.35">
      <c r="B7" s="1">
        <v>12</v>
      </c>
      <c r="C7" s="1">
        <v>2024</v>
      </c>
      <c r="I7" s="44" t="s">
        <v>26</v>
      </c>
      <c r="J7" s="44"/>
    </row>
    <row r="8" spans="2:14" ht="30.5" thickBot="1" x14ac:dyDescent="0.35">
      <c r="B8" s="73" t="str">
        <f>"Planning "&amp;TEXT(DATE(C7,B7,1),"MMMM")&amp;" "&amp;C7</f>
        <v>Planning décembre 2024</v>
      </c>
      <c r="C8" s="74"/>
      <c r="D8" s="74"/>
      <c r="E8" s="74"/>
      <c r="F8" s="74"/>
      <c r="G8" s="74"/>
      <c r="H8" s="75"/>
      <c r="I8" s="128"/>
      <c r="J8" s="129"/>
    </row>
    <row r="9" spans="2:14" ht="18" thickBot="1" x14ac:dyDescent="0.4">
      <c r="M9" s="59"/>
      <c r="N9" s="60"/>
    </row>
    <row r="10" spans="2:14" ht="16" thickBot="1" x14ac:dyDescent="0.35">
      <c r="B10" s="2" t="s">
        <v>5</v>
      </c>
      <c r="C10" s="3" t="s">
        <v>6</v>
      </c>
      <c r="D10" s="3" t="s">
        <v>7</v>
      </c>
      <c r="E10" s="3" t="s">
        <v>8</v>
      </c>
      <c r="F10" s="3" t="s">
        <v>9</v>
      </c>
      <c r="G10" s="3" t="s">
        <v>10</v>
      </c>
      <c r="H10" s="4" t="s">
        <v>11</v>
      </c>
    </row>
    <row r="11" spans="2:14" ht="18.5" thickBot="1" x14ac:dyDescent="0.4">
      <c r="B11" s="5">
        <f>J1-J3+1</f>
        <v>45621</v>
      </c>
      <c r="C11" s="5">
        <f>B11+1</f>
        <v>45622</v>
      </c>
      <c r="D11" s="5">
        <f t="shared" ref="D11:H11" si="0">C11+1</f>
        <v>45623</v>
      </c>
      <c r="E11" s="5">
        <f t="shared" si="0"/>
        <v>45624</v>
      </c>
      <c r="F11" s="5">
        <f t="shared" si="0"/>
        <v>45625</v>
      </c>
      <c r="G11" s="45">
        <f t="shared" si="0"/>
        <v>45626</v>
      </c>
      <c r="H11" s="46">
        <f t="shared" si="0"/>
        <v>45627</v>
      </c>
      <c r="I11" s="67" t="s">
        <v>12</v>
      </c>
      <c r="J11" s="76" t="s">
        <v>13</v>
      </c>
      <c r="L11" s="77" t="s">
        <v>25</v>
      </c>
      <c r="M11" s="63"/>
    </row>
    <row r="12" spans="2:14" ht="15.5" x14ac:dyDescent="0.35">
      <c r="B12" s="6"/>
      <c r="C12" s="7"/>
      <c r="D12" s="7"/>
      <c r="E12" s="7"/>
      <c r="F12" s="7"/>
      <c r="G12" s="47"/>
      <c r="H12" s="47">
        <v>0.125</v>
      </c>
      <c r="I12" s="8" t="s">
        <v>14</v>
      </c>
      <c r="J12" s="9">
        <f t="shared" ref="J12:J19" si="1">SUM(B12:H12)</f>
        <v>0.125</v>
      </c>
      <c r="L12" s="78" t="s">
        <v>14</v>
      </c>
      <c r="M12" s="66">
        <f t="shared" ref="M12:M19" si="2">SUMIF($I$12:$I$64,L12,$J$12:$J$64)</f>
        <v>2.916666666666667</v>
      </c>
    </row>
    <row r="13" spans="2:14" ht="15.5" x14ac:dyDescent="0.35">
      <c r="B13" s="10"/>
      <c r="C13" s="11"/>
      <c r="D13" s="11"/>
      <c r="E13" s="11"/>
      <c r="F13" s="11"/>
      <c r="G13" s="48"/>
      <c r="H13" s="48">
        <v>0.20833333333333334</v>
      </c>
      <c r="I13" s="12" t="s">
        <v>15</v>
      </c>
      <c r="J13" s="13">
        <f t="shared" si="1"/>
        <v>0.20833333333333334</v>
      </c>
      <c r="L13" s="79" t="s">
        <v>15</v>
      </c>
      <c r="M13" s="66">
        <f t="shared" si="2"/>
        <v>2.5</v>
      </c>
    </row>
    <row r="14" spans="2:14" ht="15.5" x14ac:dyDescent="0.35">
      <c r="B14" s="14"/>
      <c r="C14" s="15"/>
      <c r="D14" s="15"/>
      <c r="E14" s="15"/>
      <c r="F14" s="15"/>
      <c r="G14" s="49"/>
      <c r="H14" s="50">
        <v>0.16666666666666666</v>
      </c>
      <c r="I14" s="16" t="s">
        <v>16</v>
      </c>
      <c r="J14" s="17">
        <f t="shared" si="1"/>
        <v>0.16666666666666666</v>
      </c>
      <c r="L14" s="80" t="s">
        <v>16</v>
      </c>
      <c r="M14" s="66">
        <f t="shared" si="2"/>
        <v>2.7916666666666665</v>
      </c>
    </row>
    <row r="15" spans="2:14" ht="15.5" x14ac:dyDescent="0.35">
      <c r="B15" s="18"/>
      <c r="C15" s="19"/>
      <c r="D15" s="19"/>
      <c r="E15" s="19"/>
      <c r="F15" s="19"/>
      <c r="G15" s="51"/>
      <c r="H15" s="51">
        <v>0.20833333333333334</v>
      </c>
      <c r="I15" s="20" t="s">
        <v>17</v>
      </c>
      <c r="J15" s="21">
        <f t="shared" si="1"/>
        <v>0.20833333333333334</v>
      </c>
      <c r="L15" s="81" t="s">
        <v>17</v>
      </c>
      <c r="M15" s="66">
        <f t="shared" si="2"/>
        <v>2.5416666666666665</v>
      </c>
    </row>
    <row r="16" spans="2:14" ht="16" thickBot="1" x14ac:dyDescent="0.4">
      <c r="B16" s="22"/>
      <c r="C16" s="23"/>
      <c r="D16" s="23"/>
      <c r="E16" s="23"/>
      <c r="F16" s="23"/>
      <c r="G16" s="52"/>
      <c r="H16" s="52">
        <v>4.1666666666666664E-2</v>
      </c>
      <c r="I16" s="24" t="s">
        <v>22</v>
      </c>
      <c r="J16" s="25">
        <f t="shared" si="1"/>
        <v>4.1666666666666664E-2</v>
      </c>
      <c r="L16" s="82" t="s">
        <v>22</v>
      </c>
      <c r="M16" s="66">
        <f t="shared" si="2"/>
        <v>2.4166666666666665</v>
      </c>
    </row>
    <row r="17" spans="2:13" ht="15.5" x14ac:dyDescent="0.35">
      <c r="B17" s="104"/>
      <c r="C17" s="105"/>
      <c r="D17" s="105"/>
      <c r="E17" s="105"/>
      <c r="F17" s="105"/>
      <c r="G17" s="106"/>
      <c r="H17" s="106">
        <v>0</v>
      </c>
      <c r="I17" s="107" t="s">
        <v>18</v>
      </c>
      <c r="J17" s="102">
        <f t="shared" si="1"/>
        <v>0</v>
      </c>
      <c r="L17" s="83" t="s">
        <v>18</v>
      </c>
      <c r="M17" s="122">
        <f t="shared" si="2"/>
        <v>3</v>
      </c>
    </row>
    <row r="18" spans="2:13" ht="16" thickBot="1" x14ac:dyDescent="0.4">
      <c r="B18" s="108"/>
      <c r="C18" s="109"/>
      <c r="D18" s="109"/>
      <c r="E18" s="109"/>
      <c r="F18" s="109"/>
      <c r="G18" s="110"/>
      <c r="H18" s="110">
        <v>0</v>
      </c>
      <c r="I18" s="111" t="s">
        <v>19</v>
      </c>
      <c r="J18" s="103">
        <f t="shared" si="1"/>
        <v>0</v>
      </c>
      <c r="L18" s="83" t="s">
        <v>19</v>
      </c>
      <c r="M18" s="122">
        <f t="shared" si="2"/>
        <v>5</v>
      </c>
    </row>
    <row r="19" spans="2:13" ht="16" thickBot="1" x14ac:dyDescent="0.4">
      <c r="B19" s="112"/>
      <c r="C19" s="113"/>
      <c r="D19" s="113"/>
      <c r="E19" s="113"/>
      <c r="F19" s="113"/>
      <c r="G19" s="114"/>
      <c r="H19" s="114">
        <v>0</v>
      </c>
      <c r="I19" s="115" t="s">
        <v>23</v>
      </c>
      <c r="J19" s="103">
        <f t="shared" si="1"/>
        <v>0</v>
      </c>
      <c r="L19" s="83" t="s">
        <v>23</v>
      </c>
      <c r="M19" s="122">
        <f t="shared" si="2"/>
        <v>2</v>
      </c>
    </row>
    <row r="20" spans="2:13" ht="18.5" thickBot="1" x14ac:dyDescent="0.45">
      <c r="B20" s="26">
        <f>B11+7</f>
        <v>45628</v>
      </c>
      <c r="C20" s="26">
        <f t="shared" ref="C20:H20" si="3">C11+7</f>
        <v>45629</v>
      </c>
      <c r="D20" s="26">
        <f t="shared" si="3"/>
        <v>45630</v>
      </c>
      <c r="E20" s="26">
        <f t="shared" si="3"/>
        <v>45631</v>
      </c>
      <c r="F20" s="26">
        <f t="shared" si="3"/>
        <v>45632</v>
      </c>
      <c r="G20" s="53">
        <f t="shared" si="3"/>
        <v>45633</v>
      </c>
      <c r="H20" s="53">
        <f t="shared" si="3"/>
        <v>45634</v>
      </c>
      <c r="I20" s="27" t="s">
        <v>20</v>
      </c>
      <c r="J20" s="28">
        <f>SUM(J12:J15)-J16</f>
        <v>0.66666666666666674</v>
      </c>
    </row>
    <row r="21" spans="2:13" x14ac:dyDescent="0.3">
      <c r="B21" s="6">
        <v>0</v>
      </c>
      <c r="C21" s="7">
        <v>8.3333333333333329E-2</v>
      </c>
      <c r="D21" s="7">
        <v>0.16666666666666666</v>
      </c>
      <c r="E21" s="7">
        <v>0.20833333333333334</v>
      </c>
      <c r="F21" s="7">
        <v>8.3333333333333329E-2</v>
      </c>
      <c r="G21" s="47">
        <v>8.3333333333333329E-2</v>
      </c>
      <c r="H21" s="47">
        <v>8.3333333333333329E-2</v>
      </c>
      <c r="I21" s="29" t="s">
        <v>14</v>
      </c>
      <c r="J21" s="9">
        <f>SUM(B21:H21)</f>
        <v>0.70833333333333348</v>
      </c>
    </row>
    <row r="22" spans="2:13" x14ac:dyDescent="0.3">
      <c r="B22" s="10">
        <v>0.125</v>
      </c>
      <c r="C22" s="11">
        <v>0.125</v>
      </c>
      <c r="D22" s="11">
        <v>0.125</v>
      </c>
      <c r="E22" s="11">
        <v>0</v>
      </c>
      <c r="F22" s="11">
        <v>8.3333333333333329E-2</v>
      </c>
      <c r="G22" s="48">
        <v>0</v>
      </c>
      <c r="H22" s="48">
        <v>4.1666666666666664E-2</v>
      </c>
      <c r="I22" s="12" t="s">
        <v>15</v>
      </c>
      <c r="J22" s="13">
        <f>SUM(B22:H22)</f>
        <v>0.5</v>
      </c>
    </row>
    <row r="23" spans="2:13" x14ac:dyDescent="0.3">
      <c r="B23" s="14">
        <v>0.16666666666666666</v>
      </c>
      <c r="C23" s="15">
        <v>0.125</v>
      </c>
      <c r="D23" s="15">
        <v>0</v>
      </c>
      <c r="E23" s="15">
        <v>8.3333333333333329E-2</v>
      </c>
      <c r="F23" s="15">
        <v>8.3333333333333329E-2</v>
      </c>
      <c r="G23" s="49">
        <v>0.16666666666666666</v>
      </c>
      <c r="H23" s="50">
        <v>8.3333333333333329E-2</v>
      </c>
      <c r="I23" s="16" t="s">
        <v>16</v>
      </c>
      <c r="J23" s="17">
        <f>SUM(B23:H23)</f>
        <v>0.70833333333333326</v>
      </c>
    </row>
    <row r="24" spans="2:13" x14ac:dyDescent="0.3">
      <c r="B24" s="18">
        <v>8.3333333333333329E-2</v>
      </c>
      <c r="C24" s="19">
        <v>8.3333333333333329E-2</v>
      </c>
      <c r="D24" s="19">
        <v>0.125</v>
      </c>
      <c r="E24" s="19">
        <v>4.1666666666666664E-2</v>
      </c>
      <c r="F24" s="19">
        <v>0</v>
      </c>
      <c r="G24" s="51">
        <v>4.1666666666666664E-2</v>
      </c>
      <c r="H24" s="51">
        <v>0.16666666666666666</v>
      </c>
      <c r="I24" s="20" t="s">
        <v>17</v>
      </c>
      <c r="J24" s="21">
        <f>SUM(B24:H24)</f>
        <v>0.54166666666666663</v>
      </c>
    </row>
    <row r="25" spans="2:13" ht="14.5" thickBot="1" x14ac:dyDescent="0.35">
      <c r="B25" s="22">
        <v>0.20833333333333334</v>
      </c>
      <c r="C25" s="23">
        <v>8.3333333333333329E-2</v>
      </c>
      <c r="D25" s="23">
        <v>8.3333333333333329E-2</v>
      </c>
      <c r="E25" s="23">
        <v>0.20833333333333334</v>
      </c>
      <c r="F25" s="23">
        <v>0</v>
      </c>
      <c r="G25" s="52">
        <v>0</v>
      </c>
      <c r="H25" s="52">
        <v>8.3333333333333329E-2</v>
      </c>
      <c r="I25" s="24" t="s">
        <v>22</v>
      </c>
      <c r="J25" s="25">
        <f>SUM(B25:H25)</f>
        <v>0.66666666666666674</v>
      </c>
    </row>
    <row r="26" spans="2:13" x14ac:dyDescent="0.3">
      <c r="B26" s="104">
        <v>0</v>
      </c>
      <c r="C26" s="105">
        <v>0</v>
      </c>
      <c r="D26" s="105">
        <v>0</v>
      </c>
      <c r="E26" s="105">
        <v>0</v>
      </c>
      <c r="F26" s="105">
        <v>0</v>
      </c>
      <c r="G26" s="106">
        <v>0</v>
      </c>
      <c r="H26" s="106">
        <v>0</v>
      </c>
      <c r="I26" s="107" t="s">
        <v>18</v>
      </c>
      <c r="J26" s="102">
        <f t="shared" ref="J26:J28" si="4">SUM(B26:H26)</f>
        <v>0</v>
      </c>
    </row>
    <row r="27" spans="2:13" ht="14.5" thickBot="1" x14ac:dyDescent="0.35">
      <c r="B27" s="108">
        <v>0</v>
      </c>
      <c r="C27" s="109">
        <v>0</v>
      </c>
      <c r="D27" s="109">
        <v>0</v>
      </c>
      <c r="E27" s="109">
        <v>1</v>
      </c>
      <c r="F27" s="109">
        <v>0</v>
      </c>
      <c r="G27" s="110">
        <v>0</v>
      </c>
      <c r="H27" s="110">
        <v>0</v>
      </c>
      <c r="I27" s="111" t="s">
        <v>19</v>
      </c>
      <c r="J27" s="103">
        <f t="shared" si="4"/>
        <v>1</v>
      </c>
    </row>
    <row r="28" spans="2:13" ht="14.5" thickBot="1" x14ac:dyDescent="0.35">
      <c r="B28" s="112">
        <v>0</v>
      </c>
      <c r="C28" s="113">
        <v>0</v>
      </c>
      <c r="D28" s="113">
        <v>0</v>
      </c>
      <c r="E28" s="113">
        <v>0</v>
      </c>
      <c r="F28" s="113">
        <v>0</v>
      </c>
      <c r="G28" s="114">
        <v>0</v>
      </c>
      <c r="H28" s="114">
        <v>0</v>
      </c>
      <c r="I28" s="115" t="s">
        <v>23</v>
      </c>
      <c r="J28" s="103">
        <f t="shared" si="4"/>
        <v>0</v>
      </c>
    </row>
    <row r="29" spans="2:13" ht="18.5" thickBot="1" x14ac:dyDescent="0.45">
      <c r="B29" s="26">
        <f>B20+7</f>
        <v>45635</v>
      </c>
      <c r="C29" s="26">
        <f t="shared" ref="C29:H29" si="5">C20+7</f>
        <v>45636</v>
      </c>
      <c r="D29" s="26">
        <f t="shared" si="5"/>
        <v>45637</v>
      </c>
      <c r="E29" s="26">
        <f t="shared" si="5"/>
        <v>45638</v>
      </c>
      <c r="F29" s="26">
        <f t="shared" si="5"/>
        <v>45639</v>
      </c>
      <c r="G29" s="53">
        <f t="shared" si="5"/>
        <v>45640</v>
      </c>
      <c r="H29" s="53">
        <f t="shared" si="5"/>
        <v>45641</v>
      </c>
      <c r="I29" s="27" t="s">
        <v>20</v>
      </c>
      <c r="J29" s="28">
        <f>SUM(J21:J24)-J25</f>
        <v>1.7916666666666667</v>
      </c>
    </row>
    <row r="30" spans="2:13" x14ac:dyDescent="0.3">
      <c r="B30" s="6">
        <v>4.1666666666666664E-2</v>
      </c>
      <c r="C30" s="7">
        <v>0</v>
      </c>
      <c r="D30" s="7">
        <v>4.1666666666666664E-2</v>
      </c>
      <c r="E30" s="7">
        <v>0.125</v>
      </c>
      <c r="F30" s="7">
        <v>0.20833333333333334</v>
      </c>
      <c r="G30" s="47">
        <v>0.125</v>
      </c>
      <c r="H30" s="47">
        <v>0.20833333333333334</v>
      </c>
      <c r="I30" s="29" t="s">
        <v>14</v>
      </c>
      <c r="J30" s="9">
        <f>SUM(B30:H30)</f>
        <v>0.75</v>
      </c>
    </row>
    <row r="31" spans="2:13" x14ac:dyDescent="0.3">
      <c r="B31" s="10">
        <v>0</v>
      </c>
      <c r="C31" s="11">
        <v>4.1666666666666664E-2</v>
      </c>
      <c r="D31" s="11">
        <v>0.20833333333333334</v>
      </c>
      <c r="E31" s="11">
        <v>0.125</v>
      </c>
      <c r="F31" s="11">
        <v>0</v>
      </c>
      <c r="G31" s="48">
        <v>4.1666666666666664E-2</v>
      </c>
      <c r="H31" s="48">
        <v>0</v>
      </c>
      <c r="I31" s="12" t="s">
        <v>15</v>
      </c>
      <c r="J31" s="13">
        <f>SUM(B31:H31)</f>
        <v>0.41666666666666669</v>
      </c>
    </row>
    <row r="32" spans="2:13" x14ac:dyDescent="0.3">
      <c r="B32" s="14">
        <v>0</v>
      </c>
      <c r="C32" s="15">
        <v>0.16666666666666666</v>
      </c>
      <c r="D32" s="15">
        <v>8.3333333333333329E-2</v>
      </c>
      <c r="E32" s="15">
        <v>0</v>
      </c>
      <c r="F32" s="15">
        <v>0.16666666666666666</v>
      </c>
      <c r="G32" s="49">
        <v>0</v>
      </c>
      <c r="H32" s="50">
        <v>0.20833333333333334</v>
      </c>
      <c r="I32" s="16" t="s">
        <v>16</v>
      </c>
      <c r="J32" s="17">
        <f>SUM(B32:H32)</f>
        <v>0.625</v>
      </c>
    </row>
    <row r="33" spans="2:10" x14ac:dyDescent="0.3">
      <c r="B33" s="18">
        <v>0.16666666666666666</v>
      </c>
      <c r="C33" s="19">
        <v>0.125</v>
      </c>
      <c r="D33" s="19">
        <v>0</v>
      </c>
      <c r="E33" s="19">
        <v>8.3333333333333329E-2</v>
      </c>
      <c r="F33" s="19">
        <v>0</v>
      </c>
      <c r="G33" s="51">
        <v>0.20833333333333334</v>
      </c>
      <c r="H33" s="51">
        <v>0.20833333333333334</v>
      </c>
      <c r="I33" s="20" t="s">
        <v>17</v>
      </c>
      <c r="J33" s="21">
        <f>SUM(B33:H33)</f>
        <v>0.79166666666666663</v>
      </c>
    </row>
    <row r="34" spans="2:10" ht="14.5" thickBot="1" x14ac:dyDescent="0.35">
      <c r="B34" s="22">
        <v>0</v>
      </c>
      <c r="C34" s="23">
        <v>0</v>
      </c>
      <c r="D34" s="23">
        <v>0.125</v>
      </c>
      <c r="E34" s="23">
        <v>0</v>
      </c>
      <c r="F34" s="23">
        <v>4.1666666666666664E-2</v>
      </c>
      <c r="G34" s="52">
        <v>4.1666666666666664E-2</v>
      </c>
      <c r="H34" s="52">
        <v>4.1666666666666664E-2</v>
      </c>
      <c r="I34" s="24" t="s">
        <v>22</v>
      </c>
      <c r="J34" s="25">
        <f>SUM(B34:H34)</f>
        <v>0.24999999999999997</v>
      </c>
    </row>
    <row r="35" spans="2:10" x14ac:dyDescent="0.3">
      <c r="B35" s="104">
        <v>0</v>
      </c>
      <c r="C35" s="105">
        <v>1</v>
      </c>
      <c r="D35" s="105">
        <v>0</v>
      </c>
      <c r="E35" s="105">
        <v>0</v>
      </c>
      <c r="F35" s="105">
        <v>0</v>
      </c>
      <c r="G35" s="106">
        <v>0</v>
      </c>
      <c r="H35" s="106">
        <v>0</v>
      </c>
      <c r="I35" s="107" t="s">
        <v>18</v>
      </c>
      <c r="J35" s="102">
        <f t="shared" ref="J35:J37" si="6">SUM(B35:H35)</f>
        <v>1</v>
      </c>
    </row>
    <row r="36" spans="2:10" ht="14.5" thickBot="1" x14ac:dyDescent="0.35">
      <c r="B36" s="108">
        <v>0</v>
      </c>
      <c r="C36" s="109">
        <v>0</v>
      </c>
      <c r="D36" s="109">
        <v>0</v>
      </c>
      <c r="E36" s="109">
        <v>0</v>
      </c>
      <c r="F36" s="109">
        <v>0</v>
      </c>
      <c r="G36" s="110">
        <v>0</v>
      </c>
      <c r="H36" s="110">
        <v>0</v>
      </c>
      <c r="I36" s="111" t="s">
        <v>19</v>
      </c>
      <c r="J36" s="103">
        <f t="shared" si="6"/>
        <v>0</v>
      </c>
    </row>
    <row r="37" spans="2:10" ht="14.5" thickBot="1" x14ac:dyDescent="0.35">
      <c r="B37" s="112">
        <v>0</v>
      </c>
      <c r="C37" s="113">
        <v>0</v>
      </c>
      <c r="D37" s="113">
        <v>0</v>
      </c>
      <c r="E37" s="113">
        <v>0</v>
      </c>
      <c r="F37" s="113">
        <v>0</v>
      </c>
      <c r="G37" s="114">
        <v>0</v>
      </c>
      <c r="H37" s="114">
        <v>1</v>
      </c>
      <c r="I37" s="115" t="s">
        <v>23</v>
      </c>
      <c r="J37" s="103">
        <f t="shared" si="6"/>
        <v>1</v>
      </c>
    </row>
    <row r="38" spans="2:10" ht="18.5" thickBot="1" x14ac:dyDescent="0.45">
      <c r="B38" s="26">
        <f>B29+7</f>
        <v>45642</v>
      </c>
      <c r="C38" s="26">
        <f t="shared" ref="C38:H38" si="7">C29+7</f>
        <v>45643</v>
      </c>
      <c r="D38" s="26">
        <f t="shared" si="7"/>
        <v>45644</v>
      </c>
      <c r="E38" s="26">
        <f t="shared" si="7"/>
        <v>45645</v>
      </c>
      <c r="F38" s="26">
        <f t="shared" si="7"/>
        <v>45646</v>
      </c>
      <c r="G38" s="53">
        <f t="shared" si="7"/>
        <v>45647</v>
      </c>
      <c r="H38" s="53">
        <f t="shared" si="7"/>
        <v>45648</v>
      </c>
      <c r="I38" s="27" t="s">
        <v>20</v>
      </c>
      <c r="J38" s="28">
        <f>SUM(J30:J33)-J34</f>
        <v>2.3333333333333335</v>
      </c>
    </row>
    <row r="39" spans="2:10" x14ac:dyDescent="0.3">
      <c r="B39" s="6">
        <v>4.1666666666666664E-2</v>
      </c>
      <c r="C39" s="7">
        <v>0.16666666666666666</v>
      </c>
      <c r="D39" s="7">
        <v>0.16666666666666666</v>
      </c>
      <c r="E39" s="7">
        <v>8.3333333333333329E-2</v>
      </c>
      <c r="F39" s="7">
        <v>0.125</v>
      </c>
      <c r="G39" s="47">
        <v>8.3333333333333329E-2</v>
      </c>
      <c r="H39" s="47">
        <v>0.125</v>
      </c>
      <c r="I39" s="29" t="s">
        <v>14</v>
      </c>
      <c r="J39" s="9">
        <f>SUM(B39:H39)</f>
        <v>0.79166666666666663</v>
      </c>
    </row>
    <row r="40" spans="2:10" x14ac:dyDescent="0.3">
      <c r="B40" s="10">
        <v>4.1666666666666664E-2</v>
      </c>
      <c r="C40" s="11">
        <v>0.16666666666666666</v>
      </c>
      <c r="D40" s="11">
        <v>0.20833333333333334</v>
      </c>
      <c r="E40" s="11">
        <v>4.1666666666666664E-2</v>
      </c>
      <c r="F40" s="11">
        <v>4.1666666666666664E-2</v>
      </c>
      <c r="G40" s="48">
        <v>0.16666666666666666</v>
      </c>
      <c r="H40" s="48">
        <v>8.3333333333333329E-2</v>
      </c>
      <c r="I40" s="12" t="s">
        <v>15</v>
      </c>
      <c r="J40" s="13">
        <f>SUM(B40:H40)</f>
        <v>0.75</v>
      </c>
    </row>
    <row r="41" spans="2:10" x14ac:dyDescent="0.3">
      <c r="B41" s="14">
        <v>0.16666666666666666</v>
      </c>
      <c r="C41" s="15">
        <v>0.125</v>
      </c>
      <c r="D41" s="15">
        <v>8.3333333333333329E-2</v>
      </c>
      <c r="E41" s="15">
        <v>0.16666666666666666</v>
      </c>
      <c r="F41" s="15">
        <v>0</v>
      </c>
      <c r="G41" s="49">
        <v>4.1666666666666664E-2</v>
      </c>
      <c r="H41" s="50">
        <v>0</v>
      </c>
      <c r="I41" s="16" t="s">
        <v>16</v>
      </c>
      <c r="J41" s="17">
        <f>SUM(B41:H41)</f>
        <v>0.58333333333333326</v>
      </c>
    </row>
    <row r="42" spans="2:10" x14ac:dyDescent="0.3">
      <c r="B42" s="18">
        <v>0</v>
      </c>
      <c r="C42" s="19">
        <v>4.1666666666666664E-2</v>
      </c>
      <c r="D42" s="19">
        <v>4.1666666666666664E-2</v>
      </c>
      <c r="E42" s="19">
        <v>4.1666666666666664E-2</v>
      </c>
      <c r="F42" s="19">
        <v>4.1666666666666664E-2</v>
      </c>
      <c r="G42" s="51">
        <v>0.125</v>
      </c>
      <c r="H42" s="51">
        <v>8.3333333333333329E-2</v>
      </c>
      <c r="I42" s="20" t="s">
        <v>17</v>
      </c>
      <c r="J42" s="21">
        <f>SUM(B42:H42)</f>
        <v>0.37499999999999994</v>
      </c>
    </row>
    <row r="43" spans="2:10" ht="14.5" thickBot="1" x14ac:dyDescent="0.35">
      <c r="B43" s="22">
        <v>0.20833333333333334</v>
      </c>
      <c r="C43" s="23">
        <v>0.20833333333333334</v>
      </c>
      <c r="D43" s="23">
        <v>8.3333333333333329E-2</v>
      </c>
      <c r="E43" s="23">
        <v>0.20833333333333334</v>
      </c>
      <c r="F43" s="23">
        <v>0.20833333333333334</v>
      </c>
      <c r="G43" s="52">
        <v>8.3333333333333329E-2</v>
      </c>
      <c r="H43" s="52">
        <v>4.1666666666666664E-2</v>
      </c>
      <c r="I43" s="24" t="s">
        <v>22</v>
      </c>
      <c r="J43" s="25">
        <f>SUM(B43:H43)</f>
        <v>1.0416666666666667</v>
      </c>
    </row>
    <row r="44" spans="2:10" x14ac:dyDescent="0.3">
      <c r="B44" s="104">
        <v>0</v>
      </c>
      <c r="C44" s="105">
        <v>0</v>
      </c>
      <c r="D44" s="105">
        <v>1</v>
      </c>
      <c r="E44" s="105">
        <v>0</v>
      </c>
      <c r="F44" s="105">
        <v>0</v>
      </c>
      <c r="G44" s="106">
        <v>0</v>
      </c>
      <c r="H44" s="106">
        <v>1</v>
      </c>
      <c r="I44" s="107" t="s">
        <v>18</v>
      </c>
      <c r="J44" s="102">
        <f t="shared" ref="J44:J46" si="8">SUM(B44:H44)</f>
        <v>2</v>
      </c>
    </row>
    <row r="45" spans="2:10" ht="14.5" thickBot="1" x14ac:dyDescent="0.35">
      <c r="B45" s="108">
        <v>0</v>
      </c>
      <c r="C45" s="109">
        <v>0</v>
      </c>
      <c r="D45" s="109">
        <v>1</v>
      </c>
      <c r="E45" s="109">
        <v>1</v>
      </c>
      <c r="F45" s="109">
        <v>0</v>
      </c>
      <c r="G45" s="110">
        <v>0</v>
      </c>
      <c r="H45" s="110">
        <v>0</v>
      </c>
      <c r="I45" s="111" t="s">
        <v>19</v>
      </c>
      <c r="J45" s="103">
        <f t="shared" si="8"/>
        <v>2</v>
      </c>
    </row>
    <row r="46" spans="2:10" ht="14.5" thickBot="1" x14ac:dyDescent="0.35">
      <c r="B46" s="112">
        <v>0</v>
      </c>
      <c r="C46" s="113">
        <v>0</v>
      </c>
      <c r="D46" s="113">
        <v>0</v>
      </c>
      <c r="E46" s="113">
        <v>1</v>
      </c>
      <c r="F46" s="113">
        <v>0</v>
      </c>
      <c r="G46" s="114">
        <v>0</v>
      </c>
      <c r="H46" s="114">
        <v>0</v>
      </c>
      <c r="I46" s="115" t="s">
        <v>23</v>
      </c>
      <c r="J46" s="103">
        <f t="shared" si="8"/>
        <v>1</v>
      </c>
    </row>
    <row r="47" spans="2:10" ht="18.5" thickBot="1" x14ac:dyDescent="0.45">
      <c r="B47" s="26">
        <f>B38+7</f>
        <v>45649</v>
      </c>
      <c r="C47" s="26">
        <f t="shared" ref="C47:H47" si="9">C38+7</f>
        <v>45650</v>
      </c>
      <c r="D47" s="26">
        <f t="shared" si="9"/>
        <v>45651</v>
      </c>
      <c r="E47" s="26">
        <f t="shared" si="9"/>
        <v>45652</v>
      </c>
      <c r="F47" s="26">
        <f t="shared" si="9"/>
        <v>45653</v>
      </c>
      <c r="G47" s="53">
        <f t="shared" si="9"/>
        <v>45654</v>
      </c>
      <c r="H47" s="53">
        <f t="shared" si="9"/>
        <v>45655</v>
      </c>
      <c r="I47" s="27" t="s">
        <v>20</v>
      </c>
      <c r="J47" s="28">
        <f>SUM(J39:J42)-J43</f>
        <v>1.4583333333333333</v>
      </c>
    </row>
    <row r="48" spans="2:10" x14ac:dyDescent="0.3">
      <c r="B48" s="6">
        <v>8.3333333333333329E-2</v>
      </c>
      <c r="C48" s="7">
        <v>4.1666666666666664E-2</v>
      </c>
      <c r="D48" s="7">
        <v>0.20833333333333334</v>
      </c>
      <c r="E48" s="7">
        <v>0.125</v>
      </c>
      <c r="F48" s="7">
        <v>8.3333333333333329E-2</v>
      </c>
      <c r="G48" s="47"/>
      <c r="H48" s="47"/>
      <c r="I48" s="29" t="s">
        <v>14</v>
      </c>
      <c r="J48" s="9">
        <f>SUM(B48:H48)</f>
        <v>0.54166666666666674</v>
      </c>
    </row>
    <row r="49" spans="2:10" x14ac:dyDescent="0.3">
      <c r="B49" s="10">
        <v>4.1666666666666664E-2</v>
      </c>
      <c r="C49" s="11">
        <v>0.20833333333333334</v>
      </c>
      <c r="D49" s="11">
        <v>0</v>
      </c>
      <c r="E49" s="11">
        <v>0.20833333333333334</v>
      </c>
      <c r="F49" s="11">
        <v>0.16666666666666666</v>
      </c>
      <c r="G49" s="48"/>
      <c r="H49" s="48"/>
      <c r="I49" s="12" t="s">
        <v>15</v>
      </c>
      <c r="J49" s="13">
        <f>SUM(B49:H49)</f>
        <v>0.625</v>
      </c>
    </row>
    <row r="50" spans="2:10" x14ac:dyDescent="0.3">
      <c r="B50" s="14">
        <v>0.20833333333333334</v>
      </c>
      <c r="C50" s="15">
        <v>8.3333333333333329E-2</v>
      </c>
      <c r="D50" s="15">
        <v>0.16666666666666666</v>
      </c>
      <c r="E50" s="15">
        <v>4.1666666666666664E-2</v>
      </c>
      <c r="F50" s="15">
        <v>0.20833333333333334</v>
      </c>
      <c r="G50" s="49"/>
      <c r="H50" s="50"/>
      <c r="I50" s="16" t="s">
        <v>16</v>
      </c>
      <c r="J50" s="17">
        <f>SUM(B50:H50)</f>
        <v>0.70833333333333337</v>
      </c>
    </row>
    <row r="51" spans="2:10" x14ac:dyDescent="0.3">
      <c r="B51" s="18">
        <v>0.20833333333333334</v>
      </c>
      <c r="C51" s="19">
        <v>0.125</v>
      </c>
      <c r="D51" s="19">
        <v>4.1666666666666664E-2</v>
      </c>
      <c r="E51" s="19">
        <v>4.1666666666666664E-2</v>
      </c>
      <c r="F51" s="19">
        <v>0.20833333333333334</v>
      </c>
      <c r="G51" s="51"/>
      <c r="H51" s="51"/>
      <c r="I51" s="20" t="s">
        <v>17</v>
      </c>
      <c r="J51" s="21">
        <f>SUM(B51:H51)</f>
        <v>0.62500000000000011</v>
      </c>
    </row>
    <row r="52" spans="2:10" ht="14.5" thickBot="1" x14ac:dyDescent="0.35">
      <c r="B52" s="22">
        <v>0</v>
      </c>
      <c r="C52" s="23">
        <v>4.1666666666666664E-2</v>
      </c>
      <c r="D52" s="23">
        <v>0.16666666666666666</v>
      </c>
      <c r="E52" s="23">
        <v>0.16666666666666666</v>
      </c>
      <c r="F52" s="23">
        <v>4.1666666666666664E-2</v>
      </c>
      <c r="G52" s="52"/>
      <c r="H52" s="52"/>
      <c r="I52" s="24" t="s">
        <v>22</v>
      </c>
      <c r="J52" s="25">
        <f>SUM(B52:H52)</f>
        <v>0.41666666666666669</v>
      </c>
    </row>
    <row r="53" spans="2:10" x14ac:dyDescent="0.3">
      <c r="B53" s="104">
        <v>0</v>
      </c>
      <c r="C53" s="105">
        <v>0</v>
      </c>
      <c r="D53" s="105">
        <v>0</v>
      </c>
      <c r="E53" s="105">
        <v>0</v>
      </c>
      <c r="F53" s="105">
        <v>0</v>
      </c>
      <c r="G53" s="106"/>
      <c r="H53" s="106"/>
      <c r="I53" s="107" t="s">
        <v>18</v>
      </c>
      <c r="J53" s="102">
        <f t="shared" ref="J53:J55" si="10">SUM(B53:H53)</f>
        <v>0</v>
      </c>
    </row>
    <row r="54" spans="2:10" ht="14.5" thickBot="1" x14ac:dyDescent="0.35">
      <c r="B54" s="108">
        <v>1</v>
      </c>
      <c r="C54" s="109">
        <v>0</v>
      </c>
      <c r="D54" s="109">
        <v>1</v>
      </c>
      <c r="E54" s="109">
        <v>0</v>
      </c>
      <c r="F54" s="109">
        <v>0</v>
      </c>
      <c r="G54" s="110"/>
      <c r="H54" s="110"/>
      <c r="I54" s="111" t="s">
        <v>19</v>
      </c>
      <c r="J54" s="103">
        <f t="shared" si="10"/>
        <v>2</v>
      </c>
    </row>
    <row r="55" spans="2:10" ht="14.5" thickBot="1" x14ac:dyDescent="0.35">
      <c r="B55" s="112">
        <v>0</v>
      </c>
      <c r="C55" s="113">
        <v>0</v>
      </c>
      <c r="D55" s="113">
        <v>0</v>
      </c>
      <c r="E55" s="113">
        <v>0</v>
      </c>
      <c r="F55" s="113">
        <v>0</v>
      </c>
      <c r="G55" s="114"/>
      <c r="H55" s="114"/>
      <c r="I55" s="115" t="s">
        <v>23</v>
      </c>
      <c r="J55" s="103">
        <f t="shared" si="10"/>
        <v>0</v>
      </c>
    </row>
    <row r="56" spans="2:10" ht="18.5" thickBot="1" x14ac:dyDescent="0.45">
      <c r="B56" s="26">
        <f>B47+7</f>
        <v>45656</v>
      </c>
      <c r="C56" s="26">
        <f t="shared" ref="C56:H56" si="11">C47+7</f>
        <v>45657</v>
      </c>
      <c r="D56" s="26">
        <f t="shared" si="11"/>
        <v>45658</v>
      </c>
      <c r="E56" s="26">
        <f t="shared" si="11"/>
        <v>45659</v>
      </c>
      <c r="F56" s="26">
        <f t="shared" si="11"/>
        <v>45660</v>
      </c>
      <c r="G56" s="53">
        <f t="shared" si="11"/>
        <v>45661</v>
      </c>
      <c r="H56" s="53">
        <f t="shared" si="11"/>
        <v>45662</v>
      </c>
      <c r="I56" s="27" t="s">
        <v>20</v>
      </c>
      <c r="J56" s="28">
        <f>SUM(J48:J51)-J52</f>
        <v>2.0833333333333335</v>
      </c>
    </row>
    <row r="57" spans="2:10" x14ac:dyDescent="0.3">
      <c r="B57" s="30"/>
      <c r="C57" s="31"/>
      <c r="D57" s="31"/>
      <c r="E57" s="31"/>
      <c r="F57" s="31"/>
      <c r="G57" s="54"/>
      <c r="H57" s="54"/>
      <c r="I57" s="29" t="s">
        <v>14</v>
      </c>
      <c r="J57" s="9">
        <f>SUM(B57:H57)</f>
        <v>0</v>
      </c>
    </row>
    <row r="58" spans="2:10" x14ac:dyDescent="0.3">
      <c r="B58" s="32"/>
      <c r="C58" s="33"/>
      <c r="D58" s="33"/>
      <c r="E58" s="33"/>
      <c r="F58" s="33"/>
      <c r="G58" s="55"/>
      <c r="H58" s="55"/>
      <c r="I58" s="12" t="s">
        <v>15</v>
      </c>
      <c r="J58" s="13">
        <f>SUM(B58:H58)</f>
        <v>0</v>
      </c>
    </row>
    <row r="59" spans="2:10" x14ac:dyDescent="0.3">
      <c r="B59" s="34"/>
      <c r="C59" s="35"/>
      <c r="D59" s="35"/>
      <c r="E59" s="35"/>
      <c r="F59" s="35"/>
      <c r="G59" s="56"/>
      <c r="H59" s="56"/>
      <c r="I59" s="16" t="s">
        <v>16</v>
      </c>
      <c r="J59" s="17">
        <f>SUM(B59:H59)</f>
        <v>0</v>
      </c>
    </row>
    <row r="60" spans="2:10" x14ac:dyDescent="0.3">
      <c r="B60" s="36"/>
      <c r="C60" s="37"/>
      <c r="D60" s="37"/>
      <c r="E60" s="37"/>
      <c r="F60" s="37"/>
      <c r="G60" s="57"/>
      <c r="H60" s="57"/>
      <c r="I60" s="20" t="s">
        <v>17</v>
      </c>
      <c r="J60" s="21">
        <f>SUM(B60:H60)</f>
        <v>0</v>
      </c>
    </row>
    <row r="61" spans="2:10" ht="14.5" thickBot="1" x14ac:dyDescent="0.35">
      <c r="B61" s="38"/>
      <c r="C61" s="39"/>
      <c r="D61" s="39"/>
      <c r="E61" s="39"/>
      <c r="F61" s="39"/>
      <c r="G61" s="58"/>
      <c r="H61" s="58"/>
      <c r="I61" s="24" t="s">
        <v>22</v>
      </c>
      <c r="J61" s="25">
        <f>SUM(B61:H61)</f>
        <v>0</v>
      </c>
    </row>
    <row r="62" spans="2:10" x14ac:dyDescent="0.3">
      <c r="B62" s="116"/>
      <c r="C62" s="107"/>
      <c r="D62" s="107"/>
      <c r="E62" s="107"/>
      <c r="F62" s="107"/>
      <c r="G62" s="117"/>
      <c r="H62" s="117"/>
      <c r="I62" s="107" t="s">
        <v>18</v>
      </c>
      <c r="J62" s="102">
        <f t="shared" ref="J62:J64" si="12">SUM(B62:H62)</f>
        <v>0</v>
      </c>
    </row>
    <row r="63" spans="2:10" ht="14.5" thickBot="1" x14ac:dyDescent="0.35">
      <c r="B63" s="118"/>
      <c r="C63" s="111"/>
      <c r="D63" s="111"/>
      <c r="E63" s="111"/>
      <c r="F63" s="111"/>
      <c r="G63" s="119"/>
      <c r="H63" s="119"/>
      <c r="I63" s="111" t="s">
        <v>19</v>
      </c>
      <c r="J63" s="103">
        <f t="shared" si="12"/>
        <v>0</v>
      </c>
    </row>
    <row r="64" spans="2:10" ht="14.5" thickBot="1" x14ac:dyDescent="0.35">
      <c r="B64" s="120"/>
      <c r="C64" s="120"/>
      <c r="D64" s="120"/>
      <c r="E64" s="120"/>
      <c r="F64" s="120"/>
      <c r="G64" s="121"/>
      <c r="H64" s="121"/>
      <c r="I64" s="115" t="s">
        <v>23</v>
      </c>
      <c r="J64" s="103">
        <f t="shared" si="12"/>
        <v>0</v>
      </c>
    </row>
    <row r="65" spans="9:10" ht="18.5" thickBot="1" x14ac:dyDescent="0.35">
      <c r="I65" s="27" t="s">
        <v>20</v>
      </c>
      <c r="J65" s="40">
        <f>SUM(J57:J60)-J61</f>
        <v>0</v>
      </c>
    </row>
    <row r="66" spans="9:10" ht="18.5" thickBot="1" x14ac:dyDescent="0.35">
      <c r="I66" s="27" t="s">
        <v>27</v>
      </c>
      <c r="J66" s="40">
        <f>SUM(J20,J29,J38,J47,J56,J65)</f>
        <v>8.3333333333333339</v>
      </c>
    </row>
  </sheetData>
  <mergeCells count="4">
    <mergeCell ref="G1:I1"/>
    <mergeCell ref="G2:I2"/>
    <mergeCell ref="G3:I3"/>
    <mergeCell ref="I8:J8"/>
  </mergeCells>
  <conditionalFormatting sqref="B11:C11 B47:H47 B20:H20 B29:H29 B38:H38 B56:H56">
    <cfRule type="expression" dxfId="33" priority="3">
      <formula>OR(B11&lt;$J$1,B11&gt;$J$2)</formula>
    </cfRule>
  </conditionalFormatting>
  <dataValidations count="3">
    <dataValidation type="whole" allowBlank="1" showInputMessage="1" showErrorMessage="1" promptTitle="Mois" prompt="Entrer un nombre entier entre 1 et 12" sqref="B7" xr:uid="{BA0F6C8F-BA9D-4CC8-833E-C54E9955395A}">
      <formula1>1</formula1>
      <formula2>12</formula2>
    </dataValidation>
    <dataValidation type="whole" operator="greaterThanOrEqual" allowBlank="1" showInputMessage="1" showErrorMessage="1" promptTitle="Année" prompt="Entrer un nombre entier ≥ 2024" sqref="C7" xr:uid="{F284D72F-3717-41E9-AD58-D851B72ADBCF}">
      <formula1>2024</formula1>
    </dataValidation>
    <dataValidation type="list" allowBlank="1" showInputMessage="1" showErrorMessage="1" sqref="I8:J8" xr:uid="{FDF351DE-5821-48EA-AE41-37058FACDD83}">
      <formula1>LstEmployés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190464-34EB-471D-BACB-C8FCF1217B86}">
  <sheetPr codeName="wksRecap">
    <tabColor theme="5"/>
  </sheetPr>
  <dimension ref="A1:Y58"/>
  <sheetViews>
    <sheetView showGridLines="0" workbookViewId="0">
      <pane ySplit="2" topLeftCell="A3" activePane="bottomLeft" state="frozen"/>
      <selection pane="bottomLeft" activeCell="A31" sqref="A31:J58"/>
    </sheetView>
  </sheetViews>
  <sheetFormatPr baseColWidth="10" defaultRowHeight="14" x14ac:dyDescent="0.3"/>
  <cols>
    <col min="1" max="1" width="9.75" bestFit="1" customWidth="1"/>
    <col min="2" max="2" width="10.5" bestFit="1" customWidth="1"/>
    <col min="3" max="4" width="10.6640625" bestFit="1" customWidth="1"/>
    <col min="5" max="5" width="9.5" bestFit="1" customWidth="1"/>
    <col min="6" max="6" width="9.4140625" bestFit="1" customWidth="1"/>
    <col min="7" max="7" width="16" bestFit="1" customWidth="1"/>
    <col min="8" max="9" width="10.83203125" bestFit="1" customWidth="1"/>
    <col min="10" max="10" width="6.6640625" bestFit="1" customWidth="1"/>
    <col min="11" max="11" width="10"/>
    <col min="12" max="12" width="9.83203125" bestFit="1" customWidth="1"/>
    <col min="13" max="13" width="10.4140625" bestFit="1" customWidth="1"/>
    <col min="14" max="15" width="10.6640625" bestFit="1" customWidth="1"/>
    <col min="16" max="16" width="9.5" bestFit="1" customWidth="1"/>
    <col min="17" max="17" width="9.4140625" bestFit="1" customWidth="1"/>
    <col min="18" max="18" width="16" bestFit="1" customWidth="1"/>
    <col min="19" max="20" width="10.83203125" bestFit="1" customWidth="1"/>
    <col min="21" max="21" width="6.6640625" bestFit="1" customWidth="1"/>
    <col min="23" max="23" width="26.25" bestFit="1" customWidth="1"/>
    <col min="24" max="24" width="10"/>
    <col min="25" max="25" width="15.25" customWidth="1"/>
  </cols>
  <sheetData>
    <row r="1" spans="1:25" ht="37.5" customHeight="1" x14ac:dyDescent="0.3">
      <c r="A1" t="s">
        <v>29</v>
      </c>
      <c r="L1" t="s">
        <v>28</v>
      </c>
    </row>
    <row r="2" spans="1:25" x14ac:dyDescent="0.3">
      <c r="A2" t="s">
        <v>24</v>
      </c>
      <c r="B2" t="s">
        <v>21</v>
      </c>
      <c r="C2" t="s">
        <v>14</v>
      </c>
      <c r="D2" t="s">
        <v>15</v>
      </c>
      <c r="E2" t="s">
        <v>16</v>
      </c>
      <c r="F2" t="s">
        <v>17</v>
      </c>
      <c r="G2" t="s">
        <v>22</v>
      </c>
      <c r="H2" t="s">
        <v>18</v>
      </c>
      <c r="I2" t="s">
        <v>19</v>
      </c>
      <c r="J2" t="s">
        <v>23</v>
      </c>
      <c r="L2" t="s">
        <v>24</v>
      </c>
      <c r="M2" t="s">
        <v>21</v>
      </c>
      <c r="N2" s="43" t="s">
        <v>14</v>
      </c>
      <c r="O2" s="43" t="s">
        <v>15</v>
      </c>
      <c r="P2" s="43" t="s">
        <v>16</v>
      </c>
      <c r="Q2" s="43" t="s">
        <v>17</v>
      </c>
      <c r="R2" s="43" t="s">
        <v>22</v>
      </c>
      <c r="S2" s="43" t="s">
        <v>18</v>
      </c>
      <c r="T2" t="s">
        <v>19</v>
      </c>
      <c r="U2" t="s">
        <v>23</v>
      </c>
      <c r="W2" s="123" t="s">
        <v>32</v>
      </c>
      <c r="Y2" t="s">
        <v>33</v>
      </c>
    </row>
    <row r="3" spans="1:25" x14ac:dyDescent="0.3">
      <c r="A3" s="69">
        <v>45626</v>
      </c>
      <c r="B3" t="s">
        <v>30</v>
      </c>
      <c r="C3" s="43">
        <v>0</v>
      </c>
      <c r="D3" s="43">
        <v>0.20833333333333334</v>
      </c>
      <c r="E3" s="43">
        <v>0.125</v>
      </c>
      <c r="F3" s="43">
        <v>0.125</v>
      </c>
      <c r="G3" s="43">
        <v>0.125</v>
      </c>
      <c r="H3" s="43">
        <v>0</v>
      </c>
      <c r="I3">
        <v>1</v>
      </c>
      <c r="J3">
        <v>0</v>
      </c>
      <c r="L3" s="69">
        <v>45626</v>
      </c>
      <c r="M3" t="s">
        <v>38</v>
      </c>
      <c r="N3" s="43">
        <v>0</v>
      </c>
      <c r="O3" s="43">
        <v>0.20833333333333334</v>
      </c>
      <c r="P3" s="43">
        <v>0.125</v>
      </c>
      <c r="Q3" s="43">
        <v>0.125</v>
      </c>
      <c r="R3" s="43">
        <v>0.125</v>
      </c>
      <c r="S3" s="43">
        <v>0</v>
      </c>
      <c r="T3">
        <v>1</v>
      </c>
      <c r="U3">
        <v>0</v>
      </c>
      <c r="W3" t="str" cm="1">
        <f t="array" ref="W3:W6">_xlfn._xlws.SORT(_xlfn.UNIQUE(_xlfn.MAKEARRAY(ROWS(tRecap[]),1,_xlfn.LAMBDA(_xlpm.l,_xlpm.c,_xlfn.TEXTJOIN("|",TRUE,YEAR(INDEX(tRecap[DATE],_xlpm.l)),MONTH(INDEX(tRecap[DATE],_xlpm.l)),INDEX(tRecap[Employé],_xlpm.l))))))</f>
        <v>2024|11|Employé 04</v>
      </c>
      <c r="Y3" t="s">
        <v>35</v>
      </c>
    </row>
    <row r="4" spans="1:25" x14ac:dyDescent="0.3">
      <c r="A4" s="69">
        <v>45627</v>
      </c>
      <c r="B4" t="s">
        <v>30</v>
      </c>
      <c r="C4" s="43">
        <v>0.125</v>
      </c>
      <c r="D4" s="43">
        <v>0.20833333333333334</v>
      </c>
      <c r="E4" s="43">
        <v>0.16666666666666666</v>
      </c>
      <c r="F4" s="43">
        <v>0.20833333333333334</v>
      </c>
      <c r="G4" s="43">
        <v>4.1666666666666664E-2</v>
      </c>
      <c r="H4" s="43">
        <v>0</v>
      </c>
      <c r="I4">
        <v>0</v>
      </c>
      <c r="J4">
        <v>0</v>
      </c>
      <c r="L4" s="69">
        <v>45627</v>
      </c>
      <c r="M4" t="s">
        <v>38</v>
      </c>
      <c r="N4" s="43">
        <v>0.125</v>
      </c>
      <c r="O4" s="43">
        <v>0.20833333333333334</v>
      </c>
      <c r="P4" s="43">
        <v>0.16666666666666666</v>
      </c>
      <c r="Q4" s="43">
        <v>0.20833333333333334</v>
      </c>
      <c r="R4" s="43">
        <v>4.1666666666666664E-2</v>
      </c>
      <c r="S4" s="43">
        <v>0</v>
      </c>
      <c r="T4">
        <v>0</v>
      </c>
      <c r="U4">
        <v>0</v>
      </c>
      <c r="W4" t="str">
        <v>2024|11|Hervé TEMP2</v>
      </c>
      <c r="Y4" t="s">
        <v>36</v>
      </c>
    </row>
    <row r="5" spans="1:25" x14ac:dyDescent="0.3">
      <c r="A5" s="69">
        <v>45628</v>
      </c>
      <c r="B5" t="s">
        <v>30</v>
      </c>
      <c r="C5" s="43">
        <v>0</v>
      </c>
      <c r="D5" s="43">
        <v>0.125</v>
      </c>
      <c r="E5" s="43">
        <v>0.16666666666666666</v>
      </c>
      <c r="F5" s="43">
        <v>8.3333333333333329E-2</v>
      </c>
      <c r="G5" s="43">
        <v>0.20833333333333334</v>
      </c>
      <c r="H5" s="43">
        <v>0</v>
      </c>
      <c r="I5">
        <v>0</v>
      </c>
      <c r="J5">
        <v>0</v>
      </c>
      <c r="L5" s="69">
        <v>45628</v>
      </c>
      <c r="M5" t="s">
        <v>38</v>
      </c>
      <c r="N5" s="43">
        <v>0</v>
      </c>
      <c r="O5" s="43">
        <v>0.125</v>
      </c>
      <c r="P5" s="43">
        <v>0.16666666666666666</v>
      </c>
      <c r="Q5" s="43">
        <v>8.3333333333333329E-2</v>
      </c>
      <c r="R5" s="43">
        <v>0.20833333333333334</v>
      </c>
      <c r="S5" s="43">
        <v>0</v>
      </c>
      <c r="T5">
        <v>0</v>
      </c>
      <c r="U5">
        <v>0</v>
      </c>
      <c r="W5" t="str">
        <v>2024|12|Employé 04</v>
      </c>
      <c r="Y5" t="s">
        <v>37</v>
      </c>
    </row>
    <row r="6" spans="1:25" x14ac:dyDescent="0.3">
      <c r="A6" s="69">
        <v>45629</v>
      </c>
      <c r="B6" t="s">
        <v>30</v>
      </c>
      <c r="C6" s="43">
        <v>8.3333333333333329E-2</v>
      </c>
      <c r="D6" s="43">
        <v>0.125</v>
      </c>
      <c r="E6" s="43">
        <v>0.125</v>
      </c>
      <c r="F6" s="43">
        <v>8.3333333333333329E-2</v>
      </c>
      <c r="G6" s="43">
        <v>8.3333333333333329E-2</v>
      </c>
      <c r="H6" s="43">
        <v>0</v>
      </c>
      <c r="I6">
        <v>0</v>
      </c>
      <c r="J6">
        <v>0</v>
      </c>
      <c r="L6" s="69">
        <v>45629</v>
      </c>
      <c r="M6" t="s">
        <v>38</v>
      </c>
      <c r="N6" s="43">
        <v>8.3333333333333329E-2</v>
      </c>
      <c r="O6" s="43">
        <v>0.125</v>
      </c>
      <c r="P6" s="43">
        <v>0.125</v>
      </c>
      <c r="Q6" s="43">
        <v>8.3333333333333329E-2</v>
      </c>
      <c r="R6" s="43">
        <v>8.3333333333333329E-2</v>
      </c>
      <c r="S6" s="43">
        <v>0</v>
      </c>
      <c r="T6">
        <v>0</v>
      </c>
      <c r="U6">
        <v>0</v>
      </c>
      <c r="W6" t="str">
        <v>2024|12|Hervé TEMP2</v>
      </c>
      <c r="Y6" t="s">
        <v>38</v>
      </c>
    </row>
    <row r="7" spans="1:25" x14ac:dyDescent="0.3">
      <c r="A7" s="69">
        <v>45630</v>
      </c>
      <c r="B7" t="s">
        <v>30</v>
      </c>
      <c r="C7" s="43">
        <v>0.16666666666666666</v>
      </c>
      <c r="D7" s="43">
        <v>0.125</v>
      </c>
      <c r="E7" s="43">
        <v>0</v>
      </c>
      <c r="F7" s="43">
        <v>0.125</v>
      </c>
      <c r="G7" s="43">
        <v>8.3333333333333329E-2</v>
      </c>
      <c r="H7" s="43">
        <v>0</v>
      </c>
      <c r="I7">
        <v>0</v>
      </c>
      <c r="J7">
        <v>0</v>
      </c>
      <c r="L7" s="69">
        <v>45630</v>
      </c>
      <c r="M7" t="s">
        <v>38</v>
      </c>
      <c r="N7" s="43">
        <v>0.16666666666666666</v>
      </c>
      <c r="O7" s="43">
        <v>0.125</v>
      </c>
      <c r="P7" s="43">
        <v>0</v>
      </c>
      <c r="Q7" s="43">
        <v>0.125</v>
      </c>
      <c r="R7" s="43">
        <v>8.3333333333333329E-2</v>
      </c>
      <c r="S7" s="43">
        <v>0</v>
      </c>
      <c r="T7">
        <v>0</v>
      </c>
      <c r="U7">
        <v>0</v>
      </c>
      <c r="Y7" t="s">
        <v>39</v>
      </c>
    </row>
    <row r="8" spans="1:25" x14ac:dyDescent="0.3">
      <c r="A8" s="69">
        <v>45631</v>
      </c>
      <c r="B8" t="s">
        <v>30</v>
      </c>
      <c r="C8" s="43">
        <v>0.20833333333333334</v>
      </c>
      <c r="D8" s="43">
        <v>0</v>
      </c>
      <c r="E8" s="43">
        <v>8.3333333333333329E-2</v>
      </c>
      <c r="F8" s="43">
        <v>4.1666666666666664E-2</v>
      </c>
      <c r="G8" s="43">
        <v>0.20833333333333334</v>
      </c>
      <c r="H8" s="43">
        <v>0</v>
      </c>
      <c r="I8">
        <v>1</v>
      </c>
      <c r="J8">
        <v>0</v>
      </c>
      <c r="L8" s="69">
        <v>45631</v>
      </c>
      <c r="M8" t="s">
        <v>38</v>
      </c>
      <c r="N8" s="43">
        <v>0.20833333333333334</v>
      </c>
      <c r="O8" s="43">
        <v>0</v>
      </c>
      <c r="P8" s="43">
        <v>8.3333333333333329E-2</v>
      </c>
      <c r="Q8" s="43">
        <v>4.1666666666666664E-2</v>
      </c>
      <c r="R8" s="43">
        <v>0.20833333333333334</v>
      </c>
      <c r="S8" s="43">
        <v>0</v>
      </c>
      <c r="T8">
        <v>1</v>
      </c>
      <c r="U8">
        <v>0</v>
      </c>
      <c r="Y8" t="s">
        <v>40</v>
      </c>
    </row>
    <row r="9" spans="1:25" x14ac:dyDescent="0.3">
      <c r="A9" s="69">
        <v>45632</v>
      </c>
      <c r="B9" t="s">
        <v>30</v>
      </c>
      <c r="C9" s="43">
        <v>8.3333333333333329E-2</v>
      </c>
      <c r="D9" s="43">
        <v>8.3333333333333329E-2</v>
      </c>
      <c r="E9" s="43">
        <v>8.3333333333333329E-2</v>
      </c>
      <c r="F9" s="43">
        <v>0</v>
      </c>
      <c r="G9" s="43">
        <v>0</v>
      </c>
      <c r="H9" s="43">
        <v>0</v>
      </c>
      <c r="I9">
        <v>0</v>
      </c>
      <c r="J9">
        <v>0</v>
      </c>
      <c r="L9" s="69">
        <v>45632</v>
      </c>
      <c r="M9" t="s">
        <v>38</v>
      </c>
      <c r="N9" s="43">
        <v>8.3333333333333329E-2</v>
      </c>
      <c r="O9" s="43">
        <v>8.3333333333333329E-2</v>
      </c>
      <c r="P9" s="43">
        <v>8.3333333333333329E-2</v>
      </c>
      <c r="Q9" s="43">
        <v>0</v>
      </c>
      <c r="R9" s="43">
        <v>0</v>
      </c>
      <c r="S9" s="43">
        <v>0</v>
      </c>
      <c r="T9">
        <v>0</v>
      </c>
      <c r="U9">
        <v>0</v>
      </c>
      <c r="Y9" t="s">
        <v>41</v>
      </c>
    </row>
    <row r="10" spans="1:25" x14ac:dyDescent="0.3">
      <c r="A10" s="69">
        <v>45633</v>
      </c>
      <c r="B10" t="s">
        <v>30</v>
      </c>
      <c r="C10" s="43">
        <v>8.3333333333333329E-2</v>
      </c>
      <c r="D10" s="43">
        <v>0</v>
      </c>
      <c r="E10" s="43">
        <v>0.16666666666666666</v>
      </c>
      <c r="F10" s="43">
        <v>4.1666666666666664E-2</v>
      </c>
      <c r="G10" s="43">
        <v>0</v>
      </c>
      <c r="H10" s="43">
        <v>0</v>
      </c>
      <c r="I10">
        <v>0</v>
      </c>
      <c r="J10">
        <v>0</v>
      </c>
      <c r="L10" s="69">
        <v>45633</v>
      </c>
      <c r="M10" t="s">
        <v>38</v>
      </c>
      <c r="N10" s="43">
        <v>8.3333333333333329E-2</v>
      </c>
      <c r="O10" s="43">
        <v>0</v>
      </c>
      <c r="P10" s="43">
        <v>0.16666666666666666</v>
      </c>
      <c r="Q10" s="43">
        <v>4.1666666666666664E-2</v>
      </c>
      <c r="R10" s="43">
        <v>0</v>
      </c>
      <c r="S10" s="43">
        <v>0</v>
      </c>
      <c r="T10">
        <v>0</v>
      </c>
      <c r="U10">
        <v>0</v>
      </c>
      <c r="Y10" t="s">
        <v>42</v>
      </c>
    </row>
    <row r="11" spans="1:25" x14ac:dyDescent="0.3">
      <c r="A11" s="69">
        <v>45634</v>
      </c>
      <c r="B11" t="s">
        <v>30</v>
      </c>
      <c r="C11" s="43">
        <v>8.3333333333333329E-2</v>
      </c>
      <c r="D11" s="43">
        <v>4.1666666666666664E-2</v>
      </c>
      <c r="E11" s="43">
        <v>8.3333333333333329E-2</v>
      </c>
      <c r="F11" s="43">
        <v>0.16666666666666666</v>
      </c>
      <c r="G11" s="43">
        <v>8.3333333333333329E-2</v>
      </c>
      <c r="H11" s="43">
        <v>0</v>
      </c>
      <c r="I11">
        <v>0</v>
      </c>
      <c r="J11">
        <v>0</v>
      </c>
      <c r="L11" s="69">
        <v>45634</v>
      </c>
      <c r="M11" t="s">
        <v>38</v>
      </c>
      <c r="N11" s="43">
        <v>8.3333333333333329E-2</v>
      </c>
      <c r="O11" s="43">
        <v>4.1666666666666664E-2</v>
      </c>
      <c r="P11" s="43">
        <v>8.3333333333333329E-2</v>
      </c>
      <c r="Q11" s="43">
        <v>0.16666666666666666</v>
      </c>
      <c r="R11" s="43">
        <v>8.3333333333333329E-2</v>
      </c>
      <c r="S11" s="43">
        <v>0</v>
      </c>
      <c r="T11">
        <v>0</v>
      </c>
      <c r="U11">
        <v>0</v>
      </c>
      <c r="Y11" t="s">
        <v>43</v>
      </c>
    </row>
    <row r="12" spans="1:25" x14ac:dyDescent="0.3">
      <c r="A12" s="69">
        <v>45635</v>
      </c>
      <c r="B12" t="s">
        <v>30</v>
      </c>
      <c r="C12" s="43">
        <v>4.1666666666666664E-2</v>
      </c>
      <c r="D12" s="43">
        <v>0</v>
      </c>
      <c r="E12" s="43">
        <v>0</v>
      </c>
      <c r="F12" s="43">
        <v>0.16666666666666666</v>
      </c>
      <c r="G12" s="43">
        <v>0</v>
      </c>
      <c r="H12" s="43">
        <v>0</v>
      </c>
      <c r="I12">
        <v>0</v>
      </c>
      <c r="J12">
        <v>0</v>
      </c>
      <c r="L12" s="69">
        <v>45635</v>
      </c>
      <c r="M12" t="s">
        <v>38</v>
      </c>
      <c r="N12" s="43">
        <v>4.1666666666666664E-2</v>
      </c>
      <c r="O12" s="43">
        <v>0</v>
      </c>
      <c r="P12" s="43">
        <v>0</v>
      </c>
      <c r="Q12" s="43">
        <v>0.16666666666666666</v>
      </c>
      <c r="R12" s="43">
        <v>0</v>
      </c>
      <c r="S12" s="43">
        <v>0</v>
      </c>
      <c r="T12">
        <v>0</v>
      </c>
      <c r="U12">
        <v>0</v>
      </c>
      <c r="Y12" t="s">
        <v>44</v>
      </c>
    </row>
    <row r="13" spans="1:25" x14ac:dyDescent="0.3">
      <c r="A13" s="69">
        <v>45636</v>
      </c>
      <c r="B13" t="s">
        <v>30</v>
      </c>
      <c r="C13" s="43">
        <v>0</v>
      </c>
      <c r="D13" s="43">
        <v>4.1666666666666664E-2</v>
      </c>
      <c r="E13" s="43">
        <v>0.16666666666666666</v>
      </c>
      <c r="F13" s="43">
        <v>0.125</v>
      </c>
      <c r="G13" s="43">
        <v>0</v>
      </c>
      <c r="H13" s="43">
        <v>1</v>
      </c>
      <c r="I13">
        <v>0</v>
      </c>
      <c r="J13">
        <v>0</v>
      </c>
      <c r="L13" s="69">
        <v>45636</v>
      </c>
      <c r="M13" t="s">
        <v>38</v>
      </c>
      <c r="N13" s="43">
        <v>0</v>
      </c>
      <c r="O13" s="43">
        <v>4.1666666666666664E-2</v>
      </c>
      <c r="P13" s="43">
        <v>0.16666666666666666</v>
      </c>
      <c r="Q13" s="43">
        <v>0.125</v>
      </c>
      <c r="R13" s="43">
        <v>0</v>
      </c>
      <c r="S13" s="43">
        <v>1</v>
      </c>
      <c r="T13">
        <v>0</v>
      </c>
      <c r="U13">
        <v>0</v>
      </c>
      <c r="Y13" t="s">
        <v>45</v>
      </c>
    </row>
    <row r="14" spans="1:25" x14ac:dyDescent="0.3">
      <c r="A14" s="69">
        <v>45637</v>
      </c>
      <c r="B14" t="s">
        <v>30</v>
      </c>
      <c r="C14" s="43">
        <v>4.1666666666666664E-2</v>
      </c>
      <c r="D14" s="43">
        <v>0.20833333333333334</v>
      </c>
      <c r="E14" s="43">
        <v>8.3333333333333329E-2</v>
      </c>
      <c r="F14" s="43">
        <v>0</v>
      </c>
      <c r="G14" s="43">
        <v>0.125</v>
      </c>
      <c r="H14" s="43">
        <v>0</v>
      </c>
      <c r="I14">
        <v>0</v>
      </c>
      <c r="J14">
        <v>0</v>
      </c>
      <c r="L14" s="69">
        <v>45637</v>
      </c>
      <c r="M14" t="s">
        <v>38</v>
      </c>
      <c r="N14" s="43">
        <v>4.1666666666666664E-2</v>
      </c>
      <c r="O14" s="43">
        <v>0.20833333333333334</v>
      </c>
      <c r="P14" s="43">
        <v>8.3333333333333329E-2</v>
      </c>
      <c r="Q14" s="43">
        <v>0</v>
      </c>
      <c r="R14" s="43">
        <v>0.125</v>
      </c>
      <c r="S14" s="43">
        <v>0</v>
      </c>
      <c r="T14">
        <v>0</v>
      </c>
      <c r="U14">
        <v>0</v>
      </c>
      <c r="Y14" t="s">
        <v>46</v>
      </c>
    </row>
    <row r="15" spans="1:25" x14ac:dyDescent="0.3">
      <c r="A15" s="69">
        <v>45638</v>
      </c>
      <c r="B15" t="s">
        <v>30</v>
      </c>
      <c r="C15" s="43">
        <v>0.125</v>
      </c>
      <c r="D15" s="43">
        <v>0.125</v>
      </c>
      <c r="E15" s="43">
        <v>0</v>
      </c>
      <c r="F15" s="43">
        <v>8.3333333333333329E-2</v>
      </c>
      <c r="G15" s="43">
        <v>0</v>
      </c>
      <c r="H15" s="43">
        <v>0</v>
      </c>
      <c r="I15">
        <v>0</v>
      </c>
      <c r="J15">
        <v>0</v>
      </c>
      <c r="L15" s="69">
        <v>45638</v>
      </c>
      <c r="M15" t="s">
        <v>38</v>
      </c>
      <c r="N15" s="43">
        <v>0.125</v>
      </c>
      <c r="O15" s="43">
        <v>0.125</v>
      </c>
      <c r="P15" s="43">
        <v>0</v>
      </c>
      <c r="Q15" s="43">
        <v>8.3333333333333329E-2</v>
      </c>
      <c r="R15" s="43">
        <v>0</v>
      </c>
      <c r="S15" s="43">
        <v>0</v>
      </c>
      <c r="T15">
        <v>0</v>
      </c>
      <c r="U15">
        <v>0</v>
      </c>
      <c r="Y15" t="s">
        <v>47</v>
      </c>
    </row>
    <row r="16" spans="1:25" x14ac:dyDescent="0.3">
      <c r="A16" s="69">
        <v>45639</v>
      </c>
      <c r="B16" t="s">
        <v>30</v>
      </c>
      <c r="C16" s="43">
        <v>0.20833333333333334</v>
      </c>
      <c r="D16" s="43">
        <v>0</v>
      </c>
      <c r="E16" s="43">
        <v>0.16666666666666666</v>
      </c>
      <c r="F16" s="43">
        <v>0</v>
      </c>
      <c r="G16" s="43">
        <v>4.1666666666666664E-2</v>
      </c>
      <c r="H16" s="43">
        <v>0</v>
      </c>
      <c r="I16">
        <v>0</v>
      </c>
      <c r="J16">
        <v>0</v>
      </c>
      <c r="L16" s="69">
        <v>45639</v>
      </c>
      <c r="M16" t="s">
        <v>38</v>
      </c>
      <c r="N16" s="43">
        <v>0.20833333333333334</v>
      </c>
      <c r="O16" s="43">
        <v>0</v>
      </c>
      <c r="P16" s="43">
        <v>0.16666666666666666</v>
      </c>
      <c r="Q16" s="43">
        <v>0</v>
      </c>
      <c r="R16" s="43">
        <v>4.1666666666666664E-2</v>
      </c>
      <c r="S16" s="43">
        <v>0</v>
      </c>
      <c r="T16">
        <v>0</v>
      </c>
      <c r="U16">
        <v>0</v>
      </c>
      <c r="Y16" t="s">
        <v>48</v>
      </c>
    </row>
    <row r="17" spans="1:25" x14ac:dyDescent="0.3">
      <c r="A17" s="69">
        <v>45640</v>
      </c>
      <c r="B17" t="s">
        <v>30</v>
      </c>
      <c r="C17" s="43">
        <v>0.125</v>
      </c>
      <c r="D17" s="43">
        <v>4.1666666666666664E-2</v>
      </c>
      <c r="E17" s="43">
        <v>0</v>
      </c>
      <c r="F17" s="43">
        <v>0.20833333333333334</v>
      </c>
      <c r="G17" s="43">
        <v>4.1666666666666664E-2</v>
      </c>
      <c r="H17" s="43">
        <v>0</v>
      </c>
      <c r="I17">
        <v>0</v>
      </c>
      <c r="J17">
        <v>0</v>
      </c>
      <c r="L17" s="69">
        <v>45640</v>
      </c>
      <c r="M17" t="s">
        <v>38</v>
      </c>
      <c r="N17" s="43">
        <v>0.125</v>
      </c>
      <c r="O17" s="43">
        <v>4.1666666666666664E-2</v>
      </c>
      <c r="P17" s="43">
        <v>0</v>
      </c>
      <c r="Q17" s="43">
        <v>0.20833333333333334</v>
      </c>
      <c r="R17" s="43">
        <v>4.1666666666666664E-2</v>
      </c>
      <c r="S17" s="43">
        <v>0</v>
      </c>
      <c r="T17">
        <v>0</v>
      </c>
      <c r="U17">
        <v>0</v>
      </c>
      <c r="Y17" t="s">
        <v>49</v>
      </c>
    </row>
    <row r="18" spans="1:25" x14ac:dyDescent="0.3">
      <c r="A18" s="69">
        <v>45641</v>
      </c>
      <c r="B18" t="s">
        <v>30</v>
      </c>
      <c r="C18" s="43">
        <v>0.20833333333333334</v>
      </c>
      <c r="D18" s="43">
        <v>0</v>
      </c>
      <c r="E18" s="43">
        <v>0.20833333333333334</v>
      </c>
      <c r="F18" s="43">
        <v>0.20833333333333334</v>
      </c>
      <c r="G18" s="43">
        <v>4.1666666666666664E-2</v>
      </c>
      <c r="H18" s="43">
        <v>0</v>
      </c>
      <c r="I18">
        <v>0</v>
      </c>
      <c r="J18">
        <v>1</v>
      </c>
      <c r="L18" s="69">
        <v>45641</v>
      </c>
      <c r="M18" t="s">
        <v>38</v>
      </c>
      <c r="N18" s="43">
        <v>0.20833333333333334</v>
      </c>
      <c r="O18" s="43">
        <v>0</v>
      </c>
      <c r="P18" s="43">
        <v>0.20833333333333334</v>
      </c>
      <c r="Q18" s="43">
        <v>0.20833333333333334</v>
      </c>
      <c r="R18" s="43">
        <v>4.1666666666666664E-2</v>
      </c>
      <c r="S18" s="43">
        <v>0</v>
      </c>
      <c r="T18">
        <v>0</v>
      </c>
      <c r="U18">
        <v>1</v>
      </c>
      <c r="Y18" t="s">
        <v>50</v>
      </c>
    </row>
    <row r="19" spans="1:25" x14ac:dyDescent="0.3">
      <c r="A19" s="69">
        <v>45642</v>
      </c>
      <c r="B19" t="s">
        <v>30</v>
      </c>
      <c r="C19" s="43">
        <v>4.1666666666666664E-2</v>
      </c>
      <c r="D19" s="43">
        <v>4.1666666666666664E-2</v>
      </c>
      <c r="E19" s="43">
        <v>0.16666666666666666</v>
      </c>
      <c r="F19" s="43">
        <v>0</v>
      </c>
      <c r="G19" s="43">
        <v>0.20833333333333334</v>
      </c>
      <c r="H19" s="43">
        <v>0</v>
      </c>
      <c r="I19">
        <v>0</v>
      </c>
      <c r="J19">
        <v>0</v>
      </c>
      <c r="L19" s="69">
        <v>45642</v>
      </c>
      <c r="M19" t="s">
        <v>38</v>
      </c>
      <c r="N19" s="43">
        <v>4.1666666666666664E-2</v>
      </c>
      <c r="O19" s="43">
        <v>4.1666666666666664E-2</v>
      </c>
      <c r="P19" s="43">
        <v>0.16666666666666666</v>
      </c>
      <c r="Q19" s="43">
        <v>0</v>
      </c>
      <c r="R19" s="43">
        <v>0.20833333333333334</v>
      </c>
      <c r="S19" s="43">
        <v>0</v>
      </c>
      <c r="T19">
        <v>0</v>
      </c>
      <c r="U19">
        <v>0</v>
      </c>
      <c r="Y19" t="s">
        <v>51</v>
      </c>
    </row>
    <row r="20" spans="1:25" x14ac:dyDescent="0.3">
      <c r="A20" s="69">
        <v>45643</v>
      </c>
      <c r="B20" t="s">
        <v>30</v>
      </c>
      <c r="C20" s="43">
        <v>0.16666666666666666</v>
      </c>
      <c r="D20" s="43">
        <v>0.16666666666666666</v>
      </c>
      <c r="E20" s="43">
        <v>0.125</v>
      </c>
      <c r="F20" s="43">
        <v>4.1666666666666664E-2</v>
      </c>
      <c r="G20" s="43">
        <v>0.20833333333333334</v>
      </c>
      <c r="H20" s="43">
        <v>0</v>
      </c>
      <c r="I20">
        <v>0</v>
      </c>
      <c r="J20">
        <v>0</v>
      </c>
      <c r="L20" s="69">
        <v>45643</v>
      </c>
      <c r="M20" t="s">
        <v>38</v>
      </c>
      <c r="N20" s="43">
        <v>0.16666666666666666</v>
      </c>
      <c r="O20" s="43">
        <v>0.16666666666666666</v>
      </c>
      <c r="P20" s="43">
        <v>0.125</v>
      </c>
      <c r="Q20" s="43">
        <v>4.1666666666666664E-2</v>
      </c>
      <c r="R20" s="43">
        <v>0.20833333333333334</v>
      </c>
      <c r="S20" s="43">
        <v>0</v>
      </c>
      <c r="T20">
        <v>0</v>
      </c>
      <c r="U20">
        <v>0</v>
      </c>
      <c r="Y20" t="s">
        <v>52</v>
      </c>
    </row>
    <row r="21" spans="1:25" x14ac:dyDescent="0.3">
      <c r="A21" s="69">
        <v>45644</v>
      </c>
      <c r="B21" t="s">
        <v>30</v>
      </c>
      <c r="C21" s="43">
        <v>0.16666666666666666</v>
      </c>
      <c r="D21" s="43">
        <v>0.20833333333333334</v>
      </c>
      <c r="E21" s="43">
        <v>8.3333333333333329E-2</v>
      </c>
      <c r="F21" s="43">
        <v>4.1666666666666664E-2</v>
      </c>
      <c r="G21" s="43">
        <v>8.3333333333333329E-2</v>
      </c>
      <c r="H21" s="43">
        <v>1</v>
      </c>
      <c r="I21">
        <v>1</v>
      </c>
      <c r="J21">
        <v>0</v>
      </c>
      <c r="L21" s="69">
        <v>45644</v>
      </c>
      <c r="M21" t="s">
        <v>38</v>
      </c>
      <c r="N21" s="43">
        <v>0.16666666666666666</v>
      </c>
      <c r="O21" s="43">
        <v>0.20833333333333334</v>
      </c>
      <c r="P21" s="43">
        <v>8.3333333333333329E-2</v>
      </c>
      <c r="Q21" s="43">
        <v>4.1666666666666664E-2</v>
      </c>
      <c r="R21" s="43">
        <v>8.3333333333333329E-2</v>
      </c>
      <c r="S21" s="43">
        <v>1</v>
      </c>
      <c r="T21">
        <v>1</v>
      </c>
      <c r="U21">
        <v>0</v>
      </c>
      <c r="Y21" t="s">
        <v>53</v>
      </c>
    </row>
    <row r="22" spans="1:25" x14ac:dyDescent="0.3">
      <c r="A22" s="69">
        <v>45645</v>
      </c>
      <c r="B22" t="s">
        <v>30</v>
      </c>
      <c r="C22" s="43">
        <v>8.3333333333333329E-2</v>
      </c>
      <c r="D22" s="43">
        <v>4.1666666666666664E-2</v>
      </c>
      <c r="E22" s="43">
        <v>0.16666666666666666</v>
      </c>
      <c r="F22" s="43">
        <v>4.1666666666666664E-2</v>
      </c>
      <c r="G22" s="43">
        <v>0.20833333333333334</v>
      </c>
      <c r="H22" s="43">
        <v>0</v>
      </c>
      <c r="I22">
        <v>1</v>
      </c>
      <c r="J22">
        <v>1</v>
      </c>
      <c r="L22" s="69">
        <v>45645</v>
      </c>
      <c r="M22" t="s">
        <v>38</v>
      </c>
      <c r="N22" s="43">
        <v>8.3333333333333329E-2</v>
      </c>
      <c r="O22" s="43">
        <v>4.1666666666666664E-2</v>
      </c>
      <c r="P22" s="43">
        <v>0.16666666666666666</v>
      </c>
      <c r="Q22" s="43">
        <v>4.1666666666666664E-2</v>
      </c>
      <c r="R22" s="43">
        <v>0.20833333333333334</v>
      </c>
      <c r="S22" s="43">
        <v>0</v>
      </c>
      <c r="T22">
        <v>1</v>
      </c>
      <c r="U22">
        <v>1</v>
      </c>
      <c r="Y22" t="s">
        <v>54</v>
      </c>
    </row>
    <row r="23" spans="1:25" x14ac:dyDescent="0.3">
      <c r="A23" s="69">
        <v>45646</v>
      </c>
      <c r="B23" t="s">
        <v>30</v>
      </c>
      <c r="C23" s="43">
        <v>0.125</v>
      </c>
      <c r="D23" s="43">
        <v>4.1666666666666664E-2</v>
      </c>
      <c r="E23" s="43">
        <v>0</v>
      </c>
      <c r="F23" s="43">
        <v>4.1666666666666664E-2</v>
      </c>
      <c r="G23" s="43">
        <v>0.20833333333333334</v>
      </c>
      <c r="H23" s="43">
        <v>0</v>
      </c>
      <c r="I23">
        <v>0</v>
      </c>
      <c r="J23">
        <v>0</v>
      </c>
      <c r="L23" s="69">
        <v>45646</v>
      </c>
      <c r="M23" t="s">
        <v>38</v>
      </c>
      <c r="N23" s="43">
        <v>0.125</v>
      </c>
      <c r="O23" s="43">
        <v>4.1666666666666664E-2</v>
      </c>
      <c r="P23" s="43">
        <v>0</v>
      </c>
      <c r="Q23" s="43">
        <v>4.1666666666666664E-2</v>
      </c>
      <c r="R23" s="43">
        <v>0.20833333333333334</v>
      </c>
      <c r="S23" s="43">
        <v>0</v>
      </c>
      <c r="T23">
        <v>0</v>
      </c>
      <c r="U23">
        <v>0</v>
      </c>
      <c r="Y23" t="s">
        <v>55</v>
      </c>
    </row>
    <row r="24" spans="1:25" x14ac:dyDescent="0.3">
      <c r="A24" s="69">
        <v>45647</v>
      </c>
      <c r="B24" t="s">
        <v>30</v>
      </c>
      <c r="C24" s="43">
        <v>8.3333333333333329E-2</v>
      </c>
      <c r="D24" s="43">
        <v>0.16666666666666666</v>
      </c>
      <c r="E24" s="43">
        <v>4.1666666666666664E-2</v>
      </c>
      <c r="F24" s="43">
        <v>0.125</v>
      </c>
      <c r="G24" s="43">
        <v>8.3333333333333329E-2</v>
      </c>
      <c r="H24" s="43">
        <v>0</v>
      </c>
      <c r="I24">
        <v>0</v>
      </c>
      <c r="J24">
        <v>0</v>
      </c>
      <c r="L24" s="69">
        <v>45647</v>
      </c>
      <c r="M24" t="s">
        <v>38</v>
      </c>
      <c r="N24" s="43">
        <v>8.3333333333333329E-2</v>
      </c>
      <c r="O24" s="43">
        <v>0.16666666666666666</v>
      </c>
      <c r="P24" s="43">
        <v>4.1666666666666664E-2</v>
      </c>
      <c r="Q24" s="43">
        <v>0.125</v>
      </c>
      <c r="R24" s="43">
        <v>8.3333333333333329E-2</v>
      </c>
      <c r="S24" s="43">
        <v>0</v>
      </c>
      <c r="T24">
        <v>0</v>
      </c>
      <c r="U24">
        <v>0</v>
      </c>
      <c r="Y24" t="s">
        <v>56</v>
      </c>
    </row>
    <row r="25" spans="1:25" x14ac:dyDescent="0.3">
      <c r="A25" s="69">
        <v>45648</v>
      </c>
      <c r="B25" t="s">
        <v>30</v>
      </c>
      <c r="C25" s="43">
        <v>0.125</v>
      </c>
      <c r="D25" s="43">
        <v>8.3333333333333329E-2</v>
      </c>
      <c r="E25" s="43">
        <v>0</v>
      </c>
      <c r="F25" s="43">
        <v>8.3333333333333329E-2</v>
      </c>
      <c r="G25" s="43">
        <v>4.1666666666666664E-2</v>
      </c>
      <c r="H25" s="43">
        <v>1</v>
      </c>
      <c r="I25">
        <v>0</v>
      </c>
      <c r="J25">
        <v>0</v>
      </c>
      <c r="L25" s="69">
        <v>45648</v>
      </c>
      <c r="M25" t="s">
        <v>38</v>
      </c>
      <c r="N25" s="43">
        <v>0.125</v>
      </c>
      <c r="O25" s="43">
        <v>8.3333333333333329E-2</v>
      </c>
      <c r="P25" s="43">
        <v>0</v>
      </c>
      <c r="Q25" s="43">
        <v>8.3333333333333329E-2</v>
      </c>
      <c r="R25" s="43">
        <v>4.1666666666666664E-2</v>
      </c>
      <c r="S25" s="43">
        <v>1</v>
      </c>
      <c r="T25">
        <v>0</v>
      </c>
      <c r="U25">
        <v>0</v>
      </c>
      <c r="Y25" t="s">
        <v>57</v>
      </c>
    </row>
    <row r="26" spans="1:25" x14ac:dyDescent="0.3">
      <c r="A26" s="69">
        <v>45649</v>
      </c>
      <c r="B26" t="s">
        <v>30</v>
      </c>
      <c r="C26" s="43">
        <v>8.3333333333333329E-2</v>
      </c>
      <c r="D26" s="43">
        <v>4.1666666666666664E-2</v>
      </c>
      <c r="E26" s="43">
        <v>0.20833333333333334</v>
      </c>
      <c r="F26" s="43">
        <v>0.20833333333333334</v>
      </c>
      <c r="G26" s="43">
        <v>0</v>
      </c>
      <c r="H26" s="43">
        <v>0</v>
      </c>
      <c r="I26">
        <v>1</v>
      </c>
      <c r="J26">
        <v>0</v>
      </c>
      <c r="L26" s="69">
        <v>45649</v>
      </c>
      <c r="M26" t="s">
        <v>38</v>
      </c>
      <c r="N26" s="43">
        <v>8.3333333333333329E-2</v>
      </c>
      <c r="O26" s="43">
        <v>4.1666666666666664E-2</v>
      </c>
      <c r="P26" s="43">
        <v>0.20833333333333334</v>
      </c>
      <c r="Q26" s="43">
        <v>0.20833333333333334</v>
      </c>
      <c r="R26" s="43">
        <v>0</v>
      </c>
      <c r="S26" s="43">
        <v>0</v>
      </c>
      <c r="T26">
        <v>1</v>
      </c>
      <c r="U26">
        <v>0</v>
      </c>
      <c r="Y26" t="s">
        <v>58</v>
      </c>
    </row>
    <row r="27" spans="1:25" x14ac:dyDescent="0.3">
      <c r="A27" s="69">
        <v>45650</v>
      </c>
      <c r="B27" t="s">
        <v>30</v>
      </c>
      <c r="C27" s="43">
        <v>4.1666666666666664E-2</v>
      </c>
      <c r="D27" s="43">
        <v>0.20833333333333334</v>
      </c>
      <c r="E27" s="43">
        <v>8.3333333333333329E-2</v>
      </c>
      <c r="F27" s="43">
        <v>0.125</v>
      </c>
      <c r="G27" s="43">
        <v>4.1666666666666664E-2</v>
      </c>
      <c r="H27" s="43">
        <v>0</v>
      </c>
      <c r="I27">
        <v>0</v>
      </c>
      <c r="J27">
        <v>0</v>
      </c>
      <c r="L27" s="69">
        <v>45650</v>
      </c>
      <c r="M27" t="s">
        <v>38</v>
      </c>
      <c r="N27" s="43">
        <v>4.1666666666666664E-2</v>
      </c>
      <c r="O27" s="43">
        <v>0.20833333333333334</v>
      </c>
      <c r="P27" s="43">
        <v>8.3333333333333329E-2</v>
      </c>
      <c r="Q27" s="43">
        <v>0.125</v>
      </c>
      <c r="R27" s="43">
        <v>4.1666666666666664E-2</v>
      </c>
      <c r="S27" s="43">
        <v>0</v>
      </c>
      <c r="T27">
        <v>0</v>
      </c>
      <c r="U27">
        <v>0</v>
      </c>
      <c r="Y27" t="s">
        <v>59</v>
      </c>
    </row>
    <row r="28" spans="1:25" x14ac:dyDescent="0.3">
      <c r="A28" s="69">
        <v>45651</v>
      </c>
      <c r="B28" t="s">
        <v>30</v>
      </c>
      <c r="C28" s="43">
        <v>0.20833333333333334</v>
      </c>
      <c r="D28" s="43">
        <v>0</v>
      </c>
      <c r="E28" s="43">
        <v>0.16666666666666666</v>
      </c>
      <c r="F28" s="43">
        <v>4.1666666666666664E-2</v>
      </c>
      <c r="G28" s="43">
        <v>0.16666666666666666</v>
      </c>
      <c r="H28" s="43">
        <v>0</v>
      </c>
      <c r="I28">
        <v>1</v>
      </c>
      <c r="J28">
        <v>0</v>
      </c>
      <c r="L28" s="69">
        <v>45651</v>
      </c>
      <c r="M28" t="s">
        <v>38</v>
      </c>
      <c r="N28" s="43">
        <v>0.20833333333333334</v>
      </c>
      <c r="O28" s="43">
        <v>0</v>
      </c>
      <c r="P28" s="43">
        <v>0.16666666666666666</v>
      </c>
      <c r="Q28" s="43">
        <v>4.1666666666666664E-2</v>
      </c>
      <c r="R28" s="43">
        <v>0.16666666666666666</v>
      </c>
      <c r="S28" s="43">
        <v>0</v>
      </c>
      <c r="T28">
        <v>1</v>
      </c>
      <c r="U28">
        <v>0</v>
      </c>
    </row>
    <row r="29" spans="1:25" x14ac:dyDescent="0.3">
      <c r="A29" s="69">
        <v>45652</v>
      </c>
      <c r="B29" t="s">
        <v>30</v>
      </c>
      <c r="C29" s="43">
        <v>0.125</v>
      </c>
      <c r="D29" s="43">
        <v>0.20833333333333334</v>
      </c>
      <c r="E29" s="43">
        <v>4.1666666666666664E-2</v>
      </c>
      <c r="F29" s="43">
        <v>4.1666666666666664E-2</v>
      </c>
      <c r="G29" s="43">
        <v>0.16666666666666666</v>
      </c>
      <c r="H29" s="43">
        <v>0</v>
      </c>
      <c r="I29">
        <v>0</v>
      </c>
      <c r="J29">
        <v>0</v>
      </c>
      <c r="L29" s="69">
        <v>45652</v>
      </c>
      <c r="M29" t="s">
        <v>38</v>
      </c>
      <c r="N29" s="43">
        <v>0.125</v>
      </c>
      <c r="O29" s="43">
        <v>0.20833333333333334</v>
      </c>
      <c r="P29" s="43">
        <v>4.1666666666666664E-2</v>
      </c>
      <c r="Q29" s="43">
        <v>4.1666666666666664E-2</v>
      </c>
      <c r="R29" s="43">
        <v>0.16666666666666666</v>
      </c>
      <c r="S29" s="43">
        <v>0</v>
      </c>
      <c r="T29">
        <v>0</v>
      </c>
      <c r="U29">
        <v>0</v>
      </c>
    </row>
    <row r="30" spans="1:25" x14ac:dyDescent="0.3">
      <c r="A30" s="69">
        <v>45653</v>
      </c>
      <c r="B30" t="s">
        <v>30</v>
      </c>
      <c r="C30" s="43">
        <v>8.3333333333333329E-2</v>
      </c>
      <c r="D30" s="43">
        <v>0.16666666666666666</v>
      </c>
      <c r="E30" s="43">
        <v>0.20833333333333334</v>
      </c>
      <c r="F30" s="43">
        <v>0.20833333333333334</v>
      </c>
      <c r="G30" s="43">
        <v>4.1666666666666664E-2</v>
      </c>
      <c r="H30" s="43">
        <v>0</v>
      </c>
      <c r="I30">
        <v>0</v>
      </c>
      <c r="J30">
        <v>0</v>
      </c>
      <c r="L30" s="69">
        <v>45653</v>
      </c>
      <c r="M30" t="s">
        <v>38</v>
      </c>
      <c r="N30" s="43">
        <v>8.3333333333333329E-2</v>
      </c>
      <c r="O30" s="43">
        <v>0.16666666666666666</v>
      </c>
      <c r="P30" s="43">
        <v>0.20833333333333334</v>
      </c>
      <c r="Q30" s="43">
        <v>0.20833333333333334</v>
      </c>
      <c r="R30" s="43">
        <v>4.1666666666666664E-2</v>
      </c>
      <c r="S30" s="43">
        <v>0</v>
      </c>
      <c r="T30">
        <v>0</v>
      </c>
      <c r="U30">
        <v>0</v>
      </c>
    </row>
    <row r="31" spans="1:25" x14ac:dyDescent="0.3">
      <c r="A31" s="69">
        <v>45626</v>
      </c>
      <c r="B31" t="s">
        <v>38</v>
      </c>
      <c r="C31" s="43">
        <v>0</v>
      </c>
      <c r="D31" s="43">
        <v>0.20833333333333334</v>
      </c>
      <c r="E31" s="43">
        <v>0.125</v>
      </c>
      <c r="F31" s="43">
        <v>0.125</v>
      </c>
      <c r="G31" s="43">
        <v>0.125</v>
      </c>
      <c r="H31" s="43">
        <v>0</v>
      </c>
      <c r="I31">
        <v>1</v>
      </c>
      <c r="J31">
        <v>0</v>
      </c>
    </row>
    <row r="32" spans="1:25" x14ac:dyDescent="0.3">
      <c r="A32" s="69">
        <v>45627</v>
      </c>
      <c r="B32" t="s">
        <v>38</v>
      </c>
      <c r="C32" s="43">
        <v>0.125</v>
      </c>
      <c r="D32" s="43">
        <v>0.20833333333333334</v>
      </c>
      <c r="E32" s="43">
        <v>0.16666666666666666</v>
      </c>
      <c r="F32" s="43">
        <v>0.20833333333333334</v>
      </c>
      <c r="G32" s="43">
        <v>4.1666666666666664E-2</v>
      </c>
      <c r="H32" s="43">
        <v>0</v>
      </c>
      <c r="I32">
        <v>0</v>
      </c>
      <c r="J32">
        <v>0</v>
      </c>
    </row>
    <row r="33" spans="1:10" x14ac:dyDescent="0.3">
      <c r="A33" s="69">
        <v>45628</v>
      </c>
      <c r="B33" t="s">
        <v>38</v>
      </c>
      <c r="C33" s="43">
        <v>0</v>
      </c>
      <c r="D33" s="43">
        <v>0.125</v>
      </c>
      <c r="E33" s="43">
        <v>0.16666666666666666</v>
      </c>
      <c r="F33" s="43">
        <v>8.3333333333333329E-2</v>
      </c>
      <c r="G33" s="43">
        <v>0.20833333333333334</v>
      </c>
      <c r="H33" s="43">
        <v>0</v>
      </c>
      <c r="I33">
        <v>0</v>
      </c>
      <c r="J33">
        <v>0</v>
      </c>
    </row>
    <row r="34" spans="1:10" x14ac:dyDescent="0.3">
      <c r="A34" s="69">
        <v>45629</v>
      </c>
      <c r="B34" t="s">
        <v>38</v>
      </c>
      <c r="C34" s="43">
        <v>8.3333333333333329E-2</v>
      </c>
      <c r="D34" s="43">
        <v>0.125</v>
      </c>
      <c r="E34" s="43">
        <v>0.125</v>
      </c>
      <c r="F34" s="43">
        <v>8.3333333333333329E-2</v>
      </c>
      <c r="G34" s="43">
        <v>8.3333333333333329E-2</v>
      </c>
      <c r="H34" s="43">
        <v>0</v>
      </c>
      <c r="I34">
        <v>0</v>
      </c>
      <c r="J34">
        <v>0</v>
      </c>
    </row>
    <row r="35" spans="1:10" x14ac:dyDescent="0.3">
      <c r="A35" s="69">
        <v>45630</v>
      </c>
      <c r="B35" t="s">
        <v>38</v>
      </c>
      <c r="C35" s="43">
        <v>0.16666666666666666</v>
      </c>
      <c r="D35" s="43">
        <v>0.125</v>
      </c>
      <c r="E35" s="43">
        <v>0</v>
      </c>
      <c r="F35" s="43">
        <v>0.125</v>
      </c>
      <c r="G35" s="43">
        <v>8.3333333333333329E-2</v>
      </c>
      <c r="H35" s="43">
        <v>0</v>
      </c>
      <c r="I35">
        <v>0</v>
      </c>
      <c r="J35">
        <v>0</v>
      </c>
    </row>
    <row r="36" spans="1:10" x14ac:dyDescent="0.3">
      <c r="A36" s="69">
        <v>45631</v>
      </c>
      <c r="B36" t="s">
        <v>38</v>
      </c>
      <c r="C36" s="43">
        <v>0.20833333333333334</v>
      </c>
      <c r="D36" s="43">
        <v>0</v>
      </c>
      <c r="E36" s="43">
        <v>8.3333333333333329E-2</v>
      </c>
      <c r="F36" s="43">
        <v>4.1666666666666664E-2</v>
      </c>
      <c r="G36" s="43">
        <v>0.20833333333333334</v>
      </c>
      <c r="H36" s="43">
        <v>0</v>
      </c>
      <c r="I36">
        <v>1</v>
      </c>
      <c r="J36">
        <v>0</v>
      </c>
    </row>
    <row r="37" spans="1:10" x14ac:dyDescent="0.3">
      <c r="A37" s="69">
        <v>45632</v>
      </c>
      <c r="B37" t="s">
        <v>38</v>
      </c>
      <c r="C37" s="43">
        <v>8.3333333333333329E-2</v>
      </c>
      <c r="D37" s="43">
        <v>8.3333333333333329E-2</v>
      </c>
      <c r="E37" s="43">
        <v>8.3333333333333329E-2</v>
      </c>
      <c r="F37" s="43">
        <v>0</v>
      </c>
      <c r="G37" s="43">
        <v>0</v>
      </c>
      <c r="H37" s="43">
        <v>0</v>
      </c>
      <c r="I37">
        <v>0</v>
      </c>
      <c r="J37">
        <v>0</v>
      </c>
    </row>
    <row r="38" spans="1:10" x14ac:dyDescent="0.3">
      <c r="A38" s="69">
        <v>45633</v>
      </c>
      <c r="B38" t="s">
        <v>38</v>
      </c>
      <c r="C38" s="43">
        <v>8.3333333333333329E-2</v>
      </c>
      <c r="D38" s="43">
        <v>0</v>
      </c>
      <c r="E38" s="43">
        <v>0.16666666666666666</v>
      </c>
      <c r="F38" s="43">
        <v>4.1666666666666664E-2</v>
      </c>
      <c r="G38" s="43">
        <v>0</v>
      </c>
      <c r="H38" s="43">
        <v>0</v>
      </c>
      <c r="I38">
        <v>0</v>
      </c>
      <c r="J38">
        <v>0</v>
      </c>
    </row>
    <row r="39" spans="1:10" x14ac:dyDescent="0.3">
      <c r="A39" s="69">
        <v>45634</v>
      </c>
      <c r="B39" t="s">
        <v>38</v>
      </c>
      <c r="C39" s="43">
        <v>8.3333333333333329E-2</v>
      </c>
      <c r="D39" s="43">
        <v>4.1666666666666664E-2</v>
      </c>
      <c r="E39" s="43">
        <v>8.3333333333333329E-2</v>
      </c>
      <c r="F39" s="43">
        <v>0.16666666666666666</v>
      </c>
      <c r="G39" s="43">
        <v>8.3333333333333329E-2</v>
      </c>
      <c r="H39" s="43">
        <v>0</v>
      </c>
      <c r="I39">
        <v>0</v>
      </c>
      <c r="J39">
        <v>0</v>
      </c>
    </row>
    <row r="40" spans="1:10" x14ac:dyDescent="0.3">
      <c r="A40" s="69">
        <v>45635</v>
      </c>
      <c r="B40" t="s">
        <v>38</v>
      </c>
      <c r="C40" s="43">
        <v>4.1666666666666664E-2</v>
      </c>
      <c r="D40" s="43">
        <v>0</v>
      </c>
      <c r="E40" s="43">
        <v>0</v>
      </c>
      <c r="F40" s="43">
        <v>0.16666666666666666</v>
      </c>
      <c r="G40" s="43">
        <v>0</v>
      </c>
      <c r="H40" s="43">
        <v>0</v>
      </c>
      <c r="I40">
        <v>0</v>
      </c>
      <c r="J40">
        <v>0</v>
      </c>
    </row>
    <row r="41" spans="1:10" x14ac:dyDescent="0.3">
      <c r="A41" s="69">
        <v>45636</v>
      </c>
      <c r="B41" t="s">
        <v>38</v>
      </c>
      <c r="C41" s="43">
        <v>0</v>
      </c>
      <c r="D41" s="43">
        <v>4.1666666666666664E-2</v>
      </c>
      <c r="E41" s="43">
        <v>0.16666666666666666</v>
      </c>
      <c r="F41" s="43">
        <v>0.125</v>
      </c>
      <c r="G41" s="43">
        <v>0</v>
      </c>
      <c r="H41" s="43">
        <v>1</v>
      </c>
      <c r="I41">
        <v>0</v>
      </c>
      <c r="J41">
        <v>0</v>
      </c>
    </row>
    <row r="42" spans="1:10" x14ac:dyDescent="0.3">
      <c r="A42" s="69">
        <v>45637</v>
      </c>
      <c r="B42" t="s">
        <v>38</v>
      </c>
      <c r="C42" s="43">
        <v>4.1666666666666664E-2</v>
      </c>
      <c r="D42" s="43">
        <v>0.20833333333333334</v>
      </c>
      <c r="E42" s="43">
        <v>8.3333333333333329E-2</v>
      </c>
      <c r="F42" s="43">
        <v>0</v>
      </c>
      <c r="G42" s="43">
        <v>0.125</v>
      </c>
      <c r="H42" s="43">
        <v>0</v>
      </c>
      <c r="I42">
        <v>0</v>
      </c>
      <c r="J42">
        <v>0</v>
      </c>
    </row>
    <row r="43" spans="1:10" x14ac:dyDescent="0.3">
      <c r="A43" s="69">
        <v>45638</v>
      </c>
      <c r="B43" t="s">
        <v>38</v>
      </c>
      <c r="C43" s="43">
        <v>0.125</v>
      </c>
      <c r="D43" s="43">
        <v>0.125</v>
      </c>
      <c r="E43" s="43">
        <v>0</v>
      </c>
      <c r="F43" s="43">
        <v>8.3333333333333329E-2</v>
      </c>
      <c r="G43" s="43">
        <v>0</v>
      </c>
      <c r="H43" s="43">
        <v>0</v>
      </c>
      <c r="I43">
        <v>0</v>
      </c>
      <c r="J43">
        <v>0</v>
      </c>
    </row>
    <row r="44" spans="1:10" x14ac:dyDescent="0.3">
      <c r="A44" s="69">
        <v>45639</v>
      </c>
      <c r="B44" t="s">
        <v>38</v>
      </c>
      <c r="C44" s="43">
        <v>0.20833333333333334</v>
      </c>
      <c r="D44" s="43">
        <v>0</v>
      </c>
      <c r="E44" s="43">
        <v>0.16666666666666666</v>
      </c>
      <c r="F44" s="43">
        <v>0</v>
      </c>
      <c r="G44" s="43">
        <v>4.1666666666666664E-2</v>
      </c>
      <c r="H44" s="43">
        <v>0</v>
      </c>
      <c r="I44">
        <v>0</v>
      </c>
      <c r="J44">
        <v>0</v>
      </c>
    </row>
    <row r="45" spans="1:10" x14ac:dyDescent="0.3">
      <c r="A45" s="69">
        <v>45640</v>
      </c>
      <c r="B45" t="s">
        <v>38</v>
      </c>
      <c r="C45" s="43">
        <v>0.125</v>
      </c>
      <c r="D45" s="43">
        <v>4.1666666666666664E-2</v>
      </c>
      <c r="E45" s="43">
        <v>0</v>
      </c>
      <c r="F45" s="43">
        <v>0.20833333333333334</v>
      </c>
      <c r="G45" s="43">
        <v>4.1666666666666664E-2</v>
      </c>
      <c r="H45" s="43">
        <v>0</v>
      </c>
      <c r="I45">
        <v>0</v>
      </c>
      <c r="J45">
        <v>0</v>
      </c>
    </row>
    <row r="46" spans="1:10" x14ac:dyDescent="0.3">
      <c r="A46" s="69">
        <v>45641</v>
      </c>
      <c r="B46" t="s">
        <v>38</v>
      </c>
      <c r="C46" s="43">
        <v>0.20833333333333334</v>
      </c>
      <c r="D46" s="43">
        <v>0</v>
      </c>
      <c r="E46" s="43">
        <v>0.20833333333333334</v>
      </c>
      <c r="F46" s="43">
        <v>0.20833333333333334</v>
      </c>
      <c r="G46" s="43">
        <v>4.1666666666666664E-2</v>
      </c>
      <c r="H46" s="43">
        <v>0</v>
      </c>
      <c r="I46">
        <v>0</v>
      </c>
      <c r="J46">
        <v>1</v>
      </c>
    </row>
    <row r="47" spans="1:10" x14ac:dyDescent="0.3">
      <c r="A47" s="69">
        <v>45642</v>
      </c>
      <c r="B47" t="s">
        <v>38</v>
      </c>
      <c r="C47" s="43">
        <v>4.1666666666666664E-2</v>
      </c>
      <c r="D47" s="43">
        <v>4.1666666666666664E-2</v>
      </c>
      <c r="E47" s="43">
        <v>0.16666666666666666</v>
      </c>
      <c r="F47" s="43">
        <v>0</v>
      </c>
      <c r="G47" s="43">
        <v>0.20833333333333334</v>
      </c>
      <c r="H47" s="43">
        <v>0</v>
      </c>
      <c r="I47">
        <v>0</v>
      </c>
      <c r="J47">
        <v>0</v>
      </c>
    </row>
    <row r="48" spans="1:10" x14ac:dyDescent="0.3">
      <c r="A48" s="69">
        <v>45643</v>
      </c>
      <c r="B48" t="s">
        <v>38</v>
      </c>
      <c r="C48" s="43">
        <v>0.16666666666666666</v>
      </c>
      <c r="D48" s="43">
        <v>0.16666666666666666</v>
      </c>
      <c r="E48" s="43">
        <v>0.125</v>
      </c>
      <c r="F48" s="43">
        <v>4.1666666666666664E-2</v>
      </c>
      <c r="G48" s="43">
        <v>0.20833333333333334</v>
      </c>
      <c r="H48" s="43">
        <v>0</v>
      </c>
      <c r="I48">
        <v>0</v>
      </c>
      <c r="J48">
        <v>0</v>
      </c>
    </row>
    <row r="49" spans="1:10" x14ac:dyDescent="0.3">
      <c r="A49" s="69">
        <v>45644</v>
      </c>
      <c r="B49" t="s">
        <v>38</v>
      </c>
      <c r="C49" s="43">
        <v>0.16666666666666666</v>
      </c>
      <c r="D49" s="43">
        <v>0.20833333333333334</v>
      </c>
      <c r="E49" s="43">
        <v>8.3333333333333329E-2</v>
      </c>
      <c r="F49" s="43">
        <v>4.1666666666666664E-2</v>
      </c>
      <c r="G49" s="43">
        <v>8.3333333333333329E-2</v>
      </c>
      <c r="H49" s="43">
        <v>1</v>
      </c>
      <c r="I49">
        <v>1</v>
      </c>
      <c r="J49">
        <v>0</v>
      </c>
    </row>
    <row r="50" spans="1:10" x14ac:dyDescent="0.3">
      <c r="A50" s="69">
        <v>45645</v>
      </c>
      <c r="B50" t="s">
        <v>38</v>
      </c>
      <c r="C50" s="43">
        <v>8.3333333333333329E-2</v>
      </c>
      <c r="D50" s="43">
        <v>4.1666666666666664E-2</v>
      </c>
      <c r="E50" s="43">
        <v>0.16666666666666666</v>
      </c>
      <c r="F50" s="43">
        <v>4.1666666666666664E-2</v>
      </c>
      <c r="G50" s="43">
        <v>0.20833333333333334</v>
      </c>
      <c r="H50" s="43">
        <v>0</v>
      </c>
      <c r="I50">
        <v>1</v>
      </c>
      <c r="J50">
        <v>1</v>
      </c>
    </row>
    <row r="51" spans="1:10" x14ac:dyDescent="0.3">
      <c r="A51" s="69">
        <v>45646</v>
      </c>
      <c r="B51" t="s">
        <v>38</v>
      </c>
      <c r="C51" s="43">
        <v>0.125</v>
      </c>
      <c r="D51" s="43">
        <v>4.1666666666666664E-2</v>
      </c>
      <c r="E51" s="43">
        <v>0</v>
      </c>
      <c r="F51" s="43">
        <v>4.1666666666666664E-2</v>
      </c>
      <c r="G51" s="43">
        <v>0.20833333333333334</v>
      </c>
      <c r="H51" s="43">
        <v>0</v>
      </c>
      <c r="I51">
        <v>0</v>
      </c>
      <c r="J51">
        <v>0</v>
      </c>
    </row>
    <row r="52" spans="1:10" x14ac:dyDescent="0.3">
      <c r="A52" s="69">
        <v>45647</v>
      </c>
      <c r="B52" t="s">
        <v>38</v>
      </c>
      <c r="C52" s="43">
        <v>8.3333333333333329E-2</v>
      </c>
      <c r="D52" s="43">
        <v>0.16666666666666666</v>
      </c>
      <c r="E52" s="43">
        <v>4.1666666666666664E-2</v>
      </c>
      <c r="F52" s="43">
        <v>0.125</v>
      </c>
      <c r="G52" s="43">
        <v>8.3333333333333329E-2</v>
      </c>
      <c r="H52" s="43">
        <v>0</v>
      </c>
      <c r="I52">
        <v>0</v>
      </c>
      <c r="J52">
        <v>0</v>
      </c>
    </row>
    <row r="53" spans="1:10" x14ac:dyDescent="0.3">
      <c r="A53" s="69">
        <v>45648</v>
      </c>
      <c r="B53" t="s">
        <v>38</v>
      </c>
      <c r="C53" s="43">
        <v>0.125</v>
      </c>
      <c r="D53" s="43">
        <v>8.3333333333333329E-2</v>
      </c>
      <c r="E53" s="43">
        <v>0</v>
      </c>
      <c r="F53" s="43">
        <v>8.3333333333333329E-2</v>
      </c>
      <c r="G53" s="43">
        <v>4.1666666666666664E-2</v>
      </c>
      <c r="H53" s="43">
        <v>1</v>
      </c>
      <c r="I53">
        <v>0</v>
      </c>
      <c r="J53">
        <v>0</v>
      </c>
    </row>
    <row r="54" spans="1:10" x14ac:dyDescent="0.3">
      <c r="A54" s="69">
        <v>45649</v>
      </c>
      <c r="B54" t="s">
        <v>38</v>
      </c>
      <c r="C54" s="43">
        <v>8.3333333333333329E-2</v>
      </c>
      <c r="D54" s="43">
        <v>4.1666666666666664E-2</v>
      </c>
      <c r="E54" s="43">
        <v>0.20833333333333334</v>
      </c>
      <c r="F54" s="43">
        <v>0.20833333333333334</v>
      </c>
      <c r="G54" s="43">
        <v>0</v>
      </c>
      <c r="H54" s="43">
        <v>0</v>
      </c>
      <c r="I54">
        <v>1</v>
      </c>
      <c r="J54">
        <v>0</v>
      </c>
    </row>
    <row r="55" spans="1:10" x14ac:dyDescent="0.3">
      <c r="A55" s="69">
        <v>45650</v>
      </c>
      <c r="B55" t="s">
        <v>38</v>
      </c>
      <c r="C55" s="43">
        <v>4.1666666666666664E-2</v>
      </c>
      <c r="D55" s="43">
        <v>0.20833333333333334</v>
      </c>
      <c r="E55" s="43">
        <v>8.3333333333333329E-2</v>
      </c>
      <c r="F55" s="43">
        <v>0.125</v>
      </c>
      <c r="G55" s="43">
        <v>4.1666666666666664E-2</v>
      </c>
      <c r="H55" s="43">
        <v>0</v>
      </c>
      <c r="I55">
        <v>0</v>
      </c>
      <c r="J55">
        <v>0</v>
      </c>
    </row>
    <row r="56" spans="1:10" x14ac:dyDescent="0.3">
      <c r="A56" s="69">
        <v>45651</v>
      </c>
      <c r="B56" t="s">
        <v>38</v>
      </c>
      <c r="C56" s="43">
        <v>0.20833333333333334</v>
      </c>
      <c r="D56" s="43">
        <v>0</v>
      </c>
      <c r="E56" s="43">
        <v>0.16666666666666666</v>
      </c>
      <c r="F56" s="43">
        <v>4.1666666666666664E-2</v>
      </c>
      <c r="G56" s="43">
        <v>0.16666666666666666</v>
      </c>
      <c r="H56" s="43">
        <v>0</v>
      </c>
      <c r="I56">
        <v>1</v>
      </c>
      <c r="J56">
        <v>0</v>
      </c>
    </row>
    <row r="57" spans="1:10" x14ac:dyDescent="0.3">
      <c r="A57" s="69">
        <v>45652</v>
      </c>
      <c r="B57" t="s">
        <v>38</v>
      </c>
      <c r="C57" s="43">
        <v>0.125</v>
      </c>
      <c r="D57" s="43">
        <v>0.20833333333333334</v>
      </c>
      <c r="E57" s="43">
        <v>4.1666666666666664E-2</v>
      </c>
      <c r="F57" s="43">
        <v>4.1666666666666664E-2</v>
      </c>
      <c r="G57" s="43">
        <v>0.16666666666666666</v>
      </c>
      <c r="H57" s="43">
        <v>0</v>
      </c>
      <c r="I57">
        <v>0</v>
      </c>
      <c r="J57">
        <v>0</v>
      </c>
    </row>
    <row r="58" spans="1:10" x14ac:dyDescent="0.3">
      <c r="A58" s="69">
        <v>45653</v>
      </c>
      <c r="B58" t="s">
        <v>38</v>
      </c>
      <c r="C58" s="43">
        <v>8.3333333333333329E-2</v>
      </c>
      <c r="D58" s="43">
        <v>0.16666666666666666</v>
      </c>
      <c r="E58" s="43">
        <v>0.20833333333333334</v>
      </c>
      <c r="F58" s="43">
        <v>0.20833333333333334</v>
      </c>
      <c r="G58" s="43">
        <v>4.1666666666666664E-2</v>
      </c>
      <c r="H58" s="43">
        <v>0</v>
      </c>
      <c r="I58">
        <v>0</v>
      </c>
      <c r="J58">
        <v>0</v>
      </c>
    </row>
  </sheetData>
  <phoneticPr fontId="12" type="noConversion"/>
  <pageMargins left="0.7" right="0.7" top="0.75" bottom="0.75" header="0.3" footer="0.3"/>
  <drawing r:id="rId1"/>
  <tableParts count="3"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194FFD-26AF-471C-A90D-08D8A64AA45C}">
  <sheetPr codeName="wksMonthData1">
    <tabColor theme="4" tint="0.59999389629810485"/>
  </sheetPr>
  <dimension ref="B1:M66"/>
  <sheetViews>
    <sheetView showGridLines="0" workbookViewId="0">
      <selection activeCell="L2" sqref="L2"/>
    </sheetView>
  </sheetViews>
  <sheetFormatPr baseColWidth="10" defaultRowHeight="14" x14ac:dyDescent="0.3"/>
  <cols>
    <col min="1" max="1" width="2.1640625" customWidth="1"/>
    <col min="2" max="2" width="6.5" bestFit="1" customWidth="1"/>
    <col min="3" max="3" width="7.1640625" bestFit="1" customWidth="1"/>
    <col min="4" max="4" width="9.25" bestFit="1" customWidth="1"/>
    <col min="5" max="5" width="6.1640625" bestFit="1" customWidth="1"/>
    <col min="6" max="6" width="9.5" bestFit="1" customWidth="1"/>
    <col min="7" max="7" width="8" bestFit="1" customWidth="1"/>
    <col min="8" max="8" width="10.4140625" bestFit="1" customWidth="1"/>
    <col min="9" max="9" width="19.75" bestFit="1" customWidth="1"/>
    <col min="10" max="10" width="11.33203125" bestFit="1" customWidth="1"/>
    <col min="11" max="11" width="12.1640625" customWidth="1"/>
    <col min="12" max="12" width="24.6640625" customWidth="1"/>
    <col min="15" max="19" width="10"/>
  </cols>
  <sheetData>
    <row r="1" spans="2:13" x14ac:dyDescent="0.3">
      <c r="G1" s="127" t="s">
        <v>0</v>
      </c>
      <c r="H1" s="127"/>
      <c r="I1" s="127"/>
      <c r="J1" s="41">
        <f>DATE(C7,B7,1)</f>
        <v>45627</v>
      </c>
      <c r="L1" t="s">
        <v>31</v>
      </c>
    </row>
    <row r="2" spans="2:13" x14ac:dyDescent="0.3">
      <c r="G2" s="127" t="s">
        <v>3</v>
      </c>
      <c r="H2" s="127"/>
      <c r="I2" s="127"/>
      <c r="J2" s="41">
        <f>EOMONTH(J1,0)</f>
        <v>45657</v>
      </c>
      <c r="L2" s="124" t="s">
        <v>34</v>
      </c>
    </row>
    <row r="3" spans="2:13" x14ac:dyDescent="0.3">
      <c r="G3" s="127" t="s">
        <v>4</v>
      </c>
      <c r="H3" s="127"/>
      <c r="I3" s="127"/>
      <c r="J3" s="42">
        <f>WEEKDAY(J1,2)</f>
        <v>7</v>
      </c>
    </row>
    <row r="5" spans="2:13" ht="14.5" thickBot="1" x14ac:dyDescent="0.35"/>
    <row r="6" spans="2:13" ht="14.5" thickBot="1" x14ac:dyDescent="0.35">
      <c r="B6" s="126" t="s">
        <v>1</v>
      </c>
      <c r="C6" s="126" t="s">
        <v>2</v>
      </c>
    </row>
    <row r="7" spans="2:13" ht="14.5" thickBot="1" x14ac:dyDescent="0.35">
      <c r="B7" s="1" t="str" cm="1">
        <f t="array" ref="B7">INDEX(_xlfn.TEXTSPLIT($L$2,"|"),2)</f>
        <v>12</v>
      </c>
      <c r="C7" s="1" t="str" cm="1">
        <f t="array" ref="C7">INDEX(_xlfn.TEXTSPLIT($L$2,"|"),1)</f>
        <v>2024</v>
      </c>
      <c r="I7" s="99" t="s">
        <v>26</v>
      </c>
    </row>
    <row r="8" spans="2:13" ht="30.5" thickBot="1" x14ac:dyDescent="0.35">
      <c r="B8" s="73" t="str">
        <f>"Planning "&amp;TEXT(DATE(C7,B7,1),"MMMM")&amp;" "&amp;C7</f>
        <v>Planning décembre 2024</v>
      </c>
      <c r="C8" s="74"/>
      <c r="D8" s="74"/>
      <c r="E8" s="74"/>
      <c r="F8" s="74"/>
      <c r="G8" s="74"/>
      <c r="H8" s="75"/>
      <c r="I8" s="130" t="str" cm="1">
        <f t="array" ref="I8">INDEX(_xlfn.TEXTSPLIT($L$2,"|"),3)</f>
        <v>Hervé TEMP2</v>
      </c>
      <c r="J8" s="131"/>
    </row>
    <row r="9" spans="2:13" ht="18" thickBot="1" x14ac:dyDescent="0.4">
      <c r="M9" s="59"/>
    </row>
    <row r="10" spans="2:13" ht="18" thickBot="1" x14ac:dyDescent="0.4">
      <c r="B10" s="2" t="s">
        <v>5</v>
      </c>
      <c r="C10" s="3" t="s">
        <v>6</v>
      </c>
      <c r="D10" s="3" t="s">
        <v>7</v>
      </c>
      <c r="E10" s="3" t="s">
        <v>8</v>
      </c>
      <c r="F10" s="3" t="s">
        <v>9</v>
      </c>
      <c r="G10" s="3" t="s">
        <v>10</v>
      </c>
      <c r="H10" s="4" t="s">
        <v>11</v>
      </c>
      <c r="L10" s="62" t="s">
        <v>25</v>
      </c>
      <c r="M10" s="63"/>
    </row>
    <row r="11" spans="2:13" ht="18.5" thickBot="1" x14ac:dyDescent="0.4">
      <c r="B11" s="5">
        <f>J1-J3+1</f>
        <v>45621</v>
      </c>
      <c r="C11" s="5">
        <f>B11+1</f>
        <v>45622</v>
      </c>
      <c r="D11" s="5">
        <f t="shared" ref="D11:H11" si="0">C11+1</f>
        <v>45623</v>
      </c>
      <c r="E11" s="5">
        <f t="shared" si="0"/>
        <v>45624</v>
      </c>
      <c r="F11" s="5">
        <f t="shared" si="0"/>
        <v>45625</v>
      </c>
      <c r="G11" s="45">
        <f t="shared" si="0"/>
        <v>45626</v>
      </c>
      <c r="H11" s="46">
        <f t="shared" si="0"/>
        <v>45627</v>
      </c>
      <c r="I11" s="70" t="s">
        <v>12</v>
      </c>
      <c r="J11" s="72" t="s">
        <v>13</v>
      </c>
      <c r="L11" s="61" t="s">
        <v>14</v>
      </c>
      <c r="M11" s="100">
        <f t="shared" ref="M11:M18" ca="1" si="1">SUMIF($I$12:$I$64,L11,$J$12:$J$64)</f>
        <v>2.916666666666667</v>
      </c>
    </row>
    <row r="12" spans="2:13" ht="15.5" x14ac:dyDescent="0.35">
      <c r="B12" s="94">
        <f ca="1">SUMIFS(INDIRECT("tRecap[" &amp; tVisu[[#This Row],[Colonne8]] &amp; "]"),tRecap[DATE],B$11,tRecap[Employé],Visu!$I$8)</f>
        <v>0</v>
      </c>
      <c r="C12" s="84">
        <f ca="1">SUMIFS(INDIRECT("tRecap[" &amp; tVisu[[#This Row],[Colonne8]] &amp; "]"),tRecap[DATE],C$11,tRecap[Employé],Visu!$I$8)</f>
        <v>0</v>
      </c>
      <c r="D12" s="84">
        <f ca="1">SUMIFS(INDIRECT("tRecap[" &amp; tVisu[[#This Row],[Colonne8]] &amp; "]"),tRecap[DATE],D$11,tRecap[Employé],Visu!$I$8)</f>
        <v>0</v>
      </c>
      <c r="E12" s="84">
        <f ca="1">SUMIFS(INDIRECT("tRecap[" &amp; tVisu[[#This Row],[Colonne8]] &amp; "]"),tRecap[DATE],E$11,tRecap[Employé],Visu!$I$8)</f>
        <v>0</v>
      </c>
      <c r="F12" s="84">
        <f ca="1">SUMIFS(INDIRECT("tRecap[" &amp; tVisu[[#This Row],[Colonne8]] &amp; "]"),tRecap[DATE],F$11,tRecap[Employé],Visu!$I$8)</f>
        <v>0</v>
      </c>
      <c r="G12" s="85">
        <f ca="1">SUMIFS(INDIRECT("tRecap[" &amp; tVisu[[#This Row],[Colonne8]] &amp; "]"),tRecap[DATE],G$11,tRecap[Employé],Visu!$I$8)</f>
        <v>0</v>
      </c>
      <c r="H12" s="85">
        <f ca="1">SUMIFS(INDIRECT("tRecap[" &amp; tVisu[[#This Row],[Colonne8]] &amp; "]"),tRecap[DATE],H$11,tRecap[Employé],Visu!$I$8)</f>
        <v>0.125</v>
      </c>
      <c r="I12" s="8" t="s">
        <v>14</v>
      </c>
      <c r="J12" s="71">
        <f t="shared" ref="J12:J19" ca="1" si="2">SUM(B12:H12)</f>
        <v>0.125</v>
      </c>
      <c r="L12" s="12" t="s">
        <v>15</v>
      </c>
      <c r="M12" s="100">
        <f t="shared" ca="1" si="1"/>
        <v>2.7083333333333335</v>
      </c>
    </row>
    <row r="13" spans="2:13" ht="15.5" x14ac:dyDescent="0.35">
      <c r="B13" s="95">
        <f ca="1">SUMIFS(INDIRECT("tRecap[" &amp; tVisu[[#This Row],[Colonne8]] &amp; "]"),tRecap[DATE],B$11,tRecap[Employé],Visu!$I$8)</f>
        <v>0</v>
      </c>
      <c r="C13" s="86">
        <f ca="1">SUMIFS(INDIRECT("tRecap[" &amp; tVisu[[#This Row],[Colonne8]] &amp; "]"),tRecap[DATE],C$11,tRecap[Employé],Visu!$I$8)</f>
        <v>0</v>
      </c>
      <c r="D13" s="86">
        <f ca="1">SUMIFS(INDIRECT("tRecap[" &amp; tVisu[[#This Row],[Colonne8]] &amp; "]"),tRecap[DATE],D$11,tRecap[Employé],Visu!$I$8)</f>
        <v>0</v>
      </c>
      <c r="E13" s="86">
        <f ca="1">SUMIFS(INDIRECT("tRecap[" &amp; tVisu[[#This Row],[Colonne8]] &amp; "]"),tRecap[DATE],E$11,tRecap[Employé],Visu!$I$8)</f>
        <v>0</v>
      </c>
      <c r="F13" s="86">
        <f ca="1">SUMIFS(INDIRECT("tRecap[" &amp; tVisu[[#This Row],[Colonne8]] &amp; "]"),tRecap[DATE],F$11,tRecap[Employé],Visu!$I$8)</f>
        <v>0</v>
      </c>
      <c r="G13" s="87">
        <f ca="1">SUMIFS(INDIRECT("tRecap[" &amp; tVisu[[#This Row],[Colonne8]] &amp; "]"),tRecap[DATE],G$11,tRecap[Employé],Visu!$I$8)</f>
        <v>0.20833333333333334</v>
      </c>
      <c r="H13" s="87">
        <f ca="1">SUMIFS(INDIRECT("tRecap[" &amp; tVisu[[#This Row],[Colonne8]] &amp; "]"),tRecap[DATE],H$11,tRecap[Employé],Visu!$I$8)</f>
        <v>0.20833333333333334</v>
      </c>
      <c r="I13" s="12" t="s">
        <v>15</v>
      </c>
      <c r="J13" s="13">
        <f t="shared" ca="1" si="2"/>
        <v>0.41666666666666669</v>
      </c>
      <c r="L13" s="16" t="s">
        <v>16</v>
      </c>
      <c r="M13" s="100">
        <f t="shared" ca="1" si="1"/>
        <v>2.9166666666666665</v>
      </c>
    </row>
    <row r="14" spans="2:13" ht="15.5" x14ac:dyDescent="0.35">
      <c r="B14" s="96">
        <f ca="1">SUMIFS(INDIRECT("tRecap[" &amp; tVisu[[#This Row],[Colonne8]] &amp; "]"),tRecap[DATE],B$11,tRecap[Employé],Visu!$I$8)</f>
        <v>0</v>
      </c>
      <c r="C14" s="88">
        <f ca="1">SUMIFS(INDIRECT("tRecap[" &amp; tVisu[[#This Row],[Colonne8]] &amp; "]"),tRecap[DATE],C$11,tRecap[Employé],Visu!$I$8)</f>
        <v>0</v>
      </c>
      <c r="D14" s="88">
        <f ca="1">SUMIFS(INDIRECT("tRecap[" &amp; tVisu[[#This Row],[Colonne8]] &amp; "]"),tRecap[DATE],D$11,tRecap[Employé],Visu!$I$8)</f>
        <v>0</v>
      </c>
      <c r="E14" s="88">
        <f ca="1">SUMIFS(INDIRECT("tRecap[" &amp; tVisu[[#This Row],[Colonne8]] &amp; "]"),tRecap[DATE],E$11,tRecap[Employé],Visu!$I$8)</f>
        <v>0</v>
      </c>
      <c r="F14" s="88">
        <f ca="1">SUMIFS(INDIRECT("tRecap[" &amp; tVisu[[#This Row],[Colonne8]] &amp; "]"),tRecap[DATE],F$11,tRecap[Employé],Visu!$I$8)</f>
        <v>0</v>
      </c>
      <c r="G14" s="89">
        <f ca="1">SUMIFS(INDIRECT("tRecap[" &amp; tVisu[[#This Row],[Colonne8]] &amp; "]"),tRecap[DATE],G$11,tRecap[Employé],Visu!$I$8)</f>
        <v>0.125</v>
      </c>
      <c r="H14" s="89">
        <f ca="1">SUMIFS(INDIRECT("tRecap[" &amp; tVisu[[#This Row],[Colonne8]] &amp; "]"),tRecap[DATE],H$11,tRecap[Employé],Visu!$I$8)</f>
        <v>0.16666666666666666</v>
      </c>
      <c r="I14" s="16" t="s">
        <v>16</v>
      </c>
      <c r="J14" s="17">
        <f t="shared" ca="1" si="2"/>
        <v>0.29166666666666663</v>
      </c>
      <c r="L14" s="20" t="s">
        <v>17</v>
      </c>
      <c r="M14" s="100">
        <f t="shared" ca="1" si="1"/>
        <v>2.6666666666666665</v>
      </c>
    </row>
    <row r="15" spans="2:13" ht="16" thickBot="1" x14ac:dyDescent="0.4">
      <c r="B15" s="97">
        <f ca="1">SUMIFS(INDIRECT("tRecap[" &amp; tVisu[[#This Row],[Colonne8]] &amp; "]"),tRecap[DATE],B$11,tRecap[Employé],Visu!$I$8)</f>
        <v>0</v>
      </c>
      <c r="C15" s="90">
        <f ca="1">SUMIFS(INDIRECT("tRecap[" &amp; tVisu[[#This Row],[Colonne8]] &amp; "]"),tRecap[DATE],C$11,tRecap[Employé],Visu!$I$8)</f>
        <v>0</v>
      </c>
      <c r="D15" s="90">
        <f ca="1">SUMIFS(INDIRECT("tRecap[" &amp; tVisu[[#This Row],[Colonne8]] &amp; "]"),tRecap[DATE],D$11,tRecap[Employé],Visu!$I$8)</f>
        <v>0</v>
      </c>
      <c r="E15" s="90">
        <f ca="1">SUMIFS(INDIRECT("tRecap[" &amp; tVisu[[#This Row],[Colonne8]] &amp; "]"),tRecap[DATE],E$11,tRecap[Employé],Visu!$I$8)</f>
        <v>0</v>
      </c>
      <c r="F15" s="90">
        <f ca="1">SUMIFS(INDIRECT("tRecap[" &amp; tVisu[[#This Row],[Colonne8]] &amp; "]"),tRecap[DATE],F$11,tRecap[Employé],Visu!$I$8)</f>
        <v>0</v>
      </c>
      <c r="G15" s="91">
        <f ca="1">SUMIFS(INDIRECT("tRecap[" &amp; tVisu[[#This Row],[Colonne8]] &amp; "]"),tRecap[DATE],G$11,tRecap[Employé],Visu!$I$8)</f>
        <v>0.125</v>
      </c>
      <c r="H15" s="91">
        <f ca="1">SUMIFS(INDIRECT("tRecap[" &amp; tVisu[[#This Row],[Colonne8]] &amp; "]"),tRecap[DATE],H$11,tRecap[Employé],Visu!$I$8)</f>
        <v>0.20833333333333334</v>
      </c>
      <c r="I15" s="20" t="s">
        <v>17</v>
      </c>
      <c r="J15" s="21">
        <f t="shared" ca="1" si="2"/>
        <v>0.33333333333333337</v>
      </c>
      <c r="L15" s="24" t="s">
        <v>22</v>
      </c>
      <c r="M15" s="100">
        <f t="shared" ca="1" si="1"/>
        <v>2.5416666666666665</v>
      </c>
    </row>
    <row r="16" spans="2:13" ht="16" thickBot="1" x14ac:dyDescent="0.4">
      <c r="B16" s="98">
        <f ca="1">SUMIFS(INDIRECT("tRecap[" &amp; tVisu[[#This Row],[Colonne8]] &amp; "]"),tRecap[DATE],B$11,tRecap[Employé],Visu!$I$8)</f>
        <v>0</v>
      </c>
      <c r="C16" s="92">
        <f ca="1">SUMIFS(INDIRECT("tRecap[" &amp; tVisu[[#This Row],[Colonne8]] &amp; "]"),tRecap[DATE],C$11,tRecap[Employé],Visu!$I$8)</f>
        <v>0</v>
      </c>
      <c r="D16" s="92">
        <f ca="1">SUMIFS(INDIRECT("tRecap[" &amp; tVisu[[#This Row],[Colonne8]] &amp; "]"),tRecap[DATE],D$11,tRecap[Employé],Visu!$I$8)</f>
        <v>0</v>
      </c>
      <c r="E16" s="92">
        <f ca="1">SUMIFS(INDIRECT("tRecap[" &amp; tVisu[[#This Row],[Colonne8]] &amp; "]"),tRecap[DATE],E$11,tRecap[Employé],Visu!$I$8)</f>
        <v>0</v>
      </c>
      <c r="F16" s="92">
        <f ca="1">SUMIFS(INDIRECT("tRecap[" &amp; tVisu[[#This Row],[Colonne8]] &amp; "]"),tRecap[DATE],F$11,tRecap[Employé],Visu!$I$8)</f>
        <v>0</v>
      </c>
      <c r="G16" s="93">
        <f ca="1">SUMIFS(INDIRECT("tRecap[" &amp; tVisu[[#This Row],[Colonne8]] &amp; "]"),tRecap[DATE],G$11,tRecap[Employé],Visu!$I$8)</f>
        <v>0.125</v>
      </c>
      <c r="H16" s="93">
        <f ca="1">SUMIFS(INDIRECT("tRecap[" &amp; tVisu[[#This Row],[Colonne8]] &amp; "]"),tRecap[DATE],H$11,tRecap[Employé],Visu!$I$8)</f>
        <v>4.1666666666666664E-2</v>
      </c>
      <c r="I16" s="24" t="s">
        <v>22</v>
      </c>
      <c r="J16" s="25">
        <f t="shared" ca="1" si="2"/>
        <v>0.16666666666666666</v>
      </c>
      <c r="L16" s="64" t="s">
        <v>18</v>
      </c>
      <c r="M16" s="101">
        <f t="shared" ca="1" si="1"/>
        <v>3</v>
      </c>
    </row>
    <row r="17" spans="2:13" ht="16" thickBot="1" x14ac:dyDescent="0.4">
      <c r="B17" s="104">
        <f ca="1">SUMIFS(INDIRECT("tRecap[" &amp; tVisu[[#This Row],[Colonne8]] &amp; "]"),tRecap[DATE],B$11,tRecap[Employé],Visu!$I$8)</f>
        <v>0</v>
      </c>
      <c r="C17" s="105">
        <f ca="1">SUMIFS(INDIRECT("tRecap[" &amp; tVisu[[#This Row],[Colonne8]] &amp; "]"),tRecap[DATE],C$11,tRecap[Employé],Visu!$I$8)</f>
        <v>0</v>
      </c>
      <c r="D17" s="105">
        <f ca="1">SUMIFS(INDIRECT("tRecap[" &amp; tVisu[[#This Row],[Colonne8]] &amp; "]"),tRecap[DATE],D$11,tRecap[Employé],Visu!$I$8)</f>
        <v>0</v>
      </c>
      <c r="E17" s="105">
        <f ca="1">SUMIFS(INDIRECT("tRecap[" &amp; tVisu[[#This Row],[Colonne8]] &amp; "]"),tRecap[DATE],E$11,tRecap[Employé],Visu!$I$8)</f>
        <v>0</v>
      </c>
      <c r="F17" s="105">
        <f ca="1">SUMIFS(INDIRECT("tRecap[" &amp; tVisu[[#This Row],[Colonne8]] &amp; "]"),tRecap[DATE],F$11,tRecap[Employé],Visu!$I$8)</f>
        <v>0</v>
      </c>
      <c r="G17" s="106">
        <f ca="1">SUMIFS(INDIRECT("tRecap[" &amp; tVisu[[#This Row],[Colonne8]] &amp; "]"),tRecap[DATE],G$11,tRecap[Employé],Visu!$I$8)</f>
        <v>0</v>
      </c>
      <c r="H17" s="106">
        <f ca="1">SUMIFS(INDIRECT("tRecap[" &amp; tVisu[[#This Row],[Colonne8]] &amp; "]"),tRecap[DATE],H$11,tRecap[Employé],Visu!$I$8)</f>
        <v>0</v>
      </c>
      <c r="I17" s="107" t="s">
        <v>18</v>
      </c>
      <c r="J17" s="102">
        <f t="shared" ca="1" si="2"/>
        <v>0</v>
      </c>
      <c r="L17" s="65" t="s">
        <v>19</v>
      </c>
      <c r="M17" s="101">
        <f t="shared" ca="1" si="1"/>
        <v>6</v>
      </c>
    </row>
    <row r="18" spans="2:13" ht="16" thickBot="1" x14ac:dyDescent="0.4">
      <c r="B18" s="108">
        <f ca="1">SUMIFS(INDIRECT("tRecap[" &amp; tVisu[[#This Row],[Colonne8]] &amp; "]"),tRecap[DATE],B$11,tRecap[Employé],Visu!$I$8)</f>
        <v>0</v>
      </c>
      <c r="C18" s="109">
        <f ca="1">SUMIFS(INDIRECT("tRecap[" &amp; tVisu[[#This Row],[Colonne8]] &amp; "]"),tRecap[DATE],C$11,tRecap[Employé],Visu!$I$8)</f>
        <v>0</v>
      </c>
      <c r="D18" s="109">
        <f ca="1">SUMIFS(INDIRECT("tRecap[" &amp; tVisu[[#This Row],[Colonne8]] &amp; "]"),tRecap[DATE],D$11,tRecap[Employé],Visu!$I$8)</f>
        <v>0</v>
      </c>
      <c r="E18" s="109">
        <f ca="1">SUMIFS(INDIRECT("tRecap[" &amp; tVisu[[#This Row],[Colonne8]] &amp; "]"),tRecap[DATE],E$11,tRecap[Employé],Visu!$I$8)</f>
        <v>0</v>
      </c>
      <c r="F18" s="109">
        <f ca="1">SUMIFS(INDIRECT("tRecap[" &amp; tVisu[[#This Row],[Colonne8]] &amp; "]"),tRecap[DATE],F$11,tRecap[Employé],Visu!$I$8)</f>
        <v>0</v>
      </c>
      <c r="G18" s="110">
        <f ca="1">SUMIFS(INDIRECT("tRecap[" &amp; tVisu[[#This Row],[Colonne8]] &amp; "]"),tRecap[DATE],G$11,tRecap[Employé],Visu!$I$8)</f>
        <v>1</v>
      </c>
      <c r="H18" s="110">
        <f ca="1">SUMIFS(INDIRECT("tRecap[" &amp; tVisu[[#This Row],[Colonne8]] &amp; "]"),tRecap[DATE],H$11,tRecap[Employé],Visu!$I$8)</f>
        <v>0</v>
      </c>
      <c r="I18" s="111" t="s">
        <v>19</v>
      </c>
      <c r="J18" s="103">
        <f t="shared" ca="1" si="2"/>
        <v>1</v>
      </c>
      <c r="L18" s="68" t="s">
        <v>23</v>
      </c>
      <c r="M18" s="101">
        <f t="shared" ca="1" si="1"/>
        <v>2</v>
      </c>
    </row>
    <row r="19" spans="2:13" ht="14.5" thickBot="1" x14ac:dyDescent="0.35">
      <c r="B19" s="112">
        <f ca="1">SUMIFS(INDIRECT("tRecap[" &amp; tVisu[[#This Row],[Colonne8]] &amp; "]"),tRecap[DATE],B$11,tRecap[Employé],Visu!$I$8)</f>
        <v>0</v>
      </c>
      <c r="C19" s="113">
        <f ca="1">SUMIFS(INDIRECT("tRecap[" &amp; tVisu[[#This Row],[Colonne8]] &amp; "]"),tRecap[DATE],C$11,tRecap[Employé],Visu!$I$8)</f>
        <v>0</v>
      </c>
      <c r="D19" s="113">
        <f ca="1">SUMIFS(INDIRECT("tRecap[" &amp; tVisu[[#This Row],[Colonne8]] &amp; "]"),tRecap[DATE],D$11,tRecap[Employé],Visu!$I$8)</f>
        <v>0</v>
      </c>
      <c r="E19" s="113">
        <f ca="1">SUMIFS(INDIRECT("tRecap[" &amp; tVisu[[#This Row],[Colonne8]] &amp; "]"),tRecap[DATE],E$11,tRecap[Employé],Visu!$I$8)</f>
        <v>0</v>
      </c>
      <c r="F19" s="113">
        <f ca="1">SUMIFS(INDIRECT("tRecap[" &amp; tVisu[[#This Row],[Colonne8]] &amp; "]"),tRecap[DATE],F$11,tRecap[Employé],Visu!$I$8)</f>
        <v>0</v>
      </c>
      <c r="G19" s="114">
        <f ca="1">SUMIFS(INDIRECT("tRecap[" &amp; tVisu[[#This Row],[Colonne8]] &amp; "]"),tRecap[DATE],G$11,tRecap[Employé],Visu!$I$8)</f>
        <v>0</v>
      </c>
      <c r="H19" s="114">
        <f ca="1">SUMIFS(INDIRECT("tRecap[" &amp; tVisu[[#This Row],[Colonne8]] &amp; "]"),tRecap[DATE],H$11,tRecap[Employé],Visu!$I$8)</f>
        <v>0</v>
      </c>
      <c r="I19" s="115" t="s">
        <v>23</v>
      </c>
      <c r="J19" s="103">
        <f t="shared" ca="1" si="2"/>
        <v>0</v>
      </c>
    </row>
    <row r="20" spans="2:13" ht="18.5" thickBot="1" x14ac:dyDescent="0.45">
      <c r="B20" s="26">
        <f>B11+7</f>
        <v>45628</v>
      </c>
      <c r="C20" s="26">
        <f t="shared" ref="C20:H20" si="3">C11+7</f>
        <v>45629</v>
      </c>
      <c r="D20" s="26">
        <f t="shared" si="3"/>
        <v>45630</v>
      </c>
      <c r="E20" s="26">
        <f t="shared" si="3"/>
        <v>45631</v>
      </c>
      <c r="F20" s="26">
        <f t="shared" si="3"/>
        <v>45632</v>
      </c>
      <c r="G20" s="53">
        <f t="shared" si="3"/>
        <v>45633</v>
      </c>
      <c r="H20" s="53">
        <f t="shared" si="3"/>
        <v>45634</v>
      </c>
      <c r="I20" s="27" t="s">
        <v>20</v>
      </c>
      <c r="J20" s="28">
        <f ca="1">SUM(J12:J15)-J16</f>
        <v>1</v>
      </c>
    </row>
    <row r="21" spans="2:13" x14ac:dyDescent="0.3">
      <c r="B21" s="94">
        <f ca="1">SUMIFS(INDIRECT("tRecap[" &amp; tVisu[[#This Row],[Colonne8]] &amp; "]"),tRecap[DATE],B$20,tRecap[Employé],Visu!$I$8)</f>
        <v>0</v>
      </c>
      <c r="C21" s="84">
        <f ca="1">SUMIFS(INDIRECT("tRecap[" &amp; tVisu[[#This Row],[Colonne8]] &amp; "]"),tRecap[DATE],C$20,tRecap[Employé],Visu!$I$8)</f>
        <v>8.3333333333333329E-2</v>
      </c>
      <c r="D21" s="84">
        <f ca="1">SUMIFS(INDIRECT("tRecap[" &amp; tVisu[[#This Row],[Colonne8]] &amp; "]"),tRecap[DATE],D$20,tRecap[Employé],Visu!$I$8)</f>
        <v>0.16666666666666666</v>
      </c>
      <c r="E21" s="84">
        <f ca="1">SUMIFS(INDIRECT("tRecap[" &amp; tVisu[[#This Row],[Colonne8]] &amp; "]"),tRecap[DATE],E$20,tRecap[Employé],Visu!$I$8)</f>
        <v>0.20833333333333334</v>
      </c>
      <c r="F21" s="84">
        <f ca="1">SUMIFS(INDIRECT("tRecap[" &amp; tVisu[[#This Row],[Colonne8]] &amp; "]"),tRecap[DATE],F$20,tRecap[Employé],Visu!$I$8)</f>
        <v>8.3333333333333329E-2</v>
      </c>
      <c r="G21" s="85">
        <f ca="1">SUMIFS(INDIRECT("tRecap[" &amp; tVisu[[#This Row],[Colonne8]] &amp; "]"),tRecap[DATE],G$20,tRecap[Employé],Visu!$I$8)</f>
        <v>8.3333333333333329E-2</v>
      </c>
      <c r="H21" s="85">
        <f ca="1">SUMIFS(INDIRECT("tRecap[" &amp; tVisu[[#This Row],[Colonne8]] &amp; "]"),tRecap[DATE],H$20,tRecap[Employé],Visu!$I$8)</f>
        <v>8.3333333333333329E-2</v>
      </c>
      <c r="I21" s="29" t="s">
        <v>14</v>
      </c>
      <c r="J21" s="9">
        <f ca="1">SUM(B21:H21)</f>
        <v>0.70833333333333348</v>
      </c>
    </row>
    <row r="22" spans="2:13" x14ac:dyDescent="0.3">
      <c r="B22" s="95">
        <f ca="1">SUMIFS(INDIRECT("tRecap[" &amp; tVisu[[#This Row],[Colonne8]] &amp; "]"),tRecap[DATE],B$20,tRecap[Employé],Visu!$I$8)</f>
        <v>0.125</v>
      </c>
      <c r="C22" s="86">
        <f ca="1">SUMIFS(INDIRECT("tRecap[" &amp; tVisu[[#This Row],[Colonne8]] &amp; "]"),tRecap[DATE],C$20,tRecap[Employé],Visu!$I$8)</f>
        <v>0.125</v>
      </c>
      <c r="D22" s="86">
        <f ca="1">SUMIFS(INDIRECT("tRecap[" &amp; tVisu[[#This Row],[Colonne8]] &amp; "]"),tRecap[DATE],D$20,tRecap[Employé],Visu!$I$8)</f>
        <v>0.125</v>
      </c>
      <c r="E22" s="86">
        <f ca="1">SUMIFS(INDIRECT("tRecap[" &amp; tVisu[[#This Row],[Colonne8]] &amp; "]"),tRecap[DATE],E$20,tRecap[Employé],Visu!$I$8)</f>
        <v>0</v>
      </c>
      <c r="F22" s="86">
        <f ca="1">SUMIFS(INDIRECT("tRecap[" &amp; tVisu[[#This Row],[Colonne8]] &amp; "]"),tRecap[DATE],F$20,tRecap[Employé],Visu!$I$8)</f>
        <v>8.3333333333333329E-2</v>
      </c>
      <c r="G22" s="87">
        <f ca="1">SUMIFS(INDIRECT("tRecap[" &amp; tVisu[[#This Row],[Colonne8]] &amp; "]"),tRecap[DATE],G$20,tRecap[Employé],Visu!$I$8)</f>
        <v>0</v>
      </c>
      <c r="H22" s="87">
        <f ca="1">SUMIFS(INDIRECT("tRecap[" &amp; tVisu[[#This Row],[Colonne8]] &amp; "]"),tRecap[DATE],H$20,tRecap[Employé],Visu!$I$8)</f>
        <v>4.1666666666666664E-2</v>
      </c>
      <c r="I22" s="12" t="s">
        <v>15</v>
      </c>
      <c r="J22" s="13">
        <f ca="1">SUM(B22:H22)</f>
        <v>0.5</v>
      </c>
    </row>
    <row r="23" spans="2:13" x14ac:dyDescent="0.3">
      <c r="B23" s="96">
        <f ca="1">SUMIFS(INDIRECT("tRecap[" &amp; tVisu[[#This Row],[Colonne8]] &amp; "]"),tRecap[DATE],B$20,tRecap[Employé],Visu!$I$8)</f>
        <v>0.16666666666666666</v>
      </c>
      <c r="C23" s="88">
        <f ca="1">SUMIFS(INDIRECT("tRecap[" &amp; tVisu[[#This Row],[Colonne8]] &amp; "]"),tRecap[DATE],C$20,tRecap[Employé],Visu!$I$8)</f>
        <v>0.125</v>
      </c>
      <c r="D23" s="88">
        <f ca="1">SUMIFS(INDIRECT("tRecap[" &amp; tVisu[[#This Row],[Colonne8]] &amp; "]"),tRecap[DATE],D$20,tRecap[Employé],Visu!$I$8)</f>
        <v>0</v>
      </c>
      <c r="E23" s="88">
        <f ca="1">SUMIFS(INDIRECT("tRecap[" &amp; tVisu[[#This Row],[Colonne8]] &amp; "]"),tRecap[DATE],E$20,tRecap[Employé],Visu!$I$8)</f>
        <v>8.3333333333333329E-2</v>
      </c>
      <c r="F23" s="88">
        <f ca="1">SUMIFS(INDIRECT("tRecap[" &amp; tVisu[[#This Row],[Colonne8]] &amp; "]"),tRecap[DATE],F$20,tRecap[Employé],Visu!$I$8)</f>
        <v>8.3333333333333329E-2</v>
      </c>
      <c r="G23" s="89">
        <f ca="1">SUMIFS(INDIRECT("tRecap[" &amp; tVisu[[#This Row],[Colonne8]] &amp; "]"),tRecap[DATE],G$20,tRecap[Employé],Visu!$I$8)</f>
        <v>0.16666666666666666</v>
      </c>
      <c r="H23" s="89">
        <f ca="1">SUMIFS(INDIRECT("tRecap[" &amp; tVisu[[#This Row],[Colonne8]] &amp; "]"),tRecap[DATE],H$20,tRecap[Employé],Visu!$I$8)</f>
        <v>8.3333333333333329E-2</v>
      </c>
      <c r="I23" s="16" t="s">
        <v>16</v>
      </c>
      <c r="J23" s="17">
        <f ca="1">SUM(B23:H23)</f>
        <v>0.70833333333333326</v>
      </c>
    </row>
    <row r="24" spans="2:13" x14ac:dyDescent="0.3">
      <c r="B24" s="97">
        <f ca="1">SUMIFS(INDIRECT("tRecap[" &amp; tVisu[[#This Row],[Colonne8]] &amp; "]"),tRecap[DATE],B$20,tRecap[Employé],Visu!$I$8)</f>
        <v>8.3333333333333329E-2</v>
      </c>
      <c r="C24" s="90">
        <f ca="1">SUMIFS(INDIRECT("tRecap[" &amp; tVisu[[#This Row],[Colonne8]] &amp; "]"),tRecap[DATE],C$20,tRecap[Employé],Visu!$I$8)</f>
        <v>8.3333333333333329E-2</v>
      </c>
      <c r="D24" s="90">
        <f ca="1">SUMIFS(INDIRECT("tRecap[" &amp; tVisu[[#This Row],[Colonne8]] &amp; "]"),tRecap[DATE],D$20,tRecap[Employé],Visu!$I$8)</f>
        <v>0.125</v>
      </c>
      <c r="E24" s="90">
        <f ca="1">SUMIFS(INDIRECT("tRecap[" &amp; tVisu[[#This Row],[Colonne8]] &amp; "]"),tRecap[DATE],E$20,tRecap[Employé],Visu!$I$8)</f>
        <v>4.1666666666666664E-2</v>
      </c>
      <c r="F24" s="90">
        <f ca="1">SUMIFS(INDIRECT("tRecap[" &amp; tVisu[[#This Row],[Colonne8]] &amp; "]"),tRecap[DATE],F$20,tRecap[Employé],Visu!$I$8)</f>
        <v>0</v>
      </c>
      <c r="G24" s="91">
        <f ca="1">SUMIFS(INDIRECT("tRecap[" &amp; tVisu[[#This Row],[Colonne8]] &amp; "]"),tRecap[DATE],G$20,tRecap[Employé],Visu!$I$8)</f>
        <v>4.1666666666666664E-2</v>
      </c>
      <c r="H24" s="91">
        <f ca="1">SUMIFS(INDIRECT("tRecap[" &amp; tVisu[[#This Row],[Colonne8]] &amp; "]"),tRecap[DATE],H$20,tRecap[Employé],Visu!$I$8)</f>
        <v>0.16666666666666666</v>
      </c>
      <c r="I24" s="20" t="s">
        <v>17</v>
      </c>
      <c r="J24" s="21">
        <f ca="1">SUM(B24:H24)</f>
        <v>0.54166666666666663</v>
      </c>
    </row>
    <row r="25" spans="2:13" ht="14.5" thickBot="1" x14ac:dyDescent="0.35">
      <c r="B25" s="98">
        <f ca="1">SUMIFS(INDIRECT("tRecap[" &amp; tVisu[[#This Row],[Colonne8]] &amp; "]"),tRecap[DATE],B$20,tRecap[Employé],Visu!$I$8)</f>
        <v>0.20833333333333334</v>
      </c>
      <c r="C25" s="92">
        <f ca="1">SUMIFS(INDIRECT("tRecap[" &amp; tVisu[[#This Row],[Colonne8]] &amp; "]"),tRecap[DATE],C$20,tRecap[Employé],Visu!$I$8)</f>
        <v>8.3333333333333329E-2</v>
      </c>
      <c r="D25" s="92">
        <f ca="1">SUMIFS(INDIRECT("tRecap[" &amp; tVisu[[#This Row],[Colonne8]] &amp; "]"),tRecap[DATE],D$20,tRecap[Employé],Visu!$I$8)</f>
        <v>8.3333333333333329E-2</v>
      </c>
      <c r="E25" s="92">
        <f ca="1">SUMIFS(INDIRECT("tRecap[" &amp; tVisu[[#This Row],[Colonne8]] &amp; "]"),tRecap[DATE],E$20,tRecap[Employé],Visu!$I$8)</f>
        <v>0.20833333333333334</v>
      </c>
      <c r="F25" s="92">
        <f ca="1">SUMIFS(INDIRECT("tRecap[" &amp; tVisu[[#This Row],[Colonne8]] &amp; "]"),tRecap[DATE],F$20,tRecap[Employé],Visu!$I$8)</f>
        <v>0</v>
      </c>
      <c r="G25" s="93">
        <f ca="1">SUMIFS(INDIRECT("tRecap[" &amp; tVisu[[#This Row],[Colonne8]] &amp; "]"),tRecap[DATE],G$20,tRecap[Employé],Visu!$I$8)</f>
        <v>0</v>
      </c>
      <c r="H25" s="93">
        <f ca="1">SUMIFS(INDIRECT("tRecap[" &amp; tVisu[[#This Row],[Colonne8]] &amp; "]"),tRecap[DATE],H$20,tRecap[Employé],Visu!$I$8)</f>
        <v>8.3333333333333329E-2</v>
      </c>
      <c r="I25" s="24" t="s">
        <v>22</v>
      </c>
      <c r="J25" s="25">
        <f ca="1">SUM(B25:H25)</f>
        <v>0.66666666666666674</v>
      </c>
    </row>
    <row r="26" spans="2:13" x14ac:dyDescent="0.3">
      <c r="B26" s="104">
        <f ca="1">SUMIFS(INDIRECT("tRecap[" &amp; tVisu[[#This Row],[Colonne8]] &amp; "]"),tRecap[DATE],B$20,tRecap[Employé],Visu!$I$8)</f>
        <v>0</v>
      </c>
      <c r="C26" s="105">
        <f ca="1">SUMIFS(INDIRECT("tRecap[" &amp; tVisu[[#This Row],[Colonne8]] &amp; "]"),tRecap[DATE],C$20,tRecap[Employé],Visu!$I$8)</f>
        <v>0</v>
      </c>
      <c r="D26" s="105">
        <f ca="1">SUMIFS(INDIRECT("tRecap[" &amp; tVisu[[#This Row],[Colonne8]] &amp; "]"),tRecap[DATE],D$20,tRecap[Employé],Visu!$I$8)</f>
        <v>0</v>
      </c>
      <c r="E26" s="105">
        <f ca="1">SUMIFS(INDIRECT("tRecap[" &amp; tVisu[[#This Row],[Colonne8]] &amp; "]"),tRecap[DATE],E$20,tRecap[Employé],Visu!$I$8)</f>
        <v>0</v>
      </c>
      <c r="F26" s="105">
        <f ca="1">SUMIFS(INDIRECT("tRecap[" &amp; tVisu[[#This Row],[Colonne8]] &amp; "]"),tRecap[DATE],F$20,tRecap[Employé],Visu!$I$8)</f>
        <v>0</v>
      </c>
      <c r="G26" s="106">
        <f ca="1">SUMIFS(INDIRECT("tRecap[" &amp; tVisu[[#This Row],[Colonne8]] &amp; "]"),tRecap[DATE],G$20,tRecap[Employé],Visu!$I$8)</f>
        <v>0</v>
      </c>
      <c r="H26" s="106">
        <f ca="1">SUMIFS(INDIRECT("tRecap[" &amp; tVisu[[#This Row],[Colonne8]] &amp; "]"),tRecap[DATE],H$20,tRecap[Employé],Visu!$I$8)</f>
        <v>0</v>
      </c>
      <c r="I26" s="107" t="s">
        <v>18</v>
      </c>
      <c r="J26" s="102">
        <f t="shared" ref="J26:J28" ca="1" si="4">SUM(B26:H26)</f>
        <v>0</v>
      </c>
    </row>
    <row r="27" spans="2:13" ht="14.5" thickBot="1" x14ac:dyDescent="0.35">
      <c r="B27" s="108">
        <f ca="1">SUMIFS(INDIRECT("tRecap[" &amp; tVisu[[#This Row],[Colonne8]] &amp; "]"),tRecap[DATE],B$20,tRecap[Employé],Visu!$I$8)</f>
        <v>0</v>
      </c>
      <c r="C27" s="109">
        <f ca="1">SUMIFS(INDIRECT("tRecap[" &amp; tVisu[[#This Row],[Colonne8]] &amp; "]"),tRecap[DATE],C$20,tRecap[Employé],Visu!$I$8)</f>
        <v>0</v>
      </c>
      <c r="D27" s="109">
        <f ca="1">SUMIFS(INDIRECT("tRecap[" &amp; tVisu[[#This Row],[Colonne8]] &amp; "]"),tRecap[DATE],D$20,tRecap[Employé],Visu!$I$8)</f>
        <v>0</v>
      </c>
      <c r="E27" s="109">
        <f ca="1">SUMIFS(INDIRECT("tRecap[" &amp; tVisu[[#This Row],[Colonne8]] &amp; "]"),tRecap[DATE],E$20,tRecap[Employé],Visu!$I$8)</f>
        <v>1</v>
      </c>
      <c r="F27" s="109">
        <f ca="1">SUMIFS(INDIRECT("tRecap[" &amp; tVisu[[#This Row],[Colonne8]] &amp; "]"),tRecap[DATE],F$20,tRecap[Employé],Visu!$I$8)</f>
        <v>0</v>
      </c>
      <c r="G27" s="110">
        <f ca="1">SUMIFS(INDIRECT("tRecap[" &amp; tVisu[[#This Row],[Colonne8]] &amp; "]"),tRecap[DATE],G$20,tRecap[Employé],Visu!$I$8)</f>
        <v>0</v>
      </c>
      <c r="H27" s="110">
        <f ca="1">SUMIFS(INDIRECT("tRecap[" &amp; tVisu[[#This Row],[Colonne8]] &amp; "]"),tRecap[DATE],H$20,tRecap[Employé],Visu!$I$8)</f>
        <v>0</v>
      </c>
      <c r="I27" s="111" t="s">
        <v>19</v>
      </c>
      <c r="J27" s="103">
        <f t="shared" ca="1" si="4"/>
        <v>1</v>
      </c>
    </row>
    <row r="28" spans="2:13" ht="14.5" thickBot="1" x14ac:dyDescent="0.35">
      <c r="B28" s="112">
        <f ca="1">SUMIFS(INDIRECT("tRecap[" &amp; tVisu[[#This Row],[Colonne8]] &amp; "]"),tRecap[DATE],B$20,tRecap[Employé],Visu!$I$8)</f>
        <v>0</v>
      </c>
      <c r="C28" s="113">
        <f ca="1">SUMIFS(INDIRECT("tRecap[" &amp; tVisu[[#This Row],[Colonne8]] &amp; "]"),tRecap[DATE],C$20,tRecap[Employé],Visu!$I$8)</f>
        <v>0</v>
      </c>
      <c r="D28" s="113">
        <f ca="1">SUMIFS(INDIRECT("tRecap[" &amp; tVisu[[#This Row],[Colonne8]] &amp; "]"),tRecap[DATE],D$20,tRecap[Employé],Visu!$I$8)</f>
        <v>0</v>
      </c>
      <c r="E28" s="113">
        <f ca="1">SUMIFS(INDIRECT("tRecap[" &amp; tVisu[[#This Row],[Colonne8]] &amp; "]"),tRecap[DATE],E$20,tRecap[Employé],Visu!$I$8)</f>
        <v>0</v>
      </c>
      <c r="F28" s="113">
        <f ca="1">SUMIFS(INDIRECT("tRecap[" &amp; tVisu[[#This Row],[Colonne8]] &amp; "]"),tRecap[DATE],F$20,tRecap[Employé],Visu!$I$8)</f>
        <v>0</v>
      </c>
      <c r="G28" s="114">
        <f ca="1">SUMIFS(INDIRECT("tRecap[" &amp; tVisu[[#This Row],[Colonne8]] &amp; "]"),tRecap[DATE],G$20,tRecap[Employé],Visu!$I$8)</f>
        <v>0</v>
      </c>
      <c r="H28" s="114">
        <f ca="1">SUMIFS(INDIRECT("tRecap[" &amp; tVisu[[#This Row],[Colonne8]] &amp; "]"),tRecap[DATE],H$20,tRecap[Employé],Visu!$I$8)</f>
        <v>0</v>
      </c>
      <c r="I28" s="115" t="s">
        <v>23</v>
      </c>
      <c r="J28" s="103">
        <f t="shared" ca="1" si="4"/>
        <v>0</v>
      </c>
    </row>
    <row r="29" spans="2:13" ht="18.5" thickBot="1" x14ac:dyDescent="0.45">
      <c r="B29" s="26">
        <f>B20+7</f>
        <v>45635</v>
      </c>
      <c r="C29" s="26">
        <f t="shared" ref="C29:H29" si="5">C20+7</f>
        <v>45636</v>
      </c>
      <c r="D29" s="26">
        <f t="shared" si="5"/>
        <v>45637</v>
      </c>
      <c r="E29" s="26">
        <f t="shared" si="5"/>
        <v>45638</v>
      </c>
      <c r="F29" s="26">
        <f t="shared" si="5"/>
        <v>45639</v>
      </c>
      <c r="G29" s="53">
        <f t="shared" si="5"/>
        <v>45640</v>
      </c>
      <c r="H29" s="53">
        <f t="shared" si="5"/>
        <v>45641</v>
      </c>
      <c r="I29" s="27" t="s">
        <v>20</v>
      </c>
      <c r="J29" s="28">
        <f ca="1">SUM(J21:J24)-J25</f>
        <v>1.7916666666666667</v>
      </c>
    </row>
    <row r="30" spans="2:13" x14ac:dyDescent="0.3">
      <c r="B30" s="94">
        <f ca="1">SUMIFS(INDIRECT("tRecap[" &amp; tVisu[[#This Row],[Colonne8]] &amp; "]"),tRecap[DATE],B$29,tRecap[Employé],Visu!$I$8)</f>
        <v>4.1666666666666664E-2</v>
      </c>
      <c r="C30" s="84">
        <f ca="1">SUMIFS(INDIRECT("tRecap[" &amp; tVisu[[#This Row],[Colonne8]] &amp; "]"),tRecap[DATE],C$29,tRecap[Employé],Visu!$I$8)</f>
        <v>0</v>
      </c>
      <c r="D30" s="84">
        <f ca="1">SUMIFS(INDIRECT("tRecap[" &amp; tVisu[[#This Row],[Colonne8]] &amp; "]"),tRecap[DATE],D$29,tRecap[Employé],Visu!$I$8)</f>
        <v>4.1666666666666664E-2</v>
      </c>
      <c r="E30" s="84">
        <f ca="1">SUMIFS(INDIRECT("tRecap[" &amp; tVisu[[#This Row],[Colonne8]] &amp; "]"),tRecap[DATE],E$29,tRecap[Employé],Visu!$I$8)</f>
        <v>0.125</v>
      </c>
      <c r="F30" s="84">
        <f ca="1">SUMIFS(INDIRECT("tRecap[" &amp; tVisu[[#This Row],[Colonne8]] &amp; "]"),tRecap[DATE],F$29,tRecap[Employé],Visu!$I$8)</f>
        <v>0.20833333333333334</v>
      </c>
      <c r="G30" s="85">
        <f ca="1">SUMIFS(INDIRECT("tRecap[" &amp; tVisu[[#This Row],[Colonne8]] &amp; "]"),tRecap[DATE],G$29,tRecap[Employé],Visu!$I$8)</f>
        <v>0.125</v>
      </c>
      <c r="H30" s="85">
        <f ca="1">SUMIFS(INDIRECT("tRecap[" &amp; tVisu[[#This Row],[Colonne8]] &amp; "]"),tRecap[DATE],H$29,tRecap[Employé],Visu!$I$8)</f>
        <v>0.20833333333333334</v>
      </c>
      <c r="I30" s="29" t="s">
        <v>14</v>
      </c>
      <c r="J30" s="9">
        <f ca="1">SUM(B30:H30)</f>
        <v>0.75</v>
      </c>
    </row>
    <row r="31" spans="2:13" x14ac:dyDescent="0.3">
      <c r="B31" s="95">
        <f ca="1">SUMIFS(INDIRECT("tRecap[" &amp; tVisu[[#This Row],[Colonne8]] &amp; "]"),tRecap[DATE],B$29,tRecap[Employé],Visu!$I$8)</f>
        <v>0</v>
      </c>
      <c r="C31" s="86">
        <f ca="1">SUMIFS(INDIRECT("tRecap[" &amp; tVisu[[#This Row],[Colonne8]] &amp; "]"),tRecap[DATE],C$29,tRecap[Employé],Visu!$I$8)</f>
        <v>4.1666666666666664E-2</v>
      </c>
      <c r="D31" s="86">
        <f ca="1">SUMIFS(INDIRECT("tRecap[" &amp; tVisu[[#This Row],[Colonne8]] &amp; "]"),tRecap[DATE],D$29,tRecap[Employé],Visu!$I$8)</f>
        <v>0.20833333333333334</v>
      </c>
      <c r="E31" s="86">
        <f ca="1">SUMIFS(INDIRECT("tRecap[" &amp; tVisu[[#This Row],[Colonne8]] &amp; "]"),tRecap[DATE],E$29,tRecap[Employé],Visu!$I$8)</f>
        <v>0.125</v>
      </c>
      <c r="F31" s="86">
        <f ca="1">SUMIFS(INDIRECT("tRecap[" &amp; tVisu[[#This Row],[Colonne8]] &amp; "]"),tRecap[DATE],F$29,tRecap[Employé],Visu!$I$8)</f>
        <v>0</v>
      </c>
      <c r="G31" s="87">
        <f ca="1">SUMIFS(INDIRECT("tRecap[" &amp; tVisu[[#This Row],[Colonne8]] &amp; "]"),tRecap[DATE],G$29,tRecap[Employé],Visu!$I$8)</f>
        <v>4.1666666666666664E-2</v>
      </c>
      <c r="H31" s="87">
        <f ca="1">SUMIFS(INDIRECT("tRecap[" &amp; tVisu[[#This Row],[Colonne8]] &amp; "]"),tRecap[DATE],H$29,tRecap[Employé],Visu!$I$8)</f>
        <v>0</v>
      </c>
      <c r="I31" s="12" t="s">
        <v>15</v>
      </c>
      <c r="J31" s="13">
        <f ca="1">SUM(B31:H31)</f>
        <v>0.41666666666666669</v>
      </c>
    </row>
    <row r="32" spans="2:13" x14ac:dyDescent="0.3">
      <c r="B32" s="96">
        <f ca="1">SUMIFS(INDIRECT("tRecap[" &amp; tVisu[[#This Row],[Colonne8]] &amp; "]"),tRecap[DATE],B$29,tRecap[Employé],Visu!$I$8)</f>
        <v>0</v>
      </c>
      <c r="C32" s="88">
        <f ca="1">SUMIFS(INDIRECT("tRecap[" &amp; tVisu[[#This Row],[Colonne8]] &amp; "]"),tRecap[DATE],C$29,tRecap[Employé],Visu!$I$8)</f>
        <v>0.16666666666666666</v>
      </c>
      <c r="D32" s="88">
        <f ca="1">SUMIFS(INDIRECT("tRecap[" &amp; tVisu[[#This Row],[Colonne8]] &amp; "]"),tRecap[DATE],D$29,tRecap[Employé],Visu!$I$8)</f>
        <v>8.3333333333333329E-2</v>
      </c>
      <c r="E32" s="88">
        <f ca="1">SUMIFS(INDIRECT("tRecap[" &amp; tVisu[[#This Row],[Colonne8]] &amp; "]"),tRecap[DATE],E$29,tRecap[Employé],Visu!$I$8)</f>
        <v>0</v>
      </c>
      <c r="F32" s="88">
        <f ca="1">SUMIFS(INDIRECT("tRecap[" &amp; tVisu[[#This Row],[Colonne8]] &amp; "]"),tRecap[DATE],F$29,tRecap[Employé],Visu!$I$8)</f>
        <v>0.16666666666666666</v>
      </c>
      <c r="G32" s="89">
        <f ca="1">SUMIFS(INDIRECT("tRecap[" &amp; tVisu[[#This Row],[Colonne8]] &amp; "]"),tRecap[DATE],G$29,tRecap[Employé],Visu!$I$8)</f>
        <v>0</v>
      </c>
      <c r="H32" s="89">
        <f ca="1">SUMIFS(INDIRECT("tRecap[" &amp; tVisu[[#This Row],[Colonne8]] &amp; "]"),tRecap[DATE],H$29,tRecap[Employé],Visu!$I$8)</f>
        <v>0.20833333333333334</v>
      </c>
      <c r="I32" s="16" t="s">
        <v>16</v>
      </c>
      <c r="J32" s="17">
        <f ca="1">SUM(B32:H32)</f>
        <v>0.625</v>
      </c>
    </row>
    <row r="33" spans="2:10" x14ac:dyDescent="0.3">
      <c r="B33" s="97">
        <f ca="1">SUMIFS(INDIRECT("tRecap[" &amp; tVisu[[#This Row],[Colonne8]] &amp; "]"),tRecap[DATE],B$29,tRecap[Employé],Visu!$I$8)</f>
        <v>0.16666666666666666</v>
      </c>
      <c r="C33" s="90">
        <f ca="1">SUMIFS(INDIRECT("tRecap[" &amp; tVisu[[#This Row],[Colonne8]] &amp; "]"),tRecap[DATE],C$29,tRecap[Employé],Visu!$I$8)</f>
        <v>0.125</v>
      </c>
      <c r="D33" s="90">
        <f ca="1">SUMIFS(INDIRECT("tRecap[" &amp; tVisu[[#This Row],[Colonne8]] &amp; "]"),tRecap[DATE],D$29,tRecap[Employé],Visu!$I$8)</f>
        <v>0</v>
      </c>
      <c r="E33" s="90">
        <f ca="1">SUMIFS(INDIRECT("tRecap[" &amp; tVisu[[#This Row],[Colonne8]] &amp; "]"),tRecap[DATE],E$29,tRecap[Employé],Visu!$I$8)</f>
        <v>8.3333333333333329E-2</v>
      </c>
      <c r="F33" s="90">
        <f ca="1">SUMIFS(INDIRECT("tRecap[" &amp; tVisu[[#This Row],[Colonne8]] &amp; "]"),tRecap[DATE],F$29,tRecap[Employé],Visu!$I$8)</f>
        <v>0</v>
      </c>
      <c r="G33" s="91">
        <f ca="1">SUMIFS(INDIRECT("tRecap[" &amp; tVisu[[#This Row],[Colonne8]] &amp; "]"),tRecap[DATE],G$29,tRecap[Employé],Visu!$I$8)</f>
        <v>0.20833333333333334</v>
      </c>
      <c r="H33" s="91">
        <f ca="1">SUMIFS(INDIRECT("tRecap[" &amp; tVisu[[#This Row],[Colonne8]] &amp; "]"),tRecap[DATE],H$29,tRecap[Employé],Visu!$I$8)</f>
        <v>0.20833333333333334</v>
      </c>
      <c r="I33" s="20" t="s">
        <v>17</v>
      </c>
      <c r="J33" s="21">
        <f ca="1">SUM(B33:H33)</f>
        <v>0.79166666666666663</v>
      </c>
    </row>
    <row r="34" spans="2:10" ht="14.5" thickBot="1" x14ac:dyDescent="0.35">
      <c r="B34" s="98">
        <f ca="1">SUMIFS(INDIRECT("tRecap[" &amp; tVisu[[#This Row],[Colonne8]] &amp; "]"),tRecap[DATE],B$29,tRecap[Employé],Visu!$I$8)</f>
        <v>0</v>
      </c>
      <c r="C34" s="92">
        <f ca="1">SUMIFS(INDIRECT("tRecap[" &amp; tVisu[[#This Row],[Colonne8]] &amp; "]"),tRecap[DATE],C$29,tRecap[Employé],Visu!$I$8)</f>
        <v>0</v>
      </c>
      <c r="D34" s="92">
        <f ca="1">SUMIFS(INDIRECT("tRecap[" &amp; tVisu[[#This Row],[Colonne8]] &amp; "]"),tRecap[DATE],D$29,tRecap[Employé],Visu!$I$8)</f>
        <v>0.125</v>
      </c>
      <c r="E34" s="92">
        <f ca="1">SUMIFS(INDIRECT("tRecap[" &amp; tVisu[[#This Row],[Colonne8]] &amp; "]"),tRecap[DATE],E$29,tRecap[Employé],Visu!$I$8)</f>
        <v>0</v>
      </c>
      <c r="F34" s="92">
        <f ca="1">SUMIFS(INDIRECT("tRecap[" &amp; tVisu[[#This Row],[Colonne8]] &amp; "]"),tRecap[DATE],F$29,tRecap[Employé],Visu!$I$8)</f>
        <v>4.1666666666666664E-2</v>
      </c>
      <c r="G34" s="93">
        <f ca="1">SUMIFS(INDIRECT("tRecap[" &amp; tVisu[[#This Row],[Colonne8]] &amp; "]"),tRecap[DATE],G$29,tRecap[Employé],Visu!$I$8)</f>
        <v>4.1666666666666664E-2</v>
      </c>
      <c r="H34" s="93">
        <f ca="1">SUMIFS(INDIRECT("tRecap[" &amp; tVisu[[#This Row],[Colonne8]] &amp; "]"),tRecap[DATE],H$29,tRecap[Employé],Visu!$I$8)</f>
        <v>4.1666666666666664E-2</v>
      </c>
      <c r="I34" s="24" t="s">
        <v>22</v>
      </c>
      <c r="J34" s="25">
        <f ca="1">SUM(B34:H34)</f>
        <v>0.24999999999999997</v>
      </c>
    </row>
    <row r="35" spans="2:10" x14ac:dyDescent="0.3">
      <c r="B35" s="104">
        <f ca="1">SUMIFS(INDIRECT("tRecap[" &amp; tVisu[[#This Row],[Colonne8]] &amp; "]"),tRecap[DATE],B$29,tRecap[Employé],Visu!$I$8)</f>
        <v>0</v>
      </c>
      <c r="C35" s="105">
        <f ca="1">SUMIFS(INDIRECT("tRecap[" &amp; tVisu[[#This Row],[Colonne8]] &amp; "]"),tRecap[DATE],C$29,tRecap[Employé],Visu!$I$8)</f>
        <v>1</v>
      </c>
      <c r="D35" s="105">
        <f ca="1">SUMIFS(INDIRECT("tRecap[" &amp; tVisu[[#This Row],[Colonne8]] &amp; "]"),tRecap[DATE],D$29,tRecap[Employé],Visu!$I$8)</f>
        <v>0</v>
      </c>
      <c r="E35" s="105">
        <f ca="1">SUMIFS(INDIRECT("tRecap[" &amp; tVisu[[#This Row],[Colonne8]] &amp; "]"),tRecap[DATE],E$29,tRecap[Employé],Visu!$I$8)</f>
        <v>0</v>
      </c>
      <c r="F35" s="105">
        <f ca="1">SUMIFS(INDIRECT("tRecap[" &amp; tVisu[[#This Row],[Colonne8]] &amp; "]"),tRecap[DATE],F$29,tRecap[Employé],Visu!$I$8)</f>
        <v>0</v>
      </c>
      <c r="G35" s="106">
        <f ca="1">SUMIFS(INDIRECT("tRecap[" &amp; tVisu[[#This Row],[Colonne8]] &amp; "]"),tRecap[DATE],G$29,tRecap[Employé],Visu!$I$8)</f>
        <v>0</v>
      </c>
      <c r="H35" s="106">
        <f ca="1">SUMIFS(INDIRECT("tRecap[" &amp; tVisu[[#This Row],[Colonne8]] &amp; "]"),tRecap[DATE],H$29,tRecap[Employé],Visu!$I$8)</f>
        <v>0</v>
      </c>
      <c r="I35" s="107" t="s">
        <v>18</v>
      </c>
      <c r="J35" s="102">
        <f t="shared" ref="J35:J37" ca="1" si="6">SUM(B35:H35)</f>
        <v>1</v>
      </c>
    </row>
    <row r="36" spans="2:10" ht="14.5" thickBot="1" x14ac:dyDescent="0.35">
      <c r="B36" s="108">
        <f ca="1">SUMIFS(INDIRECT("tRecap[" &amp; tVisu[[#This Row],[Colonne8]] &amp; "]"),tRecap[DATE],B$29,tRecap[Employé],Visu!$I$8)</f>
        <v>0</v>
      </c>
      <c r="C36" s="109">
        <f ca="1">SUMIFS(INDIRECT("tRecap[" &amp; tVisu[[#This Row],[Colonne8]] &amp; "]"),tRecap[DATE],C$29,tRecap[Employé],Visu!$I$8)</f>
        <v>0</v>
      </c>
      <c r="D36" s="109">
        <f ca="1">SUMIFS(INDIRECT("tRecap[" &amp; tVisu[[#This Row],[Colonne8]] &amp; "]"),tRecap[DATE],D$29,tRecap[Employé],Visu!$I$8)</f>
        <v>0</v>
      </c>
      <c r="E36" s="109">
        <f ca="1">SUMIFS(INDIRECT("tRecap[" &amp; tVisu[[#This Row],[Colonne8]] &amp; "]"),tRecap[DATE],E$29,tRecap[Employé],Visu!$I$8)</f>
        <v>0</v>
      </c>
      <c r="F36" s="109">
        <f ca="1">SUMIFS(INDIRECT("tRecap[" &amp; tVisu[[#This Row],[Colonne8]] &amp; "]"),tRecap[DATE],F$29,tRecap[Employé],Visu!$I$8)</f>
        <v>0</v>
      </c>
      <c r="G36" s="110">
        <f ca="1">SUMIFS(INDIRECT("tRecap[" &amp; tVisu[[#This Row],[Colonne8]] &amp; "]"),tRecap[DATE],G$29,tRecap[Employé],Visu!$I$8)</f>
        <v>0</v>
      </c>
      <c r="H36" s="110">
        <f ca="1">SUMIFS(INDIRECT("tRecap[" &amp; tVisu[[#This Row],[Colonne8]] &amp; "]"),tRecap[DATE],H$29,tRecap[Employé],Visu!$I$8)</f>
        <v>0</v>
      </c>
      <c r="I36" s="111" t="s">
        <v>19</v>
      </c>
      <c r="J36" s="103">
        <f t="shared" ca="1" si="6"/>
        <v>0</v>
      </c>
    </row>
    <row r="37" spans="2:10" ht="14.5" thickBot="1" x14ac:dyDescent="0.35">
      <c r="B37" s="112">
        <f ca="1">SUMIFS(INDIRECT("tRecap[" &amp; tVisu[[#This Row],[Colonne8]] &amp; "]"),tRecap[DATE],B$29,tRecap[Employé],Visu!$I$8)</f>
        <v>0</v>
      </c>
      <c r="C37" s="113">
        <f ca="1">SUMIFS(INDIRECT("tRecap[" &amp; tVisu[[#This Row],[Colonne8]] &amp; "]"),tRecap[DATE],C$29,tRecap[Employé],Visu!$I$8)</f>
        <v>0</v>
      </c>
      <c r="D37" s="113">
        <f ca="1">SUMIFS(INDIRECT("tRecap[" &amp; tVisu[[#This Row],[Colonne8]] &amp; "]"),tRecap[DATE],D$29,tRecap[Employé],Visu!$I$8)</f>
        <v>0</v>
      </c>
      <c r="E37" s="113">
        <f ca="1">SUMIFS(INDIRECT("tRecap[" &amp; tVisu[[#This Row],[Colonne8]] &amp; "]"),tRecap[DATE],E$29,tRecap[Employé],Visu!$I$8)</f>
        <v>0</v>
      </c>
      <c r="F37" s="113">
        <f ca="1">SUMIFS(INDIRECT("tRecap[" &amp; tVisu[[#This Row],[Colonne8]] &amp; "]"),tRecap[DATE],F$29,tRecap[Employé],Visu!$I$8)</f>
        <v>0</v>
      </c>
      <c r="G37" s="114">
        <f ca="1">SUMIFS(INDIRECT("tRecap[" &amp; tVisu[[#This Row],[Colonne8]] &amp; "]"),tRecap[DATE],G$29,tRecap[Employé],Visu!$I$8)</f>
        <v>0</v>
      </c>
      <c r="H37" s="114">
        <f ca="1">SUMIFS(INDIRECT("tRecap[" &amp; tVisu[[#This Row],[Colonne8]] &amp; "]"),tRecap[DATE],H$29,tRecap[Employé],Visu!$I$8)</f>
        <v>1</v>
      </c>
      <c r="I37" s="115" t="s">
        <v>23</v>
      </c>
      <c r="J37" s="103">
        <f t="shared" ca="1" si="6"/>
        <v>1</v>
      </c>
    </row>
    <row r="38" spans="2:10" ht="18.5" thickBot="1" x14ac:dyDescent="0.45">
      <c r="B38" s="26">
        <f>B29+7</f>
        <v>45642</v>
      </c>
      <c r="C38" s="26">
        <f t="shared" ref="C38:H38" si="7">C29+7</f>
        <v>45643</v>
      </c>
      <c r="D38" s="26">
        <f t="shared" si="7"/>
        <v>45644</v>
      </c>
      <c r="E38" s="26">
        <f t="shared" si="7"/>
        <v>45645</v>
      </c>
      <c r="F38" s="26">
        <f t="shared" si="7"/>
        <v>45646</v>
      </c>
      <c r="G38" s="53">
        <f t="shared" si="7"/>
        <v>45647</v>
      </c>
      <c r="H38" s="53">
        <f t="shared" si="7"/>
        <v>45648</v>
      </c>
      <c r="I38" s="27" t="s">
        <v>20</v>
      </c>
      <c r="J38" s="28">
        <f ca="1">SUM(J30:J33)-J34</f>
        <v>2.3333333333333335</v>
      </c>
    </row>
    <row r="39" spans="2:10" x14ac:dyDescent="0.3">
      <c r="B39" s="94">
        <f ca="1">SUMIFS(INDIRECT("tRecap[" &amp; tVisu[[#This Row],[Colonne8]] &amp; "]"),tRecap[DATE],B$38,tRecap[Employé],Visu!$I$8)</f>
        <v>4.1666666666666664E-2</v>
      </c>
      <c r="C39" s="84">
        <f ca="1">SUMIFS(INDIRECT("tRecap[" &amp; tVisu[[#This Row],[Colonne8]] &amp; "]"),tRecap[DATE],C$38,tRecap[Employé],Visu!$I$8)</f>
        <v>0.16666666666666666</v>
      </c>
      <c r="D39" s="84">
        <f ca="1">SUMIFS(INDIRECT("tRecap[" &amp; tVisu[[#This Row],[Colonne8]] &amp; "]"),tRecap[DATE],D$38,tRecap[Employé],Visu!$I$8)</f>
        <v>0.16666666666666666</v>
      </c>
      <c r="E39" s="84">
        <f ca="1">SUMIFS(INDIRECT("tRecap[" &amp; tVisu[[#This Row],[Colonne8]] &amp; "]"),tRecap[DATE],E$38,tRecap[Employé],Visu!$I$8)</f>
        <v>8.3333333333333329E-2</v>
      </c>
      <c r="F39" s="84">
        <f ca="1">SUMIFS(INDIRECT("tRecap[" &amp; tVisu[[#This Row],[Colonne8]] &amp; "]"),tRecap[DATE],F$38,tRecap[Employé],Visu!$I$8)</f>
        <v>0.125</v>
      </c>
      <c r="G39" s="85">
        <f ca="1">SUMIFS(INDIRECT("tRecap[" &amp; tVisu[[#This Row],[Colonne8]] &amp; "]"),tRecap[DATE],G$38,tRecap[Employé],Visu!$I$8)</f>
        <v>8.3333333333333329E-2</v>
      </c>
      <c r="H39" s="85">
        <f ca="1">SUMIFS(INDIRECT("tRecap[" &amp; tVisu[[#This Row],[Colonne8]] &amp; "]"),tRecap[DATE],H$38,tRecap[Employé],Visu!$I$8)</f>
        <v>0.125</v>
      </c>
      <c r="I39" s="29" t="s">
        <v>14</v>
      </c>
      <c r="J39" s="9">
        <f ca="1">SUM(B39:H39)</f>
        <v>0.79166666666666663</v>
      </c>
    </row>
    <row r="40" spans="2:10" x14ac:dyDescent="0.3">
      <c r="B40" s="95">
        <f ca="1">SUMIFS(INDIRECT("tRecap[" &amp; tVisu[[#This Row],[Colonne8]] &amp; "]"),tRecap[DATE],B$38,tRecap[Employé],Visu!$I$8)</f>
        <v>4.1666666666666664E-2</v>
      </c>
      <c r="C40" s="86">
        <f ca="1">SUMIFS(INDIRECT("tRecap[" &amp; tVisu[[#This Row],[Colonne8]] &amp; "]"),tRecap[DATE],C$38,tRecap[Employé],Visu!$I$8)</f>
        <v>0.16666666666666666</v>
      </c>
      <c r="D40" s="86">
        <f ca="1">SUMIFS(INDIRECT("tRecap[" &amp; tVisu[[#This Row],[Colonne8]] &amp; "]"),tRecap[DATE],D$38,tRecap[Employé],Visu!$I$8)</f>
        <v>0.20833333333333334</v>
      </c>
      <c r="E40" s="86">
        <f ca="1">SUMIFS(INDIRECT("tRecap[" &amp; tVisu[[#This Row],[Colonne8]] &amp; "]"),tRecap[DATE],E$38,tRecap[Employé],Visu!$I$8)</f>
        <v>4.1666666666666664E-2</v>
      </c>
      <c r="F40" s="86">
        <f ca="1">SUMIFS(INDIRECT("tRecap[" &amp; tVisu[[#This Row],[Colonne8]] &amp; "]"),tRecap[DATE],F$38,tRecap[Employé],Visu!$I$8)</f>
        <v>4.1666666666666664E-2</v>
      </c>
      <c r="G40" s="87">
        <f ca="1">SUMIFS(INDIRECT("tRecap[" &amp; tVisu[[#This Row],[Colonne8]] &amp; "]"),tRecap[DATE],G$38,tRecap[Employé],Visu!$I$8)</f>
        <v>0.16666666666666666</v>
      </c>
      <c r="H40" s="87">
        <f ca="1">SUMIFS(INDIRECT("tRecap[" &amp; tVisu[[#This Row],[Colonne8]] &amp; "]"),tRecap[DATE],H$38,tRecap[Employé],Visu!$I$8)</f>
        <v>8.3333333333333329E-2</v>
      </c>
      <c r="I40" s="12" t="s">
        <v>15</v>
      </c>
      <c r="J40" s="13">
        <f ca="1">SUM(B40:H40)</f>
        <v>0.75</v>
      </c>
    </row>
    <row r="41" spans="2:10" x14ac:dyDescent="0.3">
      <c r="B41" s="96">
        <f ca="1">SUMIFS(INDIRECT("tRecap[" &amp; tVisu[[#This Row],[Colonne8]] &amp; "]"),tRecap[DATE],B$38,tRecap[Employé],Visu!$I$8)</f>
        <v>0.16666666666666666</v>
      </c>
      <c r="C41" s="88">
        <f ca="1">SUMIFS(INDIRECT("tRecap[" &amp; tVisu[[#This Row],[Colonne8]] &amp; "]"),tRecap[DATE],C$38,tRecap[Employé],Visu!$I$8)</f>
        <v>0.125</v>
      </c>
      <c r="D41" s="88">
        <f ca="1">SUMIFS(INDIRECT("tRecap[" &amp; tVisu[[#This Row],[Colonne8]] &amp; "]"),tRecap[DATE],D$38,tRecap[Employé],Visu!$I$8)</f>
        <v>8.3333333333333329E-2</v>
      </c>
      <c r="E41" s="88">
        <f ca="1">SUMIFS(INDIRECT("tRecap[" &amp; tVisu[[#This Row],[Colonne8]] &amp; "]"),tRecap[DATE],E$38,tRecap[Employé],Visu!$I$8)</f>
        <v>0.16666666666666666</v>
      </c>
      <c r="F41" s="88">
        <f ca="1">SUMIFS(INDIRECT("tRecap[" &amp; tVisu[[#This Row],[Colonne8]] &amp; "]"),tRecap[DATE],F$38,tRecap[Employé],Visu!$I$8)</f>
        <v>0</v>
      </c>
      <c r="G41" s="89">
        <f ca="1">SUMIFS(INDIRECT("tRecap[" &amp; tVisu[[#This Row],[Colonne8]] &amp; "]"),tRecap[DATE],G$38,tRecap[Employé],Visu!$I$8)</f>
        <v>4.1666666666666664E-2</v>
      </c>
      <c r="H41" s="89">
        <f ca="1">SUMIFS(INDIRECT("tRecap[" &amp; tVisu[[#This Row],[Colonne8]] &amp; "]"),tRecap[DATE],H$38,tRecap[Employé],Visu!$I$8)</f>
        <v>0</v>
      </c>
      <c r="I41" s="16" t="s">
        <v>16</v>
      </c>
      <c r="J41" s="17">
        <f ca="1">SUM(B41:H41)</f>
        <v>0.58333333333333326</v>
      </c>
    </row>
    <row r="42" spans="2:10" x14ac:dyDescent="0.3">
      <c r="B42" s="97">
        <f ca="1">SUMIFS(INDIRECT("tRecap[" &amp; tVisu[[#This Row],[Colonne8]] &amp; "]"),tRecap[DATE],B$38,tRecap[Employé],Visu!$I$8)</f>
        <v>0</v>
      </c>
      <c r="C42" s="90">
        <f ca="1">SUMIFS(INDIRECT("tRecap[" &amp; tVisu[[#This Row],[Colonne8]] &amp; "]"),tRecap[DATE],C$38,tRecap[Employé],Visu!$I$8)</f>
        <v>4.1666666666666664E-2</v>
      </c>
      <c r="D42" s="90">
        <f ca="1">SUMIFS(INDIRECT("tRecap[" &amp; tVisu[[#This Row],[Colonne8]] &amp; "]"),tRecap[DATE],D$38,tRecap[Employé],Visu!$I$8)</f>
        <v>4.1666666666666664E-2</v>
      </c>
      <c r="E42" s="90">
        <f ca="1">SUMIFS(INDIRECT("tRecap[" &amp; tVisu[[#This Row],[Colonne8]] &amp; "]"),tRecap[DATE],E$38,tRecap[Employé],Visu!$I$8)</f>
        <v>4.1666666666666664E-2</v>
      </c>
      <c r="F42" s="90">
        <f ca="1">SUMIFS(INDIRECT("tRecap[" &amp; tVisu[[#This Row],[Colonne8]] &amp; "]"),tRecap[DATE],F$38,tRecap[Employé],Visu!$I$8)</f>
        <v>4.1666666666666664E-2</v>
      </c>
      <c r="G42" s="91">
        <f ca="1">SUMIFS(INDIRECT("tRecap[" &amp; tVisu[[#This Row],[Colonne8]] &amp; "]"),tRecap[DATE],G$38,tRecap[Employé],Visu!$I$8)</f>
        <v>0.125</v>
      </c>
      <c r="H42" s="91">
        <f ca="1">SUMIFS(INDIRECT("tRecap[" &amp; tVisu[[#This Row],[Colonne8]] &amp; "]"),tRecap[DATE],H$38,tRecap[Employé],Visu!$I$8)</f>
        <v>8.3333333333333329E-2</v>
      </c>
      <c r="I42" s="20" t="s">
        <v>17</v>
      </c>
      <c r="J42" s="21">
        <f ca="1">SUM(B42:H42)</f>
        <v>0.37499999999999994</v>
      </c>
    </row>
    <row r="43" spans="2:10" ht="14.5" thickBot="1" x14ac:dyDescent="0.35">
      <c r="B43" s="98">
        <f ca="1">SUMIFS(INDIRECT("tRecap[" &amp; tVisu[[#This Row],[Colonne8]] &amp; "]"),tRecap[DATE],B$38,tRecap[Employé],Visu!$I$8)</f>
        <v>0.20833333333333334</v>
      </c>
      <c r="C43" s="92">
        <f ca="1">SUMIFS(INDIRECT("tRecap[" &amp; tVisu[[#This Row],[Colonne8]] &amp; "]"),tRecap[DATE],C$38,tRecap[Employé],Visu!$I$8)</f>
        <v>0.20833333333333334</v>
      </c>
      <c r="D43" s="92">
        <f ca="1">SUMIFS(INDIRECT("tRecap[" &amp; tVisu[[#This Row],[Colonne8]] &amp; "]"),tRecap[DATE],D$38,tRecap[Employé],Visu!$I$8)</f>
        <v>8.3333333333333329E-2</v>
      </c>
      <c r="E43" s="92">
        <f ca="1">SUMIFS(INDIRECT("tRecap[" &amp; tVisu[[#This Row],[Colonne8]] &amp; "]"),tRecap[DATE],E$38,tRecap[Employé],Visu!$I$8)</f>
        <v>0.20833333333333334</v>
      </c>
      <c r="F43" s="92">
        <f ca="1">SUMIFS(INDIRECT("tRecap[" &amp; tVisu[[#This Row],[Colonne8]] &amp; "]"),tRecap[DATE],F$38,tRecap[Employé],Visu!$I$8)</f>
        <v>0.20833333333333334</v>
      </c>
      <c r="G43" s="93">
        <f ca="1">SUMIFS(INDIRECT("tRecap[" &amp; tVisu[[#This Row],[Colonne8]] &amp; "]"),tRecap[DATE],G$38,tRecap[Employé],Visu!$I$8)</f>
        <v>8.3333333333333329E-2</v>
      </c>
      <c r="H43" s="93">
        <f ca="1">SUMIFS(INDIRECT("tRecap[" &amp; tVisu[[#This Row],[Colonne8]] &amp; "]"),tRecap[DATE],H$38,tRecap[Employé],Visu!$I$8)</f>
        <v>4.1666666666666664E-2</v>
      </c>
      <c r="I43" s="24" t="s">
        <v>22</v>
      </c>
      <c r="J43" s="25">
        <f ca="1">SUM(B43:H43)</f>
        <v>1.0416666666666667</v>
      </c>
    </row>
    <row r="44" spans="2:10" x14ac:dyDescent="0.3">
      <c r="B44" s="104">
        <f ca="1">SUMIFS(INDIRECT("tRecap[" &amp; tVisu[[#This Row],[Colonne8]] &amp; "]"),tRecap[DATE],B$38,tRecap[Employé],Visu!$I$8)</f>
        <v>0</v>
      </c>
      <c r="C44" s="105">
        <f ca="1">SUMIFS(INDIRECT("tRecap[" &amp; tVisu[[#This Row],[Colonne8]] &amp; "]"),tRecap[DATE],C$38,tRecap[Employé],Visu!$I$8)</f>
        <v>0</v>
      </c>
      <c r="D44" s="105">
        <f ca="1">SUMIFS(INDIRECT("tRecap[" &amp; tVisu[[#This Row],[Colonne8]] &amp; "]"),tRecap[DATE],D$38,tRecap[Employé],Visu!$I$8)</f>
        <v>1</v>
      </c>
      <c r="E44" s="105">
        <f ca="1">SUMIFS(INDIRECT("tRecap[" &amp; tVisu[[#This Row],[Colonne8]] &amp; "]"),tRecap[DATE],E$38,tRecap[Employé],Visu!$I$8)</f>
        <v>0</v>
      </c>
      <c r="F44" s="105">
        <f ca="1">SUMIFS(INDIRECT("tRecap[" &amp; tVisu[[#This Row],[Colonne8]] &amp; "]"),tRecap[DATE],F$38,tRecap[Employé],Visu!$I$8)</f>
        <v>0</v>
      </c>
      <c r="G44" s="106">
        <f ca="1">SUMIFS(INDIRECT("tRecap[" &amp; tVisu[[#This Row],[Colonne8]] &amp; "]"),tRecap[DATE],G$38,tRecap[Employé],Visu!$I$8)</f>
        <v>0</v>
      </c>
      <c r="H44" s="106">
        <f ca="1">SUMIFS(INDIRECT("tRecap[" &amp; tVisu[[#This Row],[Colonne8]] &amp; "]"),tRecap[DATE],H$38,tRecap[Employé],Visu!$I$8)</f>
        <v>1</v>
      </c>
      <c r="I44" s="107" t="s">
        <v>18</v>
      </c>
      <c r="J44" s="102">
        <f t="shared" ref="J44:J46" ca="1" si="8">SUM(B44:H44)</f>
        <v>2</v>
      </c>
    </row>
    <row r="45" spans="2:10" ht="14.5" thickBot="1" x14ac:dyDescent="0.35">
      <c r="B45" s="108">
        <f ca="1">SUMIFS(INDIRECT("tRecap[" &amp; tVisu[[#This Row],[Colonne8]] &amp; "]"),tRecap[DATE],B$38,tRecap[Employé],Visu!$I$8)</f>
        <v>0</v>
      </c>
      <c r="C45" s="109">
        <f ca="1">SUMIFS(INDIRECT("tRecap[" &amp; tVisu[[#This Row],[Colonne8]] &amp; "]"),tRecap[DATE],C$38,tRecap[Employé],Visu!$I$8)</f>
        <v>0</v>
      </c>
      <c r="D45" s="109">
        <f ca="1">SUMIFS(INDIRECT("tRecap[" &amp; tVisu[[#This Row],[Colonne8]] &amp; "]"),tRecap[DATE],D$38,tRecap[Employé],Visu!$I$8)</f>
        <v>1</v>
      </c>
      <c r="E45" s="109">
        <f ca="1">SUMIFS(INDIRECT("tRecap[" &amp; tVisu[[#This Row],[Colonne8]] &amp; "]"),tRecap[DATE],E$38,tRecap[Employé],Visu!$I$8)</f>
        <v>1</v>
      </c>
      <c r="F45" s="109">
        <f ca="1">SUMIFS(INDIRECT("tRecap[" &amp; tVisu[[#This Row],[Colonne8]] &amp; "]"),tRecap[DATE],F$38,tRecap[Employé],Visu!$I$8)</f>
        <v>0</v>
      </c>
      <c r="G45" s="110">
        <f ca="1">SUMIFS(INDIRECT("tRecap[" &amp; tVisu[[#This Row],[Colonne8]] &amp; "]"),tRecap[DATE],G$38,tRecap[Employé],Visu!$I$8)</f>
        <v>0</v>
      </c>
      <c r="H45" s="110">
        <f ca="1">SUMIFS(INDIRECT("tRecap[" &amp; tVisu[[#This Row],[Colonne8]] &amp; "]"),tRecap[DATE],H$38,tRecap[Employé],Visu!$I$8)</f>
        <v>0</v>
      </c>
      <c r="I45" s="111" t="s">
        <v>19</v>
      </c>
      <c r="J45" s="103">
        <f t="shared" ca="1" si="8"/>
        <v>2</v>
      </c>
    </row>
    <row r="46" spans="2:10" ht="14.5" thickBot="1" x14ac:dyDescent="0.35">
      <c r="B46" s="112">
        <f ca="1">SUMIFS(INDIRECT("tRecap[" &amp; tVisu[[#This Row],[Colonne8]] &amp; "]"),tRecap[DATE],B$38,tRecap[Employé],Visu!$I$8)</f>
        <v>0</v>
      </c>
      <c r="C46" s="113">
        <f ca="1">SUMIFS(INDIRECT("tRecap[" &amp; tVisu[[#This Row],[Colonne8]] &amp; "]"),tRecap[DATE],C$38,tRecap[Employé],Visu!$I$8)</f>
        <v>0</v>
      </c>
      <c r="D46" s="113">
        <f ca="1">SUMIFS(INDIRECT("tRecap[" &amp; tVisu[[#This Row],[Colonne8]] &amp; "]"),tRecap[DATE],D$38,tRecap[Employé],Visu!$I$8)</f>
        <v>0</v>
      </c>
      <c r="E46" s="113">
        <f ca="1">SUMIFS(INDIRECT("tRecap[" &amp; tVisu[[#This Row],[Colonne8]] &amp; "]"),tRecap[DATE],E$38,tRecap[Employé],Visu!$I$8)</f>
        <v>1</v>
      </c>
      <c r="F46" s="113">
        <f ca="1">SUMIFS(INDIRECT("tRecap[" &amp; tVisu[[#This Row],[Colonne8]] &amp; "]"),tRecap[DATE],F$38,tRecap[Employé],Visu!$I$8)</f>
        <v>0</v>
      </c>
      <c r="G46" s="114">
        <f ca="1">SUMIFS(INDIRECT("tRecap[" &amp; tVisu[[#This Row],[Colonne8]] &amp; "]"),tRecap[DATE],G$38,tRecap[Employé],Visu!$I$8)</f>
        <v>0</v>
      </c>
      <c r="H46" s="114">
        <f ca="1">SUMIFS(INDIRECT("tRecap[" &amp; tVisu[[#This Row],[Colonne8]] &amp; "]"),tRecap[DATE],H$38,tRecap[Employé],Visu!$I$8)</f>
        <v>0</v>
      </c>
      <c r="I46" s="115" t="s">
        <v>23</v>
      </c>
      <c r="J46" s="103">
        <f t="shared" ca="1" si="8"/>
        <v>1</v>
      </c>
    </row>
    <row r="47" spans="2:10" ht="18.5" thickBot="1" x14ac:dyDescent="0.45">
      <c r="B47" s="26">
        <f>B38+7</f>
        <v>45649</v>
      </c>
      <c r="C47" s="26">
        <f t="shared" ref="C47:H47" si="9">C38+7</f>
        <v>45650</v>
      </c>
      <c r="D47" s="26">
        <f t="shared" si="9"/>
        <v>45651</v>
      </c>
      <c r="E47" s="26">
        <f t="shared" si="9"/>
        <v>45652</v>
      </c>
      <c r="F47" s="26">
        <f t="shared" si="9"/>
        <v>45653</v>
      </c>
      <c r="G47" s="53">
        <f t="shared" si="9"/>
        <v>45654</v>
      </c>
      <c r="H47" s="53">
        <f t="shared" si="9"/>
        <v>45655</v>
      </c>
      <c r="I47" s="27" t="s">
        <v>20</v>
      </c>
      <c r="J47" s="28">
        <f ca="1">SUM(J39:J42)-J43</f>
        <v>1.4583333333333333</v>
      </c>
    </row>
    <row r="48" spans="2:10" x14ac:dyDescent="0.3">
      <c r="B48" s="94">
        <f ca="1">SUMIFS(INDIRECT("tRecap[" &amp; tVisu[[#This Row],[Colonne8]] &amp; "]"),tRecap[DATE],B$47,tRecap[Employé],Visu!$I$8)</f>
        <v>8.3333333333333329E-2</v>
      </c>
      <c r="C48" s="84">
        <f ca="1">SUMIFS(INDIRECT("tRecap[" &amp; tVisu[[#This Row],[Colonne8]] &amp; "]"),tRecap[DATE],C$47,tRecap[Employé],Visu!$I$8)</f>
        <v>4.1666666666666664E-2</v>
      </c>
      <c r="D48" s="84">
        <f ca="1">SUMIFS(INDIRECT("tRecap[" &amp; tVisu[[#This Row],[Colonne8]] &amp; "]"),tRecap[DATE],D$47,tRecap[Employé],Visu!$I$8)</f>
        <v>0.20833333333333334</v>
      </c>
      <c r="E48" s="84">
        <f ca="1">SUMIFS(INDIRECT("tRecap[" &amp; tVisu[[#This Row],[Colonne8]] &amp; "]"),tRecap[DATE],E$47,tRecap[Employé],Visu!$I$8)</f>
        <v>0.125</v>
      </c>
      <c r="F48" s="84">
        <f ca="1">SUMIFS(INDIRECT("tRecap[" &amp; tVisu[[#This Row],[Colonne8]] &amp; "]"),tRecap[DATE],F$47,tRecap[Employé],Visu!$I$8)</f>
        <v>8.3333333333333329E-2</v>
      </c>
      <c r="G48" s="85">
        <f ca="1">SUMIFS(INDIRECT("tRecap[" &amp; tVisu[[#This Row],[Colonne8]] &amp; "]"),tRecap[DATE],G$47,tRecap[Employé],Visu!$I$8)</f>
        <v>0</v>
      </c>
      <c r="H48" s="85">
        <f ca="1">SUMIFS(INDIRECT("tRecap[" &amp; tVisu[[#This Row],[Colonne8]] &amp; "]"),tRecap[DATE],H$47,tRecap[Employé],Visu!$I$8)</f>
        <v>0</v>
      </c>
      <c r="I48" s="29" t="s">
        <v>14</v>
      </c>
      <c r="J48" s="9">
        <f ca="1">SUM(B48:H48)</f>
        <v>0.54166666666666674</v>
      </c>
    </row>
    <row r="49" spans="2:10" x14ac:dyDescent="0.3">
      <c r="B49" s="95">
        <f ca="1">SUMIFS(INDIRECT("tRecap[" &amp; tVisu[[#This Row],[Colonne8]] &amp; "]"),tRecap[DATE],B$47,tRecap[Employé],Visu!$I$8)</f>
        <v>4.1666666666666664E-2</v>
      </c>
      <c r="C49" s="86">
        <f ca="1">SUMIFS(INDIRECT("tRecap[" &amp; tVisu[[#This Row],[Colonne8]] &amp; "]"),tRecap[DATE],C$47,tRecap[Employé],Visu!$I$8)</f>
        <v>0.20833333333333334</v>
      </c>
      <c r="D49" s="86">
        <f ca="1">SUMIFS(INDIRECT("tRecap[" &amp; tVisu[[#This Row],[Colonne8]] &amp; "]"),tRecap[DATE],D$47,tRecap[Employé],Visu!$I$8)</f>
        <v>0</v>
      </c>
      <c r="E49" s="86">
        <f ca="1">SUMIFS(INDIRECT("tRecap[" &amp; tVisu[[#This Row],[Colonne8]] &amp; "]"),tRecap[DATE],E$47,tRecap[Employé],Visu!$I$8)</f>
        <v>0.20833333333333334</v>
      </c>
      <c r="F49" s="86">
        <f ca="1">SUMIFS(INDIRECT("tRecap[" &amp; tVisu[[#This Row],[Colonne8]] &amp; "]"),tRecap[DATE],F$47,tRecap[Employé],Visu!$I$8)</f>
        <v>0.16666666666666666</v>
      </c>
      <c r="G49" s="87">
        <f ca="1">SUMIFS(INDIRECT("tRecap[" &amp; tVisu[[#This Row],[Colonne8]] &amp; "]"),tRecap[DATE],G$47,tRecap[Employé],Visu!$I$8)</f>
        <v>0</v>
      </c>
      <c r="H49" s="87">
        <f ca="1">SUMIFS(INDIRECT("tRecap[" &amp; tVisu[[#This Row],[Colonne8]] &amp; "]"),tRecap[DATE],H$47,tRecap[Employé],Visu!$I$8)</f>
        <v>0</v>
      </c>
      <c r="I49" s="12" t="s">
        <v>15</v>
      </c>
      <c r="J49" s="13">
        <f ca="1">SUM(B49:H49)</f>
        <v>0.625</v>
      </c>
    </row>
    <row r="50" spans="2:10" x14ac:dyDescent="0.3">
      <c r="B50" s="96">
        <f ca="1">SUMIFS(INDIRECT("tRecap[" &amp; tVisu[[#This Row],[Colonne8]] &amp; "]"),tRecap[DATE],B$47,tRecap[Employé],Visu!$I$8)</f>
        <v>0.20833333333333334</v>
      </c>
      <c r="C50" s="88">
        <f ca="1">SUMIFS(INDIRECT("tRecap[" &amp; tVisu[[#This Row],[Colonne8]] &amp; "]"),tRecap[DATE],C$47,tRecap[Employé],Visu!$I$8)</f>
        <v>8.3333333333333329E-2</v>
      </c>
      <c r="D50" s="88">
        <f ca="1">SUMIFS(INDIRECT("tRecap[" &amp; tVisu[[#This Row],[Colonne8]] &amp; "]"),tRecap[DATE],D$47,tRecap[Employé],Visu!$I$8)</f>
        <v>0.16666666666666666</v>
      </c>
      <c r="E50" s="88">
        <f ca="1">SUMIFS(INDIRECT("tRecap[" &amp; tVisu[[#This Row],[Colonne8]] &amp; "]"),tRecap[DATE],E$47,tRecap[Employé],Visu!$I$8)</f>
        <v>4.1666666666666664E-2</v>
      </c>
      <c r="F50" s="88">
        <f ca="1">SUMIFS(INDIRECT("tRecap[" &amp; tVisu[[#This Row],[Colonne8]] &amp; "]"),tRecap[DATE],F$47,tRecap[Employé],Visu!$I$8)</f>
        <v>0.20833333333333334</v>
      </c>
      <c r="G50" s="89">
        <f ca="1">SUMIFS(INDIRECT("tRecap[" &amp; tVisu[[#This Row],[Colonne8]] &amp; "]"),tRecap[DATE],G$47,tRecap[Employé],Visu!$I$8)</f>
        <v>0</v>
      </c>
      <c r="H50" s="89">
        <f ca="1">SUMIFS(INDIRECT("tRecap[" &amp; tVisu[[#This Row],[Colonne8]] &amp; "]"),tRecap[DATE],H$47,tRecap[Employé],Visu!$I$8)</f>
        <v>0</v>
      </c>
      <c r="I50" s="16" t="s">
        <v>16</v>
      </c>
      <c r="J50" s="17">
        <f ca="1">SUM(B50:H50)</f>
        <v>0.70833333333333337</v>
      </c>
    </row>
    <row r="51" spans="2:10" x14ac:dyDescent="0.3">
      <c r="B51" s="97">
        <f ca="1">SUMIFS(INDIRECT("tRecap[" &amp; tVisu[[#This Row],[Colonne8]] &amp; "]"),tRecap[DATE],B$47,tRecap[Employé],Visu!$I$8)</f>
        <v>0.20833333333333334</v>
      </c>
      <c r="C51" s="90">
        <f ca="1">SUMIFS(INDIRECT("tRecap[" &amp; tVisu[[#This Row],[Colonne8]] &amp; "]"),tRecap[DATE],C$47,tRecap[Employé],Visu!$I$8)</f>
        <v>0.125</v>
      </c>
      <c r="D51" s="90">
        <f ca="1">SUMIFS(INDIRECT("tRecap[" &amp; tVisu[[#This Row],[Colonne8]] &amp; "]"),tRecap[DATE],D$47,tRecap[Employé],Visu!$I$8)</f>
        <v>4.1666666666666664E-2</v>
      </c>
      <c r="E51" s="90">
        <f ca="1">SUMIFS(INDIRECT("tRecap[" &amp; tVisu[[#This Row],[Colonne8]] &amp; "]"),tRecap[DATE],E$47,tRecap[Employé],Visu!$I$8)</f>
        <v>4.1666666666666664E-2</v>
      </c>
      <c r="F51" s="90">
        <f ca="1">SUMIFS(INDIRECT("tRecap[" &amp; tVisu[[#This Row],[Colonne8]] &amp; "]"),tRecap[DATE],F$47,tRecap[Employé],Visu!$I$8)</f>
        <v>0.20833333333333334</v>
      </c>
      <c r="G51" s="91">
        <f ca="1">SUMIFS(INDIRECT("tRecap[" &amp; tVisu[[#This Row],[Colonne8]] &amp; "]"),tRecap[DATE],G$47,tRecap[Employé],Visu!$I$8)</f>
        <v>0</v>
      </c>
      <c r="H51" s="91">
        <f ca="1">SUMIFS(INDIRECT("tRecap[" &amp; tVisu[[#This Row],[Colonne8]] &amp; "]"),tRecap[DATE],H$47,tRecap[Employé],Visu!$I$8)</f>
        <v>0</v>
      </c>
      <c r="I51" s="20" t="s">
        <v>17</v>
      </c>
      <c r="J51" s="21">
        <f ca="1">SUM(B51:H51)</f>
        <v>0.62500000000000011</v>
      </c>
    </row>
    <row r="52" spans="2:10" ht="14.5" thickBot="1" x14ac:dyDescent="0.35">
      <c r="B52" s="98">
        <f ca="1">SUMIFS(INDIRECT("tRecap[" &amp; tVisu[[#This Row],[Colonne8]] &amp; "]"),tRecap[DATE],B$47,tRecap[Employé],Visu!$I$8)</f>
        <v>0</v>
      </c>
      <c r="C52" s="92">
        <f ca="1">SUMIFS(INDIRECT("tRecap[" &amp; tVisu[[#This Row],[Colonne8]] &amp; "]"),tRecap[DATE],C$47,tRecap[Employé],Visu!$I$8)</f>
        <v>4.1666666666666664E-2</v>
      </c>
      <c r="D52" s="92">
        <f ca="1">SUMIFS(INDIRECT("tRecap[" &amp; tVisu[[#This Row],[Colonne8]] &amp; "]"),tRecap[DATE],D$47,tRecap[Employé],Visu!$I$8)</f>
        <v>0.16666666666666666</v>
      </c>
      <c r="E52" s="92">
        <f ca="1">SUMIFS(INDIRECT("tRecap[" &amp; tVisu[[#This Row],[Colonne8]] &amp; "]"),tRecap[DATE],E$47,tRecap[Employé],Visu!$I$8)</f>
        <v>0.16666666666666666</v>
      </c>
      <c r="F52" s="92">
        <f ca="1">SUMIFS(INDIRECT("tRecap[" &amp; tVisu[[#This Row],[Colonne8]] &amp; "]"),tRecap[DATE],F$47,tRecap[Employé],Visu!$I$8)</f>
        <v>4.1666666666666664E-2</v>
      </c>
      <c r="G52" s="93">
        <f ca="1">SUMIFS(INDIRECT("tRecap[" &amp; tVisu[[#This Row],[Colonne8]] &amp; "]"),tRecap[DATE],G$47,tRecap[Employé],Visu!$I$8)</f>
        <v>0</v>
      </c>
      <c r="H52" s="93">
        <f ca="1">SUMIFS(INDIRECT("tRecap[" &amp; tVisu[[#This Row],[Colonne8]] &amp; "]"),tRecap[DATE],H$47,tRecap[Employé],Visu!$I$8)</f>
        <v>0</v>
      </c>
      <c r="I52" s="24" t="s">
        <v>22</v>
      </c>
      <c r="J52" s="25">
        <f ca="1">SUM(B52:H52)</f>
        <v>0.41666666666666669</v>
      </c>
    </row>
    <row r="53" spans="2:10" x14ac:dyDescent="0.3">
      <c r="B53" s="104">
        <f ca="1">SUMIFS(INDIRECT("tRecap[" &amp; tVisu[[#This Row],[Colonne8]] &amp; "]"),tRecap[DATE],B$47,tRecap[Employé],Visu!$I$8)</f>
        <v>0</v>
      </c>
      <c r="C53" s="105">
        <f ca="1">SUMIFS(INDIRECT("tRecap[" &amp; tVisu[[#This Row],[Colonne8]] &amp; "]"),tRecap[DATE],C$47,tRecap[Employé],Visu!$I$8)</f>
        <v>0</v>
      </c>
      <c r="D53" s="105">
        <f ca="1">SUMIFS(INDIRECT("tRecap[" &amp; tVisu[[#This Row],[Colonne8]] &amp; "]"),tRecap[DATE],D$47,tRecap[Employé],Visu!$I$8)</f>
        <v>0</v>
      </c>
      <c r="E53" s="105">
        <f ca="1">SUMIFS(INDIRECT("tRecap[" &amp; tVisu[[#This Row],[Colonne8]] &amp; "]"),tRecap[DATE],E$47,tRecap[Employé],Visu!$I$8)</f>
        <v>0</v>
      </c>
      <c r="F53" s="105">
        <f ca="1">SUMIFS(INDIRECT("tRecap[" &amp; tVisu[[#This Row],[Colonne8]] &amp; "]"),tRecap[DATE],F$47,tRecap[Employé],Visu!$I$8)</f>
        <v>0</v>
      </c>
      <c r="G53" s="106">
        <f ca="1">SUMIFS(INDIRECT("tRecap[" &amp; tVisu[[#This Row],[Colonne8]] &amp; "]"),tRecap[DATE],G$47,tRecap[Employé],Visu!$I$8)</f>
        <v>0</v>
      </c>
      <c r="H53" s="106">
        <f ca="1">SUMIFS(INDIRECT("tRecap[" &amp; tVisu[[#This Row],[Colonne8]] &amp; "]"),tRecap[DATE],H$47,tRecap[Employé],Visu!$I$8)</f>
        <v>0</v>
      </c>
      <c r="I53" s="107" t="s">
        <v>18</v>
      </c>
      <c r="J53" s="102">
        <f t="shared" ref="J53:J55" ca="1" si="10">SUM(B53:H53)</f>
        <v>0</v>
      </c>
    </row>
    <row r="54" spans="2:10" ht="14.5" thickBot="1" x14ac:dyDescent="0.35">
      <c r="B54" s="108">
        <f ca="1">SUMIFS(INDIRECT("tRecap[" &amp; tVisu[[#This Row],[Colonne8]] &amp; "]"),tRecap[DATE],B$47,tRecap[Employé],Visu!$I$8)</f>
        <v>1</v>
      </c>
      <c r="C54" s="109">
        <f ca="1">SUMIFS(INDIRECT("tRecap[" &amp; tVisu[[#This Row],[Colonne8]] &amp; "]"),tRecap[DATE],C$47,tRecap[Employé],Visu!$I$8)</f>
        <v>0</v>
      </c>
      <c r="D54" s="109">
        <f ca="1">SUMIFS(INDIRECT("tRecap[" &amp; tVisu[[#This Row],[Colonne8]] &amp; "]"),tRecap[DATE],D$47,tRecap[Employé],Visu!$I$8)</f>
        <v>1</v>
      </c>
      <c r="E54" s="109">
        <f ca="1">SUMIFS(INDIRECT("tRecap[" &amp; tVisu[[#This Row],[Colonne8]] &amp; "]"),tRecap[DATE],E$47,tRecap[Employé],Visu!$I$8)</f>
        <v>0</v>
      </c>
      <c r="F54" s="109">
        <f ca="1">SUMIFS(INDIRECT("tRecap[" &amp; tVisu[[#This Row],[Colonne8]] &amp; "]"),tRecap[DATE],F$47,tRecap[Employé],Visu!$I$8)</f>
        <v>0</v>
      </c>
      <c r="G54" s="110">
        <f ca="1">SUMIFS(INDIRECT("tRecap[" &amp; tVisu[[#This Row],[Colonne8]] &amp; "]"),tRecap[DATE],G$47,tRecap[Employé],Visu!$I$8)</f>
        <v>0</v>
      </c>
      <c r="H54" s="110">
        <f ca="1">SUMIFS(INDIRECT("tRecap[" &amp; tVisu[[#This Row],[Colonne8]] &amp; "]"),tRecap[DATE],H$47,tRecap[Employé],Visu!$I$8)</f>
        <v>0</v>
      </c>
      <c r="I54" s="111" t="s">
        <v>19</v>
      </c>
      <c r="J54" s="103">
        <f t="shared" ca="1" si="10"/>
        <v>2</v>
      </c>
    </row>
    <row r="55" spans="2:10" ht="14.5" thickBot="1" x14ac:dyDescent="0.35">
      <c r="B55" s="112">
        <f ca="1">SUMIFS(INDIRECT("tRecap[" &amp; tVisu[[#This Row],[Colonne8]] &amp; "]"),tRecap[DATE],B$47,tRecap[Employé],Visu!$I$8)</f>
        <v>0</v>
      </c>
      <c r="C55" s="113">
        <f ca="1">SUMIFS(INDIRECT("tRecap[" &amp; tVisu[[#This Row],[Colonne8]] &amp; "]"),tRecap[DATE],C$47,tRecap[Employé],Visu!$I$8)</f>
        <v>0</v>
      </c>
      <c r="D55" s="113">
        <f ca="1">SUMIFS(INDIRECT("tRecap[" &amp; tVisu[[#This Row],[Colonne8]] &amp; "]"),tRecap[DATE],D$47,tRecap[Employé],Visu!$I$8)</f>
        <v>0</v>
      </c>
      <c r="E55" s="113">
        <f ca="1">SUMIFS(INDIRECT("tRecap[" &amp; tVisu[[#This Row],[Colonne8]] &amp; "]"),tRecap[DATE],E$47,tRecap[Employé],Visu!$I$8)</f>
        <v>0</v>
      </c>
      <c r="F55" s="113">
        <f ca="1">SUMIFS(INDIRECT("tRecap[" &amp; tVisu[[#This Row],[Colonne8]] &amp; "]"),tRecap[DATE],F$47,tRecap[Employé],Visu!$I$8)</f>
        <v>0</v>
      </c>
      <c r="G55" s="114">
        <f ca="1">SUMIFS(INDIRECT("tRecap[" &amp; tVisu[[#This Row],[Colonne8]] &amp; "]"),tRecap[DATE],G$47,tRecap[Employé],Visu!$I$8)</f>
        <v>0</v>
      </c>
      <c r="H55" s="114">
        <f ca="1">SUMIFS(INDIRECT("tRecap[" &amp; tVisu[[#This Row],[Colonne8]] &amp; "]"),tRecap[DATE],H$47,tRecap[Employé],Visu!$I$8)</f>
        <v>0</v>
      </c>
      <c r="I55" s="115" t="s">
        <v>23</v>
      </c>
      <c r="J55" s="103">
        <f t="shared" ca="1" si="10"/>
        <v>0</v>
      </c>
    </row>
    <row r="56" spans="2:10" ht="18.5" thickBot="1" x14ac:dyDescent="0.45">
      <c r="B56" s="26">
        <f>B47+7</f>
        <v>45656</v>
      </c>
      <c r="C56" s="26">
        <f t="shared" ref="C56:H56" si="11">C47+7</f>
        <v>45657</v>
      </c>
      <c r="D56" s="26">
        <f t="shared" si="11"/>
        <v>45658</v>
      </c>
      <c r="E56" s="26">
        <f t="shared" si="11"/>
        <v>45659</v>
      </c>
      <c r="F56" s="26">
        <f t="shared" si="11"/>
        <v>45660</v>
      </c>
      <c r="G56" s="53">
        <f t="shared" si="11"/>
        <v>45661</v>
      </c>
      <c r="H56" s="53">
        <f t="shared" si="11"/>
        <v>45662</v>
      </c>
      <c r="I56" s="27" t="s">
        <v>20</v>
      </c>
      <c r="J56" s="28">
        <f ca="1">SUM(J48:J51)-J52</f>
        <v>2.0833333333333335</v>
      </c>
    </row>
    <row r="57" spans="2:10" x14ac:dyDescent="0.3">
      <c r="B57" s="94">
        <f ca="1">SUMIFS(INDIRECT("tRecap[" &amp; tVisu[[#This Row],[Colonne8]] &amp; "]"),tRecap[DATE],B$56,tRecap[Employé],Visu!$I$8)</f>
        <v>0</v>
      </c>
      <c r="C57" s="84">
        <f ca="1">SUMIFS(INDIRECT("tRecap[" &amp; tVisu[[#This Row],[Colonne8]] &amp; "]"),tRecap[DATE],C$56,tRecap[Employé],Visu!$I$8)</f>
        <v>0</v>
      </c>
      <c r="D57" s="84">
        <f ca="1">SUMIFS(INDIRECT("tRecap[" &amp; tVisu[[#This Row],[Colonne8]] &amp; "]"),tRecap[DATE],D$56,tRecap[Employé],Visu!$I$8)</f>
        <v>0</v>
      </c>
      <c r="E57" s="84">
        <f ca="1">SUMIFS(INDIRECT("tRecap[" &amp; tVisu[[#This Row],[Colonne8]] &amp; "]"),tRecap[DATE],E$56,tRecap[Employé],Visu!$I$8)</f>
        <v>0</v>
      </c>
      <c r="F57" s="84">
        <f ca="1">SUMIFS(INDIRECT("tRecap[" &amp; tVisu[[#This Row],[Colonne8]] &amp; "]"),tRecap[DATE],F$56,tRecap[Employé],Visu!$I$8)</f>
        <v>0</v>
      </c>
      <c r="G57" s="85">
        <f ca="1">SUMIFS(INDIRECT("tRecap[" &amp; tVisu[[#This Row],[Colonne8]] &amp; "]"),tRecap[DATE],G$56,tRecap[Employé],Visu!$I$8)</f>
        <v>0</v>
      </c>
      <c r="H57" s="85">
        <f ca="1">SUMIFS(INDIRECT("tRecap[" &amp; tVisu[[#This Row],[Colonne8]] &amp; "]"),tRecap[DATE],H$56,tRecap[Employé],Visu!$I$8)</f>
        <v>0</v>
      </c>
      <c r="I57" s="29" t="s">
        <v>14</v>
      </c>
      <c r="J57" s="9">
        <f ca="1">SUM(B57:H57)</f>
        <v>0</v>
      </c>
    </row>
    <row r="58" spans="2:10" x14ac:dyDescent="0.3">
      <c r="B58" s="95">
        <f ca="1">SUMIFS(INDIRECT("tRecap[" &amp; tVisu[[#This Row],[Colonne8]] &amp; "]"),tRecap[DATE],B$56,tRecap[Employé],Visu!$I$8)</f>
        <v>0</v>
      </c>
      <c r="C58" s="86">
        <f ca="1">SUMIFS(INDIRECT("tRecap[" &amp; tVisu[[#This Row],[Colonne8]] &amp; "]"),tRecap[DATE],C$56,tRecap[Employé],Visu!$I$8)</f>
        <v>0</v>
      </c>
      <c r="D58" s="86">
        <f ca="1">SUMIFS(INDIRECT("tRecap[" &amp; tVisu[[#This Row],[Colonne8]] &amp; "]"),tRecap[DATE],D$56,tRecap[Employé],Visu!$I$8)</f>
        <v>0</v>
      </c>
      <c r="E58" s="86">
        <f ca="1">SUMIFS(INDIRECT("tRecap[" &amp; tVisu[[#This Row],[Colonne8]] &amp; "]"),tRecap[DATE],E$56,tRecap[Employé],Visu!$I$8)</f>
        <v>0</v>
      </c>
      <c r="F58" s="86">
        <f ca="1">SUMIFS(INDIRECT("tRecap[" &amp; tVisu[[#This Row],[Colonne8]] &amp; "]"),tRecap[DATE],F$56,tRecap[Employé],Visu!$I$8)</f>
        <v>0</v>
      </c>
      <c r="G58" s="87">
        <f ca="1">SUMIFS(INDIRECT("tRecap[" &amp; tVisu[[#This Row],[Colonne8]] &amp; "]"),tRecap[DATE],G$56,tRecap[Employé],Visu!$I$8)</f>
        <v>0</v>
      </c>
      <c r="H58" s="87">
        <f ca="1">SUMIFS(INDIRECT("tRecap[" &amp; tVisu[[#This Row],[Colonne8]] &amp; "]"),tRecap[DATE],H$56,tRecap[Employé],Visu!$I$8)</f>
        <v>0</v>
      </c>
      <c r="I58" s="12" t="s">
        <v>15</v>
      </c>
      <c r="J58" s="13">
        <f ca="1">SUM(B58:H58)</f>
        <v>0</v>
      </c>
    </row>
    <row r="59" spans="2:10" x14ac:dyDescent="0.3">
      <c r="B59" s="96">
        <f ca="1">SUMIFS(INDIRECT("tRecap[" &amp; tVisu[[#This Row],[Colonne8]] &amp; "]"),tRecap[DATE],B$56,tRecap[Employé],Visu!$I$8)</f>
        <v>0</v>
      </c>
      <c r="C59" s="88">
        <f ca="1">SUMIFS(INDIRECT("tRecap[" &amp; tVisu[[#This Row],[Colonne8]] &amp; "]"),tRecap[DATE],C$56,tRecap[Employé],Visu!$I$8)</f>
        <v>0</v>
      </c>
      <c r="D59" s="88">
        <f ca="1">SUMIFS(INDIRECT("tRecap[" &amp; tVisu[[#This Row],[Colonne8]] &amp; "]"),tRecap[DATE],D$56,tRecap[Employé],Visu!$I$8)</f>
        <v>0</v>
      </c>
      <c r="E59" s="88">
        <f ca="1">SUMIFS(INDIRECT("tRecap[" &amp; tVisu[[#This Row],[Colonne8]] &amp; "]"),tRecap[DATE],E$56,tRecap[Employé],Visu!$I$8)</f>
        <v>0</v>
      </c>
      <c r="F59" s="88">
        <f ca="1">SUMIFS(INDIRECT("tRecap[" &amp; tVisu[[#This Row],[Colonne8]] &amp; "]"),tRecap[DATE],F$56,tRecap[Employé],Visu!$I$8)</f>
        <v>0</v>
      </c>
      <c r="G59" s="89">
        <f ca="1">SUMIFS(INDIRECT("tRecap[" &amp; tVisu[[#This Row],[Colonne8]] &amp; "]"),tRecap[DATE],G$56,tRecap[Employé],Visu!$I$8)</f>
        <v>0</v>
      </c>
      <c r="H59" s="89">
        <f ca="1">SUMIFS(INDIRECT("tRecap[" &amp; tVisu[[#This Row],[Colonne8]] &amp; "]"),tRecap[DATE],H$56,tRecap[Employé],Visu!$I$8)</f>
        <v>0</v>
      </c>
      <c r="I59" s="16" t="s">
        <v>16</v>
      </c>
      <c r="J59" s="17">
        <f ca="1">SUM(B59:H59)</f>
        <v>0</v>
      </c>
    </row>
    <row r="60" spans="2:10" x14ac:dyDescent="0.3">
      <c r="B60" s="97">
        <f ca="1">SUMIFS(INDIRECT("tRecap[" &amp; tVisu[[#This Row],[Colonne8]] &amp; "]"),tRecap[DATE],B$56,tRecap[Employé],Visu!$I$8)</f>
        <v>0</v>
      </c>
      <c r="C60" s="90">
        <f ca="1">SUMIFS(INDIRECT("tRecap[" &amp; tVisu[[#This Row],[Colonne8]] &amp; "]"),tRecap[DATE],C$56,tRecap[Employé],Visu!$I$8)</f>
        <v>0</v>
      </c>
      <c r="D60" s="90">
        <f ca="1">SUMIFS(INDIRECT("tRecap[" &amp; tVisu[[#This Row],[Colonne8]] &amp; "]"),tRecap[DATE],D$56,tRecap[Employé],Visu!$I$8)</f>
        <v>0</v>
      </c>
      <c r="E60" s="90">
        <f ca="1">SUMIFS(INDIRECT("tRecap[" &amp; tVisu[[#This Row],[Colonne8]] &amp; "]"),tRecap[DATE],E$56,tRecap[Employé],Visu!$I$8)</f>
        <v>0</v>
      </c>
      <c r="F60" s="90">
        <f ca="1">SUMIFS(INDIRECT("tRecap[" &amp; tVisu[[#This Row],[Colonne8]] &amp; "]"),tRecap[DATE],F$56,tRecap[Employé],Visu!$I$8)</f>
        <v>0</v>
      </c>
      <c r="G60" s="91">
        <f ca="1">SUMIFS(INDIRECT("tRecap[" &amp; tVisu[[#This Row],[Colonne8]] &amp; "]"),tRecap[DATE],G$56,tRecap[Employé],Visu!$I$8)</f>
        <v>0</v>
      </c>
      <c r="H60" s="91">
        <f ca="1">SUMIFS(INDIRECT("tRecap[" &amp; tVisu[[#This Row],[Colonne8]] &amp; "]"),tRecap[DATE],H$56,tRecap[Employé],Visu!$I$8)</f>
        <v>0</v>
      </c>
      <c r="I60" s="20" t="s">
        <v>17</v>
      </c>
      <c r="J60" s="21">
        <f ca="1">SUM(B60:H60)</f>
        <v>0</v>
      </c>
    </row>
    <row r="61" spans="2:10" ht="14.5" thickBot="1" x14ac:dyDescent="0.35">
      <c r="B61" s="98">
        <f ca="1">SUMIFS(INDIRECT("tRecap[" &amp; tVisu[[#This Row],[Colonne8]] &amp; "]"),tRecap[DATE],B$56,tRecap[Employé],Visu!$I$8)</f>
        <v>0</v>
      </c>
      <c r="C61" s="92">
        <f ca="1">SUMIFS(INDIRECT("tRecap[" &amp; tVisu[[#This Row],[Colonne8]] &amp; "]"),tRecap[DATE],C$56,tRecap[Employé],Visu!$I$8)</f>
        <v>0</v>
      </c>
      <c r="D61" s="92">
        <f ca="1">SUMIFS(INDIRECT("tRecap[" &amp; tVisu[[#This Row],[Colonne8]] &amp; "]"),tRecap[DATE],D$56,tRecap[Employé],Visu!$I$8)</f>
        <v>0</v>
      </c>
      <c r="E61" s="92">
        <f ca="1">SUMIFS(INDIRECT("tRecap[" &amp; tVisu[[#This Row],[Colonne8]] &amp; "]"),tRecap[DATE],E$56,tRecap[Employé],Visu!$I$8)</f>
        <v>0</v>
      </c>
      <c r="F61" s="92">
        <f ca="1">SUMIFS(INDIRECT("tRecap[" &amp; tVisu[[#This Row],[Colonne8]] &amp; "]"),tRecap[DATE],F$56,tRecap[Employé],Visu!$I$8)</f>
        <v>0</v>
      </c>
      <c r="G61" s="93">
        <f ca="1">SUMIFS(INDIRECT("tRecap[" &amp; tVisu[[#This Row],[Colonne8]] &amp; "]"),tRecap[DATE],G$56,tRecap[Employé],Visu!$I$8)</f>
        <v>0</v>
      </c>
      <c r="H61" s="93">
        <f ca="1">SUMIFS(INDIRECT("tRecap[" &amp; tVisu[[#This Row],[Colonne8]] &amp; "]"),tRecap[DATE],H$56,tRecap[Employé],Visu!$I$8)</f>
        <v>0</v>
      </c>
      <c r="I61" s="24" t="s">
        <v>22</v>
      </c>
      <c r="J61" s="25">
        <f ca="1">SUM(B61:H61)</f>
        <v>0</v>
      </c>
    </row>
    <row r="62" spans="2:10" x14ac:dyDescent="0.3">
      <c r="B62" s="104">
        <f ca="1">SUMIFS(INDIRECT("tRecap[" &amp; tVisu[[#This Row],[Colonne8]] &amp; "]"),tRecap[DATE],B$56,tRecap[Employé],Visu!$I$8)</f>
        <v>0</v>
      </c>
      <c r="C62" s="105">
        <f ca="1">SUMIFS(INDIRECT("tRecap[" &amp; tVisu[[#This Row],[Colonne8]] &amp; "]"),tRecap[DATE],C$56,tRecap[Employé],Visu!$I$8)</f>
        <v>0</v>
      </c>
      <c r="D62" s="105">
        <f ca="1">SUMIFS(INDIRECT("tRecap[" &amp; tVisu[[#This Row],[Colonne8]] &amp; "]"),tRecap[DATE],D$56,tRecap[Employé],Visu!$I$8)</f>
        <v>0</v>
      </c>
      <c r="E62" s="105">
        <f ca="1">SUMIFS(INDIRECT("tRecap[" &amp; tVisu[[#This Row],[Colonne8]] &amp; "]"),tRecap[DATE],E$56,tRecap[Employé],Visu!$I$8)</f>
        <v>0</v>
      </c>
      <c r="F62" s="105">
        <f ca="1">SUMIFS(INDIRECT("tRecap[" &amp; tVisu[[#This Row],[Colonne8]] &amp; "]"),tRecap[DATE],F$56,tRecap[Employé],Visu!$I$8)</f>
        <v>0</v>
      </c>
      <c r="G62" s="106">
        <f ca="1">SUMIFS(INDIRECT("tRecap[" &amp; tVisu[[#This Row],[Colonne8]] &amp; "]"),tRecap[DATE],G$56,tRecap[Employé],Visu!$I$8)</f>
        <v>0</v>
      </c>
      <c r="H62" s="106">
        <f ca="1">SUMIFS(INDIRECT("tRecap[" &amp; tVisu[[#This Row],[Colonne8]] &amp; "]"),tRecap[DATE],H$56,tRecap[Employé],Visu!$I$8)</f>
        <v>0</v>
      </c>
      <c r="I62" s="107" t="s">
        <v>18</v>
      </c>
      <c r="J62" s="102">
        <f t="shared" ref="J62:J64" ca="1" si="12">SUM(B62:H62)</f>
        <v>0</v>
      </c>
    </row>
    <row r="63" spans="2:10" ht="14.5" thickBot="1" x14ac:dyDescent="0.35">
      <c r="B63" s="108">
        <f ca="1">SUMIFS(INDIRECT("tRecap[" &amp; tVisu[[#This Row],[Colonne8]] &amp; "]"),tRecap[DATE],B$56,tRecap[Employé],Visu!$I$8)</f>
        <v>0</v>
      </c>
      <c r="C63" s="109">
        <f ca="1">SUMIFS(INDIRECT("tRecap[" &amp; tVisu[[#This Row],[Colonne8]] &amp; "]"),tRecap[DATE],C$56,tRecap[Employé],Visu!$I$8)</f>
        <v>0</v>
      </c>
      <c r="D63" s="109">
        <f ca="1">SUMIFS(INDIRECT("tRecap[" &amp; tVisu[[#This Row],[Colonne8]] &amp; "]"),tRecap[DATE],D$56,tRecap[Employé],Visu!$I$8)</f>
        <v>0</v>
      </c>
      <c r="E63" s="109">
        <f ca="1">SUMIFS(INDIRECT("tRecap[" &amp; tVisu[[#This Row],[Colonne8]] &amp; "]"),tRecap[DATE],E$56,tRecap[Employé],Visu!$I$8)</f>
        <v>0</v>
      </c>
      <c r="F63" s="109">
        <f ca="1">SUMIFS(INDIRECT("tRecap[" &amp; tVisu[[#This Row],[Colonne8]] &amp; "]"),tRecap[DATE],F$56,tRecap[Employé],Visu!$I$8)</f>
        <v>0</v>
      </c>
      <c r="G63" s="110">
        <f ca="1">SUMIFS(INDIRECT("tRecap[" &amp; tVisu[[#This Row],[Colonne8]] &amp; "]"),tRecap[DATE],G$56,tRecap[Employé],Visu!$I$8)</f>
        <v>0</v>
      </c>
      <c r="H63" s="110">
        <f ca="1">SUMIFS(INDIRECT("tRecap[" &amp; tVisu[[#This Row],[Colonne8]] &amp; "]"),tRecap[DATE],H$56,tRecap[Employé],Visu!$I$8)</f>
        <v>0</v>
      </c>
      <c r="I63" s="111" t="s">
        <v>19</v>
      </c>
      <c r="J63" s="103">
        <f t="shared" ca="1" si="12"/>
        <v>0</v>
      </c>
    </row>
    <row r="64" spans="2:10" ht="14.5" thickBot="1" x14ac:dyDescent="0.35">
      <c r="B64" s="112">
        <f ca="1">SUMIFS(INDIRECT("tRecap[" &amp; tVisu[[#This Row],[Colonne8]] &amp; "]"),tRecap[DATE],B$56,tRecap[Employé],Visu!$I$8)</f>
        <v>0</v>
      </c>
      <c r="C64" s="113">
        <f ca="1">SUMIFS(INDIRECT("tRecap[" &amp; tVisu[[#This Row],[Colonne8]] &amp; "]"),tRecap[DATE],C$56,tRecap[Employé],Visu!$I$8)</f>
        <v>0</v>
      </c>
      <c r="D64" s="113">
        <f ca="1">SUMIFS(INDIRECT("tRecap[" &amp; tVisu[[#This Row],[Colonne8]] &amp; "]"),tRecap[DATE],D$56,tRecap[Employé],Visu!$I$8)</f>
        <v>0</v>
      </c>
      <c r="E64" s="113">
        <f ca="1">SUMIFS(INDIRECT("tRecap[" &amp; tVisu[[#This Row],[Colonne8]] &amp; "]"),tRecap[DATE],E$56,tRecap[Employé],Visu!$I$8)</f>
        <v>0</v>
      </c>
      <c r="F64" s="113">
        <f ca="1">SUMIFS(INDIRECT("tRecap[" &amp; tVisu[[#This Row],[Colonne8]] &amp; "]"),tRecap[DATE],F$56,tRecap[Employé],Visu!$I$8)</f>
        <v>0</v>
      </c>
      <c r="G64" s="114">
        <f ca="1">SUMIFS(INDIRECT("tRecap[" &amp; tVisu[[#This Row],[Colonne8]] &amp; "]"),tRecap[DATE],G$56,tRecap[Employé],Visu!$I$8)</f>
        <v>0</v>
      </c>
      <c r="H64" s="114">
        <f ca="1">SUMIFS(INDIRECT("tRecap[" &amp; tVisu[[#This Row],[Colonne8]] &amp; "]"),tRecap[DATE],H$56,tRecap[Employé],Visu!$I$8)</f>
        <v>0</v>
      </c>
      <c r="I64" s="115" t="s">
        <v>23</v>
      </c>
      <c r="J64" s="103">
        <f t="shared" ca="1" si="12"/>
        <v>0</v>
      </c>
    </row>
    <row r="65" spans="9:10" ht="18.5" thickBot="1" x14ac:dyDescent="0.35">
      <c r="I65" s="27" t="s">
        <v>20</v>
      </c>
      <c r="J65" s="40">
        <f ca="1">SUM(J57:J60)-J61</f>
        <v>0</v>
      </c>
    </row>
    <row r="66" spans="9:10" ht="18.5" thickBot="1" x14ac:dyDescent="0.35">
      <c r="I66" s="27" t="s">
        <v>27</v>
      </c>
      <c r="J66" s="40">
        <f ca="1">SUM(J20,J29,J38,J47,J56,J65)</f>
        <v>8.6666666666666661</v>
      </c>
    </row>
  </sheetData>
  <mergeCells count="4">
    <mergeCell ref="G1:I1"/>
    <mergeCell ref="G2:I2"/>
    <mergeCell ref="G3:I3"/>
    <mergeCell ref="I8:J8"/>
  </mergeCells>
  <conditionalFormatting sqref="B11:C11 B47:H47 B20:H20 B29:H29 B38:H38 B56:H56">
    <cfRule type="expression" dxfId="9" priority="1">
      <formula>OR(B11&lt;$J$1,B11&gt;$J$2)</formula>
    </cfRule>
  </conditionalFormatting>
  <dataValidations count="1">
    <dataValidation type="list" allowBlank="1" showInputMessage="1" showErrorMessage="1" sqref="L2" xr:uid="{582A8976-5B36-4051-9E0F-BA19A0E88015}">
      <formula1>LstChoixVisu</formula1>
    </dataValidation>
  </dataValidations>
  <pageMargins left="0.7" right="0.7" top="0.75" bottom="0.75" header="0.3" footer="0.3"/>
  <drawing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3D27C26-4A36-4C57-8A5E-A832B9C3950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Saisie</vt:lpstr>
      <vt:lpstr>Récap</vt:lpstr>
      <vt:lpstr>Visu</vt:lpstr>
      <vt:lpstr>année</vt:lpstr>
      <vt:lpstr>dataDetails</vt:lpstr>
      <vt:lpstr>employé</vt:lpstr>
      <vt:lpstr>LstEmployés</vt:lpstr>
      <vt:lpstr>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 RIETMANN</dc:creator>
  <cp:lastModifiedBy>Christian CROCHE</cp:lastModifiedBy>
  <dcterms:created xsi:type="dcterms:W3CDTF">2024-10-15T09:24:30Z</dcterms:created>
  <dcterms:modified xsi:type="dcterms:W3CDTF">2024-10-21T18:38:39Z</dcterms:modified>
</cp:coreProperties>
</file>