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mynameis/"/>
    </mc:Choice>
  </mc:AlternateContent>
  <xr:revisionPtr revIDLastSave="270" documentId="11_8A8DB49F5DC0B2A2E4FCF22BE9F8909ED5363D29" xr6:coauthVersionLast="47" xr6:coauthVersionMax="47" xr10:uidLastSave="{2CC11E9E-A4AA-41FF-BF7A-62B6EFF5560B}"/>
  <bookViews>
    <workbookView xWindow="-110" yWindow="-110" windowWidth="38620" windowHeight="21820" tabRatio="942" activeTab="12" xr2:uid="{00000000-000D-0000-FFFF-FFFF00000000}"/>
  </bookViews>
  <sheets>
    <sheet name="Décompte personnel 10.2024" sheetId="134" r:id="rId1"/>
    <sheet name="06.07.18-08.11.2018" sheetId="101" state="hidden" r:id="rId2"/>
    <sheet name="14.06.18-06.07.18" sheetId="100" state="hidden" r:id="rId3"/>
    <sheet name="05.04.18-14.06.18" sheetId="99" state="hidden" r:id="rId4"/>
    <sheet name="19.12.17-05.04.18" sheetId="98" state="hidden" r:id="rId5"/>
    <sheet name="14.11.17-18.12.17" sheetId="93" state="hidden" r:id="rId6"/>
    <sheet name="24.08.2017-14.11.17" sheetId="97" state="hidden" r:id="rId7"/>
    <sheet name="24.04.2017-24.08.2017" sheetId="96" state="hidden" r:id="rId8"/>
    <sheet name="19.01.2017-24.04.2017" sheetId="95" state="hidden" r:id="rId9"/>
    <sheet name="Décompte personnel 11.2024" sheetId="135" r:id="rId10"/>
    <sheet name="Décompte personnel 12.2024" sheetId="137" r:id="rId11"/>
    <sheet name="Décompte caisse" sheetId="133" r:id="rId12"/>
    <sheet name="Décomptes personnels" sheetId="138" r:id="rId13"/>
  </sheets>
  <definedNames>
    <definedName name="Segment_Mois">#N/A</definedName>
    <definedName name="SoldeCaissePrécédent">'Décompte caisse'!$I$17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38" l="1"/>
  <c r="C5" i="138"/>
  <c r="C6" i="138"/>
  <c r="C7" i="138"/>
  <c r="C8" i="138"/>
  <c r="C9" i="138"/>
  <c r="C10" i="138"/>
  <c r="C11" i="138"/>
  <c r="C12" i="138"/>
  <c r="C13" i="138"/>
  <c r="C14" i="138"/>
  <c r="C15" i="138"/>
  <c r="C16" i="138"/>
  <c r="C17" i="138"/>
  <c r="C18" i="138"/>
  <c r="C19" i="138"/>
  <c r="C20" i="138"/>
  <c r="C21" i="138"/>
  <c r="C22" i="138"/>
  <c r="C23" i="138"/>
  <c r="C24" i="138"/>
  <c r="C25" i="138"/>
  <c r="C26" i="138"/>
  <c r="C27" i="138"/>
  <c r="C28" i="138"/>
  <c r="C29" i="138"/>
  <c r="C30" i="138"/>
  <c r="C31" i="138"/>
  <c r="C32" i="138"/>
  <c r="C33" i="138"/>
  <c r="C34" i="138"/>
  <c r="C35" i="138"/>
  <c r="C36" i="138"/>
  <c r="C37" i="138"/>
  <c r="C38" i="138"/>
  <c r="C39" i="138"/>
  <c r="C40" i="138"/>
  <c r="C41" i="138"/>
  <c r="C42" i="138"/>
  <c r="C43" i="138"/>
  <c r="C44" i="138"/>
  <c r="C45" i="138"/>
  <c r="C46" i="138"/>
  <c r="C47" i="138"/>
  <c r="C48" i="138"/>
  <c r="C49" i="138"/>
  <c r="C50" i="138"/>
  <c r="C51" i="138"/>
  <c r="C52" i="138"/>
  <c r="C53" i="138"/>
  <c r="C54" i="138"/>
  <c r="C55" i="138"/>
  <c r="C56" i="138"/>
  <c r="C57" i="138"/>
  <c r="C58" i="138"/>
  <c r="C59" i="138"/>
  <c r="C60" i="138"/>
  <c r="C61" i="138"/>
  <c r="F7" i="138"/>
  <c r="F27" i="138"/>
  <c r="F46" i="138"/>
  <c r="B4" i="133"/>
  <c r="B5" i="133"/>
  <c r="B6" i="133"/>
  <c r="B7" i="133"/>
  <c r="B8" i="133"/>
  <c r="B9" i="133"/>
  <c r="B10" i="133"/>
  <c r="E11" i="133"/>
  <c r="E4" i="138"/>
  <c r="F4" i="138" s="1"/>
  <c r="E5" i="138"/>
  <c r="F5" i="138" s="1"/>
  <c r="E6" i="138"/>
  <c r="F6" i="138" s="1"/>
  <c r="E7" i="138"/>
  <c r="E8" i="138"/>
  <c r="F8" i="138" s="1"/>
  <c r="E9" i="138"/>
  <c r="F9" i="138" s="1"/>
  <c r="E10" i="138"/>
  <c r="F10" i="138" s="1"/>
  <c r="E11" i="138"/>
  <c r="F11" i="138" s="1"/>
  <c r="E12" i="138"/>
  <c r="F12" i="138" s="1"/>
  <c r="E13" i="138"/>
  <c r="F13" i="138" s="1"/>
  <c r="E14" i="138"/>
  <c r="F14" i="138" s="1"/>
  <c r="E15" i="138"/>
  <c r="F15" i="138" s="1"/>
  <c r="E16" i="138"/>
  <c r="F16" i="138" s="1"/>
  <c r="E17" i="138"/>
  <c r="F17" i="138" s="1"/>
  <c r="E18" i="138"/>
  <c r="F18" i="138" s="1"/>
  <c r="E19" i="138"/>
  <c r="F19" i="138" s="1"/>
  <c r="E20" i="138"/>
  <c r="F20" i="138" s="1"/>
  <c r="E21" i="138"/>
  <c r="F21" i="138" s="1"/>
  <c r="E22" i="138"/>
  <c r="F22" i="138" s="1"/>
  <c r="E23" i="138"/>
  <c r="F23" i="138" s="1"/>
  <c r="E24" i="138"/>
  <c r="F24" i="138" s="1"/>
  <c r="E25" i="138"/>
  <c r="F25" i="138" s="1"/>
  <c r="E26" i="138"/>
  <c r="F26" i="138" s="1"/>
  <c r="E27" i="138"/>
  <c r="E28" i="138"/>
  <c r="F28" i="138" s="1"/>
  <c r="E29" i="138"/>
  <c r="F29" i="138" s="1"/>
  <c r="E30" i="138"/>
  <c r="F30" i="138" s="1"/>
  <c r="E31" i="138"/>
  <c r="F31" i="138" s="1"/>
  <c r="E32" i="138"/>
  <c r="F32" i="138" s="1"/>
  <c r="E33" i="138"/>
  <c r="F33" i="138" s="1"/>
  <c r="E34" i="138"/>
  <c r="F34" i="138" s="1"/>
  <c r="E35" i="138"/>
  <c r="F35" i="138" s="1"/>
  <c r="E36" i="138"/>
  <c r="F36" i="138" s="1"/>
  <c r="E37" i="138"/>
  <c r="F37" i="138" s="1"/>
  <c r="E38" i="138"/>
  <c r="F38" i="138" s="1"/>
  <c r="E39" i="138"/>
  <c r="F39" i="138" s="1"/>
  <c r="E40" i="138"/>
  <c r="F40" i="138" s="1"/>
  <c r="E41" i="138"/>
  <c r="F41" i="138" s="1"/>
  <c r="E42" i="138"/>
  <c r="F42" i="138" s="1"/>
  <c r="E43" i="138"/>
  <c r="F43" i="138" s="1"/>
  <c r="E44" i="138"/>
  <c r="F44" i="138" s="1"/>
  <c r="E45" i="138"/>
  <c r="F45" i="138" s="1"/>
  <c r="E46" i="138"/>
  <c r="E47" i="138"/>
  <c r="F47" i="138" s="1"/>
  <c r="E48" i="138"/>
  <c r="F48" i="138" s="1"/>
  <c r="E49" i="138"/>
  <c r="F49" i="138" s="1"/>
  <c r="E50" i="138"/>
  <c r="F50" i="138" s="1"/>
  <c r="E51" i="138"/>
  <c r="F51" i="138" s="1"/>
  <c r="E52" i="138"/>
  <c r="F52" i="138" s="1"/>
  <c r="E53" i="138"/>
  <c r="F53" i="138" s="1"/>
  <c r="E54" i="138"/>
  <c r="F54" i="138" s="1"/>
  <c r="E55" i="138"/>
  <c r="F55" i="138" s="1"/>
  <c r="E56" i="138"/>
  <c r="F56" i="138" s="1"/>
  <c r="E57" i="138"/>
  <c r="F57" i="138" s="1"/>
  <c r="E58" i="138"/>
  <c r="F58" i="138" s="1"/>
  <c r="E59" i="138"/>
  <c r="F59" i="138" s="1"/>
  <c r="E60" i="138"/>
  <c r="F60" i="138" s="1"/>
  <c r="E61" i="138"/>
  <c r="F61" i="138" s="1"/>
  <c r="D23" i="137"/>
  <c r="H4" i="138" l="1" a="1"/>
  <c r="H4" i="138" s="1"/>
  <c r="H49" i="138" a="1"/>
  <c r="H49" i="138" s="1"/>
  <c r="H29" i="138" a="1"/>
  <c r="H29" i="138" s="1"/>
  <c r="H10" i="138" a="1"/>
  <c r="H10" i="138" s="1"/>
  <c r="H54" i="138" a="1"/>
  <c r="H54" i="138" s="1"/>
  <c r="H41" i="138" a="1"/>
  <c r="H41" i="138" s="1"/>
  <c r="H35" i="138" a="1"/>
  <c r="H35" i="138" s="1"/>
  <c r="H28" i="138" a="1"/>
  <c r="H28" i="138" s="1"/>
  <c r="H22" i="138" a="1"/>
  <c r="H22" i="138" s="1"/>
  <c r="H9" i="138" a="1"/>
  <c r="H9" i="138" s="1"/>
  <c r="H16" i="138" a="1"/>
  <c r="H16" i="138" s="1"/>
  <c r="H47" i="138" a="1"/>
  <c r="H47" i="138" s="1"/>
  <c r="H40" i="138" a="1"/>
  <c r="H40" i="138" s="1"/>
  <c r="H34" i="138" a="1"/>
  <c r="H34" i="138" s="1"/>
  <c r="H21" i="138" a="1"/>
  <c r="H21" i="138" s="1"/>
  <c r="H15" i="138" a="1"/>
  <c r="H15" i="138" s="1"/>
  <c r="H8" i="138" a="1"/>
  <c r="H8" i="138" s="1"/>
  <c r="H48" i="138" a="1"/>
  <c r="H48" i="138" s="1"/>
  <c r="H61" i="138" a="1"/>
  <c r="H61" i="138" s="1"/>
  <c r="H60" i="138" a="1"/>
  <c r="H60" i="138" s="1"/>
  <c r="H52" i="138" a="1"/>
  <c r="H52" i="138" s="1"/>
  <c r="H46" i="138" a="1"/>
  <c r="H46" i="138" s="1"/>
  <c r="H33" i="138" a="1"/>
  <c r="H33" i="138" s="1"/>
  <c r="H27" i="138" a="1"/>
  <c r="H27" i="138" s="1"/>
  <c r="H20" i="138" a="1"/>
  <c r="H20" i="138" s="1"/>
  <c r="H14" i="138" a="1"/>
  <c r="H14" i="138" s="1"/>
  <c r="H42" i="138" a="1"/>
  <c r="H42" i="138" s="1"/>
  <c r="H53" i="138" a="1"/>
  <c r="H53" i="138" s="1"/>
  <c r="H59" i="138" a="1"/>
  <c r="H59" i="138" s="1"/>
  <c r="H45" i="138" a="1"/>
  <c r="H45" i="138" s="1"/>
  <c r="H39" i="138" a="1"/>
  <c r="H39" i="138" s="1"/>
  <c r="H32" i="138" a="1"/>
  <c r="H32" i="138" s="1"/>
  <c r="H26" i="138" a="1"/>
  <c r="H26" i="138" s="1"/>
  <c r="H13" i="138" a="1"/>
  <c r="H13" i="138" s="1"/>
  <c r="H7" i="138" a="1"/>
  <c r="H7" i="138" s="1"/>
  <c r="H23" i="138" a="1"/>
  <c r="H23" i="138" s="1"/>
  <c r="H58" i="138" a="1"/>
  <c r="H58" i="138" s="1"/>
  <c r="H51" i="138" a="1"/>
  <c r="H51" i="138" s="1"/>
  <c r="H44" i="138" a="1"/>
  <c r="H44" i="138" s="1"/>
  <c r="H38" i="138" a="1"/>
  <c r="H38" i="138" s="1"/>
  <c r="H25" i="138" a="1"/>
  <c r="H25" i="138" s="1"/>
  <c r="H19" i="138" a="1"/>
  <c r="H19" i="138" s="1"/>
  <c r="H12" i="138" a="1"/>
  <c r="H12" i="138" s="1"/>
  <c r="H6" i="138" a="1"/>
  <c r="H6" i="138" s="1"/>
  <c r="H55" i="138" a="1"/>
  <c r="H55" i="138" s="1"/>
  <c r="H57" i="138" a="1"/>
  <c r="H57" i="138" s="1"/>
  <c r="H50" i="138" a="1"/>
  <c r="H50" i="138" s="1"/>
  <c r="H37" i="138" a="1"/>
  <c r="H37" i="138" s="1"/>
  <c r="H31" i="138" a="1"/>
  <c r="H31" i="138" s="1"/>
  <c r="H24" i="138" a="1"/>
  <c r="H24" i="138" s="1"/>
  <c r="H18" i="138" a="1"/>
  <c r="H18" i="138" s="1"/>
  <c r="H5" i="138" a="1"/>
  <c r="H5" i="138" s="1"/>
  <c r="H56" i="138" a="1"/>
  <c r="H56" i="138" s="1"/>
  <c r="H43" i="138" a="1"/>
  <c r="H43" i="138" s="1"/>
  <c r="H36" i="138" a="1"/>
  <c r="H36" i="138" s="1"/>
  <c r="H30" i="138" a="1"/>
  <c r="H30" i="138" s="1"/>
  <c r="H17" i="138" a="1"/>
  <c r="H17" i="138" s="1"/>
  <c r="H11" i="138" a="1"/>
  <c r="H11" i="138" s="1"/>
  <c r="C27" i="137"/>
  <c r="E23" i="134"/>
  <c r="E18" i="134"/>
  <c r="E15" i="134"/>
  <c r="D15" i="135" s="1"/>
  <c r="D15" i="137" s="1"/>
  <c r="E14" i="134"/>
  <c r="D14" i="135" s="1"/>
  <c r="D14" i="137" s="1"/>
  <c r="E9" i="134"/>
  <c r="E5" i="134"/>
  <c r="D5" i="135" s="1"/>
  <c r="D5" i="137" s="1"/>
  <c r="E6" i="134"/>
  <c r="E7" i="134"/>
  <c r="E8" i="134"/>
  <c r="E10" i="134"/>
  <c r="D10" i="135" s="1"/>
  <c r="D10" i="137" s="1"/>
  <c r="E11" i="134"/>
  <c r="D11" i="135" s="1"/>
  <c r="D11" i="137" s="1"/>
  <c r="E12" i="134"/>
  <c r="D12" i="135" s="1"/>
  <c r="D12" i="137" s="1"/>
  <c r="E13" i="134"/>
  <c r="D13" i="135" s="1"/>
  <c r="D13" i="137" s="1"/>
  <c r="E16" i="134"/>
  <c r="E17" i="134"/>
  <c r="E19" i="134"/>
  <c r="E20" i="134"/>
  <c r="E21" i="134"/>
  <c r="E22" i="134"/>
  <c r="D22" i="135" s="1"/>
  <c r="D22" i="137" s="1"/>
  <c r="E24" i="134"/>
  <c r="D24" i="135" s="1"/>
  <c r="D24" i="137" s="1"/>
  <c r="E25" i="134"/>
  <c r="D25" i="135" s="1"/>
  <c r="D25" i="137" s="1"/>
  <c r="E26" i="134"/>
  <c r="D26" i="135" s="1"/>
  <c r="D26" i="137" s="1"/>
  <c r="E4" i="134"/>
  <c r="D4" i="135" s="1"/>
  <c r="D4" i="137" s="1"/>
  <c r="D27" i="134"/>
  <c r="D21" i="135" l="1"/>
  <c r="D21" i="137" s="1"/>
  <c r="D19" i="135"/>
  <c r="D19" i="137" s="1"/>
  <c r="D9" i="135"/>
  <c r="D9" i="137" s="1"/>
  <c r="D7" i="135"/>
  <c r="D7" i="137" s="1"/>
  <c r="E27" i="134"/>
  <c r="D20" i="135"/>
  <c r="D20" i="137" s="1"/>
  <c r="D8" i="135"/>
  <c r="D8" i="137" s="1"/>
  <c r="D17" i="135"/>
  <c r="D17" i="137" s="1"/>
  <c r="D16" i="135"/>
  <c r="D16" i="137" s="1"/>
  <c r="D18" i="135"/>
  <c r="D18" i="137" s="1"/>
  <c r="D6" i="135"/>
  <c r="D6" i="137" s="1"/>
  <c r="C27" i="135"/>
  <c r="C27" i="134"/>
  <c r="I10" i="133"/>
  <c r="I8" i="133"/>
  <c r="I7" i="133"/>
  <c r="D27" i="137" l="1"/>
  <c r="I16" i="133"/>
  <c r="I15" i="133"/>
  <c r="I14" i="133"/>
  <c r="I13" i="133"/>
  <c r="I12" i="133"/>
  <c r="I11" i="133"/>
  <c r="I6" i="133"/>
  <c r="I5" i="133"/>
  <c r="I17" i="133" l="1"/>
  <c r="E12" i="133" s="1"/>
  <c r="F5" i="95"/>
  <c r="D6" i="95" s="1"/>
  <c r="E53" i="95"/>
  <c r="F55" i="95" s="1"/>
  <c r="F5" i="96" s="1"/>
  <c r="D6" i="96" s="1"/>
  <c r="E55" i="96"/>
  <c r="F57" i="96" s="1"/>
  <c r="D6" i="97"/>
  <c r="E56" i="97"/>
  <c r="F58" i="97" s="1"/>
  <c r="D59" i="93"/>
  <c r="E59" i="93"/>
  <c r="D6" i="98"/>
  <c r="F6" i="98"/>
  <c r="D56" i="98"/>
  <c r="E56" i="98"/>
  <c r="D6" i="99"/>
  <c r="F6" i="99"/>
  <c r="D60" i="99"/>
  <c r="E60" i="99"/>
  <c r="D6" i="100"/>
  <c r="F6" i="100" s="1"/>
  <c r="E54" i="100"/>
  <c r="D6" i="101"/>
  <c r="F6" i="101" s="1"/>
  <c r="E55" i="101"/>
  <c r="G24" i="133" l="1"/>
  <c r="F61" i="93"/>
  <c r="F58" i="98"/>
  <c r="F56" i="100"/>
  <c r="F62" i="99"/>
  <c r="F57" i="101"/>
  <c r="D27" i="13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<sst xmlns="http://schemas.openxmlformats.org/spreadsheetml/2006/main" count="564" uniqueCount="204">
  <si>
    <t xml:space="preserve">Caisse d'équipe Thalassa </t>
  </si>
  <si>
    <t>Date</t>
  </si>
  <si>
    <t>N° pers</t>
  </si>
  <si>
    <t>Entrée / sorties</t>
  </si>
  <si>
    <t>Check-up</t>
  </si>
  <si>
    <t>Solde en caisse restant précédent</t>
  </si>
  <si>
    <t>Confitures Nina</t>
  </si>
  <si>
    <t>Souper d'équipe</t>
  </si>
  <si>
    <t>Prisca</t>
  </si>
  <si>
    <t>Emballage cadeau</t>
  </si>
  <si>
    <t>Dionita</t>
  </si>
  <si>
    <t>Adeline</t>
  </si>
  <si>
    <t>Jana</t>
  </si>
  <si>
    <t>Total entrées/sorties</t>
  </si>
  <si>
    <t>Solde (total dans la caisse)</t>
  </si>
  <si>
    <t>Décompte personnel</t>
  </si>
  <si>
    <t>Personnel</t>
  </si>
  <si>
    <t>Tarif mensuel</t>
  </si>
  <si>
    <t xml:space="preserve">Solde actuel </t>
  </si>
  <si>
    <t>Pourcentage</t>
  </si>
  <si>
    <t>Tarifs</t>
  </si>
  <si>
    <t>Barbara 80%</t>
  </si>
  <si>
    <t>Pierre 100%</t>
  </si>
  <si>
    <t>Mélanie 100%</t>
  </si>
  <si>
    <t>Nathalie 70%*</t>
  </si>
  <si>
    <t>Christina 90%</t>
  </si>
  <si>
    <t>Kévin 100%</t>
  </si>
  <si>
    <t>Alexia 90%</t>
  </si>
  <si>
    <t>Natacha 100%</t>
  </si>
  <si>
    <t>Alexi 100%</t>
  </si>
  <si>
    <t>Cristiana 100%</t>
  </si>
  <si>
    <t>Patricia 90%</t>
  </si>
  <si>
    <t>Marie 80%</t>
  </si>
  <si>
    <t>Kiko 100%</t>
  </si>
  <si>
    <t>Catarina 100%</t>
  </si>
  <si>
    <t>Flavienne 100%</t>
  </si>
  <si>
    <t>Jana 50%</t>
  </si>
  <si>
    <t>Prisca 60%</t>
  </si>
  <si>
    <t>Majlinda 100%</t>
  </si>
  <si>
    <t>Michal 100%</t>
  </si>
  <si>
    <t>Nicolas 100%</t>
  </si>
  <si>
    <t>TOTAL =</t>
  </si>
  <si>
    <t>Caisse Empreinte / Fond Frs 500.00</t>
  </si>
  <si>
    <t>N° de cpte</t>
  </si>
  <si>
    <t>Entrée</t>
  </si>
  <si>
    <t>Sorties</t>
  </si>
  <si>
    <t>Solde</t>
  </si>
  <si>
    <t>plan comptable</t>
  </si>
  <si>
    <t>Entrée Tremplin</t>
  </si>
  <si>
    <t>410000</t>
  </si>
  <si>
    <t>Alimentation</t>
  </si>
  <si>
    <t>Migros :Dîner accueil Riccardo</t>
  </si>
  <si>
    <t>Crème à café Denner</t>
  </si>
  <si>
    <t>Jus d'orange + Jus de pomme + Thé froid pour 'clients'</t>
  </si>
  <si>
    <t>Sirops Denner</t>
  </si>
  <si>
    <t>Jus de pomme (De Riccardo)</t>
  </si>
  <si>
    <t>481350/10/901</t>
  </si>
  <si>
    <t>Prévention « Boulevard »</t>
  </si>
  <si>
    <t>Fourniture bureau</t>
  </si>
  <si>
    <t>1er apéro</t>
  </si>
  <si>
    <t>2ème apéro</t>
  </si>
  <si>
    <t>Stylos atelier genre</t>
  </si>
  <si>
    <t>420100</t>
  </si>
  <si>
    <t>Menage</t>
  </si>
  <si>
    <t>DENNER/ Sacs poubelle + lingettes</t>
  </si>
  <si>
    <t>WC + Liquide vaisselle</t>
  </si>
  <si>
    <t>481300</t>
  </si>
  <si>
    <t>Prévention</t>
  </si>
  <si>
    <t>ALIGRO/ Sucettes</t>
  </si>
  <si>
    <t>GRISELIDIS/ Lubrifiants</t>
  </si>
  <si>
    <t>470000</t>
  </si>
  <si>
    <t>Bureau</t>
  </si>
  <si>
    <t>Timbre</t>
  </si>
  <si>
    <t>209000</t>
  </si>
  <si>
    <t>HSH</t>
  </si>
  <si>
    <t>Tests de dépistages</t>
  </si>
  <si>
    <t>Merfen 100ml</t>
  </si>
  <si>
    <t>Sterrillium désinfectant</t>
  </si>
  <si>
    <t>Migrants</t>
  </si>
  <si>
    <t>680900</t>
  </si>
  <si>
    <t>Divers</t>
  </si>
  <si>
    <t>470110</t>
  </si>
  <si>
    <t>Frais de port</t>
  </si>
  <si>
    <t>MIGROS/ produits</t>
  </si>
  <si>
    <t>prévention</t>
  </si>
  <si>
    <t>ALIGRO/ sucettes</t>
  </si>
  <si>
    <t>MIGROS/ préservatifs</t>
  </si>
  <si>
    <t>EN LIGNE/ préservatifs</t>
  </si>
  <si>
    <t>SCHWALLER/ Clef pour garage</t>
  </si>
  <si>
    <t>SPIDS/ cartes de visite</t>
  </si>
  <si>
    <t>Au Vieux Grenier/ 12H de l'Auge</t>
  </si>
  <si>
    <t>DENNER/ Collation Boulevard</t>
  </si>
  <si>
    <t>DENNER/ Apéro AS Tremplin</t>
  </si>
  <si>
    <t>MIGROS/ Collation Boulevard</t>
  </si>
  <si>
    <t>MIGROS/ thé+pastilles lave-vaisselle</t>
  </si>
  <si>
    <t>MIGROS/ Ampoule</t>
  </si>
  <si>
    <t>MIGROS/ Sucre + thé</t>
  </si>
  <si>
    <t>MIGROS, lessive</t>
  </si>
  <si>
    <t>MIGROS/ Sac poubelle</t>
  </si>
  <si>
    <t>MIGROS/ scotch, crème, Kleenex</t>
  </si>
  <si>
    <t>MIGROS/ Casier de rangement</t>
  </si>
  <si>
    <t>MIGROS/ Blocs feuille</t>
  </si>
  <si>
    <t>DENNER/ thé froid</t>
  </si>
  <si>
    <t>DENNER/ biscuits salés</t>
  </si>
  <si>
    <t>SUARD/ Sandwichs</t>
  </si>
  <si>
    <t>DENNER/ Coca-Cola</t>
  </si>
  <si>
    <t>POULY/ Sandwichs</t>
  </si>
  <si>
    <t>PHARMACIE/ Sterilium + Merfen</t>
  </si>
  <si>
    <t>Afrimedia</t>
  </si>
  <si>
    <t>ATELIER COUTURE/ réparations stand</t>
  </si>
  <si>
    <t>POSTE/ Timbres</t>
  </si>
  <si>
    <t>DENNER/ apéro Seuil</t>
  </si>
  <si>
    <t>4201100</t>
  </si>
  <si>
    <t>MIGROS/ Détergent et autres</t>
  </si>
  <si>
    <t>MIGROS/ Sacs poubelle</t>
  </si>
  <si>
    <t>DENNER/ Savon, crème café</t>
  </si>
  <si>
    <t>DENNER/ Papier toilettes et autres</t>
  </si>
  <si>
    <t>MEYER/ Etiquettes et scotch</t>
  </si>
  <si>
    <t>LA POSTE/ Timbres</t>
  </si>
  <si>
    <t>MIGROS/ collation</t>
  </si>
  <si>
    <t>PHARMACIE/ Désinfectant</t>
  </si>
  <si>
    <t>MEYER/ étiquettes</t>
  </si>
  <si>
    <t>Repas Passerelles</t>
  </si>
  <si>
    <t>MIGROS/ Aerateur</t>
  </si>
  <si>
    <t>TREMPLIN/ bières cadeau</t>
  </si>
  <si>
    <t>SAUDAN/ pain d'anis</t>
  </si>
  <si>
    <t>DENNER/ Collation boulevard</t>
  </si>
  <si>
    <t>DENNER/ Lingettes</t>
  </si>
  <si>
    <t>MAXI BAZAR/ Décorations Noël</t>
  </si>
  <si>
    <t>DENNER/ Sacs-poubelles</t>
  </si>
  <si>
    <t>Saint-Paul/ Cartes de vœux</t>
  </si>
  <si>
    <t>COOP/ Caisse monnaie</t>
  </si>
  <si>
    <t>INTERDISCOUNT/ Chronomètre</t>
  </si>
  <si>
    <t>OCHSNER/ Chronomètre</t>
  </si>
  <si>
    <t>MIGROS/ Boîtes pour tests mobiles</t>
  </si>
  <si>
    <t>IKEA/ Tunnels (12h de l'Auge)</t>
  </si>
  <si>
    <t xml:space="preserve">   </t>
  </si>
  <si>
    <t>Remboursement ASS</t>
  </si>
  <si>
    <t>SAINT-PAUL/ Cartes Boulevard</t>
  </si>
  <si>
    <t>4230</t>
  </si>
  <si>
    <t>DENNER/ Kleenex et sacs poubelle</t>
  </si>
  <si>
    <t>4800</t>
  </si>
  <si>
    <t>4700</t>
  </si>
  <si>
    <t>MIGROS/ Bande adhésive magnétique</t>
  </si>
  <si>
    <t>MEYER/ Bostik Blu-Tack</t>
  </si>
  <si>
    <t>DENNER/ Collation Sécurion</t>
  </si>
  <si>
    <t xml:space="preserve">SUARD/ Sandwich </t>
  </si>
  <si>
    <t>???</t>
  </si>
  <si>
    <t>PHAMACIE/ désinfectant mains</t>
  </si>
  <si>
    <t>ASPHALT KREATORS/ 1er décembre : Molotow film canvas</t>
  </si>
  <si>
    <t>Fonds ASS</t>
  </si>
  <si>
    <t>4711</t>
  </si>
  <si>
    <t>POSTE/ envoi gilets Florent Jouinot</t>
  </si>
  <si>
    <t>Total sorties</t>
  </si>
  <si>
    <t>DENNER / Croissants bilan HSH</t>
  </si>
  <si>
    <t>x</t>
  </si>
  <si>
    <t>Meyer / Velcro et autres</t>
  </si>
  <si>
    <t>CDFF / SpanSet</t>
  </si>
  <si>
    <t>Apéro pair-e-s</t>
  </si>
  <si>
    <t>DENNER / apéro pair-e-s</t>
  </si>
  <si>
    <t>MEYER / Velcro</t>
  </si>
  <si>
    <t>MIGROS / détartrant et sirop</t>
  </si>
  <si>
    <t>DENNER / poubelles et autres</t>
  </si>
  <si>
    <t>MIGROS / WC détergent</t>
  </si>
  <si>
    <t>MIGROS / savon et autres</t>
  </si>
  <si>
    <t>Saint-Paul / Autocollants HEdS</t>
  </si>
  <si>
    <t>CDFF / 12h de l'Auge</t>
  </si>
  <si>
    <t>Au vieux grenier Sa / 12h de l'Auge</t>
  </si>
  <si>
    <t>Cartes de visite (200x)</t>
  </si>
  <si>
    <t>Frais envoi Lgbt</t>
  </si>
  <si>
    <t>SUARD / Sandwichs ORW</t>
  </si>
  <si>
    <t>DENNER / Apéro Blabla</t>
  </si>
  <si>
    <t>Station Tamoil</t>
  </si>
  <si>
    <t>Denner / Apéro Blabla</t>
  </si>
  <si>
    <t>CDFF / Safe clé</t>
  </si>
  <si>
    <t>MEYER / carte</t>
  </si>
  <si>
    <t>DENNER / Apéro Coord. Sida Frib.</t>
  </si>
  <si>
    <t>MIGROS / Thés</t>
  </si>
  <si>
    <t xml:space="preserve">DENNER /  jus orange planning </t>
  </si>
  <si>
    <t>Migros / Biscuits planning familial</t>
  </si>
  <si>
    <t>Au vieux grenier SA / Apéro PHO</t>
  </si>
  <si>
    <t>Boulangerie Grangier / WE Gourdiflots</t>
  </si>
  <si>
    <t>DENNER / apéro pairs</t>
  </si>
  <si>
    <t>SAINT-PAUL / Autocollants FriAir</t>
  </si>
  <si>
    <t>Migros / savon et thé</t>
  </si>
  <si>
    <t>Migros / sac poubelle</t>
  </si>
  <si>
    <t>DENNER / Lingettes universelles</t>
  </si>
  <si>
    <t>Saint-Paul / Impression cartes jeu</t>
  </si>
  <si>
    <t>Saint-Paul / Autocollants</t>
  </si>
  <si>
    <t>MEYER / Feuilles à laminer</t>
  </si>
  <si>
    <t>CASH / Casque audio</t>
  </si>
  <si>
    <t>INTERDISCOUNT / pile calculatrice</t>
  </si>
  <si>
    <t>FNAC / DVD Dallas Buyers Club</t>
  </si>
  <si>
    <t>FNAC / DVD Philadelphia</t>
  </si>
  <si>
    <t>Albert-le-Grand / Livre santé-psy</t>
  </si>
  <si>
    <t>Poste / Recommandé</t>
  </si>
  <si>
    <t>Poste / PostPac Economy</t>
  </si>
  <si>
    <t>Poste / Timbres + lettre taxe</t>
  </si>
  <si>
    <t>Solde du mois précédent</t>
  </si>
  <si>
    <t>Décomptes personnels</t>
  </si>
  <si>
    <t>Nature</t>
  </si>
  <si>
    <t>Total</t>
  </si>
  <si>
    <t>Fin mois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</si>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</sst>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6">
    <numFmt numFmtId="42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  <numFmt numFmtId="164" formatCode="_-* #,##0.00\ &quot;CHF&quot;_-;\-* #,##0.00\ &quot;CHF&quot;_-;_-* &quot;-&quot;??\ &quot;CHF&quot;_-;_-@_-"/>
    <numFmt numFmtId="165" formatCode="#,##0.00\ _C_H_F"/>
    <numFmt numFmtId="166" formatCode="#,##0&quot; m/s²&quot;"/>
    <numFmt numFmtId="167" formatCode="#,##0&quot; daN·m&quot;"/>
    <numFmt numFmtId="168" formatCode="#,##0&quot; N·m&quot;"/>
    <numFmt numFmtId="169" formatCode="#,##0&quot; ℓ/min&quot;"/>
    <numFmt numFmtId="170" formatCode="#,##0&quot; ℓ/s&quot;"/>
    <numFmt numFmtId="171" formatCode="#,##0&quot; m³/h&quot;"/>
    <numFmt numFmtId="172" formatCode="#,##0&quot; cm&quot;"/>
    <numFmt numFmtId="173" formatCode="#,##0&quot; m&quot;"/>
    <numFmt numFmtId="174" formatCode="#,##0&quot; mm&quot;"/>
    <numFmt numFmtId="175" formatCode="#,##0&quot; km&quot;"/>
    <numFmt numFmtId="176" formatCode="#,##0&quot; µm&quot;"/>
    <numFmt numFmtId="177" formatCode="#,##0&quot; V&quot;"/>
    <numFmt numFmtId="178" formatCode="#,##0&quot; daN&quot;"/>
    <numFmt numFmtId="179" formatCode="#,##0&quot; N&quot;"/>
    <numFmt numFmtId="180" formatCode="#,##0&quot; kN&quot;"/>
    <numFmt numFmtId="181" formatCode="#,##0&quot; rpm&quot;"/>
    <numFmt numFmtId="182" formatCode="#,##0&quot; tr/min&quot;"/>
    <numFmt numFmtId="183" formatCode="#,##0&quot; kg&quot;"/>
    <numFmt numFmtId="184" formatCode="#,##0&quot; t&quot;"/>
    <numFmt numFmtId="185" formatCode="#,##0&quot; kg/m³&quot;"/>
    <numFmt numFmtId="186" formatCode="#,##0&quot; k€&quot;"/>
    <numFmt numFmtId="187" formatCode="#,##0&quot; M€&quot;"/>
    <numFmt numFmtId="188" formatCode="#,##0&quot; Pa&quot;"/>
    <numFmt numFmtId="189" formatCode="#,##0&quot; kW&quot;"/>
    <numFmt numFmtId="190" formatCode="#,##0&quot; m²&quot;"/>
    <numFmt numFmtId="191" formatCode="#,##0&quot; cm²&quot;"/>
    <numFmt numFmtId="192" formatCode="#,##0&quot; mm²&quot;"/>
    <numFmt numFmtId="193" formatCode="#,##0&quot; °C&quot;"/>
    <numFmt numFmtId="194" formatCode="#,##0&quot; h&quot;"/>
    <numFmt numFmtId="195" formatCode="#,##0&quot; j&quot;"/>
    <numFmt numFmtId="196" formatCode="#,##0&quot; min&quot;"/>
    <numFmt numFmtId="197" formatCode="#,##0&quot; mois&quot;"/>
    <numFmt numFmtId="198" formatCode="#,##0&quot; s&quot;"/>
    <numFmt numFmtId="199" formatCode="#,##0&quot; sem.&quot;"/>
    <numFmt numFmtId="200" formatCode="#,##0&quot; an(s)&quot;"/>
    <numFmt numFmtId="201" formatCode="#,##0&quot; km/h&quot;"/>
    <numFmt numFmtId="202" formatCode="#,##0&quot; m/s&quot;"/>
    <numFmt numFmtId="203" formatCode="#,##0&quot; m/min&quot;"/>
    <numFmt numFmtId="204" formatCode="#,##0&quot; cm/min&quot;"/>
    <numFmt numFmtId="205" formatCode="#,##0&quot; mm/min&quot;"/>
    <numFmt numFmtId="206" formatCode="#,##0&quot; mm/s&quot;"/>
    <numFmt numFmtId="207" formatCode="#,##0&quot; L&quot;"/>
    <numFmt numFmtId="208" formatCode="#,##0&quot; ℓ&quot;"/>
    <numFmt numFmtId="209" formatCode="#,##0&quot; m³&quot;"/>
    <numFmt numFmtId="210" formatCode="#,##0&quot; cm³&quot;"/>
    <numFmt numFmtId="211" formatCode="#,##0&quot; dm³&quot;"/>
    <numFmt numFmtId="212" formatCode="#,##0,&quot; k€&quot;"/>
    <numFmt numFmtId="213" formatCode="@\ *.\ \:"/>
    <numFmt numFmtId="214" formatCode="[$-40C]\ ddd\ dd\ mmm\ yy;@"/>
    <numFmt numFmtId="215" formatCode="0&quot; &quot;%"/>
    <numFmt numFmtId="217" formatCode="[$-40C]mmm\ yyyy"/>
  </numFmts>
  <fonts count="36" x14ac:knownFonts="1">
    <font>
      <sz val="1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6"/>
      <name val="Arial"/>
      <family val="2"/>
    </font>
    <font>
      <b/>
      <sz val="20"/>
      <name val="Arial"/>
      <family val="2"/>
    </font>
    <font>
      <b/>
      <sz val="11"/>
      <name val="Calibri"/>
      <family val="2"/>
    </font>
    <font>
      <b/>
      <sz val="11"/>
      <name val="Arial"/>
      <family val="2"/>
    </font>
    <font>
      <b/>
      <u/>
      <sz val="10"/>
      <name val="Arial"/>
      <family val="2"/>
    </font>
    <font>
      <b/>
      <sz val="11"/>
      <color rgb="FFFA7D00"/>
      <name val="Arial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sz val="10"/>
      <color theme="7" tint="-0.249977111117893"/>
      <name val="Arial"/>
      <family val="2"/>
    </font>
    <font>
      <b/>
      <sz val="10"/>
      <color theme="8"/>
      <name val="Arial"/>
      <family val="2"/>
    </font>
    <font>
      <sz val="10"/>
      <color rgb="FFFFC000"/>
      <name val="Arial"/>
      <family val="2"/>
    </font>
    <font>
      <sz val="10"/>
      <color theme="2" tint="-0.749992370372631"/>
      <name val="Arial"/>
      <family val="2"/>
    </font>
    <font>
      <b/>
      <i/>
      <sz val="10"/>
      <name val="Arial"/>
      <family val="2"/>
    </font>
    <font>
      <sz val="18"/>
      <color theme="3"/>
      <name val="Arial Black"/>
      <family val="2"/>
      <scheme val="major"/>
    </font>
    <font>
      <sz val="10"/>
      <color rgb="FF006100"/>
      <name val="Arial"/>
      <family val="2"/>
      <scheme val="minor"/>
    </font>
    <font>
      <sz val="10"/>
      <color rgb="FF9C0006"/>
      <name val="Arial"/>
      <family val="2"/>
      <scheme val="minor"/>
    </font>
    <font>
      <sz val="10"/>
      <color rgb="FF9C5700"/>
      <name val="Arial"/>
      <family val="2"/>
      <scheme val="minor"/>
    </font>
    <font>
      <sz val="10"/>
      <color rgb="FF3F3F76"/>
      <name val="Arial"/>
      <family val="2"/>
      <scheme val="minor"/>
    </font>
    <font>
      <b/>
      <sz val="10"/>
      <color rgb="FF3F3F3F"/>
      <name val="Arial"/>
      <family val="2"/>
      <scheme val="minor"/>
    </font>
    <font>
      <sz val="10"/>
      <color rgb="FFFA7D00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rgb="FFFF0000"/>
      <name val="Arial"/>
      <family val="2"/>
      <scheme val="minor"/>
    </font>
    <font>
      <i/>
      <sz val="10"/>
      <color rgb="FF7F7F7F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  <scheme val="minor"/>
    </font>
    <font>
      <u/>
      <sz val="10"/>
      <color theme="11"/>
      <name val="Arial"/>
      <family val="2"/>
      <scheme val="minor"/>
    </font>
    <font>
      <sz val="10"/>
      <name val="Arial"/>
      <family val="2"/>
      <scheme val="minor"/>
    </font>
    <font>
      <b/>
      <sz val="15"/>
      <color theme="3"/>
      <name val="Arial Black"/>
      <family val="2"/>
      <scheme val="major"/>
    </font>
    <font>
      <b/>
      <sz val="13"/>
      <color theme="3"/>
      <name val="Arial Black"/>
      <family val="2"/>
      <scheme val="major"/>
    </font>
    <font>
      <b/>
      <sz val="11"/>
      <color theme="3"/>
      <name val="Arial Black"/>
      <family val="2"/>
      <scheme val="major"/>
    </font>
    <font>
      <b/>
      <sz val="10"/>
      <color theme="1"/>
      <name val="Arial Black"/>
      <family val="2"/>
      <scheme val="major"/>
    </font>
  </fonts>
  <fills count="3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/>
      <top/>
      <bottom/>
      <diagonal/>
    </border>
    <border>
      <left/>
      <right style="thin">
        <color rgb="FF7F7F7F"/>
      </right>
      <top/>
      <bottom/>
      <diagonal/>
    </border>
    <border>
      <left style="thin">
        <color rgb="FF7F7F7F"/>
      </left>
      <right/>
      <top/>
      <bottom style="thin">
        <color rgb="FF7F7F7F"/>
      </bottom>
      <diagonal/>
    </border>
    <border>
      <left/>
      <right/>
      <top/>
      <bottom style="thin">
        <color rgb="FF7F7F7F"/>
      </bottom>
      <diagonal/>
    </border>
    <border>
      <left/>
      <right style="thin">
        <color rgb="FF7F7F7F"/>
      </right>
      <top/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98">
    <xf numFmtId="0" fontId="0" fillId="0" borderId="0"/>
    <xf numFmtId="0" fontId="9" fillId="3" borderId="13" applyNumberFormat="0" applyAlignment="0" applyProtection="0"/>
    <xf numFmtId="164" fontId="31" fillId="0" borderId="0" applyFont="0" applyFill="0" applyBorder="0" applyAlignment="0" applyProtection="0"/>
    <xf numFmtId="215" fontId="31" fillId="0" borderId="0" applyFont="0" applyFill="0" applyBorder="0" applyAlignment="0" applyProtection="0"/>
    <xf numFmtId="43" fontId="31" fillId="0" borderId="0" applyFont="0" applyFill="0" applyBorder="0" applyAlignment="0" applyProtection="0"/>
    <xf numFmtId="41" fontId="31" fillId="0" borderId="0" applyFont="0" applyFill="0" applyBorder="0" applyAlignment="0" applyProtection="0"/>
    <xf numFmtId="42" fontId="3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32" fillId="0" borderId="28" applyNumberFormat="0" applyFill="0" applyAlignment="0" applyProtection="0"/>
    <xf numFmtId="0" fontId="33" fillId="0" borderId="29" applyNumberFormat="0" applyFill="0" applyAlignment="0" applyProtection="0"/>
    <xf numFmtId="0" fontId="34" fillId="0" borderId="30" applyNumberFormat="0" applyFill="0" applyAlignment="0" applyProtection="0"/>
    <xf numFmtId="0" fontId="34" fillId="0" borderId="0" applyNumberFormat="0" applyFill="0" applyBorder="0" applyAlignment="0" applyProtection="0"/>
    <xf numFmtId="0" fontId="18" fillId="6" borderId="0" applyNumberFormat="0" applyBorder="0" applyAlignment="0" applyProtection="0"/>
    <xf numFmtId="0" fontId="19" fillId="7" borderId="0" applyNumberFormat="0" applyBorder="0" applyAlignment="0" applyProtection="0"/>
    <xf numFmtId="0" fontId="20" fillId="8" borderId="0" applyNumberFormat="0" applyBorder="0" applyAlignment="0" applyProtection="0"/>
    <xf numFmtId="0" fontId="21" fillId="9" borderId="13" applyNumberFormat="0" applyAlignment="0" applyProtection="0"/>
    <xf numFmtId="0" fontId="22" fillId="3" borderId="31" applyNumberFormat="0" applyAlignment="0" applyProtection="0"/>
    <xf numFmtId="0" fontId="23" fillId="0" borderId="32" applyNumberFormat="0" applyFill="0" applyAlignment="0" applyProtection="0"/>
    <xf numFmtId="0" fontId="24" fillId="10" borderId="33" applyNumberFormat="0" applyAlignment="0" applyProtection="0"/>
    <xf numFmtId="0" fontId="25" fillId="0" borderId="0" applyNumberFormat="0" applyFill="0" applyBorder="0" applyAlignment="0" applyProtection="0"/>
    <xf numFmtId="0" fontId="0" fillId="11" borderId="34" applyNumberFormat="0" applyFont="0" applyAlignment="0" applyProtection="0"/>
    <xf numFmtId="0" fontId="26" fillId="0" borderId="0" applyNumberFormat="0" applyFill="0" applyBorder="0" applyAlignment="0" applyProtection="0"/>
    <xf numFmtId="0" fontId="35" fillId="0" borderId="35" applyNumberFormat="0" applyFill="0" applyAlignment="0" applyProtection="0"/>
    <xf numFmtId="0" fontId="27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7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7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7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7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166" fontId="31" fillId="0" borderId="0" applyFont="0" applyFill="0" applyBorder="0" applyAlignment="0" applyProtection="0"/>
    <xf numFmtId="167" fontId="31" fillId="0" borderId="0" applyFont="0" applyFill="0" applyBorder="0" applyAlignment="0" applyProtection="0"/>
    <xf numFmtId="168" fontId="31" fillId="0" borderId="0" applyFont="0" applyFill="0" applyBorder="0" applyAlignment="0" applyProtection="0"/>
    <xf numFmtId="169" fontId="31" fillId="0" borderId="0" applyFont="0" applyFill="0" applyBorder="0" applyAlignment="0" applyProtection="0"/>
    <xf numFmtId="170" fontId="31" fillId="0" borderId="0" applyFont="0" applyFill="0" applyBorder="0" applyAlignment="0" applyProtection="0"/>
    <xf numFmtId="171" fontId="31" fillId="0" borderId="0" applyFont="0" applyFill="0" applyBorder="0" applyAlignment="0" applyProtection="0"/>
    <xf numFmtId="172" fontId="31" fillId="0" borderId="0" applyFont="0" applyFill="0" applyBorder="0" applyAlignment="0" applyProtection="0"/>
    <xf numFmtId="173" fontId="31" fillId="0" borderId="0" applyFont="0" applyFill="0" applyBorder="0" applyAlignment="0" applyProtection="0"/>
    <xf numFmtId="174" fontId="31" fillId="0" borderId="0" applyFont="0" applyFill="0" applyBorder="0" applyAlignment="0" applyProtection="0"/>
    <xf numFmtId="175" fontId="31" fillId="0" borderId="0" applyFont="0" applyFill="0" applyBorder="0" applyAlignment="0" applyProtection="0"/>
    <xf numFmtId="176" fontId="31" fillId="0" borderId="0" applyFont="0" applyFill="0" applyBorder="0" applyAlignment="0" applyProtection="0"/>
    <xf numFmtId="177" fontId="31" fillId="0" borderId="0" applyFont="0" applyFill="0" applyBorder="0" applyAlignment="0" applyProtection="0"/>
    <xf numFmtId="178" fontId="31" fillId="0" borderId="0" applyFont="0" applyFill="0" applyBorder="0" applyAlignment="0" applyProtection="0"/>
    <xf numFmtId="179" fontId="31" fillId="0" borderId="0" applyFont="0" applyFill="0" applyBorder="0" applyAlignment="0" applyProtection="0"/>
    <xf numFmtId="180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182" fontId="31" fillId="0" borderId="0" applyFont="0" applyFill="0" applyBorder="0" applyAlignment="0" applyProtection="0"/>
    <xf numFmtId="183" fontId="31" fillId="0" borderId="0" applyFont="0" applyFill="0" applyBorder="0" applyAlignment="0" applyProtection="0"/>
    <xf numFmtId="184" fontId="31" fillId="0" borderId="0" applyFont="0" applyFill="0" applyBorder="0" applyAlignment="0" applyProtection="0"/>
    <xf numFmtId="185" fontId="31" fillId="0" borderId="0" applyFont="0" applyFill="0" applyBorder="0" applyAlignment="0" applyProtection="0"/>
    <xf numFmtId="186" fontId="31" fillId="0" borderId="0" applyFont="0" applyFill="0" applyBorder="0" applyAlignment="0" applyProtection="0"/>
    <xf numFmtId="187" fontId="31" fillId="0" borderId="0" applyFont="0" applyFill="0" applyBorder="0" applyAlignment="0" applyProtection="0"/>
    <xf numFmtId="188" fontId="31" fillId="0" borderId="0" applyFont="0" applyFill="0" applyBorder="0" applyAlignment="0" applyProtection="0"/>
    <xf numFmtId="189" fontId="31" fillId="0" borderId="0" applyFont="0" applyFill="0" applyBorder="0" applyAlignment="0" applyProtection="0"/>
    <xf numFmtId="190" fontId="31" fillId="0" borderId="0" applyFont="0" applyFill="0" applyBorder="0" applyAlignment="0" applyProtection="0"/>
    <xf numFmtId="191" fontId="31" fillId="0" borderId="0" applyFont="0" applyFill="0" applyBorder="0" applyAlignment="0" applyProtection="0"/>
    <xf numFmtId="192" fontId="31" fillId="0" borderId="0" applyFont="0" applyFill="0" applyBorder="0" applyAlignment="0" applyProtection="0"/>
    <xf numFmtId="193" fontId="31" fillId="0" borderId="0" applyFont="0" applyFill="0" applyBorder="0" applyAlignment="0" applyProtection="0"/>
    <xf numFmtId="194" fontId="31" fillId="0" borderId="0" applyFont="0" applyFill="0" applyBorder="0" applyAlignment="0" applyProtection="0"/>
    <xf numFmtId="195" fontId="31" fillId="0" borderId="0" applyFont="0" applyFill="0" applyBorder="0" applyAlignment="0" applyProtection="0"/>
    <xf numFmtId="196" fontId="31" fillId="0" borderId="0" applyFont="0" applyFill="0" applyBorder="0" applyAlignment="0" applyProtection="0"/>
    <xf numFmtId="197" fontId="31" fillId="0" borderId="0" applyFont="0" applyFill="0" applyBorder="0" applyAlignment="0" applyProtection="0"/>
    <xf numFmtId="198" fontId="31" fillId="0" borderId="0" applyFont="0" applyFill="0" applyBorder="0" applyAlignment="0" applyProtection="0"/>
    <xf numFmtId="199" fontId="31" fillId="0" borderId="0" applyFont="0" applyFill="0" applyBorder="0" applyAlignment="0" applyProtection="0"/>
    <xf numFmtId="200" fontId="31" fillId="0" borderId="0" applyFont="0" applyFill="0" applyBorder="0" applyAlignment="0" applyProtection="0"/>
    <xf numFmtId="201" fontId="31" fillId="0" borderId="0" applyFont="0" applyFill="0" applyBorder="0" applyAlignment="0" applyProtection="0"/>
    <xf numFmtId="202" fontId="31" fillId="0" borderId="0" applyFont="0" applyFill="0" applyBorder="0" applyAlignment="0" applyProtection="0"/>
    <xf numFmtId="203" fontId="31" fillId="0" borderId="0" applyFont="0" applyFill="0" applyBorder="0" applyAlignment="0" applyProtection="0"/>
    <xf numFmtId="204" fontId="31" fillId="0" borderId="0" applyFont="0" applyFill="0" applyBorder="0" applyAlignment="0" applyProtection="0"/>
    <xf numFmtId="205" fontId="31" fillId="0" borderId="0" applyFont="0" applyFill="0" applyBorder="0" applyAlignment="0" applyProtection="0"/>
    <xf numFmtId="206" fontId="31" fillId="0" borderId="0" applyFont="0" applyFill="0" applyBorder="0" applyAlignment="0" applyProtection="0"/>
    <xf numFmtId="207" fontId="31" fillId="0" borderId="0" applyFont="0" applyFill="0" applyBorder="0" applyAlignment="0" applyProtection="0"/>
    <xf numFmtId="208" fontId="31" fillId="0" borderId="0" applyFont="0" applyFill="0" applyBorder="0" applyAlignment="0" applyProtection="0"/>
    <xf numFmtId="209" fontId="31" fillId="0" borderId="0" applyFont="0" applyFill="0" applyBorder="0" applyAlignment="0" applyProtection="0"/>
    <xf numFmtId="210" fontId="31" fillId="0" borderId="0" applyFont="0" applyFill="0" applyBorder="0" applyAlignment="0" applyProtection="0"/>
    <xf numFmtId="211" fontId="31" fillId="0" borderId="0" applyFont="0" applyFill="0" applyBorder="0" applyAlignment="0" applyProtection="0"/>
    <xf numFmtId="212" fontId="31" fillId="0" borderId="0" applyFont="0" applyFill="0" applyBorder="0" applyAlignment="0" applyProtection="0"/>
    <xf numFmtId="213" fontId="31" fillId="0" borderId="0" applyFont="0" applyFill="0" applyBorder="0" applyAlignment="0" applyProtection="0"/>
    <xf numFmtId="214" fontId="31" fillId="0" borderId="0" applyFont="0" applyFill="0" applyBorder="0" applyAlignment="0" applyProtection="0"/>
  </cellStyleXfs>
  <cellXfs count="146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horizontal="centerContinuous"/>
    </xf>
    <xf numFmtId="49" fontId="2" fillId="0" borderId="1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49" fontId="0" fillId="0" borderId="0" xfId="0" applyNumberFormat="1" applyAlignment="1">
      <alignment horizontal="centerContinuous"/>
    </xf>
    <xf numFmtId="15" fontId="2" fillId="0" borderId="1" xfId="0" applyNumberFormat="1" applyFont="1" applyBorder="1" applyAlignment="1">
      <alignment horizontal="center"/>
    </xf>
    <xf numFmtId="15" fontId="2" fillId="0" borderId="2" xfId="0" applyNumberFormat="1" applyFont="1" applyBorder="1" applyAlignment="1">
      <alignment horizontal="center"/>
    </xf>
    <xf numFmtId="15" fontId="2" fillId="0" borderId="3" xfId="0" applyNumberFormat="1" applyFont="1" applyBorder="1" applyAlignment="1">
      <alignment horizontal="center"/>
    </xf>
    <xf numFmtId="49" fontId="0" fillId="2" borderId="4" xfId="0" applyNumberFormat="1" applyFill="1" applyBorder="1" applyAlignment="1">
      <alignment horizontal="center"/>
    </xf>
    <xf numFmtId="0" fontId="0" fillId="2" borderId="4" xfId="0" applyFill="1" applyBorder="1"/>
    <xf numFmtId="4" fontId="0" fillId="2" borderId="4" xfId="0" applyNumberFormat="1" applyFill="1" applyBorder="1"/>
    <xf numFmtId="0" fontId="0" fillId="0" borderId="4" xfId="0" applyBorder="1"/>
    <xf numFmtId="4" fontId="0" fillId="0" borderId="4" xfId="0" applyNumberFormat="1" applyBorder="1"/>
    <xf numFmtId="49" fontId="4" fillId="0" borderId="3" xfId="0" applyNumberFormat="1" applyFont="1" applyBorder="1" applyAlignment="1">
      <alignment horizontal="center"/>
    </xf>
    <xf numFmtId="15" fontId="0" fillId="0" borderId="4" xfId="0" applyNumberFormat="1" applyBorder="1"/>
    <xf numFmtId="14" fontId="0" fillId="0" borderId="4" xfId="0" applyNumberFormat="1" applyBorder="1"/>
    <xf numFmtId="0" fontId="3" fillId="2" borderId="4" xfId="0" applyFont="1" applyFill="1" applyBorder="1"/>
    <xf numFmtId="49" fontId="3" fillId="2" borderId="4" xfId="0" applyNumberFormat="1" applyFont="1" applyFill="1" applyBorder="1" applyAlignment="1">
      <alignment horizontal="center"/>
    </xf>
    <xf numFmtId="15" fontId="5" fillId="0" borderId="0" xfId="0" applyNumberFormat="1" applyFont="1" applyAlignment="1">
      <alignment horizontal="centerContinuous"/>
    </xf>
    <xf numFmtId="0" fontId="6" fillId="0" borderId="4" xfId="0" applyFont="1" applyBorder="1"/>
    <xf numFmtId="0" fontId="3" fillId="0" borderId="4" xfId="0" applyFont="1" applyBorder="1"/>
    <xf numFmtId="165" fontId="0" fillId="0" borderId="4" xfId="0" applyNumberFormat="1" applyBorder="1" applyAlignment="1">
      <alignment vertical="center"/>
    </xf>
    <xf numFmtId="4" fontId="0" fillId="0" borderId="4" xfId="0" applyNumberFormat="1" applyBorder="1" applyAlignment="1">
      <alignment horizontal="right" vertical="center"/>
    </xf>
    <xf numFmtId="4" fontId="0" fillId="2" borderId="4" xfId="0" applyNumberFormat="1" applyFill="1" applyBorder="1" applyAlignment="1">
      <alignment horizontal="right" vertical="center"/>
    </xf>
    <xf numFmtId="4" fontId="0" fillId="0" borderId="0" xfId="0" applyNumberFormat="1"/>
    <xf numFmtId="14" fontId="0" fillId="2" borderId="4" xfId="0" applyNumberFormat="1" applyFill="1" applyBorder="1"/>
    <xf numFmtId="0" fontId="3" fillId="0" borderId="0" xfId="0" applyFont="1"/>
    <xf numFmtId="0" fontId="3" fillId="2" borderId="2" xfId="0" applyFont="1" applyFill="1" applyBorder="1"/>
    <xf numFmtId="0" fontId="3" fillId="2" borderId="4" xfId="0" applyFont="1" applyFill="1" applyBorder="1" applyAlignment="1">
      <alignment wrapText="1"/>
    </xf>
    <xf numFmtId="2" fontId="0" fillId="0" borderId="4" xfId="0" applyNumberFormat="1" applyBorder="1"/>
    <xf numFmtId="2" fontId="0" fillId="2" borderId="4" xfId="0" applyNumberFormat="1" applyFill="1" applyBorder="1"/>
    <xf numFmtId="0" fontId="0" fillId="0" borderId="4" xfId="0" applyBorder="1" applyAlignment="1">
      <alignment horizontal="right"/>
    </xf>
    <xf numFmtId="0" fontId="3" fillId="0" borderId="4" xfId="0" applyFont="1" applyBorder="1" applyAlignment="1">
      <alignment wrapText="1"/>
    </xf>
    <xf numFmtId="14" fontId="3" fillId="0" borderId="4" xfId="0" applyNumberFormat="1" applyFont="1" applyBorder="1"/>
    <xf numFmtId="0" fontId="0" fillId="0" borderId="5" xfId="0" applyBorder="1"/>
    <xf numFmtId="14" fontId="3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2" fillId="0" borderId="9" xfId="0" applyFont="1" applyBorder="1" applyAlignment="1">
      <alignment horizontal="right"/>
    </xf>
    <xf numFmtId="0" fontId="0" fillId="0" borderId="0" xfId="0" applyAlignment="1">
      <alignment horizontal="right"/>
    </xf>
    <xf numFmtId="0" fontId="13" fillId="0" borderId="9" xfId="0" applyFont="1" applyBorder="1"/>
    <xf numFmtId="0" fontId="10" fillId="0" borderId="9" xfId="0" applyFont="1" applyBorder="1"/>
    <xf numFmtId="0" fontId="11" fillId="0" borderId="9" xfId="0" applyFont="1" applyBorder="1"/>
    <xf numFmtId="0" fontId="14" fillId="0" borderId="9" xfId="0" applyFont="1" applyBorder="1"/>
    <xf numFmtId="0" fontId="15" fillId="0" borderId="9" xfId="0" applyFont="1" applyBorder="1"/>
    <xf numFmtId="0" fontId="0" fillId="0" borderId="9" xfId="0" applyBorder="1"/>
    <xf numFmtId="0" fontId="0" fillId="0" borderId="12" xfId="0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49" fontId="2" fillId="2" borderId="4" xfId="0" applyNumberFormat="1" applyFont="1" applyFill="1" applyBorder="1" applyAlignment="1">
      <alignment horizontal="center"/>
    </xf>
    <xf numFmtId="0" fontId="2" fillId="2" borderId="4" xfId="0" applyFont="1" applyFill="1" applyBorder="1"/>
    <xf numFmtId="0" fontId="2" fillId="2" borderId="2" xfId="0" applyFont="1" applyFill="1" applyBorder="1"/>
    <xf numFmtId="0" fontId="2" fillId="0" borderId="10" xfId="0" applyFont="1" applyBorder="1" applyAlignment="1">
      <alignment horizontal="right"/>
    </xf>
    <xf numFmtId="0" fontId="2" fillId="0" borderId="10" xfId="0" applyFont="1" applyBorder="1"/>
    <xf numFmtId="0" fontId="2" fillId="0" borderId="11" xfId="0" applyFont="1" applyBorder="1"/>
    <xf numFmtId="4" fontId="2" fillId="0" borderId="4" xfId="0" applyNumberFormat="1" applyFont="1" applyBorder="1"/>
    <xf numFmtId="0" fontId="2" fillId="0" borderId="4" xfId="0" applyFont="1" applyBorder="1" applyAlignment="1">
      <alignment horizontal="right"/>
    </xf>
    <xf numFmtId="2" fontId="2" fillId="0" borderId="4" xfId="0" applyNumberFormat="1" applyFont="1" applyBorder="1"/>
    <xf numFmtId="4" fontId="2" fillId="2" borderId="4" xfId="0" applyNumberFormat="1" applyFont="1" applyFill="1" applyBorder="1" applyAlignment="1">
      <alignment horizontal="right" vertic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vertical="center" wrapText="1"/>
    </xf>
    <xf numFmtId="0" fontId="2" fillId="0" borderId="21" xfId="0" applyFont="1" applyBorder="1"/>
    <xf numFmtId="0" fontId="2" fillId="0" borderId="21" xfId="0" applyFont="1" applyBorder="1" applyAlignment="1">
      <alignment horizontal="center"/>
    </xf>
    <xf numFmtId="164" fontId="0" fillId="0" borderId="23" xfId="2" applyFont="1" applyBorder="1"/>
    <xf numFmtId="164" fontId="0" fillId="0" borderId="25" xfId="2" applyFont="1" applyBorder="1"/>
    <xf numFmtId="164" fontId="0" fillId="0" borderId="27" xfId="2" applyFont="1" applyBorder="1"/>
    <xf numFmtId="215" fontId="0" fillId="0" borderId="22" xfId="3" applyFont="1" applyBorder="1" applyAlignment="1">
      <alignment horizontal="center"/>
    </xf>
    <xf numFmtId="215" fontId="0" fillId="0" borderId="24" xfId="3" applyFont="1" applyBorder="1" applyAlignment="1">
      <alignment horizontal="center"/>
    </xf>
    <xf numFmtId="215" fontId="0" fillId="0" borderId="26" xfId="3" applyFont="1" applyBorder="1" applyAlignment="1">
      <alignment horizontal="center"/>
    </xf>
    <xf numFmtId="164" fontId="0" fillId="0" borderId="4" xfId="2" applyFont="1" applyBorder="1"/>
    <xf numFmtId="164" fontId="0" fillId="0" borderId="4" xfId="2" applyFont="1" applyBorder="1" applyAlignment="1">
      <alignment horizontal="center"/>
    </xf>
    <xf numFmtId="164" fontId="8" fillId="0" borderId="4" xfId="2" applyFont="1" applyBorder="1"/>
    <xf numFmtId="0" fontId="3" fillId="0" borderId="3" xfId="0" applyFont="1" applyBorder="1"/>
    <xf numFmtId="164" fontId="0" fillId="0" borderId="3" xfId="2" applyFont="1" applyBorder="1" applyAlignment="1">
      <alignment horizontal="center"/>
    </xf>
    <xf numFmtId="164" fontId="0" fillId="0" borderId="3" xfId="2" applyFont="1" applyBorder="1"/>
    <xf numFmtId="164" fontId="16" fillId="0" borderId="21" xfId="0" applyNumberFormat="1" applyFont="1" applyBorder="1"/>
    <xf numFmtId="0" fontId="5" fillId="0" borderId="0" xfId="0" applyFont="1"/>
    <xf numFmtId="0" fontId="3" fillId="0" borderId="2" xfId="0" applyFont="1" applyBorder="1"/>
    <xf numFmtId="164" fontId="0" fillId="0" borderId="2" xfId="2" applyFont="1" applyFill="1" applyBorder="1" applyAlignment="1">
      <alignment horizontal="center"/>
    </xf>
    <xf numFmtId="164" fontId="0" fillId="0" borderId="2" xfId="2" applyFont="1" applyFill="1" applyBorder="1"/>
    <xf numFmtId="14" fontId="0" fillId="0" borderId="0" xfId="0" applyNumberFormat="1"/>
    <xf numFmtId="164" fontId="0" fillId="0" borderId="0" xfId="0" applyNumberFormat="1"/>
    <xf numFmtId="164" fontId="3" fillId="0" borderId="4" xfId="2" applyFont="1" applyBorder="1" applyAlignment="1">
      <alignment horizontal="center"/>
    </xf>
    <xf numFmtId="164" fontId="3" fillId="0" borderId="4" xfId="2" applyFont="1" applyBorder="1"/>
    <xf numFmtId="15" fontId="5" fillId="0" borderId="4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5" fontId="5" fillId="0" borderId="5" xfId="0" applyNumberFormat="1" applyFont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0" fontId="2" fillId="0" borderId="36" xfId="0" applyFont="1" applyBorder="1"/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164" fontId="0" fillId="0" borderId="1" xfId="2" applyFont="1" applyBorder="1" applyAlignment="1">
      <alignment horizontal="center"/>
    </xf>
    <xf numFmtId="164" fontId="0" fillId="0" borderId="1" xfId="2" applyFont="1" applyBorder="1"/>
    <xf numFmtId="164" fontId="3" fillId="0" borderId="1" xfId="2" applyFont="1" applyBorder="1" applyAlignment="1">
      <alignment horizontal="center"/>
    </xf>
    <xf numFmtId="164" fontId="3" fillId="0" borderId="1" xfId="2" applyFont="1" applyBorder="1"/>
    <xf numFmtId="0" fontId="3" fillId="0" borderId="4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215" fontId="3" fillId="0" borderId="4" xfId="3" applyFont="1" applyBorder="1"/>
    <xf numFmtId="215" fontId="3" fillId="0" borderId="2" xfId="3" applyFont="1" applyBorder="1"/>
    <xf numFmtId="215" fontId="3" fillId="0" borderId="3" xfId="3" applyFont="1" applyBorder="1"/>
    <xf numFmtId="215" fontId="3" fillId="0" borderId="1" xfId="3" applyFont="1" applyBorder="1"/>
    <xf numFmtId="215" fontId="0" fillId="0" borderId="38" xfId="3" applyFont="1" applyBorder="1" applyAlignment="1">
      <alignment horizontal="center"/>
    </xf>
    <xf numFmtId="215" fontId="0" fillId="0" borderId="8" xfId="3" applyFont="1" applyBorder="1" applyAlignment="1">
      <alignment horizontal="center"/>
    </xf>
    <xf numFmtId="164" fontId="0" fillId="0" borderId="39" xfId="2" applyFont="1" applyBorder="1"/>
    <xf numFmtId="164" fontId="0" fillId="0" borderId="6" xfId="2" applyFont="1" applyBorder="1"/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215" fontId="0" fillId="0" borderId="42" xfId="3" applyFont="1" applyBorder="1" applyAlignment="1">
      <alignment horizontal="center"/>
    </xf>
    <xf numFmtId="164" fontId="0" fillId="0" borderId="43" xfId="2" applyFont="1" applyBorder="1"/>
    <xf numFmtId="1" fontId="2" fillId="0" borderId="0" xfId="0" applyNumberFormat="1" applyFont="1" applyBorder="1" applyAlignment="1">
      <alignment horizontal="center"/>
    </xf>
    <xf numFmtId="15" fontId="5" fillId="0" borderId="0" xfId="0" applyNumberFormat="1" applyFont="1" applyBorder="1" applyAlignment="1">
      <alignment horizontal="center"/>
    </xf>
    <xf numFmtId="15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Border="1"/>
    <xf numFmtId="0" fontId="3" fillId="0" borderId="0" xfId="0" applyFont="1" applyBorder="1" applyAlignment="1">
      <alignment horizontal="left"/>
    </xf>
    <xf numFmtId="164" fontId="0" fillId="0" borderId="0" xfId="2" applyFont="1" applyBorder="1"/>
    <xf numFmtId="0" fontId="3" fillId="4" borderId="0" xfId="0" applyFont="1" applyFill="1" applyBorder="1" applyAlignment="1">
      <alignment horizontal="left"/>
    </xf>
    <xf numFmtId="0" fontId="3" fillId="0" borderId="0" xfId="0" applyFont="1" applyBorder="1" applyAlignment="1">
      <alignment horizontal="left" wrapText="1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31" fillId="0" borderId="0" xfId="0" applyNumberFormat="1" applyFont="1" applyBorder="1"/>
    <xf numFmtId="14" fontId="0" fillId="0" borderId="0" xfId="0" applyNumberFormat="1" applyBorder="1"/>
    <xf numFmtId="164" fontId="7" fillId="0" borderId="4" xfId="2" applyFont="1" applyBorder="1"/>
    <xf numFmtId="14" fontId="3" fillId="0" borderId="0" xfId="0" applyNumberFormat="1" applyFont="1" applyBorder="1" applyAlignment="1"/>
    <xf numFmtId="0" fontId="28" fillId="5" borderId="37" xfId="0" applyFont="1" applyFill="1" applyBorder="1" applyAlignment="1">
      <alignment vertical="center" wrapText="1"/>
    </xf>
    <xf numFmtId="0" fontId="9" fillId="3" borderId="13" xfId="1" applyAlignment="1">
      <alignment horizontal="center" vertical="center" wrapText="1"/>
    </xf>
    <xf numFmtId="0" fontId="9" fillId="3" borderId="14" xfId="1" applyBorder="1" applyAlignment="1">
      <alignment horizontal="center" vertical="center" wrapText="1"/>
    </xf>
    <xf numFmtId="0" fontId="9" fillId="3" borderId="15" xfId="1" applyBorder="1" applyAlignment="1">
      <alignment horizontal="center" vertical="center" wrapText="1"/>
    </xf>
    <xf numFmtId="0" fontId="9" fillId="3" borderId="16" xfId="1" applyBorder="1" applyAlignment="1">
      <alignment horizontal="center" vertical="center" wrapText="1"/>
    </xf>
    <xf numFmtId="0" fontId="9" fillId="3" borderId="0" xfId="1" applyBorder="1" applyAlignment="1">
      <alignment horizontal="center" vertical="center" wrapText="1"/>
    </xf>
    <xf numFmtId="0" fontId="9" fillId="3" borderId="17" xfId="1" applyBorder="1" applyAlignment="1">
      <alignment horizontal="center" vertical="center" wrapText="1"/>
    </xf>
    <xf numFmtId="0" fontId="9" fillId="3" borderId="18" xfId="1" applyBorder="1" applyAlignment="1">
      <alignment horizontal="center" vertical="center" wrapText="1"/>
    </xf>
    <xf numFmtId="0" fontId="9" fillId="3" borderId="19" xfId="1" applyBorder="1" applyAlignment="1">
      <alignment horizontal="center" vertical="center" wrapText="1"/>
    </xf>
    <xf numFmtId="0" fontId="9" fillId="3" borderId="20" xfId="1" applyBorder="1" applyAlignment="1">
      <alignment horizontal="center" vertical="center" wrapText="1"/>
    </xf>
    <xf numFmtId="217" fontId="3" fillId="0" borderId="3" xfId="0" applyNumberFormat="1" applyFont="1" applyBorder="1" applyAlignment="1">
      <alignment horizontal="center"/>
    </xf>
    <xf numFmtId="217" fontId="3" fillId="0" borderId="4" xfId="0" applyNumberFormat="1" applyFont="1" applyBorder="1" applyAlignment="1">
      <alignment horizontal="center"/>
    </xf>
    <xf numFmtId="217" fontId="3" fillId="0" borderId="2" xfId="0" applyNumberFormat="1" applyFont="1" applyBorder="1" applyAlignment="1">
      <alignment horizontal="center"/>
    </xf>
    <xf numFmtId="217" fontId="3" fillId="0" borderId="1" xfId="0" applyNumberFormat="1" applyFont="1" applyBorder="1" applyAlignment="1">
      <alignment horizontal="center"/>
    </xf>
  </cellXfs>
  <cellStyles count="98">
    <cellStyle name="°C" xfId="76" xr:uid="{62AB935F-C6A1-4673-83C1-E391024C30FD}"/>
    <cellStyle name="µm" xfId="59" xr:uid="{7AD52215-473E-4528-8F9C-EF19E692BF7B}"/>
    <cellStyle name="… :" xfId="96" xr:uid="{C8BF8C12-0746-4874-B5B7-09F250EBEDF6}"/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nnée" xfId="83" xr:uid="{3C27F5E9-7198-4188-8BE7-3F94D9D34F34}"/>
    <cellStyle name="Avertissement" xfId="19" builtinId="11" customBuiltin="1"/>
    <cellStyle name="Calcul" xfId="1" builtinId="22" customBuiltin="1"/>
    <cellStyle name="Cellule liée" xfId="17" builtinId="24" customBuiltin="1"/>
    <cellStyle name="cm" xfId="55" xr:uid="{A3154FB1-7326-4F10-8CA1-40DC966C3993}"/>
    <cellStyle name="cm/min" xfId="87" xr:uid="{408FC26C-8388-4811-BCB3-0E301378C55E}"/>
    <cellStyle name="cm²" xfId="74" xr:uid="{94AFDB03-D88D-4795-B2D7-FF88AF27FC21}"/>
    <cellStyle name="cm³" xfId="93" xr:uid="{CB48A73A-DF3B-4253-9801-D63DC928BC89}"/>
    <cellStyle name="daN" xfId="61" xr:uid="{BE6C588C-32DC-4D80-9969-FBF4F0B61178}"/>
    <cellStyle name="daN·m" xfId="50" xr:uid="{76D54DB7-A06D-4397-8EAD-6C715DEC5961}"/>
    <cellStyle name="Date semi-longue" xfId="97" xr:uid="{198F9C88-12F7-4049-9D50-F79A0F309D38}"/>
    <cellStyle name="dm³" xfId="94" xr:uid="{A597B758-DBEA-4D18-A292-085E38833851}"/>
    <cellStyle name="Entrée" xfId="15" builtinId="20" customBuiltin="1"/>
    <cellStyle name="h" xfId="77" xr:uid="{66A9902F-896A-4627-93C3-6CF5E442318A}"/>
    <cellStyle name="Insatisfaisant" xfId="13" builtinId="27" customBuiltin="1"/>
    <cellStyle name="jours" xfId="78" xr:uid="{09AC1C57-312E-4CEE-B04A-7B33A51C796A}"/>
    <cellStyle name="k€" xfId="69" xr:uid="{40AE6F49-558C-4EDE-8054-ACC03720D1F0}"/>
    <cellStyle name="k€ (valeur en €)" xfId="95" xr:uid="{7C875ECE-CF70-4AD6-8972-DCC86896CD90}"/>
    <cellStyle name="kg" xfId="66" xr:uid="{F10947AD-7520-4082-80E5-46F7E54AEC53}"/>
    <cellStyle name="kg/m³" xfId="68" xr:uid="{C88D710D-302E-4F98-9DEE-3262B005E37B}"/>
    <cellStyle name="km" xfId="58" xr:uid="{D770FEA5-4D86-42A0-952D-83C378146226}"/>
    <cellStyle name="km/h" xfId="84" xr:uid="{DD68B98C-1D64-4125-9265-EDE149379319}"/>
    <cellStyle name="kN" xfId="63" xr:uid="{10F035A7-F00E-4F05-8401-B966900A8DBB}"/>
    <cellStyle name="kW" xfId="72" xr:uid="{3A06C127-1905-4426-AB37-A427465405D4}"/>
    <cellStyle name="L" xfId="90" xr:uid="{D1DB2EBD-B9E2-45F7-B37F-193BB82AD626}"/>
    <cellStyle name="ℓ" xfId="91" xr:uid="{BBC60B9D-0E70-44BE-9746-8A5B129502BB}"/>
    <cellStyle name="ℓ/min" xfId="52" xr:uid="{7BBE1382-3E38-4FBB-942F-7F2355E0158E}"/>
    <cellStyle name="ℓ/s" xfId="53" xr:uid="{1F770897-3600-4A29-8A32-3C914B0EA2D5}"/>
    <cellStyle name="Lien hypertexte" xfId="47" builtinId="8" customBuiltin="1"/>
    <cellStyle name="Lien hypertexte visité" xfId="48" builtinId="9" customBuiltin="1"/>
    <cellStyle name="m" xfId="56" xr:uid="{1AF20092-0987-4479-9D03-680A68022A4A}"/>
    <cellStyle name="m/min" xfId="86" xr:uid="{04FC2D15-0062-4AA5-B57B-7C6891ED004C}"/>
    <cellStyle name="m/s" xfId="85" xr:uid="{F1094D1B-43AD-4849-9326-866E3E6ED208}"/>
    <cellStyle name="m/s²" xfId="49" xr:uid="{250B64B0-A8AA-44DA-90AA-AD8DD454CBEC}"/>
    <cellStyle name="M€" xfId="70" xr:uid="{6953F7AB-83AF-4DC6-8CB1-E65F4133E100}"/>
    <cellStyle name="m²" xfId="73" xr:uid="{B9108596-F9A7-4625-9D7A-7614A5374D40}"/>
    <cellStyle name="m³" xfId="92" xr:uid="{D75A0037-372E-4039-B2D0-CA4C3F9947B0}"/>
    <cellStyle name="m³/h" xfId="54" xr:uid="{DC0C31D8-F089-4495-83FA-478494B086B4}"/>
    <cellStyle name="Milliers" xfId="4" builtinId="3" customBuiltin="1"/>
    <cellStyle name="Milliers [0]" xfId="5" builtinId="6" customBuiltin="1"/>
    <cellStyle name="minute" xfId="79" xr:uid="{B419A6A9-D404-4F3B-927D-86CF7A3E0BE2}"/>
    <cellStyle name="mm" xfId="57" xr:uid="{2CE2AE89-8C91-485E-AE27-FA48F4F07D13}"/>
    <cellStyle name="mm/min" xfId="88" xr:uid="{27902F86-E521-4591-8A1E-5A873C342ED0}"/>
    <cellStyle name="mm/s" xfId="89" xr:uid="{53CB61E6-C501-433F-8DAF-CA1464B306AD}"/>
    <cellStyle name="mm²" xfId="75" xr:uid="{7675D0A2-D4D6-4B85-8AD4-B55E1567D32B}"/>
    <cellStyle name="mois" xfId="80" xr:uid="{A560C5A7-A074-499F-9ECF-BC33E86948D2}"/>
    <cellStyle name="Monétaire" xfId="2" builtinId="4" customBuiltin="1"/>
    <cellStyle name="Monétaire [0]" xfId="6" builtinId="7" customBuiltin="1"/>
    <cellStyle name="N" xfId="62" xr:uid="{4CC7E6DB-B8B0-4EF9-A844-3627C537A946}"/>
    <cellStyle name="N·m" xfId="51" xr:uid="{43CCDBD4-5616-48EF-9E42-72BBFF572943}"/>
    <cellStyle name="Neutre" xfId="14" builtinId="28" customBuiltin="1"/>
    <cellStyle name="Normal" xfId="0" builtinId="0" customBuiltin="1"/>
    <cellStyle name="Note" xfId="20" builtinId="10" customBuiltin="1"/>
    <cellStyle name="Pa" xfId="71" xr:uid="{A0031599-9F6B-428E-81B7-004B65B7D6DA}"/>
    <cellStyle name="Pourcentage" xfId="3" builtinId="5" customBuiltin="1"/>
    <cellStyle name="rpm" xfId="64" xr:uid="{78DBAFCC-964B-4A1D-A8FD-FA92CB6929A9}"/>
    <cellStyle name="s" xfId="81" xr:uid="{E39277AB-C998-44B4-8038-ABDA0FD1266D}"/>
    <cellStyle name="Satisfaisant" xfId="12" builtinId="26" customBuiltin="1"/>
    <cellStyle name="semaine" xfId="82" xr:uid="{58453ED8-C1D7-45E2-85E9-CCA1C3BDF3C8}"/>
    <cellStyle name="Sortie" xfId="16" builtinId="21" customBuiltin="1"/>
    <cellStyle name="Texte explicatif" xfId="21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nne" xfId="67" xr:uid="{2C165A3E-AF98-4E79-B6A7-29EF18BC5124}"/>
    <cellStyle name="Total" xfId="22" builtinId="25" customBuiltin="1"/>
    <cellStyle name="tr/min" xfId="65" xr:uid="{47B57FDA-6335-4A6E-92BD-A1A78C732CBA}"/>
    <cellStyle name="V" xfId="60" xr:uid="{97137ADE-9D74-431B-922A-C50D6BE86506}"/>
    <cellStyle name="Vérification" xfId="18" builtinId="23" customBuiltin="1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7" formatCode="[$-40C]mmm\ 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&quot;CHF&quot;_-;\-* #,##0.00\ &quot;CHF&quot;_-;_-* &quot;-&quot;??\ &quot;CHF&quot;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&quot;CHF&quot;_-;\-* #,##0.00\ &quot;CHF&quot;_-;_-* &quot;-&quot;??\ &quot;CHF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minor"/>
      </font>
      <numFmt numFmtId="164" formatCode="_-* #,##0.00\ &quot;CHF&quot;_-;\-* #,##0.00\ &quot;CHF&quot;_-;_-* &quot;-&quot;??\ &quot;CHF&quot;_-;_-@_-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minor"/>
      </font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1.xml"/><Relationship Id="rId22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476250</xdr:colOff>
      <xdr:row>18</xdr:row>
      <xdr:rowOff>12700</xdr:rowOff>
    </xdr:from>
    <xdr:to>
      <xdr:col>11</xdr:col>
      <xdr:colOff>717550</xdr:colOff>
      <xdr:row>45</xdr:row>
      <xdr:rowOff>25400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5D0F63-7678-73F1-E7CB-CA3299D0DBCA}"/>
            </a:ext>
          </a:extLst>
        </xdr:cNvPr>
        <xdr:cNvSpPr txBox="1"/>
      </xdr:nvSpPr>
      <xdr:spPr>
        <a:xfrm>
          <a:off x="7994650" y="3143250"/>
          <a:ext cx="5308600" cy="436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 ce document pour faire les comptes d'une caisse et dans la feuille "Décompte personnel 12.2024" dans la cellule D4, j'ai cette formule que j'ai étiré jusqu'à la cellule D26.</a:t>
          </a:r>
        </a:p>
        <a:p>
          <a:r>
            <a:rPr lang="fr-FR" sz="1400"/>
            <a:t>='Décompte personnel 11.2024'!D4-'Décompte personnel 12.2024'!C4 </a:t>
          </a:r>
          <a:r>
            <a:rPr lang="fr-FR" sz="1400" b="1">
              <a:solidFill>
                <a:schemeClr val="accent2"/>
              </a:solidFill>
            </a:rPr>
            <a:t>+ </a:t>
          </a:r>
          <a:r>
            <a:rPr lang="fr-FR" sz="1400" b="1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SOMME.SI('Décompte caisse'!$B$4:$B$54;'Décompte personnel 12.2024'!A4;'Décompte caisse'!$D$4:$D$54)</a:t>
          </a:r>
          <a:endParaRPr lang="fr-FR" sz="1400" b="1">
            <a:solidFill>
              <a:schemeClr val="accent2"/>
            </a:solidFill>
          </a:endParaRPr>
        </a:p>
        <a:p>
          <a:endParaRPr lang="fr-FR" sz="1400"/>
        </a:p>
        <a:p>
          <a:r>
            <a:rPr lang="fr-FR" sz="1400"/>
            <a:t>Dans la cellule G1 dans la feuille "Décompte personnel 12.2024", j'ai mis le mois de la feuille. La partie de la formule en orange sert à additionner les entrées et sorties de la feuille "Décompte caisse" à chaque personne concernée selon leur "N° personnel".</a:t>
          </a:r>
        </a:p>
        <a:p>
          <a:endParaRPr lang="fr-FR" sz="1400"/>
        </a:p>
        <a:p>
          <a:r>
            <a:rPr lang="fr-FR" sz="1400"/>
            <a:t>Pouvez-vous m'aider à compléter cette formule afin que le calcul prennent en compte les dates dans la colonne A de la feuille "Décompte caisse" et selon le mois qu'il y a dans la cellule G1 de la feuille "Décompte personnel 12.2024".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279400</xdr:colOff>
      <xdr:row>0</xdr:row>
      <xdr:rowOff>0</xdr:rowOff>
    </xdr:from>
    <xdr:to>
      <xdr:col>9</xdr:col>
      <xdr:colOff>1016000</xdr:colOff>
      <xdr:row>1</xdr:row>
      <xdr:rowOff>825500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69026631-6A3A-1E6B-A399-BE2B44C862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01000" y="0"/>
              <a:ext cx="1828800" cy="1143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A0AAA712-0AE8-4E2B-902E-1ECFD82B5262}" sourceName="Mois">
  <extLst>
    <x:ext xmlns:x15="http://schemas.microsoft.com/office/spreadsheetml/2010/11/main" uri="{2F2917AC-EB37-4324-AD4E-5DD8C200BD13}">
      <x15:tableSlicerCache tableId="1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958F0C3F-BB14-4CCF-91A5-84F9A8217006}" cache="Segment_Mois" caption="Mois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D3357F-C32D-4316-AFE4-A2110D511748}" name="tCaisse" displayName="tCaisse" ref="A3:E11" totalsRowCount="1" headerRowDxfId="34" headerRowBorderDxfId="35" tableBorderDxfId="36">
  <autoFilter ref="A3:E10" xr:uid="{40D3357F-C32D-4316-AFE4-A2110D511748}"/>
  <tableColumns count="5">
    <tableColumn id="1" xr3:uid="{F44C910E-2052-4A87-AD47-D1334CED7271}" name="Date" totalsRowLabel="Total" dataDxfId="31" totalsRowDxfId="30"/>
    <tableColumn id="5" xr3:uid="{F1897778-92FA-4114-97A3-D899FD9D1029}" name="Fin mois" dataDxfId="25" totalsRowDxfId="29">
      <calculatedColumnFormula>EOMONTH(tCaisse[[#This Row],[Date]],0)</calculatedColumnFormula>
    </tableColumn>
    <tableColumn id="2" xr3:uid="{701B7172-24D5-4AE3-841B-46DA7F4D1C49}" name="N° pers" dataDxfId="32" totalsRowDxfId="28"/>
    <tableColumn id="3" xr3:uid="{E068EF7A-B2E9-42D7-B82A-C38E37D1367B}" name="Nature" totalsRowDxfId="27"/>
    <tableColumn id="4" xr3:uid="{EF2F6A81-C218-486D-B2C3-CC00AB94BF65}" name="Entrée / sorties" totalsRowFunction="sum" dataDxfId="33" totalsRowDxfId="26" dataCellStyle="Monétaire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B929B3-1AEC-4AA7-9DB6-CE6AB88DF677}" name="tTarifs" displayName="tTarifs" ref="K3:L10" totalsRowShown="0" headerRowDxfId="23" headerRowBorderDxfId="21" tableBorderDxfId="22">
  <autoFilter ref="K3:L10" xr:uid="{CFB929B3-1AEC-4AA7-9DB6-CE6AB88DF677}"/>
  <tableColumns count="2">
    <tableColumn id="1" xr3:uid="{C7FF0D7F-BCB6-436A-B3C2-7586C00262E1}" name="Pourcentage" dataDxfId="3" dataCellStyle="Pourcentage"/>
    <tableColumn id="2" xr3:uid="{80754AEB-B9E4-4D46-B11F-555ABFD8E47F}" name="Tarifs" dataDxfId="2" dataCellStyle="Monétaire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1B345D-90A6-43B8-91EE-AAEBA61E535C}" name="tPersonnels" displayName="tPersonnels" ref="A3:H61" totalsRowShown="0" headerRowDxfId="42" headerRowBorderDxfId="40" tableBorderDxfId="41">
  <autoFilter ref="A3:H61" xr:uid="{011B345D-90A6-43B8-91EE-AAEBA61E535C}"/>
  <tableColumns count="8">
    <tableColumn id="1" xr3:uid="{3AC7EFDA-E93A-4996-8E53-AE969776DAF3}" name="N° pers" dataDxfId="37"/>
    <tableColumn id="2" xr3:uid="{1AB030A3-D669-437A-955C-E5C70114DC66}" name="Date" dataDxfId="38"/>
    <tableColumn id="10" xr3:uid="{43C4E5A5-A473-47FC-AB13-7AE99D8176FA}" name="Mois" dataDxfId="0">
      <calculatedColumnFormula>tPersonnels[[#This Row],[Date]]</calculatedColumnFormula>
    </tableColumn>
    <tableColumn id="3" xr3:uid="{025E3E15-A905-49FF-BD79-BD2A41AB024C}" name="Personnel" dataDxfId="4"/>
    <tableColumn id="7" xr3:uid="{1D15B273-8FF6-4A2D-8112-1D82FF1DAFF2}" name="Pourcentage" dataDxfId="5" dataCellStyle="Pourcentage">
      <calculatedColumnFormula>IF(_xlfn.TEXTAFTER(tPersonnels[[#This Row],[Personnel]]," ")="70%*",0.7,VALUE(_xlfn.TEXTAFTER(tPersonnels[[#This Row],[Personnel]]," ")))</calculatedColumnFormula>
    </tableColumn>
    <tableColumn id="4" xr3:uid="{4E69305E-2799-4DB1-B1F4-CDE3C5A1D332}" name="Tarif mensuel" dataDxfId="1" dataCellStyle="Monétaire">
      <calculatedColumnFormula>IF(tPersonnels[[#This Row],[N° pers]]=4,10,_xlfn.XLOOKUP(tPersonnels[[#This Row],[Pourcentage]],tTarifs[Pourcentage],tTarifs[Tarifs],"Non trouvé"))</calculatedColumnFormula>
    </tableColumn>
    <tableColumn id="5" xr3:uid="{D232DE0F-20A8-4555-8E13-2CAE71D36B59}" name="Solde du mois précédent" dataDxfId="39" dataCellStyle="Monétaire"/>
    <tableColumn id="6" xr3:uid="{F2C40E8B-51DD-400F-9957-C6C0CB1A4081}" name="Solde actuel " dataDxfId="24" dataCellStyle="Monétaire">
      <calculatedColumnFormula array="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1"/>
  <sheetViews>
    <sheetView showGridLines="0" workbookViewId="0">
      <selection activeCell="E4" sqref="E4"/>
    </sheetView>
  </sheetViews>
  <sheetFormatPr baseColWidth="10" defaultColWidth="11.453125" defaultRowHeight="12.5" x14ac:dyDescent="0.25"/>
  <cols>
    <col min="1" max="1" width="9.453125" customWidth="1"/>
    <col min="2" max="2" width="16.453125" customWidth="1"/>
    <col min="3" max="3" width="19.36328125" customWidth="1"/>
    <col min="4" max="4" width="24.1796875" customWidth="1"/>
    <col min="5" max="5" width="19" customWidth="1"/>
    <col min="6" max="6" width="11.36328125" customWidth="1"/>
    <col min="7" max="7" width="15.6328125" customWidth="1"/>
    <col min="8" max="8" width="16.36328125" customWidth="1"/>
    <col min="10" max="10" width="21.90625" customWidth="1"/>
    <col min="11" max="11" width="16.6328125" customWidth="1"/>
    <col min="12" max="12" width="22.54296875" customWidth="1"/>
  </cols>
  <sheetData>
    <row r="1" spans="1:8" ht="25" x14ac:dyDescent="0.5">
      <c r="A1" s="89" t="s">
        <v>15</v>
      </c>
      <c r="B1" s="89"/>
      <c r="C1" s="89"/>
      <c r="D1" s="89"/>
      <c r="E1" s="89"/>
      <c r="F1" s="80"/>
    </row>
    <row r="2" spans="1:8" ht="13" thickBot="1" x14ac:dyDescent="0.3"/>
    <row r="3" spans="1:8" ht="13.5" thickBot="1" x14ac:dyDescent="0.35">
      <c r="A3" s="65" t="s">
        <v>2</v>
      </c>
      <c r="B3" s="65" t="s">
        <v>16</v>
      </c>
      <c r="C3" s="65" t="s">
        <v>17</v>
      </c>
      <c r="D3" s="65" t="s">
        <v>198</v>
      </c>
      <c r="E3" s="65" t="s">
        <v>18</v>
      </c>
      <c r="G3" s="66" t="s">
        <v>19</v>
      </c>
      <c r="H3" s="66" t="s">
        <v>20</v>
      </c>
    </row>
    <row r="4" spans="1:8" ht="13" x14ac:dyDescent="0.3">
      <c r="A4" s="3">
        <v>1</v>
      </c>
      <c r="B4" s="23" t="s">
        <v>21</v>
      </c>
      <c r="C4" s="74">
        <v>16</v>
      </c>
      <c r="D4" s="73">
        <v>233</v>
      </c>
      <c r="E4" s="73">
        <f>'Décompte personnel 10.2024'!D4-'Décompte personnel 11.2024'!C4+ SUMIF('Décompte caisse'!$C$4:$C$10,'Décompte personnel 10.2024'!A4,'Décompte caisse'!$E$4:$E$10)</f>
        <v>217</v>
      </c>
      <c r="G4" s="70">
        <v>1</v>
      </c>
      <c r="H4" s="67">
        <v>20</v>
      </c>
    </row>
    <row r="5" spans="1:8" ht="13" x14ac:dyDescent="0.3">
      <c r="A5" s="63">
        <v>2</v>
      </c>
      <c r="B5" s="23" t="s">
        <v>22</v>
      </c>
      <c r="C5" s="74">
        <v>20</v>
      </c>
      <c r="D5" s="73">
        <v>-155</v>
      </c>
      <c r="E5" s="73">
        <f>'Décompte personnel 10.2024'!D5-'Décompte personnel 11.2024'!C5+ SUMIF('Décompte caisse'!$C$4:$C$10,'Décompte personnel 10.2024'!A5,'Décompte caisse'!$E$4:$E$10)</f>
        <v>-175</v>
      </c>
      <c r="G5" s="71">
        <v>0.9</v>
      </c>
      <c r="H5" s="68">
        <v>18</v>
      </c>
    </row>
    <row r="6" spans="1:8" ht="13" x14ac:dyDescent="0.3">
      <c r="A6" s="63">
        <v>3</v>
      </c>
      <c r="B6" s="23" t="s">
        <v>23</v>
      </c>
      <c r="C6" s="74">
        <v>20</v>
      </c>
      <c r="D6" s="73">
        <v>-95</v>
      </c>
      <c r="E6" s="73">
        <f>'Décompte personnel 10.2024'!D6-'Décompte personnel 11.2024'!C6+ SUMIF('Décompte caisse'!$C$4:$C$10,'Décompte personnel 10.2024'!A6,'Décompte caisse'!$E$4:$E$10)</f>
        <v>-115</v>
      </c>
      <c r="G6" s="71">
        <v>0.8</v>
      </c>
      <c r="H6" s="68">
        <v>16</v>
      </c>
    </row>
    <row r="7" spans="1:8" ht="13" x14ac:dyDescent="0.3">
      <c r="A7" s="63">
        <v>4</v>
      </c>
      <c r="B7" s="23" t="s">
        <v>24</v>
      </c>
      <c r="C7" s="74">
        <v>10</v>
      </c>
      <c r="D7" s="73">
        <v>-20</v>
      </c>
      <c r="E7" s="73">
        <f>'Décompte personnel 10.2024'!D7-'Décompte personnel 11.2024'!C7+ SUMIF('Décompte caisse'!$C$4:$C$10,'Décompte personnel 10.2024'!A7,'Décompte caisse'!$E$4:$E$10)</f>
        <v>-30</v>
      </c>
      <c r="G7" s="71">
        <v>0.7</v>
      </c>
      <c r="H7" s="68">
        <v>14</v>
      </c>
    </row>
    <row r="8" spans="1:8" ht="13" x14ac:dyDescent="0.3">
      <c r="A8" s="63">
        <v>5</v>
      </c>
      <c r="B8" s="23" t="s">
        <v>25</v>
      </c>
      <c r="C8" s="74">
        <v>18</v>
      </c>
      <c r="D8" s="73">
        <v>-18</v>
      </c>
      <c r="E8" s="73">
        <f>'Décompte personnel 10.2024'!D8-'Décompte personnel 11.2024'!C8+ SUMIF('Décompte caisse'!$C$4:$C$10,'Décompte personnel 10.2024'!A8,'Décompte caisse'!$E$4:$E$10)</f>
        <v>-36</v>
      </c>
      <c r="G8" s="71">
        <v>0.6</v>
      </c>
      <c r="H8" s="68">
        <v>12</v>
      </c>
    </row>
    <row r="9" spans="1:8" ht="13" x14ac:dyDescent="0.3">
      <c r="A9" s="63">
        <v>6</v>
      </c>
      <c r="B9" s="81" t="s">
        <v>26</v>
      </c>
      <c r="C9" s="82">
        <v>20</v>
      </c>
      <c r="D9" s="83">
        <v>10</v>
      </c>
      <c r="E9" s="73">
        <f>'Décompte personnel 10.2024'!D9 + SUMIF('Décompte caisse'!$C$4:$C$10,'Décompte personnel 10.2024'!A9,'Décompte caisse'!$E$4:$E$10)</f>
        <v>10</v>
      </c>
      <c r="G9" s="71">
        <v>0.5</v>
      </c>
      <c r="H9" s="68">
        <v>10</v>
      </c>
    </row>
    <row r="10" spans="1:8" ht="13.5" thickBot="1" x14ac:dyDescent="0.35">
      <c r="A10" s="63">
        <v>7</v>
      </c>
      <c r="B10" s="23" t="s">
        <v>27</v>
      </c>
      <c r="C10" s="74">
        <v>18</v>
      </c>
      <c r="D10" s="73">
        <v>-94</v>
      </c>
      <c r="E10" s="73">
        <f>'Décompte personnel 10.2024'!D10-'Décompte personnel 11.2024'!C10+ SUMIF('Décompte caisse'!$C$4:$C$10,'Décompte personnel 10.2024'!A10,'Décompte caisse'!$E$4:$E$10)</f>
        <v>-112</v>
      </c>
      <c r="G10" s="72">
        <v>0.4</v>
      </c>
      <c r="H10" s="69">
        <v>8</v>
      </c>
    </row>
    <row r="11" spans="1:8" ht="13" x14ac:dyDescent="0.3">
      <c r="A11" s="63">
        <v>8</v>
      </c>
      <c r="B11" s="23" t="s">
        <v>28</v>
      </c>
      <c r="C11" s="74">
        <v>20</v>
      </c>
      <c r="D11" s="73">
        <v>-160</v>
      </c>
      <c r="E11" s="73">
        <f>'Décompte personnel 10.2024'!D11-'Décompte personnel 11.2024'!C11+ SUMIF('Décompte caisse'!$C$4:$C$10,'Décompte personnel 10.2024'!A11,'Décompte caisse'!$E$4:$E$10)</f>
        <v>-180</v>
      </c>
    </row>
    <row r="12" spans="1:8" ht="13" x14ac:dyDescent="0.3">
      <c r="A12" s="63">
        <v>9</v>
      </c>
      <c r="B12" s="76" t="s">
        <v>29</v>
      </c>
      <c r="C12" s="77">
        <v>20</v>
      </c>
      <c r="D12" s="78">
        <v>-160</v>
      </c>
      <c r="E12" s="73">
        <f>'Décompte personnel 10.2024'!D12-'Décompte personnel 11.2024'!C12+ SUMIF('Décompte caisse'!$C$4:$C$10,'Décompte personnel 10.2024'!A12,'Décompte caisse'!$E$4:$E$10)</f>
        <v>-180</v>
      </c>
    </row>
    <row r="13" spans="1:8" ht="13" x14ac:dyDescent="0.3">
      <c r="A13" s="63">
        <v>10</v>
      </c>
      <c r="B13" s="23" t="s">
        <v>30</v>
      </c>
      <c r="C13" s="74">
        <v>20</v>
      </c>
      <c r="D13" s="73">
        <v>-100</v>
      </c>
      <c r="E13" s="73">
        <f>'Décompte personnel 10.2024'!D13-'Décompte personnel 11.2024'!C13+ SUMIF('Décompte caisse'!$C$4:$C$10,'Décompte personnel 10.2024'!A13,'Décompte caisse'!$E$4:$E$10)</f>
        <v>-120</v>
      </c>
    </row>
    <row r="14" spans="1:8" ht="13" x14ac:dyDescent="0.3">
      <c r="A14" s="63">
        <v>11</v>
      </c>
      <c r="B14" s="23" t="s">
        <v>31</v>
      </c>
      <c r="C14" s="74">
        <v>18</v>
      </c>
      <c r="D14" s="73">
        <v>-18</v>
      </c>
      <c r="E14" s="73">
        <f>'Décompte personnel 10.2024'!D14+ SUMIF('Décompte caisse'!$C$4:$C$10,'Décompte personnel 10.2024'!A14,'Décompte caisse'!$E$4:$E$10)</f>
        <v>-18</v>
      </c>
    </row>
    <row r="15" spans="1:8" ht="13" x14ac:dyDescent="0.3">
      <c r="A15" s="63">
        <v>12</v>
      </c>
      <c r="B15" s="23" t="s">
        <v>32</v>
      </c>
      <c r="C15" s="74">
        <v>16</v>
      </c>
      <c r="D15" s="73">
        <v>-16</v>
      </c>
      <c r="E15" s="73">
        <f>'Décompte personnel 10.2024'!D15+ SUMIF('Décompte caisse'!$C$4:$C$10,'Décompte personnel 10.2024'!A15,'Décompte caisse'!$E$4:$E$10)</f>
        <v>-16</v>
      </c>
    </row>
    <row r="16" spans="1:8" ht="13" x14ac:dyDescent="0.3">
      <c r="A16" s="63">
        <v>13</v>
      </c>
      <c r="B16" s="23" t="s">
        <v>33</v>
      </c>
      <c r="C16" s="74">
        <v>20</v>
      </c>
      <c r="D16" s="73">
        <v>-60</v>
      </c>
      <c r="E16" s="73">
        <f>'Décompte personnel 10.2024'!D16-'Décompte personnel 11.2024'!C16+ SUMIF('Décompte caisse'!$C$4:$C$10,'Décompte personnel 10.2024'!A16,'Décompte caisse'!$E$4:$E$10)</f>
        <v>-80</v>
      </c>
    </row>
    <row r="17" spans="1:7" ht="13" x14ac:dyDescent="0.3">
      <c r="A17" s="63">
        <v>14</v>
      </c>
      <c r="B17" s="23" t="s">
        <v>34</v>
      </c>
      <c r="C17" s="74">
        <v>20</v>
      </c>
      <c r="D17" s="73">
        <v>-240</v>
      </c>
      <c r="E17" s="73">
        <f>'Décompte personnel 10.2024'!D17-'Décompte personnel 11.2024'!C17+ SUMIF('Décompte caisse'!$C$4:$C$10,'Décompte personnel 10.2024'!A17,'Décompte caisse'!$E$4:$E$10)</f>
        <v>-260</v>
      </c>
    </row>
    <row r="18" spans="1:7" ht="13" x14ac:dyDescent="0.3">
      <c r="A18" s="63">
        <v>15</v>
      </c>
      <c r="B18" s="23" t="s">
        <v>35</v>
      </c>
      <c r="C18" s="74">
        <v>20</v>
      </c>
      <c r="D18" s="73">
        <v>-20</v>
      </c>
      <c r="E18" s="73">
        <f>'Décompte personnel 10.2024'!D18+ SUMIF('Décompte caisse'!$C$4:$C$10,'Décompte personnel 10.2024'!A18,'Décompte caisse'!$E$4:$E$10)</f>
        <v>-20</v>
      </c>
    </row>
    <row r="19" spans="1:7" ht="13" x14ac:dyDescent="0.3">
      <c r="A19" s="63">
        <v>16</v>
      </c>
      <c r="B19" s="23" t="s">
        <v>36</v>
      </c>
      <c r="C19" s="74">
        <v>10</v>
      </c>
      <c r="D19" s="73">
        <v>-50</v>
      </c>
      <c r="E19" s="73">
        <f>'Décompte personnel 10.2024'!D19-'Décompte personnel 11.2024'!C19+ SUMIF('Décompte caisse'!$C$4:$C$10,'Décompte personnel 10.2024'!A19,'Décompte caisse'!$E$4:$E$10)</f>
        <v>-10</v>
      </c>
    </row>
    <row r="20" spans="1:7" ht="13" x14ac:dyDescent="0.3">
      <c r="A20" s="63">
        <v>17</v>
      </c>
      <c r="B20" s="23" t="s">
        <v>37</v>
      </c>
      <c r="C20" s="74">
        <v>12</v>
      </c>
      <c r="D20" s="73">
        <v>34</v>
      </c>
      <c r="E20" s="73">
        <f>'Décompte personnel 10.2024'!D20-'Décompte personnel 11.2024'!C20+ SUMIF('Décompte caisse'!$C$4:$C$10,'Décompte personnel 10.2024'!A20,'Décompte caisse'!$E$4:$E$10)</f>
        <v>42</v>
      </c>
      <c r="G20" s="85"/>
    </row>
    <row r="21" spans="1:7" ht="13" x14ac:dyDescent="0.3">
      <c r="A21" s="63">
        <v>18</v>
      </c>
      <c r="B21" s="23" t="s">
        <v>38</v>
      </c>
      <c r="C21" s="74">
        <v>20</v>
      </c>
      <c r="D21" s="73">
        <v>-20</v>
      </c>
      <c r="E21" s="73">
        <f>'Décompte personnel 10.2024'!D21-'Décompte personnel 11.2024'!C21+ SUMIF('Décompte caisse'!$C$4:$C$10,'Décompte personnel 10.2024'!A21,'Décompte caisse'!$E$4:$E$10)</f>
        <v>-40</v>
      </c>
    </row>
    <row r="22" spans="1:7" ht="13" x14ac:dyDescent="0.3">
      <c r="A22" s="63">
        <v>19</v>
      </c>
      <c r="B22" s="23" t="s">
        <v>39</v>
      </c>
      <c r="C22" s="74">
        <v>20</v>
      </c>
      <c r="D22" s="73">
        <v>-20</v>
      </c>
      <c r="E22" s="73">
        <f>'Décompte personnel 10.2024'!D22-'Décompte personnel 11.2024'!C22+ SUMIF('Décompte caisse'!$C$4:$C$10,'Décompte personnel 10.2024'!A22,'Décompte caisse'!$E$4:$E$10)</f>
        <v>-40</v>
      </c>
    </row>
    <row r="23" spans="1:7" ht="13" x14ac:dyDescent="0.3">
      <c r="A23" s="63">
        <v>20</v>
      </c>
      <c r="B23" s="23" t="s">
        <v>40</v>
      </c>
      <c r="C23" s="74">
        <v>20</v>
      </c>
      <c r="D23" s="73">
        <v>-40</v>
      </c>
      <c r="E23" s="73">
        <f>'Décompte personnel 10.2024'!D23-'Décompte personnel 10.2024'!C23+ SUMIF('Décompte caisse'!$C$4:$C$10,'Décompte personnel 10.2024'!A23,'Décompte caisse'!$E$4:$E$10)</f>
        <v>-60</v>
      </c>
    </row>
    <row r="24" spans="1:7" ht="13" x14ac:dyDescent="0.3">
      <c r="A24" s="63"/>
      <c r="B24" s="23"/>
      <c r="C24" s="74"/>
      <c r="D24" s="74"/>
      <c r="E24" s="73">
        <f>'Décompte personnel 10.2024'!D24-'Décompte personnel 11.2024'!C24+ SUMIF('Décompte caisse'!$C$4:$C$10,'Décompte personnel 10.2024'!A24,'Décompte caisse'!$E$4:$E$10)</f>
        <v>0</v>
      </c>
    </row>
    <row r="25" spans="1:7" ht="13" x14ac:dyDescent="0.3">
      <c r="A25" s="63"/>
      <c r="B25" s="23"/>
      <c r="C25" s="74"/>
      <c r="D25" s="74"/>
      <c r="E25" s="73">
        <f>'Décompte personnel 10.2024'!D25-'Décompte personnel 11.2024'!C25+ SUMIF('Décompte caisse'!$C$4:$C$10,'Décompte personnel 10.2024'!A25,'Décompte caisse'!$E$4:$E$10)</f>
        <v>0</v>
      </c>
    </row>
    <row r="26" spans="1:7" ht="13.5" thickBot="1" x14ac:dyDescent="0.35">
      <c r="A26" s="63"/>
      <c r="B26" s="14"/>
      <c r="C26" s="74"/>
      <c r="D26" s="74"/>
      <c r="E26" s="73">
        <f>'Décompte personnel 10.2024'!D26-'Décompte personnel 11.2024'!C26+ SUMIF('Décompte caisse'!$C$4:$C$10,'Décompte personnel 10.2024'!A26,'Décompte caisse'!$E$4:$E$10)</f>
        <v>0</v>
      </c>
    </row>
    <row r="27" spans="1:7" ht="13.5" thickBot="1" x14ac:dyDescent="0.35">
      <c r="B27" s="65" t="s">
        <v>41</v>
      </c>
      <c r="C27" s="79">
        <f>SUM(C4:C26)</f>
        <v>358</v>
      </c>
      <c r="D27" s="79">
        <f>SUM(D4:D26)</f>
        <v>-1009</v>
      </c>
      <c r="E27" s="79">
        <f>SUM(E4:E26)</f>
        <v>-1223</v>
      </c>
    </row>
    <row r="31" spans="1:7" x14ac:dyDescent="0.25">
      <c r="E31" s="29"/>
    </row>
  </sheetData>
  <mergeCells count="1">
    <mergeCell ref="A1:E1"/>
  </mergeCells>
  <conditionalFormatting sqref="D4:D23">
    <cfRule type="cellIs" dxfId="20" priority="1" operator="greaterThan">
      <formula>0</formula>
    </cfRule>
    <cfRule type="cellIs" dxfId="19" priority="2" operator="lessThan">
      <formula>0</formula>
    </cfRule>
  </conditionalFormatting>
  <conditionalFormatting sqref="E4:E26">
    <cfRule type="cellIs" dxfId="18" priority="3" operator="greaterThan">
      <formula>0</formula>
    </cfRule>
    <cfRule type="cellIs" dxfId="17" priority="4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M57"/>
  <sheetViews>
    <sheetView topLeftCell="A18" zoomScale="115" zoomScaleNormal="115" workbookViewId="0">
      <selection activeCell="F57" sqref="F57"/>
    </sheetView>
  </sheetViews>
  <sheetFormatPr baseColWidth="10" defaultColWidth="9.08984375" defaultRowHeight="12.5" x14ac:dyDescent="0.25"/>
  <cols>
    <col min="1" max="1" width="11.453125" customWidth="1"/>
    <col min="2" max="2" width="13.08984375" customWidth="1"/>
    <col min="3" max="3" width="32.08984375" customWidth="1"/>
    <col min="4" max="256" width="11.453125" customWidth="1"/>
  </cols>
  <sheetData>
    <row r="1" spans="1:13" ht="25" x14ac:dyDescent="0.5">
      <c r="A1" s="90" t="s">
        <v>42</v>
      </c>
      <c r="B1" s="90"/>
      <c r="C1" s="90"/>
      <c r="D1" s="90"/>
      <c r="E1" s="90"/>
      <c r="F1" s="90"/>
    </row>
    <row r="2" spans="1:13" ht="13" x14ac:dyDescent="0.3">
      <c r="A2" s="8"/>
      <c r="B2" s="5"/>
      <c r="C2" s="1"/>
      <c r="D2" s="1"/>
      <c r="E2" s="1"/>
      <c r="F2" s="1"/>
    </row>
    <row r="3" spans="1:13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ht="13" x14ac:dyDescent="0.3">
      <c r="A4" s="10"/>
      <c r="B4" s="16" t="s">
        <v>47</v>
      </c>
      <c r="C4" s="3"/>
      <c r="D4" s="3"/>
      <c r="E4" s="3"/>
      <c r="F4" s="3"/>
    </row>
    <row r="5" spans="1:13" ht="13" x14ac:dyDescent="0.3">
      <c r="A5" s="17"/>
      <c r="B5" s="14"/>
      <c r="C5" s="14" t="s">
        <v>46</v>
      </c>
      <c r="D5" s="32"/>
      <c r="E5" s="14"/>
      <c r="F5" s="59">
        <v>102.35</v>
      </c>
    </row>
    <row r="6" spans="1:13" ht="13" x14ac:dyDescent="0.3">
      <c r="A6" s="14"/>
      <c r="B6" s="14"/>
      <c r="C6" s="23" t="s">
        <v>48</v>
      </c>
      <c r="D6" s="32">
        <f>500-F5</f>
        <v>397.65</v>
      </c>
      <c r="E6" s="14"/>
      <c r="F6" s="59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ht="13" x14ac:dyDescent="0.3">
      <c r="A8" s="14"/>
      <c r="B8" s="51" t="s">
        <v>49</v>
      </c>
      <c r="C8" s="52" t="s">
        <v>50</v>
      </c>
      <c r="D8" s="32"/>
      <c r="E8" s="25"/>
      <c r="F8" s="14"/>
    </row>
    <row r="9" spans="1:13" ht="13" x14ac:dyDescent="0.3">
      <c r="A9" s="18">
        <v>43320</v>
      </c>
      <c r="B9" s="14"/>
      <c r="C9" s="14" t="s">
        <v>51</v>
      </c>
      <c r="D9" s="32"/>
      <c r="E9" s="25">
        <v>39.049999999999997</v>
      </c>
      <c r="F9" s="60"/>
    </row>
    <row r="10" spans="1:13" x14ac:dyDescent="0.25">
      <c r="A10" s="18">
        <v>43343</v>
      </c>
      <c r="B10" s="11"/>
      <c r="C10" s="19" t="s">
        <v>52</v>
      </c>
      <c r="D10" s="32"/>
      <c r="E10" s="25">
        <v>2</v>
      </c>
      <c r="F10" s="14"/>
    </row>
    <row r="11" spans="1:13" ht="25" x14ac:dyDescent="0.25">
      <c r="A11" s="18">
        <v>43360</v>
      </c>
      <c r="B11" s="14"/>
      <c r="C11" s="35" t="s">
        <v>53</v>
      </c>
      <c r="D11" s="32"/>
      <c r="E11" s="25">
        <v>5.75</v>
      </c>
      <c r="F11" s="14"/>
      <c r="M11" s="27"/>
    </row>
    <row r="12" spans="1:13" x14ac:dyDescent="0.25">
      <c r="A12" s="18">
        <v>43371</v>
      </c>
      <c r="B12" s="14"/>
      <c r="C12" s="23" t="s">
        <v>52</v>
      </c>
      <c r="D12" s="32"/>
      <c r="E12" s="25">
        <v>1.1000000000000001</v>
      </c>
      <c r="F12" s="14"/>
    </row>
    <row r="13" spans="1:13" x14ac:dyDescent="0.25">
      <c r="A13" s="18">
        <v>43376</v>
      </c>
      <c r="B13" s="14"/>
      <c r="C13" s="23" t="s">
        <v>54</v>
      </c>
      <c r="D13" s="32"/>
      <c r="E13" s="25">
        <v>4</v>
      </c>
      <c r="F13" s="14"/>
    </row>
    <row r="14" spans="1:13" x14ac:dyDescent="0.25">
      <c r="A14" s="18">
        <v>43383</v>
      </c>
      <c r="B14" s="14"/>
      <c r="C14" s="23" t="s">
        <v>55</v>
      </c>
      <c r="D14" s="32"/>
      <c r="E14" s="25">
        <v>13</v>
      </c>
      <c r="F14" s="14"/>
    </row>
    <row r="15" spans="1:13" ht="14.5" x14ac:dyDescent="0.35">
      <c r="A15" s="14"/>
      <c r="B15" s="53" t="s">
        <v>56</v>
      </c>
      <c r="C15" s="22" t="s">
        <v>57</v>
      </c>
      <c r="D15" s="32"/>
      <c r="E15" s="25"/>
      <c r="F15" s="14"/>
    </row>
    <row r="16" spans="1:13" x14ac:dyDescent="0.25">
      <c r="A16" s="18">
        <v>43319</v>
      </c>
      <c r="B16" s="11"/>
      <c r="C16" s="19" t="s">
        <v>58</v>
      </c>
      <c r="D16" s="32"/>
      <c r="E16" s="25">
        <v>30.7</v>
      </c>
      <c r="F16" s="14"/>
    </row>
    <row r="17" spans="1:8" x14ac:dyDescent="0.25">
      <c r="A17" s="18">
        <v>43326</v>
      </c>
      <c r="B17" s="11"/>
      <c r="C17" s="19" t="s">
        <v>58</v>
      </c>
      <c r="D17" s="32"/>
      <c r="E17" s="25">
        <v>7.7</v>
      </c>
      <c r="F17" s="14"/>
      <c r="H17" s="29"/>
    </row>
    <row r="18" spans="1:8" x14ac:dyDescent="0.25">
      <c r="A18" s="18">
        <v>43362</v>
      </c>
      <c r="B18" s="11"/>
      <c r="C18" s="12" t="s">
        <v>59</v>
      </c>
      <c r="D18" s="32"/>
      <c r="E18" s="25">
        <v>25.65</v>
      </c>
      <c r="F18" s="14"/>
    </row>
    <row r="19" spans="1:8" x14ac:dyDescent="0.25">
      <c r="A19" s="18">
        <v>43382</v>
      </c>
      <c r="B19" s="11"/>
      <c r="C19" s="12" t="s">
        <v>60</v>
      </c>
      <c r="D19" s="32"/>
      <c r="E19" s="25">
        <v>13.55</v>
      </c>
      <c r="F19" s="14"/>
    </row>
    <row r="20" spans="1:8" x14ac:dyDescent="0.25">
      <c r="A20" s="18">
        <v>43411</v>
      </c>
      <c r="B20" s="11"/>
      <c r="C20" s="12" t="s">
        <v>61</v>
      </c>
      <c r="D20" s="32"/>
      <c r="E20" s="25">
        <v>13</v>
      </c>
      <c r="F20" s="14"/>
    </row>
    <row r="21" spans="1:8" x14ac:dyDescent="0.25">
      <c r="A21" s="18"/>
      <c r="B21" s="11"/>
      <c r="C21" s="12"/>
      <c r="D21" s="32"/>
      <c r="E21" s="25"/>
      <c r="F21" s="14"/>
    </row>
    <row r="22" spans="1:8" ht="13" x14ac:dyDescent="0.3">
      <c r="A22" s="14"/>
      <c r="B22" s="53" t="s">
        <v>62</v>
      </c>
      <c r="C22" s="54" t="s">
        <v>63</v>
      </c>
      <c r="D22" s="32"/>
      <c r="E22" s="25"/>
      <c r="F22" s="14"/>
    </row>
    <row r="23" spans="1:8" x14ac:dyDescent="0.25">
      <c r="A23" s="18">
        <v>43315</v>
      </c>
      <c r="B23" s="20"/>
      <c r="C23" s="19" t="s">
        <v>64</v>
      </c>
      <c r="D23" s="32"/>
      <c r="E23" s="25">
        <v>17.75</v>
      </c>
      <c r="F23" s="14"/>
    </row>
    <row r="24" spans="1:8" x14ac:dyDescent="0.25">
      <c r="A24" s="18">
        <v>43377</v>
      </c>
      <c r="B24" s="20"/>
      <c r="C24" s="19" t="s">
        <v>65</v>
      </c>
      <c r="D24" s="32"/>
      <c r="E24" s="25">
        <v>9.65</v>
      </c>
      <c r="F24" s="14"/>
    </row>
    <row r="25" spans="1:8" x14ac:dyDescent="0.25">
      <c r="A25" s="18"/>
      <c r="B25" s="20"/>
      <c r="C25" s="19"/>
      <c r="D25" s="32"/>
      <c r="E25" s="25"/>
      <c r="F25" s="14"/>
    </row>
    <row r="26" spans="1:8" x14ac:dyDescent="0.25">
      <c r="A26" s="18"/>
      <c r="B26" s="20"/>
      <c r="C26" s="19"/>
      <c r="D26" s="32"/>
      <c r="E26" s="25"/>
      <c r="F26" s="14"/>
    </row>
    <row r="27" spans="1:8" ht="13" x14ac:dyDescent="0.3">
      <c r="A27" s="18"/>
      <c r="B27" s="53" t="s">
        <v>66</v>
      </c>
      <c r="C27" s="54" t="s">
        <v>67</v>
      </c>
      <c r="D27" s="32"/>
      <c r="E27" s="25"/>
      <c r="F27" s="14"/>
    </row>
    <row r="28" spans="1:8" x14ac:dyDescent="0.25">
      <c r="A28" s="18">
        <v>43292</v>
      </c>
      <c r="B28" s="11"/>
      <c r="C28" s="19" t="s">
        <v>68</v>
      </c>
      <c r="D28" s="32"/>
      <c r="E28" s="25">
        <v>46.7</v>
      </c>
      <c r="F28" s="34"/>
    </row>
    <row r="29" spans="1:8" x14ac:dyDescent="0.25">
      <c r="A29" s="18">
        <v>43292</v>
      </c>
      <c r="B29" s="11"/>
      <c r="C29" s="14" t="s">
        <v>69</v>
      </c>
      <c r="D29" s="32"/>
      <c r="E29" s="25">
        <v>75</v>
      </c>
      <c r="F29" s="14"/>
    </row>
    <row r="30" spans="1:8" x14ac:dyDescent="0.25">
      <c r="A30" s="18">
        <v>43336</v>
      </c>
      <c r="B30" s="11"/>
      <c r="C30" s="19" t="s">
        <v>68</v>
      </c>
      <c r="D30" s="32"/>
      <c r="E30" s="25">
        <v>20.7</v>
      </c>
      <c r="F30" s="14"/>
    </row>
    <row r="31" spans="1:8" x14ac:dyDescent="0.25">
      <c r="A31" s="18"/>
      <c r="B31" s="11"/>
      <c r="C31" s="30"/>
      <c r="D31" s="32"/>
      <c r="E31" s="25"/>
      <c r="F31" s="14"/>
    </row>
    <row r="32" spans="1:8" x14ac:dyDescent="0.25">
      <c r="A32" s="18"/>
      <c r="B32" s="11"/>
      <c r="C32" s="19"/>
      <c r="D32" s="32"/>
      <c r="E32" s="25"/>
      <c r="F32" s="14"/>
    </row>
    <row r="33" spans="1:8" ht="13" x14ac:dyDescent="0.3">
      <c r="A33" s="14"/>
      <c r="B33" s="53" t="s">
        <v>70</v>
      </c>
      <c r="C33" s="54" t="s">
        <v>71</v>
      </c>
      <c r="D33" s="32"/>
      <c r="E33" s="25"/>
      <c r="F33" s="14"/>
    </row>
    <row r="34" spans="1:8" ht="13" x14ac:dyDescent="0.3">
      <c r="A34" s="18">
        <v>43409</v>
      </c>
      <c r="B34" s="53"/>
      <c r="C34" s="19" t="s">
        <v>72</v>
      </c>
      <c r="D34" s="32"/>
      <c r="E34" s="25">
        <v>10</v>
      </c>
      <c r="F34" s="14"/>
    </row>
    <row r="35" spans="1:8" ht="13" x14ac:dyDescent="0.3">
      <c r="A35" s="18"/>
      <c r="B35" s="53"/>
      <c r="C35" s="19"/>
      <c r="D35" s="32"/>
      <c r="E35" s="25"/>
      <c r="F35" s="14"/>
    </row>
    <row r="36" spans="1:8" ht="13" x14ac:dyDescent="0.3">
      <c r="A36" s="18"/>
      <c r="B36" s="53"/>
      <c r="C36" s="19"/>
      <c r="D36" s="32"/>
      <c r="E36" s="25"/>
      <c r="F36" s="14"/>
    </row>
    <row r="37" spans="1:8" ht="13" x14ac:dyDescent="0.3">
      <c r="A37" s="18"/>
      <c r="B37" s="53" t="s">
        <v>73</v>
      </c>
      <c r="C37" s="54" t="s">
        <v>74</v>
      </c>
      <c r="D37" s="32"/>
      <c r="E37" s="25"/>
      <c r="F37" s="14"/>
    </row>
    <row r="38" spans="1:8" x14ac:dyDescent="0.25">
      <c r="A38" s="28"/>
      <c r="B38" s="11"/>
      <c r="C38" s="19"/>
      <c r="D38" s="32"/>
      <c r="E38" s="25"/>
      <c r="F38" s="14"/>
    </row>
    <row r="39" spans="1:8" x14ac:dyDescent="0.25">
      <c r="A39" s="18"/>
      <c r="B39" s="11"/>
      <c r="C39" s="19"/>
      <c r="D39" s="33"/>
      <c r="E39" s="25"/>
      <c r="F39" s="14"/>
      <c r="H39" s="27"/>
    </row>
    <row r="40" spans="1:8" x14ac:dyDescent="0.25">
      <c r="A40" s="18"/>
      <c r="B40" s="11"/>
      <c r="C40" s="19"/>
      <c r="D40" s="33"/>
      <c r="E40" s="25"/>
      <c r="F40" s="14"/>
    </row>
    <row r="41" spans="1:8" x14ac:dyDescent="0.25">
      <c r="A41" s="18"/>
      <c r="B41" s="11"/>
      <c r="C41" s="19"/>
      <c r="D41" s="33"/>
      <c r="E41" s="25"/>
      <c r="F41" s="14"/>
    </row>
    <row r="42" spans="1:8" ht="13" x14ac:dyDescent="0.3">
      <c r="A42" s="18"/>
      <c r="B42" s="53" t="s">
        <v>73</v>
      </c>
      <c r="C42" s="55" t="s">
        <v>75</v>
      </c>
      <c r="D42" s="32"/>
      <c r="E42" s="25"/>
      <c r="F42" s="14"/>
    </row>
    <row r="43" spans="1:8" x14ac:dyDescent="0.25">
      <c r="A43" s="18">
        <v>43334</v>
      </c>
      <c r="B43" s="11"/>
      <c r="C43" s="23" t="s">
        <v>76</v>
      </c>
      <c r="D43" s="32"/>
      <c r="E43" s="25">
        <v>12.4</v>
      </c>
      <c r="F43" s="14"/>
    </row>
    <row r="44" spans="1:8" x14ac:dyDescent="0.25">
      <c r="A44" s="36">
        <v>43411</v>
      </c>
      <c r="B44" s="11"/>
      <c r="C44" s="19" t="s">
        <v>77</v>
      </c>
      <c r="D44" s="32"/>
      <c r="E44" s="25">
        <v>6.45</v>
      </c>
      <c r="F44" s="14"/>
    </row>
    <row r="45" spans="1:8" ht="13" x14ac:dyDescent="0.3">
      <c r="A45" s="18"/>
      <c r="B45" s="53" t="s">
        <v>73</v>
      </c>
      <c r="C45" s="54" t="s">
        <v>78</v>
      </c>
      <c r="D45" s="32"/>
      <c r="E45" s="25"/>
      <c r="F45" s="14"/>
    </row>
    <row r="46" spans="1:8" x14ac:dyDescent="0.25">
      <c r="A46" s="18"/>
      <c r="B46" s="20"/>
      <c r="C46" s="19"/>
      <c r="D46" s="32"/>
      <c r="E46" s="25"/>
      <c r="F46" s="14"/>
    </row>
    <row r="47" spans="1:8" x14ac:dyDescent="0.25">
      <c r="A47" s="18"/>
      <c r="B47" s="11"/>
      <c r="C47" s="19"/>
      <c r="D47" s="32"/>
      <c r="E47" s="25"/>
      <c r="F47" s="14"/>
    </row>
    <row r="48" spans="1:8" ht="13" x14ac:dyDescent="0.3">
      <c r="A48" s="18"/>
      <c r="B48" s="53" t="s">
        <v>79</v>
      </c>
      <c r="C48" s="54" t="s">
        <v>80</v>
      </c>
      <c r="D48" s="32"/>
      <c r="E48" s="25"/>
      <c r="F48" s="14"/>
    </row>
    <row r="49" spans="1:6" x14ac:dyDescent="0.25">
      <c r="A49" s="18"/>
      <c r="B49" s="11"/>
      <c r="C49" s="31"/>
      <c r="D49" s="32"/>
      <c r="E49" s="25"/>
      <c r="F49" s="14"/>
    </row>
    <row r="50" spans="1:6" x14ac:dyDescent="0.25">
      <c r="A50" s="18"/>
      <c r="B50" s="11"/>
      <c r="C50" s="14"/>
      <c r="D50" s="32"/>
      <c r="E50" s="25"/>
      <c r="F50" s="14"/>
    </row>
    <row r="51" spans="1:6" x14ac:dyDescent="0.25">
      <c r="A51" s="18"/>
      <c r="B51" s="11"/>
      <c r="C51" s="19"/>
      <c r="D51" s="32"/>
      <c r="E51" s="25"/>
      <c r="F51" s="14"/>
    </row>
    <row r="52" spans="1:6" ht="13" x14ac:dyDescent="0.3">
      <c r="A52" s="14"/>
      <c r="B52" s="53" t="s">
        <v>81</v>
      </c>
      <c r="C52" s="54" t="s">
        <v>82</v>
      </c>
      <c r="D52" s="32"/>
      <c r="E52" s="25"/>
      <c r="F52" s="14"/>
    </row>
    <row r="53" spans="1:6" x14ac:dyDescent="0.25">
      <c r="A53" s="18"/>
      <c r="B53" s="11"/>
      <c r="C53" s="12"/>
      <c r="D53" s="32"/>
      <c r="E53" s="25"/>
      <c r="F53" s="14"/>
    </row>
    <row r="54" spans="1:6" x14ac:dyDescent="0.25">
      <c r="A54" s="18"/>
      <c r="B54" s="11"/>
      <c r="C54" s="12"/>
      <c r="D54" s="32"/>
      <c r="E54" s="25"/>
      <c r="F54" s="14"/>
    </row>
    <row r="55" spans="1:6" ht="13" x14ac:dyDescent="0.3">
      <c r="A55" s="14"/>
      <c r="B55" s="11"/>
      <c r="C55" s="54" t="s">
        <v>13</v>
      </c>
      <c r="D55" s="32"/>
      <c r="E55" s="32">
        <f>SUM(E6:E54)</f>
        <v>354.15</v>
      </c>
      <c r="F55" s="61"/>
    </row>
    <row r="56" spans="1:6" x14ac:dyDescent="0.25">
      <c r="A56" s="14"/>
      <c r="B56" s="11"/>
      <c r="C56" s="12"/>
      <c r="D56" s="32"/>
      <c r="E56" s="25"/>
      <c r="F56" s="14"/>
    </row>
    <row r="57" spans="1:6" ht="13" x14ac:dyDescent="0.3">
      <c r="A57" s="14"/>
      <c r="B57" s="11"/>
      <c r="C57" s="54" t="s">
        <v>46</v>
      </c>
      <c r="D57" s="32"/>
      <c r="E57" s="62"/>
      <c r="F57" s="59">
        <f>F6-E55</f>
        <v>145.85000000000002</v>
      </c>
    </row>
  </sheetData>
  <mergeCells count="1">
    <mergeCell ref="A1:F1"/>
  </mergeCells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6"/>
  <sheetViews>
    <sheetView zoomScale="70" zoomScaleNormal="70" workbookViewId="0">
      <selection activeCell="F57" sqref="F57"/>
    </sheetView>
  </sheetViews>
  <sheetFormatPr baseColWidth="10" defaultColWidth="9.08984375" defaultRowHeight="12.5" x14ac:dyDescent="0.25"/>
  <cols>
    <col min="1" max="1" width="11.453125" customWidth="1"/>
    <col min="2" max="2" width="14.08984375" customWidth="1"/>
    <col min="3" max="3" width="32.08984375" customWidth="1"/>
    <col min="4" max="256" width="11.453125" customWidth="1"/>
  </cols>
  <sheetData>
    <row r="1" spans="1:13" ht="25" x14ac:dyDescent="0.5">
      <c r="A1" s="90" t="s">
        <v>42</v>
      </c>
      <c r="B1" s="90"/>
      <c r="C1" s="90"/>
      <c r="D1" s="90"/>
      <c r="E1" s="90"/>
      <c r="F1" s="90"/>
    </row>
    <row r="2" spans="1:13" ht="13" x14ac:dyDescent="0.3">
      <c r="A2" s="8"/>
      <c r="B2" s="5"/>
      <c r="C2" s="1"/>
      <c r="D2" s="1"/>
      <c r="E2" s="1"/>
      <c r="F2" s="1"/>
    </row>
    <row r="3" spans="1:13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ht="13" x14ac:dyDescent="0.3">
      <c r="A4" s="10"/>
      <c r="B4" s="16" t="s">
        <v>47</v>
      </c>
      <c r="C4" s="3"/>
      <c r="D4" s="3"/>
      <c r="E4" s="3"/>
      <c r="F4" s="3"/>
    </row>
    <row r="5" spans="1:13" ht="13" x14ac:dyDescent="0.3">
      <c r="A5" s="17"/>
      <c r="B5" s="14"/>
      <c r="C5" s="14" t="s">
        <v>46</v>
      </c>
      <c r="D5" s="32"/>
      <c r="E5" s="14"/>
      <c r="F5" s="59">
        <v>97.1</v>
      </c>
    </row>
    <row r="6" spans="1:13" ht="13" x14ac:dyDescent="0.3">
      <c r="A6" s="14"/>
      <c r="B6" s="14"/>
      <c r="C6" s="23" t="s">
        <v>48</v>
      </c>
      <c r="D6" s="32">
        <f>500-F5</f>
        <v>402.9</v>
      </c>
      <c r="E6" s="14"/>
      <c r="F6" s="59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ht="13" x14ac:dyDescent="0.3">
      <c r="A8" s="14"/>
      <c r="B8" s="51" t="s">
        <v>49</v>
      </c>
      <c r="C8" s="52" t="s">
        <v>50</v>
      </c>
      <c r="D8" s="32"/>
      <c r="E8" s="25"/>
      <c r="F8" s="14"/>
    </row>
    <row r="9" spans="1:13" ht="13" x14ac:dyDescent="0.3">
      <c r="A9" s="18"/>
      <c r="B9" s="14"/>
      <c r="C9" s="14"/>
      <c r="D9" s="32"/>
      <c r="E9" s="25"/>
      <c r="F9" s="60"/>
    </row>
    <row r="10" spans="1:13" x14ac:dyDescent="0.25">
      <c r="A10" s="18"/>
      <c r="B10" s="11"/>
      <c r="C10" s="19"/>
      <c r="D10" s="32"/>
      <c r="E10" s="25"/>
      <c r="F10" s="14"/>
    </row>
    <row r="11" spans="1:13" x14ac:dyDescent="0.25">
      <c r="A11" s="18"/>
      <c r="B11" s="14"/>
      <c r="C11" s="23"/>
      <c r="D11" s="32"/>
      <c r="E11" s="25"/>
      <c r="F11" s="14"/>
      <c r="M11" s="27"/>
    </row>
    <row r="12" spans="1:13" x14ac:dyDescent="0.25">
      <c r="A12" s="18"/>
      <c r="B12" s="14"/>
      <c r="C12" s="23"/>
      <c r="D12" s="32"/>
      <c r="E12" s="25"/>
      <c r="F12" s="14"/>
    </row>
    <row r="13" spans="1:13" x14ac:dyDescent="0.25">
      <c r="A13" s="18"/>
      <c r="B13" s="14"/>
      <c r="C13" s="23"/>
      <c r="D13" s="32"/>
      <c r="E13" s="25"/>
      <c r="F13" s="14"/>
    </row>
    <row r="14" spans="1:13" x14ac:dyDescent="0.25">
      <c r="A14" s="18"/>
      <c r="B14" s="14"/>
      <c r="C14" s="23"/>
      <c r="D14" s="32"/>
      <c r="E14" s="25"/>
      <c r="F14" s="14"/>
    </row>
    <row r="15" spans="1:13" ht="14.5" x14ac:dyDescent="0.35">
      <c r="A15" s="14"/>
      <c r="B15" s="53" t="s">
        <v>56</v>
      </c>
      <c r="C15" s="22" t="s">
        <v>57</v>
      </c>
      <c r="D15" s="32"/>
      <c r="E15" s="25"/>
      <c r="F15" s="14"/>
    </row>
    <row r="16" spans="1:13" x14ac:dyDescent="0.25">
      <c r="A16" s="18"/>
      <c r="B16" s="11"/>
      <c r="C16" s="19"/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2"/>
      <c r="D18" s="32"/>
      <c r="E18" s="25"/>
      <c r="F18" s="14"/>
    </row>
    <row r="19" spans="1:6" x14ac:dyDescent="0.25">
      <c r="A19" s="18"/>
      <c r="B19" s="11"/>
      <c r="C19" s="12"/>
      <c r="D19" s="32"/>
      <c r="E19" s="25"/>
      <c r="F19" s="14"/>
    </row>
    <row r="20" spans="1:6" ht="13" x14ac:dyDescent="0.3">
      <c r="A20" s="14"/>
      <c r="B20" s="53" t="s">
        <v>62</v>
      </c>
      <c r="C20" s="54" t="s">
        <v>63</v>
      </c>
      <c r="D20" s="32"/>
      <c r="E20" s="25"/>
      <c r="F20" s="14"/>
    </row>
    <row r="21" spans="1:6" x14ac:dyDescent="0.25">
      <c r="A21" s="18">
        <v>43272</v>
      </c>
      <c r="B21" s="20"/>
      <c r="C21" s="19" t="s">
        <v>83</v>
      </c>
      <c r="D21" s="32"/>
      <c r="E21" s="25">
        <v>6.2</v>
      </c>
      <c r="F21" s="14"/>
    </row>
    <row r="22" spans="1:6" x14ac:dyDescent="0.25">
      <c r="A22" s="18"/>
      <c r="B22" s="20"/>
      <c r="C22" s="19"/>
      <c r="D22" s="32"/>
      <c r="E22" s="25"/>
      <c r="F22" s="14"/>
    </row>
    <row r="23" spans="1:6" x14ac:dyDescent="0.25">
      <c r="A23" s="18"/>
      <c r="B23" s="20"/>
      <c r="C23" s="19"/>
      <c r="D23" s="32"/>
      <c r="E23" s="25"/>
      <c r="F23" s="14"/>
    </row>
    <row r="24" spans="1:6" x14ac:dyDescent="0.25">
      <c r="A24" s="18"/>
      <c r="B24" s="20"/>
      <c r="C24" s="19"/>
      <c r="D24" s="32"/>
      <c r="E24" s="25"/>
      <c r="F24" s="14"/>
    </row>
    <row r="25" spans="1:6" ht="13" x14ac:dyDescent="0.3">
      <c r="A25" s="18"/>
      <c r="B25" s="53" t="s">
        <v>66</v>
      </c>
      <c r="C25" s="54" t="s">
        <v>84</v>
      </c>
      <c r="D25" s="32"/>
      <c r="E25" s="25"/>
      <c r="F25" s="14"/>
    </row>
    <row r="26" spans="1:6" x14ac:dyDescent="0.25">
      <c r="A26" s="18">
        <v>43265</v>
      </c>
      <c r="B26" s="11"/>
      <c r="C26" s="19" t="s">
        <v>85</v>
      </c>
      <c r="D26" s="32"/>
      <c r="E26" s="25">
        <v>115</v>
      </c>
      <c r="F26" s="34"/>
    </row>
    <row r="27" spans="1:6" x14ac:dyDescent="0.25">
      <c r="A27" s="18">
        <v>43272</v>
      </c>
      <c r="B27" s="11"/>
      <c r="C27" s="14" t="s">
        <v>86</v>
      </c>
      <c r="D27" s="32"/>
      <c r="E27" s="25">
        <v>13.5</v>
      </c>
      <c r="F27" s="14"/>
    </row>
    <row r="28" spans="1:6" x14ac:dyDescent="0.25">
      <c r="A28" s="18">
        <v>43283</v>
      </c>
      <c r="B28" s="11"/>
      <c r="C28" s="19" t="s">
        <v>87</v>
      </c>
      <c r="D28" s="32"/>
      <c r="E28" s="25">
        <v>14.2</v>
      </c>
      <c r="F28" s="14"/>
    </row>
    <row r="29" spans="1:6" x14ac:dyDescent="0.25">
      <c r="A29" s="18">
        <v>43284</v>
      </c>
      <c r="B29" s="11"/>
      <c r="C29" s="30" t="s">
        <v>69</v>
      </c>
      <c r="D29" s="32"/>
      <c r="E29" s="25">
        <v>50</v>
      </c>
      <c r="F29" s="14"/>
    </row>
    <row r="30" spans="1:6" x14ac:dyDescent="0.25">
      <c r="A30" s="18"/>
      <c r="B30" s="11"/>
      <c r="C30" s="30"/>
      <c r="D30" s="32"/>
      <c r="E30" s="25"/>
      <c r="F30" s="14"/>
    </row>
    <row r="31" spans="1:6" ht="13" x14ac:dyDescent="0.3">
      <c r="A31" s="14"/>
      <c r="B31" s="53" t="s">
        <v>70</v>
      </c>
      <c r="C31" s="54" t="s">
        <v>71</v>
      </c>
      <c r="D31" s="32"/>
      <c r="E31" s="25"/>
      <c r="F31" s="14"/>
    </row>
    <row r="32" spans="1:6" ht="13" x14ac:dyDescent="0.3">
      <c r="A32" s="18">
        <v>43273</v>
      </c>
      <c r="B32" s="53"/>
      <c r="C32" s="19" t="s">
        <v>88</v>
      </c>
      <c r="D32" s="32"/>
      <c r="E32" s="25">
        <v>15</v>
      </c>
      <c r="F32" s="14"/>
    </row>
    <row r="33" spans="1:8" ht="13" x14ac:dyDescent="0.3">
      <c r="A33" s="18">
        <v>43278</v>
      </c>
      <c r="B33" s="53"/>
      <c r="C33" s="19" t="s">
        <v>89</v>
      </c>
      <c r="D33" s="32"/>
      <c r="E33" s="25">
        <v>150</v>
      </c>
      <c r="F33" s="14"/>
    </row>
    <row r="34" spans="1:8" ht="13" x14ac:dyDescent="0.3">
      <c r="A34" s="18"/>
      <c r="B34" s="53"/>
      <c r="C34" s="19"/>
      <c r="D34" s="32"/>
      <c r="E34" s="25"/>
      <c r="F34" s="14"/>
    </row>
    <row r="35" spans="1:8" ht="13" x14ac:dyDescent="0.3">
      <c r="A35" s="18"/>
      <c r="B35" s="53" t="s">
        <v>73</v>
      </c>
      <c r="C35" s="54" t="s">
        <v>74</v>
      </c>
      <c r="D35" s="32"/>
      <c r="E35" s="25"/>
      <c r="F35" s="14"/>
    </row>
    <row r="36" spans="1:8" x14ac:dyDescent="0.25">
      <c r="A36" s="28"/>
      <c r="B36" s="11"/>
      <c r="C36" s="19"/>
      <c r="D36" s="32"/>
      <c r="E36" s="25"/>
      <c r="F36" s="14"/>
    </row>
    <row r="37" spans="1:8" x14ac:dyDescent="0.25">
      <c r="A37" s="18"/>
      <c r="B37" s="11"/>
      <c r="C37" s="19"/>
      <c r="D37" s="33"/>
      <c r="E37" s="25"/>
      <c r="F37" s="14"/>
      <c r="H37" s="27"/>
    </row>
    <row r="38" spans="1:8" x14ac:dyDescent="0.25">
      <c r="A38" s="18"/>
      <c r="B38" s="11"/>
      <c r="C38" s="19"/>
      <c r="D38" s="33"/>
      <c r="E38" s="25"/>
      <c r="F38" s="14"/>
    </row>
    <row r="39" spans="1:8" x14ac:dyDescent="0.25">
      <c r="A39" s="18"/>
      <c r="B39" s="11"/>
      <c r="C39" s="19"/>
      <c r="D39" s="33"/>
      <c r="E39" s="25"/>
      <c r="F39" s="14"/>
    </row>
    <row r="40" spans="1:8" ht="13" x14ac:dyDescent="0.3">
      <c r="A40" s="18"/>
      <c r="B40" s="53" t="s">
        <v>73</v>
      </c>
      <c r="C40" s="55" t="s">
        <v>75</v>
      </c>
      <c r="D40" s="32"/>
      <c r="E40" s="25"/>
      <c r="F40" s="14"/>
    </row>
    <row r="41" spans="1:8" x14ac:dyDescent="0.25">
      <c r="A41" s="18"/>
      <c r="B41" s="11"/>
      <c r="C41" s="23"/>
      <c r="D41" s="32"/>
      <c r="E41" s="25"/>
      <c r="F41" s="14"/>
    </row>
    <row r="42" spans="1:8" x14ac:dyDescent="0.25">
      <c r="A42" s="18"/>
      <c r="B42" s="11"/>
      <c r="C42" s="19"/>
      <c r="D42" s="32"/>
      <c r="E42" s="25"/>
      <c r="F42" s="14"/>
    </row>
    <row r="43" spans="1:8" ht="13" x14ac:dyDescent="0.3">
      <c r="A43" s="18"/>
      <c r="B43" s="53" t="s">
        <v>73</v>
      </c>
      <c r="C43" s="54" t="s">
        <v>78</v>
      </c>
      <c r="D43" s="32"/>
      <c r="E43" s="25"/>
      <c r="F43" s="14"/>
    </row>
    <row r="44" spans="1:8" x14ac:dyDescent="0.25">
      <c r="A44" s="18"/>
      <c r="B44" s="20"/>
      <c r="C44" s="19"/>
      <c r="D44" s="32"/>
      <c r="E44" s="25"/>
      <c r="F44" s="14"/>
    </row>
    <row r="45" spans="1:8" x14ac:dyDescent="0.25">
      <c r="A45" s="18"/>
      <c r="B45" s="11"/>
      <c r="C45" s="19"/>
      <c r="D45" s="32"/>
      <c r="E45" s="25"/>
      <c r="F45" s="14"/>
    </row>
    <row r="46" spans="1:8" ht="13" x14ac:dyDescent="0.3">
      <c r="A46" s="18"/>
      <c r="B46" s="53" t="s">
        <v>79</v>
      </c>
      <c r="C46" s="54" t="s">
        <v>80</v>
      </c>
      <c r="D46" s="32"/>
      <c r="E46" s="25"/>
      <c r="F46" s="14"/>
    </row>
    <row r="47" spans="1:8" x14ac:dyDescent="0.25">
      <c r="A47" s="18">
        <v>43267</v>
      </c>
      <c r="B47" s="11"/>
      <c r="C47" s="31" t="s">
        <v>90</v>
      </c>
      <c r="D47" s="32"/>
      <c r="E47" s="25">
        <v>33.75</v>
      </c>
      <c r="F47" s="14"/>
    </row>
    <row r="48" spans="1:8" x14ac:dyDescent="0.25">
      <c r="A48" s="18"/>
      <c r="B48" s="11"/>
      <c r="C48" s="14"/>
      <c r="D48" s="32"/>
      <c r="E48" s="25"/>
      <c r="F48" s="14"/>
    </row>
    <row r="49" spans="1:6" x14ac:dyDescent="0.25">
      <c r="A49" s="18"/>
      <c r="B49" s="11"/>
      <c r="C49" s="19"/>
      <c r="D49" s="32"/>
      <c r="E49" s="25"/>
      <c r="F49" s="14"/>
    </row>
    <row r="50" spans="1:6" ht="13" x14ac:dyDescent="0.3">
      <c r="A50" s="14"/>
      <c r="B50" s="53" t="s">
        <v>81</v>
      </c>
      <c r="C50" s="54" t="s">
        <v>82</v>
      </c>
      <c r="D50" s="32"/>
      <c r="E50" s="25"/>
      <c r="F50" s="14"/>
    </row>
    <row r="51" spans="1:6" x14ac:dyDescent="0.25">
      <c r="A51" s="18"/>
      <c r="B51" s="11"/>
      <c r="C51" s="12"/>
      <c r="D51" s="32"/>
      <c r="E51" s="25"/>
      <c r="F51" s="14"/>
    </row>
    <row r="52" spans="1:6" x14ac:dyDescent="0.25">
      <c r="A52" s="18"/>
      <c r="B52" s="11"/>
      <c r="C52" s="12"/>
      <c r="D52" s="32"/>
      <c r="E52" s="25"/>
      <c r="F52" s="14"/>
    </row>
    <row r="53" spans="1:6" x14ac:dyDescent="0.25">
      <c r="A53" s="18"/>
      <c r="B53" s="11"/>
      <c r="C53" s="12"/>
      <c r="D53" s="32"/>
      <c r="E53" s="25"/>
      <c r="F53" s="14"/>
    </row>
    <row r="54" spans="1:6" ht="13" x14ac:dyDescent="0.3">
      <c r="A54" s="14"/>
      <c r="B54" s="11"/>
      <c r="C54" s="54" t="s">
        <v>13</v>
      </c>
      <c r="D54" s="32">
        <v>402.9</v>
      </c>
      <c r="E54" s="26">
        <f>SUM(E8:E53)</f>
        <v>397.65</v>
      </c>
      <c r="F54" s="14"/>
    </row>
    <row r="55" spans="1:6" x14ac:dyDescent="0.25">
      <c r="A55" s="14"/>
      <c r="B55" s="11"/>
      <c r="C55" s="12"/>
      <c r="D55" s="32"/>
      <c r="E55" s="25"/>
      <c r="F55" s="14"/>
    </row>
    <row r="56" spans="1:6" ht="13" x14ac:dyDescent="0.3">
      <c r="A56" s="14"/>
      <c r="B56" s="11"/>
      <c r="C56" s="54" t="s">
        <v>46</v>
      </c>
      <c r="D56" s="32"/>
      <c r="E56" s="62"/>
      <c r="F56" s="59">
        <f>F6-E54</f>
        <v>102.35000000000002</v>
      </c>
    </row>
  </sheetData>
  <mergeCells count="1">
    <mergeCell ref="A1:F1"/>
  </mergeCells>
  <pageMargins left="0.7" right="0.16666666666666666" top="0.22916666666666666" bottom="0.22916666666666666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62"/>
  <sheetViews>
    <sheetView topLeftCell="A31" zoomScaleNormal="100" workbookViewId="0">
      <selection activeCell="F57" sqref="F57"/>
    </sheetView>
  </sheetViews>
  <sheetFormatPr baseColWidth="10" defaultColWidth="9.08984375" defaultRowHeight="12.5" x14ac:dyDescent="0.25"/>
  <cols>
    <col min="1" max="1" width="11.453125" customWidth="1"/>
    <col min="2" max="2" width="14.08984375" customWidth="1"/>
    <col min="3" max="3" width="32.08984375" customWidth="1"/>
    <col min="4" max="256" width="11.453125" customWidth="1"/>
  </cols>
  <sheetData>
    <row r="1" spans="1:13" ht="25" x14ac:dyDescent="0.5">
      <c r="A1" s="90" t="s">
        <v>42</v>
      </c>
      <c r="B1" s="90"/>
      <c r="C1" s="90"/>
      <c r="D1" s="90"/>
      <c r="E1" s="90"/>
      <c r="F1" s="90"/>
    </row>
    <row r="2" spans="1:13" ht="13" x14ac:dyDescent="0.3">
      <c r="A2" s="8"/>
      <c r="B2" s="5"/>
      <c r="C2" s="1"/>
      <c r="D2" s="1"/>
      <c r="E2" s="1"/>
      <c r="F2" s="1"/>
    </row>
    <row r="3" spans="1:13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ht="13" x14ac:dyDescent="0.3">
      <c r="A4" s="10"/>
      <c r="B4" s="16" t="s">
        <v>47</v>
      </c>
      <c r="C4" s="3"/>
      <c r="D4" s="3"/>
      <c r="E4" s="3"/>
      <c r="F4" s="3"/>
    </row>
    <row r="5" spans="1:13" ht="13" x14ac:dyDescent="0.3">
      <c r="A5" s="17"/>
      <c r="B5" s="14"/>
      <c r="C5" s="14" t="s">
        <v>46</v>
      </c>
      <c r="D5" s="32"/>
      <c r="E5" s="14"/>
      <c r="F5" s="59">
        <v>98.3</v>
      </c>
    </row>
    <row r="6" spans="1:13" ht="13" x14ac:dyDescent="0.3">
      <c r="A6" s="14"/>
      <c r="B6" s="14"/>
      <c r="C6" s="23" t="s">
        <v>48</v>
      </c>
      <c r="D6" s="32">
        <f>500-F5</f>
        <v>401.7</v>
      </c>
      <c r="E6" s="14"/>
      <c r="F6" s="59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ht="13" x14ac:dyDescent="0.3">
      <c r="A8" s="14"/>
      <c r="B8" s="51" t="s">
        <v>49</v>
      </c>
      <c r="C8" s="52" t="s">
        <v>50</v>
      </c>
      <c r="D8" s="32"/>
      <c r="E8" s="25"/>
      <c r="F8" s="14"/>
    </row>
    <row r="9" spans="1:13" x14ac:dyDescent="0.25">
      <c r="A9" s="18">
        <v>43207</v>
      </c>
      <c r="B9" s="14"/>
      <c r="C9" s="14" t="s">
        <v>91</v>
      </c>
      <c r="D9" s="32"/>
      <c r="E9" s="25">
        <v>15.1</v>
      </c>
      <c r="F9" s="14"/>
    </row>
    <row r="10" spans="1:13" x14ac:dyDescent="0.25">
      <c r="A10" s="18">
        <v>43223</v>
      </c>
      <c r="B10" s="11"/>
      <c r="C10" s="19" t="s">
        <v>92</v>
      </c>
      <c r="D10" s="32"/>
      <c r="E10" s="25">
        <v>29.55</v>
      </c>
      <c r="F10" s="14"/>
    </row>
    <row r="11" spans="1:13" x14ac:dyDescent="0.25">
      <c r="A11" s="18">
        <v>43235</v>
      </c>
      <c r="B11" s="14"/>
      <c r="C11" s="23" t="s">
        <v>91</v>
      </c>
      <c r="D11" s="32"/>
      <c r="E11" s="25">
        <v>27.8</v>
      </c>
      <c r="F11" s="14"/>
      <c r="M11" s="27"/>
    </row>
    <row r="12" spans="1:13" x14ac:dyDescent="0.25">
      <c r="A12" s="18">
        <v>43235</v>
      </c>
      <c r="B12" s="14"/>
      <c r="C12" s="23" t="s">
        <v>93</v>
      </c>
      <c r="D12" s="32"/>
      <c r="E12" s="25">
        <v>2.5499999999999998</v>
      </c>
      <c r="F12" s="14"/>
    </row>
    <row r="13" spans="1:13" x14ac:dyDescent="0.25">
      <c r="A13" s="18"/>
      <c r="B13" s="14"/>
      <c r="C13" s="23"/>
      <c r="D13" s="32"/>
      <c r="E13" s="25"/>
      <c r="F13" s="14"/>
    </row>
    <row r="14" spans="1:13" x14ac:dyDescent="0.25">
      <c r="A14" s="18"/>
      <c r="B14" s="14"/>
      <c r="C14" s="23"/>
      <c r="D14" s="32"/>
      <c r="E14" s="25"/>
      <c r="F14" s="14"/>
    </row>
    <row r="15" spans="1:13" ht="14.5" x14ac:dyDescent="0.35">
      <c r="A15" s="14"/>
      <c r="B15" s="53" t="s">
        <v>56</v>
      </c>
      <c r="C15" s="22" t="s">
        <v>57</v>
      </c>
      <c r="D15" s="32"/>
      <c r="E15" s="25"/>
      <c r="F15" s="14"/>
    </row>
    <row r="16" spans="1:13" x14ac:dyDescent="0.25">
      <c r="A16" s="18"/>
      <c r="B16" s="11"/>
      <c r="C16" s="19"/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9"/>
      <c r="D18" s="32"/>
      <c r="E18" s="25"/>
      <c r="F18" s="14"/>
    </row>
    <row r="19" spans="1:6" x14ac:dyDescent="0.25">
      <c r="A19" s="18"/>
      <c r="B19" s="11"/>
      <c r="C19" s="12"/>
      <c r="D19" s="32"/>
      <c r="E19" s="25"/>
      <c r="F19" s="14"/>
    </row>
    <row r="20" spans="1:6" x14ac:dyDescent="0.25">
      <c r="A20" s="18"/>
      <c r="B20" s="11"/>
      <c r="C20" s="12"/>
      <c r="D20" s="32"/>
      <c r="E20" s="25"/>
      <c r="F20" s="14"/>
    </row>
    <row r="21" spans="1:6" ht="13" x14ac:dyDescent="0.3">
      <c r="A21" s="14"/>
      <c r="B21" s="53" t="s">
        <v>62</v>
      </c>
      <c r="C21" s="54" t="s">
        <v>63</v>
      </c>
      <c r="D21" s="32"/>
      <c r="E21" s="25"/>
      <c r="F21" s="14"/>
    </row>
    <row r="22" spans="1:6" x14ac:dyDescent="0.25">
      <c r="A22" s="18">
        <v>43220</v>
      </c>
      <c r="B22" s="20"/>
      <c r="C22" s="19" t="s">
        <v>94</v>
      </c>
      <c r="D22" s="32"/>
      <c r="E22" s="25">
        <v>21.75</v>
      </c>
      <c r="F22" s="14"/>
    </row>
    <row r="23" spans="1:6" x14ac:dyDescent="0.25">
      <c r="A23" s="18">
        <v>43223</v>
      </c>
      <c r="B23" s="20"/>
      <c r="C23" s="19" t="s">
        <v>95</v>
      </c>
      <c r="D23" s="32"/>
      <c r="E23" s="25">
        <v>6.95</v>
      </c>
      <c r="F23" s="14"/>
    </row>
    <row r="24" spans="1:6" x14ac:dyDescent="0.25">
      <c r="A24" s="18">
        <v>43238</v>
      </c>
      <c r="B24" s="20"/>
      <c r="C24" s="19" t="s">
        <v>96</v>
      </c>
      <c r="D24" s="32"/>
      <c r="E24" s="25">
        <v>4.55</v>
      </c>
      <c r="F24" s="14"/>
    </row>
    <row r="25" spans="1:6" x14ac:dyDescent="0.25">
      <c r="A25" s="18">
        <v>43258</v>
      </c>
      <c r="B25" s="20"/>
      <c r="C25" s="19" t="s">
        <v>97</v>
      </c>
      <c r="D25" s="32"/>
      <c r="E25" s="25">
        <v>15.9</v>
      </c>
      <c r="F25" s="14"/>
    </row>
    <row r="26" spans="1:6" x14ac:dyDescent="0.25">
      <c r="A26" s="18">
        <v>43263</v>
      </c>
      <c r="B26" s="20"/>
      <c r="C26" s="19" t="s">
        <v>98</v>
      </c>
      <c r="D26" s="32"/>
      <c r="E26" s="25">
        <v>10.5</v>
      </c>
      <c r="F26" s="14"/>
    </row>
    <row r="27" spans="1:6" x14ac:dyDescent="0.25">
      <c r="A27" s="18">
        <v>43263</v>
      </c>
      <c r="B27" s="20"/>
      <c r="C27" s="19" t="s">
        <v>99</v>
      </c>
      <c r="D27" s="32"/>
      <c r="E27" s="25">
        <v>13.05</v>
      </c>
      <c r="F27" s="14"/>
    </row>
    <row r="28" spans="1:6" x14ac:dyDescent="0.25">
      <c r="A28" s="18"/>
      <c r="B28" s="20"/>
      <c r="C28" s="19"/>
      <c r="D28" s="32"/>
      <c r="E28" s="25"/>
      <c r="F28" s="14"/>
    </row>
    <row r="29" spans="1:6" ht="13" x14ac:dyDescent="0.3">
      <c r="A29" s="18"/>
      <c r="B29" s="53" t="s">
        <v>66</v>
      </c>
      <c r="C29" s="54" t="s">
        <v>84</v>
      </c>
      <c r="D29" s="32"/>
      <c r="E29" s="25"/>
      <c r="F29" s="14"/>
    </row>
    <row r="30" spans="1:6" x14ac:dyDescent="0.25">
      <c r="A30" s="18"/>
      <c r="B30" s="11"/>
      <c r="C30" s="19"/>
      <c r="D30" s="32"/>
      <c r="E30" s="25"/>
      <c r="F30" s="14"/>
    </row>
    <row r="31" spans="1:6" x14ac:dyDescent="0.25">
      <c r="A31" s="18"/>
      <c r="B31" s="11"/>
      <c r="C31" s="14"/>
      <c r="D31" s="32"/>
      <c r="E31" s="25"/>
      <c r="F31" s="14"/>
    </row>
    <row r="32" spans="1:6" x14ac:dyDescent="0.25">
      <c r="A32" s="18"/>
      <c r="B32" s="11"/>
      <c r="C32" s="30"/>
      <c r="D32" s="32"/>
      <c r="E32" s="25"/>
      <c r="F32" s="14"/>
    </row>
    <row r="33" spans="1:8" ht="13" x14ac:dyDescent="0.3">
      <c r="A33" s="14"/>
      <c r="B33" s="53" t="s">
        <v>70</v>
      </c>
      <c r="C33" s="54" t="s">
        <v>71</v>
      </c>
      <c r="D33" s="32"/>
      <c r="E33" s="25"/>
      <c r="F33" s="14"/>
    </row>
    <row r="34" spans="1:8" ht="13" x14ac:dyDescent="0.3">
      <c r="A34" s="18">
        <v>43236</v>
      </c>
      <c r="B34" s="53"/>
      <c r="C34" s="19" t="s">
        <v>100</v>
      </c>
      <c r="D34" s="32"/>
      <c r="E34" s="25">
        <v>28</v>
      </c>
      <c r="F34" s="14"/>
    </row>
    <row r="35" spans="1:8" ht="13" x14ac:dyDescent="0.3">
      <c r="A35" s="18">
        <v>43214</v>
      </c>
      <c r="B35" s="53"/>
      <c r="C35" s="19" t="s">
        <v>101</v>
      </c>
      <c r="D35" s="32"/>
      <c r="E35" s="25">
        <v>9.9</v>
      </c>
      <c r="F35" s="14"/>
    </row>
    <row r="36" spans="1:8" ht="13" x14ac:dyDescent="0.3">
      <c r="A36" s="18"/>
      <c r="B36" s="53"/>
      <c r="C36" s="19"/>
      <c r="D36" s="32"/>
      <c r="E36" s="25"/>
      <c r="F36" s="14"/>
    </row>
    <row r="37" spans="1:8" ht="13" x14ac:dyDescent="0.3">
      <c r="A37" s="18"/>
      <c r="B37" s="53" t="s">
        <v>73</v>
      </c>
      <c r="C37" s="54" t="s">
        <v>74</v>
      </c>
      <c r="D37" s="32"/>
      <c r="E37" s="25"/>
      <c r="F37" s="14"/>
    </row>
    <row r="38" spans="1:8" x14ac:dyDescent="0.25">
      <c r="A38" s="28">
        <v>43229</v>
      </c>
      <c r="B38" s="11"/>
      <c r="C38" s="19" t="s">
        <v>102</v>
      </c>
      <c r="D38" s="32"/>
      <c r="E38" s="25">
        <v>2.1</v>
      </c>
      <c r="F38" s="14"/>
    </row>
    <row r="39" spans="1:8" x14ac:dyDescent="0.25">
      <c r="A39" s="28">
        <v>43229</v>
      </c>
      <c r="B39" s="11"/>
      <c r="C39" s="19" t="s">
        <v>103</v>
      </c>
      <c r="D39" s="32"/>
      <c r="E39" s="25">
        <v>7.9</v>
      </c>
      <c r="F39" s="14"/>
    </row>
    <row r="40" spans="1:8" x14ac:dyDescent="0.25">
      <c r="A40" s="18">
        <v>43229</v>
      </c>
      <c r="B40" s="11"/>
      <c r="C40" s="19" t="s">
        <v>104</v>
      </c>
      <c r="D40" s="33"/>
      <c r="E40" s="25">
        <v>30.4</v>
      </c>
      <c r="F40" s="14"/>
    </row>
    <row r="41" spans="1:8" x14ac:dyDescent="0.25">
      <c r="A41" s="18">
        <v>43244</v>
      </c>
      <c r="B41" s="11"/>
      <c r="C41" s="19" t="s">
        <v>105</v>
      </c>
      <c r="D41" s="33"/>
      <c r="E41" s="25">
        <v>2.0499999999999998</v>
      </c>
      <c r="F41" s="14"/>
    </row>
    <row r="42" spans="1:8" x14ac:dyDescent="0.25">
      <c r="A42" s="18">
        <v>43244</v>
      </c>
      <c r="B42" s="11"/>
      <c r="C42" s="19" t="s">
        <v>106</v>
      </c>
      <c r="D42" s="33"/>
      <c r="E42" s="25">
        <v>13.9</v>
      </c>
      <c r="F42" s="14"/>
    </row>
    <row r="43" spans="1:8" x14ac:dyDescent="0.25">
      <c r="A43" s="18">
        <v>43244</v>
      </c>
      <c r="B43" s="11"/>
      <c r="C43" s="19" t="s">
        <v>104</v>
      </c>
      <c r="D43" s="33"/>
      <c r="E43" s="25">
        <v>13.8</v>
      </c>
      <c r="F43" s="14"/>
      <c r="H43" s="27"/>
    </row>
    <row r="44" spans="1:8" x14ac:dyDescent="0.25">
      <c r="A44" s="18">
        <v>43244</v>
      </c>
      <c r="B44" s="11"/>
      <c r="C44" s="19" t="s">
        <v>104</v>
      </c>
      <c r="D44" s="33"/>
      <c r="E44" s="25">
        <v>6.9</v>
      </c>
      <c r="F44" s="14"/>
    </row>
    <row r="45" spans="1:8" x14ac:dyDescent="0.25">
      <c r="A45" s="18"/>
      <c r="B45" s="11"/>
      <c r="C45" s="19"/>
      <c r="D45" s="33"/>
      <c r="E45" s="25"/>
      <c r="F45" s="14"/>
    </row>
    <row r="46" spans="1:8" ht="13" x14ac:dyDescent="0.3">
      <c r="A46" s="18"/>
      <c r="B46" s="53" t="s">
        <v>73</v>
      </c>
      <c r="C46" s="55" t="s">
        <v>75</v>
      </c>
      <c r="D46" s="32"/>
      <c r="E46" s="25"/>
      <c r="F46" s="14"/>
    </row>
    <row r="47" spans="1:8" x14ac:dyDescent="0.25">
      <c r="A47" s="18">
        <v>43228</v>
      </c>
      <c r="B47" s="11"/>
      <c r="C47" s="23" t="s">
        <v>107</v>
      </c>
      <c r="D47" s="32"/>
      <c r="E47" s="25">
        <v>36.75</v>
      </c>
      <c r="F47" s="14"/>
    </row>
    <row r="48" spans="1:8" x14ac:dyDescent="0.25">
      <c r="A48" s="18"/>
      <c r="B48" s="11"/>
      <c r="C48" s="19"/>
      <c r="D48" s="32"/>
      <c r="E48" s="25"/>
      <c r="F48" s="14"/>
    </row>
    <row r="49" spans="1:6" ht="13" x14ac:dyDescent="0.3">
      <c r="A49" s="18"/>
      <c r="B49" s="53" t="s">
        <v>73</v>
      </c>
      <c r="C49" s="54" t="s">
        <v>108</v>
      </c>
      <c r="D49" s="32"/>
      <c r="E49" s="25"/>
      <c r="F49" s="14"/>
    </row>
    <row r="50" spans="1:6" x14ac:dyDescent="0.25">
      <c r="A50" s="18"/>
      <c r="B50" s="20"/>
      <c r="C50" s="19"/>
      <c r="D50" s="32"/>
      <c r="E50" s="25"/>
      <c r="F50" s="14"/>
    </row>
    <row r="51" spans="1:6" x14ac:dyDescent="0.25">
      <c r="A51" s="18"/>
      <c r="B51" s="11"/>
      <c r="C51" s="19"/>
      <c r="D51" s="32"/>
      <c r="E51" s="25"/>
      <c r="F51" s="14"/>
    </row>
    <row r="52" spans="1:6" ht="13" x14ac:dyDescent="0.3">
      <c r="A52" s="18"/>
      <c r="B52" s="53" t="s">
        <v>79</v>
      </c>
      <c r="C52" s="54" t="s">
        <v>80</v>
      </c>
      <c r="D52" s="32"/>
      <c r="E52" s="25"/>
      <c r="F52" s="14"/>
    </row>
    <row r="53" spans="1:6" ht="25" x14ac:dyDescent="0.25">
      <c r="A53" s="18">
        <v>43229</v>
      </c>
      <c r="B53" s="11"/>
      <c r="C53" s="31" t="s">
        <v>109</v>
      </c>
      <c r="D53" s="32"/>
      <c r="E53" s="25">
        <v>85</v>
      </c>
      <c r="F53" s="14"/>
    </row>
    <row r="54" spans="1:6" x14ac:dyDescent="0.25">
      <c r="A54" s="18">
        <v>43244</v>
      </c>
      <c r="B54" s="11"/>
      <c r="C54" s="14" t="s">
        <v>110</v>
      </c>
      <c r="D54" s="32"/>
      <c r="E54" s="25">
        <v>18.5</v>
      </c>
      <c r="F54" s="14"/>
    </row>
    <row r="55" spans="1:6" x14ac:dyDescent="0.25">
      <c r="A55" s="18"/>
      <c r="B55" s="11"/>
      <c r="C55" s="19"/>
      <c r="D55" s="32"/>
      <c r="E55" s="25"/>
      <c r="F55" s="14"/>
    </row>
    <row r="56" spans="1:6" ht="13" x14ac:dyDescent="0.3">
      <c r="A56" s="14"/>
      <c r="B56" s="53" t="s">
        <v>81</v>
      </c>
      <c r="C56" s="54" t="s">
        <v>82</v>
      </c>
      <c r="D56" s="32"/>
      <c r="E56" s="25"/>
      <c r="F56" s="14"/>
    </row>
    <row r="57" spans="1:6" x14ac:dyDescent="0.25">
      <c r="A57" s="18"/>
      <c r="B57" s="11"/>
      <c r="C57" s="12"/>
      <c r="D57" s="32"/>
      <c r="E57" s="25"/>
      <c r="F57" s="14"/>
    </row>
    <row r="58" spans="1:6" x14ac:dyDescent="0.25">
      <c r="A58" s="18"/>
      <c r="B58" s="11"/>
      <c r="C58" s="12"/>
      <c r="D58" s="32"/>
      <c r="E58" s="25"/>
      <c r="F58" s="14"/>
    </row>
    <row r="59" spans="1:6" x14ac:dyDescent="0.25">
      <c r="A59" s="18"/>
      <c r="B59" s="11"/>
      <c r="C59" s="12"/>
      <c r="D59" s="32"/>
      <c r="E59" s="25"/>
      <c r="F59" s="14"/>
    </row>
    <row r="60" spans="1:6" ht="13" x14ac:dyDescent="0.3">
      <c r="A60" s="14"/>
      <c r="B60" s="11"/>
      <c r="C60" s="54" t="s">
        <v>13</v>
      </c>
      <c r="D60" s="32">
        <f>SUM(D8:D59)</f>
        <v>0</v>
      </c>
      <c r="E60" s="26">
        <f>SUM(E8:E59)</f>
        <v>402.90000000000003</v>
      </c>
      <c r="F60" s="14"/>
    </row>
    <row r="61" spans="1:6" x14ac:dyDescent="0.25">
      <c r="A61" s="14"/>
      <c r="B61" s="11"/>
      <c r="C61" s="12"/>
      <c r="D61" s="32"/>
      <c r="E61" s="25"/>
      <c r="F61" s="14"/>
    </row>
    <row r="62" spans="1:6" ht="13" x14ac:dyDescent="0.3">
      <c r="A62" s="14"/>
      <c r="B62" s="11"/>
      <c r="C62" s="54" t="s">
        <v>46</v>
      </c>
      <c r="D62" s="32"/>
      <c r="E62" s="62"/>
      <c r="F62" s="59">
        <f>SUM(F6-E60+D60)</f>
        <v>97.099999999999966</v>
      </c>
    </row>
  </sheetData>
  <mergeCells count="1">
    <mergeCell ref="A1:F1"/>
  </mergeCells>
  <pageMargins left="0.7" right="0.16666666666666666" top="0.22916666666666666" bottom="0.22916666666666666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M58"/>
  <sheetViews>
    <sheetView topLeftCell="A10" zoomScaleNormal="100" workbookViewId="0">
      <selection activeCell="C48" sqref="C48"/>
    </sheetView>
  </sheetViews>
  <sheetFormatPr baseColWidth="10" defaultColWidth="9.08984375" defaultRowHeight="12.5" x14ac:dyDescent="0.25"/>
  <cols>
    <col min="1" max="1" width="11.453125" customWidth="1"/>
    <col min="2" max="2" width="14.08984375" customWidth="1"/>
    <col min="3" max="3" width="32.08984375" customWidth="1"/>
    <col min="4" max="256" width="11.453125" customWidth="1"/>
  </cols>
  <sheetData>
    <row r="1" spans="1:13" ht="25" x14ac:dyDescent="0.5">
      <c r="A1" s="90" t="s">
        <v>42</v>
      </c>
      <c r="B1" s="90"/>
      <c r="C1" s="90"/>
      <c r="D1" s="90"/>
      <c r="E1" s="90"/>
      <c r="F1" s="90"/>
    </row>
    <row r="2" spans="1:13" ht="13" x14ac:dyDescent="0.3">
      <c r="A2" s="8"/>
      <c r="B2" s="5"/>
      <c r="C2" s="1"/>
      <c r="D2" s="1"/>
      <c r="E2" s="1"/>
      <c r="F2" s="1"/>
    </row>
    <row r="3" spans="1:13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ht="13" x14ac:dyDescent="0.3">
      <c r="A4" s="10"/>
      <c r="B4" s="16" t="s">
        <v>47</v>
      </c>
      <c r="C4" s="3"/>
      <c r="D4" s="3"/>
      <c r="E4" s="3"/>
      <c r="F4" s="3"/>
    </row>
    <row r="5" spans="1:13" ht="13" x14ac:dyDescent="0.3">
      <c r="A5" s="17"/>
      <c r="B5" s="14"/>
      <c r="C5" s="14" t="s">
        <v>46</v>
      </c>
      <c r="D5" s="32"/>
      <c r="E5" s="14"/>
      <c r="F5" s="59">
        <v>185.75</v>
      </c>
    </row>
    <row r="6" spans="1:13" ht="13" x14ac:dyDescent="0.3">
      <c r="A6" s="14"/>
      <c r="B6" s="14"/>
      <c r="C6" s="23" t="s">
        <v>48</v>
      </c>
      <c r="D6" s="32">
        <f>185.75+128.5</f>
        <v>314.25</v>
      </c>
      <c r="E6" s="14"/>
      <c r="F6" s="59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ht="13" x14ac:dyDescent="0.3">
      <c r="A8" s="14"/>
      <c r="B8" s="51" t="s">
        <v>49</v>
      </c>
      <c r="C8" s="52" t="s">
        <v>50</v>
      </c>
      <c r="D8" s="32"/>
      <c r="E8" s="25"/>
      <c r="F8" s="14"/>
    </row>
    <row r="9" spans="1:13" x14ac:dyDescent="0.25">
      <c r="A9" s="18">
        <v>43146</v>
      </c>
      <c r="B9" s="14"/>
      <c r="C9" s="14" t="s">
        <v>111</v>
      </c>
      <c r="D9" s="32"/>
      <c r="E9" s="25">
        <v>10.95</v>
      </c>
      <c r="F9" s="14"/>
    </row>
    <row r="10" spans="1:13" x14ac:dyDescent="0.25">
      <c r="A10" s="18">
        <v>43165</v>
      </c>
      <c r="B10" s="11"/>
      <c r="C10" s="19" t="s">
        <v>93</v>
      </c>
      <c r="D10" s="32"/>
      <c r="E10" s="25">
        <v>19.5</v>
      </c>
      <c r="F10" s="14"/>
    </row>
    <row r="11" spans="1:13" x14ac:dyDescent="0.25">
      <c r="A11" s="18">
        <v>43186</v>
      </c>
      <c r="B11" s="14"/>
      <c r="C11" s="23" t="s">
        <v>91</v>
      </c>
      <c r="D11" s="32"/>
      <c r="E11" s="25">
        <v>9.9</v>
      </c>
      <c r="F11" s="14"/>
      <c r="M11" s="27"/>
    </row>
    <row r="12" spans="1:13" x14ac:dyDescent="0.25">
      <c r="A12" s="18"/>
      <c r="B12" s="14"/>
      <c r="C12" s="23"/>
      <c r="D12" s="32"/>
      <c r="E12" s="25"/>
      <c r="F12" s="14"/>
    </row>
    <row r="13" spans="1:13" x14ac:dyDescent="0.25">
      <c r="A13" s="18"/>
      <c r="B13" s="14"/>
      <c r="C13" s="23"/>
      <c r="D13" s="32"/>
      <c r="E13" s="25"/>
      <c r="F13" s="14"/>
    </row>
    <row r="14" spans="1:13" x14ac:dyDescent="0.25">
      <c r="A14" s="18"/>
      <c r="B14" s="14"/>
      <c r="C14" s="23"/>
      <c r="D14" s="32"/>
      <c r="E14" s="25"/>
      <c r="F14" s="14"/>
    </row>
    <row r="15" spans="1:13" ht="14.5" x14ac:dyDescent="0.35">
      <c r="A15" s="14"/>
      <c r="B15" s="53" t="s">
        <v>56</v>
      </c>
      <c r="C15" s="22" t="s">
        <v>57</v>
      </c>
      <c r="D15" s="32"/>
      <c r="E15" s="25"/>
      <c r="F15" s="14"/>
    </row>
    <row r="16" spans="1:13" x14ac:dyDescent="0.25">
      <c r="A16" s="18"/>
      <c r="B16" s="11"/>
      <c r="C16" s="19"/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9"/>
      <c r="D18" s="32"/>
      <c r="E18" s="25"/>
      <c r="F18" s="14"/>
    </row>
    <row r="19" spans="1:6" x14ac:dyDescent="0.25">
      <c r="A19" s="18"/>
      <c r="B19" s="11"/>
      <c r="C19" s="12"/>
      <c r="D19" s="32"/>
      <c r="E19" s="25"/>
      <c r="F19" s="14"/>
    </row>
    <row r="20" spans="1:6" x14ac:dyDescent="0.25">
      <c r="A20" s="18"/>
      <c r="B20" s="11"/>
      <c r="C20" s="12"/>
      <c r="D20" s="32"/>
      <c r="E20" s="25"/>
      <c r="F20" s="14"/>
    </row>
    <row r="21" spans="1:6" ht="13" x14ac:dyDescent="0.3">
      <c r="A21" s="14"/>
      <c r="B21" s="53" t="s">
        <v>112</v>
      </c>
      <c r="C21" s="54" t="s">
        <v>63</v>
      </c>
      <c r="D21" s="32"/>
      <c r="E21" s="25"/>
      <c r="F21" s="14"/>
    </row>
    <row r="22" spans="1:6" x14ac:dyDescent="0.25">
      <c r="A22" s="18">
        <v>43145</v>
      </c>
      <c r="B22" s="20"/>
      <c r="C22" s="19" t="s">
        <v>113</v>
      </c>
      <c r="D22" s="32"/>
      <c r="E22" s="25">
        <v>9.85</v>
      </c>
      <c r="F22" s="14"/>
    </row>
    <row r="23" spans="1:6" x14ac:dyDescent="0.25">
      <c r="A23" s="18">
        <v>43145</v>
      </c>
      <c r="B23" s="20"/>
      <c r="C23" s="19" t="s">
        <v>114</v>
      </c>
      <c r="D23" s="32"/>
      <c r="E23" s="25">
        <v>10.5</v>
      </c>
      <c r="F23" s="14"/>
    </row>
    <row r="24" spans="1:6" x14ac:dyDescent="0.25">
      <c r="A24" s="18">
        <v>43158</v>
      </c>
      <c r="B24" s="20"/>
      <c r="C24" s="19" t="s">
        <v>115</v>
      </c>
      <c r="D24" s="32"/>
      <c r="E24" s="25">
        <v>5.9</v>
      </c>
      <c r="F24" s="14"/>
    </row>
    <row r="25" spans="1:6" x14ac:dyDescent="0.25">
      <c r="A25" s="18">
        <v>43175</v>
      </c>
      <c r="B25" s="20"/>
      <c r="C25" s="19" t="s">
        <v>116</v>
      </c>
      <c r="D25" s="32"/>
      <c r="E25" s="25">
        <v>25.4</v>
      </c>
      <c r="F25" s="14"/>
    </row>
    <row r="26" spans="1:6" x14ac:dyDescent="0.25">
      <c r="A26" s="18"/>
      <c r="B26" s="20"/>
      <c r="C26" s="19"/>
      <c r="D26" s="32"/>
      <c r="E26" s="25"/>
      <c r="F26" s="14"/>
    </row>
    <row r="27" spans="1:6" ht="13" x14ac:dyDescent="0.3">
      <c r="A27" s="18"/>
      <c r="B27" s="53" t="s">
        <v>66</v>
      </c>
      <c r="C27" s="54" t="s">
        <v>84</v>
      </c>
      <c r="D27" s="32"/>
      <c r="E27" s="25"/>
      <c r="F27" s="14"/>
    </row>
    <row r="28" spans="1:6" x14ac:dyDescent="0.25">
      <c r="A28" s="18">
        <v>43159</v>
      </c>
      <c r="B28" s="11"/>
      <c r="C28" s="19" t="s">
        <v>117</v>
      </c>
      <c r="D28" s="32"/>
      <c r="E28" s="25">
        <v>25.8</v>
      </c>
      <c r="F28" s="14"/>
    </row>
    <row r="29" spans="1:6" x14ac:dyDescent="0.25">
      <c r="A29" s="18"/>
      <c r="B29" s="11"/>
      <c r="C29" s="14"/>
      <c r="D29" s="32"/>
      <c r="E29" s="25"/>
      <c r="F29" s="14"/>
    </row>
    <row r="30" spans="1:6" x14ac:dyDescent="0.25">
      <c r="A30" s="18"/>
      <c r="B30" s="11"/>
      <c r="C30" s="30"/>
      <c r="D30" s="32"/>
      <c r="E30" s="25"/>
      <c r="F30" s="14"/>
    </row>
    <row r="31" spans="1:6" ht="13" x14ac:dyDescent="0.3">
      <c r="A31" s="14"/>
      <c r="B31" s="53" t="s">
        <v>70</v>
      </c>
      <c r="C31" s="54" t="s">
        <v>71</v>
      </c>
      <c r="D31" s="32"/>
      <c r="E31" s="25"/>
      <c r="F31" s="14"/>
    </row>
    <row r="32" spans="1:6" ht="13" x14ac:dyDescent="0.3">
      <c r="A32" s="18">
        <v>43089</v>
      </c>
      <c r="B32" s="53"/>
      <c r="C32" s="19" t="s">
        <v>118</v>
      </c>
      <c r="D32" s="32"/>
      <c r="E32" s="25">
        <v>50.6</v>
      </c>
      <c r="F32" s="14"/>
    </row>
    <row r="33" spans="1:6" ht="13" x14ac:dyDescent="0.3">
      <c r="A33" s="18"/>
      <c r="B33" s="53"/>
      <c r="C33" s="19"/>
      <c r="D33" s="32"/>
      <c r="E33" s="25"/>
      <c r="F33" s="14"/>
    </row>
    <row r="34" spans="1:6" ht="13" x14ac:dyDescent="0.3">
      <c r="A34" s="18"/>
      <c r="B34" s="53"/>
      <c r="C34" s="19"/>
      <c r="D34" s="32"/>
      <c r="E34" s="25"/>
      <c r="F34" s="14"/>
    </row>
    <row r="35" spans="1:6" ht="13" x14ac:dyDescent="0.3">
      <c r="A35" s="18"/>
      <c r="B35" s="53" t="s">
        <v>73</v>
      </c>
      <c r="C35" s="54" t="s">
        <v>74</v>
      </c>
      <c r="D35" s="32"/>
      <c r="E35" s="25"/>
      <c r="F35" s="14"/>
    </row>
    <row r="36" spans="1:6" x14ac:dyDescent="0.25">
      <c r="A36" s="28">
        <v>43099</v>
      </c>
      <c r="B36" s="11"/>
      <c r="C36" s="19" t="s">
        <v>119</v>
      </c>
      <c r="D36" s="32"/>
      <c r="E36" s="25">
        <v>10.4</v>
      </c>
      <c r="F36" s="14"/>
    </row>
    <row r="37" spans="1:6" x14ac:dyDescent="0.25">
      <c r="A37" s="28"/>
      <c r="B37" s="11"/>
      <c r="C37" s="19"/>
      <c r="D37" s="32"/>
      <c r="E37" s="25"/>
      <c r="F37" s="14"/>
    </row>
    <row r="38" spans="1:6" x14ac:dyDescent="0.25">
      <c r="A38" s="18"/>
      <c r="B38" s="11"/>
      <c r="C38" s="19"/>
      <c r="D38" s="33"/>
      <c r="E38" s="25"/>
      <c r="F38" s="14"/>
    </row>
    <row r="39" spans="1:6" ht="13" x14ac:dyDescent="0.3">
      <c r="A39" s="18"/>
      <c r="B39" s="53" t="s">
        <v>73</v>
      </c>
      <c r="C39" s="55" t="s">
        <v>75</v>
      </c>
      <c r="D39" s="32"/>
      <c r="E39" s="25"/>
      <c r="F39" s="14"/>
    </row>
    <row r="40" spans="1:6" x14ac:dyDescent="0.25">
      <c r="A40" s="18">
        <v>43179</v>
      </c>
      <c r="B40" s="11"/>
      <c r="C40" s="23" t="s">
        <v>120</v>
      </c>
      <c r="D40" s="32"/>
      <c r="E40" s="25">
        <v>8.5</v>
      </c>
      <c r="F40" s="14"/>
    </row>
    <row r="41" spans="1:6" x14ac:dyDescent="0.25">
      <c r="A41" s="18">
        <v>43188</v>
      </c>
      <c r="B41" s="11"/>
      <c r="C41" s="19" t="s">
        <v>121</v>
      </c>
      <c r="D41" s="32"/>
      <c r="E41" s="25">
        <v>16.5</v>
      </c>
      <c r="F41" s="14"/>
    </row>
    <row r="42" spans="1:6" ht="13" x14ac:dyDescent="0.3">
      <c r="A42" s="18"/>
      <c r="B42" s="53" t="s">
        <v>73</v>
      </c>
      <c r="C42" s="54" t="s">
        <v>108</v>
      </c>
      <c r="D42" s="32"/>
      <c r="E42" s="25"/>
      <c r="F42" s="14"/>
    </row>
    <row r="43" spans="1:6" x14ac:dyDescent="0.25">
      <c r="A43" s="18">
        <v>43112</v>
      </c>
      <c r="B43" s="20"/>
      <c r="C43" s="19" t="s">
        <v>122</v>
      </c>
      <c r="D43" s="32"/>
      <c r="E43" s="25">
        <v>120</v>
      </c>
      <c r="F43" s="14"/>
    </row>
    <row r="44" spans="1:6" x14ac:dyDescent="0.25">
      <c r="A44" s="18"/>
      <c r="B44" s="11"/>
      <c r="C44" s="19"/>
      <c r="D44" s="32"/>
      <c r="E44" s="25"/>
      <c r="F44" s="14"/>
    </row>
    <row r="45" spans="1:6" x14ac:dyDescent="0.25">
      <c r="A45" s="18"/>
      <c r="B45" s="11"/>
      <c r="C45" s="19"/>
      <c r="D45" s="32"/>
      <c r="E45" s="25"/>
      <c r="F45" s="14"/>
    </row>
    <row r="46" spans="1:6" ht="13" x14ac:dyDescent="0.3">
      <c r="A46" s="18"/>
      <c r="B46" s="53"/>
      <c r="C46" s="54" t="s">
        <v>80</v>
      </c>
      <c r="D46" s="32"/>
      <c r="E46" s="25"/>
      <c r="F46" s="14"/>
    </row>
    <row r="47" spans="1:6" x14ac:dyDescent="0.25">
      <c r="A47" s="18">
        <v>43089</v>
      </c>
      <c r="B47" s="11"/>
      <c r="C47" s="31" t="s">
        <v>123</v>
      </c>
      <c r="D47" s="32"/>
      <c r="E47" s="25">
        <v>12.9</v>
      </c>
      <c r="F47" s="14"/>
    </row>
    <row r="48" spans="1:6" x14ac:dyDescent="0.25">
      <c r="A48" s="18">
        <v>43173</v>
      </c>
      <c r="B48" s="11"/>
      <c r="C48" s="14" t="s">
        <v>89</v>
      </c>
      <c r="D48" s="32"/>
      <c r="E48" s="25">
        <v>65</v>
      </c>
      <c r="F48" s="14"/>
    </row>
    <row r="49" spans="1:6" x14ac:dyDescent="0.25">
      <c r="A49" s="18"/>
      <c r="B49" s="11"/>
      <c r="C49" s="19"/>
      <c r="D49" s="32"/>
      <c r="E49" s="25"/>
      <c r="F49" s="14"/>
    </row>
    <row r="50" spans="1:6" ht="13" x14ac:dyDescent="0.3">
      <c r="A50" s="14"/>
      <c r="B50" s="11"/>
      <c r="C50" s="54"/>
      <c r="D50" s="32"/>
      <c r="E50" s="25"/>
      <c r="F50" s="14"/>
    </row>
    <row r="51" spans="1:6" x14ac:dyDescent="0.25">
      <c r="A51" s="14"/>
      <c r="B51" s="11"/>
      <c r="C51" s="14"/>
      <c r="D51" s="32"/>
      <c r="E51" s="25"/>
      <c r="F51" s="14"/>
    </row>
    <row r="52" spans="1:6" ht="13" x14ac:dyDescent="0.3">
      <c r="A52" s="14"/>
      <c r="B52" s="53" t="s">
        <v>81</v>
      </c>
      <c r="C52" s="54" t="s">
        <v>82</v>
      </c>
      <c r="D52" s="32"/>
      <c r="E52" s="25"/>
      <c r="F52" s="14"/>
    </row>
    <row r="53" spans="1:6" x14ac:dyDescent="0.25">
      <c r="A53" s="18"/>
      <c r="B53" s="11"/>
      <c r="C53" s="12"/>
      <c r="D53" s="32"/>
      <c r="E53" s="25"/>
      <c r="F53" s="14"/>
    </row>
    <row r="54" spans="1:6" x14ac:dyDescent="0.25">
      <c r="A54" s="18"/>
      <c r="B54" s="11"/>
      <c r="C54" s="12"/>
      <c r="D54" s="32"/>
      <c r="E54" s="25"/>
      <c r="F54" s="14"/>
    </row>
    <row r="55" spans="1:6" x14ac:dyDescent="0.25">
      <c r="A55" s="18"/>
      <c r="B55" s="11"/>
      <c r="C55" s="12"/>
      <c r="D55" s="32"/>
      <c r="E55" s="25"/>
      <c r="F55" s="14"/>
    </row>
    <row r="56" spans="1:6" ht="13" x14ac:dyDescent="0.3">
      <c r="A56" s="14"/>
      <c r="B56" s="11"/>
      <c r="C56" s="54" t="s">
        <v>13</v>
      </c>
      <c r="D56" s="32">
        <f>SUM(D8:D55)</f>
        <v>0</v>
      </c>
      <c r="E56" s="26">
        <f>SUM(E8:E55)</f>
        <v>401.7</v>
      </c>
      <c r="F56" s="14"/>
    </row>
    <row r="57" spans="1:6" x14ac:dyDescent="0.25">
      <c r="A57" s="14"/>
      <c r="B57" s="11"/>
      <c r="C57" s="12"/>
      <c r="D57" s="32"/>
      <c r="E57" s="25"/>
      <c r="F57" s="14"/>
    </row>
    <row r="58" spans="1:6" ht="13" x14ac:dyDescent="0.3">
      <c r="A58" s="14"/>
      <c r="B58" s="11"/>
      <c r="C58" s="54" t="s">
        <v>46</v>
      </c>
      <c r="D58" s="32"/>
      <c r="E58" s="62"/>
      <c r="F58" s="59">
        <f>SUM(F6-E56+D56)</f>
        <v>98.300000000000011</v>
      </c>
    </row>
  </sheetData>
  <mergeCells count="1">
    <mergeCell ref="A1:F1"/>
  </mergeCells>
  <pageMargins left="0.7" right="0.16666666666666666" top="0.39583333333333331" bottom="0.39583333333333331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1"/>
  <sheetViews>
    <sheetView topLeftCell="A16" zoomScaleNormal="100" workbookViewId="0">
      <selection activeCell="F57" sqref="F57"/>
    </sheetView>
  </sheetViews>
  <sheetFormatPr baseColWidth="10" defaultColWidth="9.08984375" defaultRowHeight="12.5" x14ac:dyDescent="0.25"/>
  <cols>
    <col min="1" max="1" width="11.453125" customWidth="1"/>
    <col min="2" max="2" width="14.08984375" customWidth="1"/>
    <col min="3" max="3" width="32.08984375" customWidth="1"/>
    <col min="4" max="256" width="11.453125" customWidth="1"/>
  </cols>
  <sheetData>
    <row r="1" spans="1:6" ht="25" x14ac:dyDescent="0.5">
      <c r="A1" s="90" t="s">
        <v>42</v>
      </c>
      <c r="B1" s="90"/>
      <c r="C1" s="90"/>
      <c r="D1" s="90"/>
      <c r="E1" s="90"/>
      <c r="F1" s="90"/>
    </row>
    <row r="2" spans="1:6" ht="13" x14ac:dyDescent="0.3">
      <c r="A2" s="8"/>
      <c r="B2" s="5"/>
      <c r="C2" s="1"/>
      <c r="D2" s="1"/>
      <c r="E2" s="1"/>
      <c r="F2" s="1"/>
    </row>
    <row r="3" spans="1:6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6" ht="13" x14ac:dyDescent="0.3">
      <c r="A4" s="10"/>
      <c r="B4" s="16" t="s">
        <v>47</v>
      </c>
      <c r="C4" s="3"/>
      <c r="D4" s="3"/>
      <c r="E4" s="3"/>
      <c r="F4" s="3"/>
    </row>
    <row r="5" spans="1:6" ht="13" x14ac:dyDescent="0.3">
      <c r="A5" s="17"/>
      <c r="B5" s="14"/>
      <c r="C5" s="14" t="s">
        <v>46</v>
      </c>
      <c r="D5" s="32"/>
      <c r="E5" s="14"/>
      <c r="F5" s="59">
        <v>145.05000000000001</v>
      </c>
    </row>
    <row r="6" spans="1:6" ht="13" x14ac:dyDescent="0.3">
      <c r="A6" s="14"/>
      <c r="B6" s="14"/>
      <c r="C6" s="23" t="s">
        <v>48</v>
      </c>
      <c r="D6" s="32">
        <v>354.95</v>
      </c>
      <c r="E6" s="14"/>
      <c r="F6" s="59">
        <v>500</v>
      </c>
    </row>
    <row r="7" spans="1:6" x14ac:dyDescent="0.25">
      <c r="A7" s="14"/>
      <c r="B7" s="14"/>
      <c r="C7" s="12"/>
      <c r="D7" s="32"/>
      <c r="E7" s="14"/>
      <c r="F7" s="14"/>
    </row>
    <row r="8" spans="1:6" ht="13" x14ac:dyDescent="0.3">
      <c r="A8" s="14"/>
      <c r="B8" s="51" t="s">
        <v>49</v>
      </c>
      <c r="C8" s="52" t="s">
        <v>50</v>
      </c>
      <c r="D8" s="32"/>
      <c r="E8" s="25"/>
      <c r="F8" s="14"/>
    </row>
    <row r="9" spans="1:6" x14ac:dyDescent="0.25">
      <c r="A9" s="18">
        <v>43070</v>
      </c>
      <c r="B9" s="14"/>
      <c r="C9" s="14" t="s">
        <v>124</v>
      </c>
      <c r="D9" s="32"/>
      <c r="E9" s="25">
        <v>24</v>
      </c>
      <c r="F9" s="14"/>
    </row>
    <row r="10" spans="1:6" x14ac:dyDescent="0.25">
      <c r="A10" s="18">
        <v>43074</v>
      </c>
      <c r="B10" s="11"/>
      <c r="C10" s="19" t="s">
        <v>125</v>
      </c>
      <c r="D10" s="32"/>
      <c r="E10" s="25">
        <v>12.2</v>
      </c>
      <c r="F10" s="14"/>
    </row>
    <row r="11" spans="1:6" x14ac:dyDescent="0.25">
      <c r="A11" s="18">
        <v>43081</v>
      </c>
      <c r="B11" s="11"/>
      <c r="C11" s="19" t="s">
        <v>126</v>
      </c>
      <c r="D11" s="32"/>
      <c r="E11" s="25">
        <v>4.8499999999999996</v>
      </c>
      <c r="F11" s="14"/>
    </row>
    <row r="12" spans="1:6" x14ac:dyDescent="0.25">
      <c r="A12" s="18"/>
      <c r="B12" s="14"/>
      <c r="C12" s="23"/>
      <c r="D12" s="32"/>
      <c r="E12" s="25"/>
      <c r="F12" s="14"/>
    </row>
    <row r="13" spans="1:6" x14ac:dyDescent="0.25">
      <c r="A13" s="18"/>
      <c r="B13" s="14"/>
      <c r="C13" s="23"/>
      <c r="D13" s="32"/>
      <c r="E13" s="25"/>
      <c r="F13" s="14"/>
    </row>
    <row r="14" spans="1:6" x14ac:dyDescent="0.25">
      <c r="A14" s="18"/>
      <c r="B14" s="14"/>
      <c r="C14" s="23"/>
      <c r="D14" s="32"/>
      <c r="E14" s="25"/>
      <c r="F14" s="14"/>
    </row>
    <row r="15" spans="1:6" x14ac:dyDescent="0.25">
      <c r="A15" s="18"/>
      <c r="B15" s="14"/>
      <c r="C15" s="23"/>
      <c r="D15" s="32"/>
      <c r="E15" s="25"/>
      <c r="F15" s="14"/>
    </row>
    <row r="16" spans="1:6" ht="14.5" x14ac:dyDescent="0.35">
      <c r="A16" s="14"/>
      <c r="B16" s="53" t="s">
        <v>56</v>
      </c>
      <c r="C16" s="22" t="s">
        <v>57</v>
      </c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9"/>
      <c r="D18" s="32"/>
      <c r="E18" s="25"/>
      <c r="F18" s="14"/>
    </row>
    <row r="19" spans="1:6" x14ac:dyDescent="0.25">
      <c r="A19" s="18"/>
      <c r="B19" s="11"/>
      <c r="C19" s="19"/>
      <c r="D19" s="32"/>
      <c r="E19" s="25"/>
      <c r="F19" s="14"/>
    </row>
    <row r="20" spans="1:6" x14ac:dyDescent="0.25">
      <c r="A20" s="18"/>
      <c r="B20" s="11"/>
      <c r="C20" s="12"/>
      <c r="D20" s="32"/>
      <c r="E20" s="25"/>
      <c r="F20" s="14"/>
    </row>
    <row r="21" spans="1:6" x14ac:dyDescent="0.25">
      <c r="A21" s="18"/>
      <c r="B21" s="11"/>
      <c r="C21" s="12"/>
      <c r="D21" s="32"/>
      <c r="E21" s="25"/>
      <c r="F21" s="14"/>
    </row>
    <row r="22" spans="1:6" ht="13" x14ac:dyDescent="0.3">
      <c r="A22" s="14"/>
      <c r="B22" s="53" t="s">
        <v>112</v>
      </c>
      <c r="C22" s="54" t="s">
        <v>63</v>
      </c>
      <c r="D22" s="32"/>
      <c r="E22" s="25"/>
      <c r="F22" s="14"/>
    </row>
    <row r="23" spans="1:6" x14ac:dyDescent="0.25">
      <c r="A23" s="18">
        <v>43054</v>
      </c>
      <c r="B23" s="20"/>
      <c r="C23" s="19" t="s">
        <v>127</v>
      </c>
      <c r="D23" s="32"/>
      <c r="E23" s="25">
        <v>0.9</v>
      </c>
      <c r="F23" s="14"/>
    </row>
    <row r="24" spans="1:6" x14ac:dyDescent="0.25">
      <c r="A24" s="18">
        <v>43059</v>
      </c>
      <c r="B24" s="20"/>
      <c r="C24" s="19" t="s">
        <v>128</v>
      </c>
      <c r="D24" s="32"/>
      <c r="E24" s="25">
        <v>27.8</v>
      </c>
      <c r="F24" s="14"/>
    </row>
    <row r="25" spans="1:6" x14ac:dyDescent="0.25">
      <c r="A25" s="18">
        <v>43081</v>
      </c>
      <c r="B25" s="20"/>
      <c r="C25" s="19" t="s">
        <v>129</v>
      </c>
      <c r="D25" s="32"/>
      <c r="E25" s="25">
        <v>10.5</v>
      </c>
      <c r="F25" s="14"/>
    </row>
    <row r="26" spans="1:6" x14ac:dyDescent="0.25">
      <c r="A26" s="18"/>
      <c r="B26" s="20"/>
      <c r="C26" s="19"/>
      <c r="D26" s="32"/>
      <c r="E26" s="25"/>
      <c r="F26" s="14"/>
    </row>
    <row r="27" spans="1:6" x14ac:dyDescent="0.25">
      <c r="A27" s="18"/>
      <c r="B27" s="20"/>
      <c r="C27" s="19"/>
      <c r="D27" s="32"/>
      <c r="E27" s="25"/>
      <c r="F27" s="14"/>
    </row>
    <row r="28" spans="1:6" x14ac:dyDescent="0.25">
      <c r="A28" s="18"/>
      <c r="B28" s="20"/>
      <c r="C28" s="19"/>
      <c r="D28" s="32"/>
      <c r="E28" s="25"/>
      <c r="F28" s="14"/>
    </row>
    <row r="29" spans="1:6" ht="13" x14ac:dyDescent="0.3">
      <c r="A29" s="18"/>
      <c r="B29" s="53" t="s">
        <v>66</v>
      </c>
      <c r="C29" s="54" t="s">
        <v>84</v>
      </c>
      <c r="D29" s="32"/>
      <c r="E29" s="25"/>
      <c r="F29" s="14"/>
    </row>
    <row r="30" spans="1:6" x14ac:dyDescent="0.25">
      <c r="A30" s="18"/>
      <c r="B30" s="11"/>
      <c r="C30" s="19"/>
      <c r="D30" s="32"/>
      <c r="E30" s="25"/>
      <c r="F30" s="14"/>
    </row>
    <row r="31" spans="1:6" x14ac:dyDescent="0.25">
      <c r="A31" s="18"/>
      <c r="B31" s="11"/>
      <c r="C31" s="14"/>
      <c r="D31" s="32"/>
      <c r="E31" s="25"/>
      <c r="F31" s="14"/>
    </row>
    <row r="32" spans="1:6" x14ac:dyDescent="0.25">
      <c r="A32" s="18"/>
      <c r="B32" s="11"/>
      <c r="C32" s="30"/>
      <c r="D32" s="32"/>
      <c r="E32" s="25"/>
      <c r="F32" s="14"/>
    </row>
    <row r="33" spans="1:6" ht="13" x14ac:dyDescent="0.3">
      <c r="A33" s="14"/>
      <c r="B33" s="53" t="s">
        <v>70</v>
      </c>
      <c r="C33" s="54" t="s">
        <v>71</v>
      </c>
      <c r="D33" s="32"/>
      <c r="E33" s="25"/>
      <c r="F33" s="14"/>
    </row>
    <row r="34" spans="1:6" ht="13" x14ac:dyDescent="0.3">
      <c r="A34" s="18">
        <v>43087</v>
      </c>
      <c r="B34" s="53"/>
      <c r="C34" s="19" t="s">
        <v>130</v>
      </c>
      <c r="D34" s="32"/>
      <c r="E34" s="25">
        <v>50</v>
      </c>
      <c r="F34" s="14"/>
    </row>
    <row r="35" spans="1:6" ht="13" x14ac:dyDescent="0.3">
      <c r="A35" s="18"/>
      <c r="B35" s="53"/>
      <c r="C35" s="19"/>
      <c r="D35" s="32"/>
      <c r="E35" s="25"/>
      <c r="F35" s="14"/>
    </row>
    <row r="36" spans="1:6" ht="13" x14ac:dyDescent="0.3">
      <c r="A36" s="18"/>
      <c r="B36" s="53"/>
      <c r="C36" s="19"/>
      <c r="D36" s="32"/>
      <c r="E36" s="25"/>
      <c r="F36" s="14"/>
    </row>
    <row r="37" spans="1:6" ht="13" x14ac:dyDescent="0.3">
      <c r="A37" s="18"/>
      <c r="B37" s="53" t="s">
        <v>73</v>
      </c>
      <c r="C37" s="54" t="s">
        <v>74</v>
      </c>
      <c r="D37" s="32"/>
      <c r="E37" s="25"/>
      <c r="F37" s="14"/>
    </row>
    <row r="38" spans="1:6" x14ac:dyDescent="0.25">
      <c r="A38" s="28"/>
      <c r="B38" s="11"/>
      <c r="C38" s="19"/>
      <c r="D38" s="32"/>
      <c r="E38" s="25"/>
      <c r="F38" s="14"/>
    </row>
    <row r="39" spans="1:6" x14ac:dyDescent="0.25">
      <c r="A39" s="28"/>
      <c r="B39" s="11"/>
      <c r="C39" s="19"/>
      <c r="D39" s="32"/>
      <c r="E39" s="25"/>
      <c r="F39" s="14"/>
    </row>
    <row r="40" spans="1:6" x14ac:dyDescent="0.25">
      <c r="A40" s="18"/>
      <c r="B40" s="11"/>
      <c r="C40" s="19"/>
      <c r="D40" s="33"/>
      <c r="E40" s="25"/>
      <c r="F40" s="14"/>
    </row>
    <row r="41" spans="1:6" ht="13" x14ac:dyDescent="0.3">
      <c r="A41" s="18"/>
      <c r="B41" s="53" t="s">
        <v>73</v>
      </c>
      <c r="C41" s="55" t="s">
        <v>75</v>
      </c>
      <c r="D41" s="32"/>
      <c r="E41" s="25"/>
      <c r="F41" s="14"/>
    </row>
    <row r="42" spans="1:6" x14ac:dyDescent="0.25">
      <c r="A42" s="18">
        <v>43053</v>
      </c>
      <c r="B42" s="11"/>
      <c r="C42" s="23" t="s">
        <v>131</v>
      </c>
      <c r="D42" s="32"/>
      <c r="E42" s="25">
        <v>19.95</v>
      </c>
      <c r="F42" s="14"/>
    </row>
    <row r="43" spans="1:6" x14ac:dyDescent="0.25">
      <c r="A43" s="18">
        <v>43053</v>
      </c>
      <c r="B43" s="11"/>
      <c r="C43" s="19" t="s">
        <v>132</v>
      </c>
      <c r="D43" s="32"/>
      <c r="E43" s="25">
        <v>14.95</v>
      </c>
      <c r="F43" s="14"/>
    </row>
    <row r="44" spans="1:6" x14ac:dyDescent="0.25">
      <c r="A44" s="18">
        <v>43055</v>
      </c>
      <c r="B44" s="11"/>
      <c r="C44" s="19" t="s">
        <v>133</v>
      </c>
      <c r="D44" s="32"/>
      <c r="E44" s="25">
        <v>19.899999999999999</v>
      </c>
      <c r="F44" s="14"/>
    </row>
    <row r="45" spans="1:6" x14ac:dyDescent="0.25">
      <c r="A45" s="18">
        <v>43055</v>
      </c>
      <c r="B45" s="11"/>
      <c r="C45" s="19" t="s">
        <v>120</v>
      </c>
      <c r="D45" s="32"/>
      <c r="E45" s="25">
        <v>30.15</v>
      </c>
      <c r="F45" s="14"/>
    </row>
    <row r="46" spans="1:6" x14ac:dyDescent="0.25">
      <c r="A46" s="18">
        <v>43059</v>
      </c>
      <c r="B46" s="11"/>
      <c r="C46" s="19" t="s">
        <v>134</v>
      </c>
      <c r="D46" s="32"/>
      <c r="E46" s="25">
        <v>25.3</v>
      </c>
      <c r="F46" s="14"/>
    </row>
    <row r="47" spans="1:6" x14ac:dyDescent="0.25">
      <c r="A47" s="18"/>
      <c r="B47" s="11"/>
      <c r="C47" s="19"/>
      <c r="D47" s="32"/>
      <c r="E47" s="25"/>
      <c r="F47" s="14"/>
    </row>
    <row r="48" spans="1:6" ht="13" x14ac:dyDescent="0.3">
      <c r="A48" s="18"/>
      <c r="B48" s="53" t="s">
        <v>73</v>
      </c>
      <c r="C48" s="54" t="s">
        <v>80</v>
      </c>
      <c r="D48" s="32"/>
      <c r="E48" s="25"/>
      <c r="F48" s="14"/>
    </row>
    <row r="49" spans="1:6" x14ac:dyDescent="0.25">
      <c r="A49" s="18">
        <v>43060</v>
      </c>
      <c r="B49" s="11"/>
      <c r="C49" s="31" t="s">
        <v>135</v>
      </c>
      <c r="D49" s="32"/>
      <c r="E49" s="25">
        <v>89.75</v>
      </c>
      <c r="F49" s="14"/>
    </row>
    <row r="50" spans="1:6" x14ac:dyDescent="0.25">
      <c r="A50" s="18"/>
      <c r="B50" s="11"/>
      <c r="C50" s="14"/>
      <c r="D50" s="32"/>
      <c r="E50" s="25"/>
      <c r="F50" s="14"/>
    </row>
    <row r="51" spans="1:6" x14ac:dyDescent="0.25">
      <c r="A51" s="18"/>
      <c r="B51" s="11"/>
      <c r="C51" s="19" t="s">
        <v>136</v>
      </c>
      <c r="D51" s="32"/>
      <c r="E51" s="25"/>
      <c r="F51" s="14"/>
    </row>
    <row r="52" spans="1:6" x14ac:dyDescent="0.25">
      <c r="A52" s="18"/>
      <c r="B52" s="11"/>
      <c r="C52" s="19"/>
      <c r="D52" s="32"/>
      <c r="E52" s="25"/>
      <c r="F52" s="14"/>
    </row>
    <row r="53" spans="1:6" ht="13" x14ac:dyDescent="0.3">
      <c r="A53" s="14"/>
      <c r="B53" s="11"/>
      <c r="C53" s="54"/>
      <c r="D53" s="32"/>
      <c r="E53" s="25"/>
      <c r="F53" s="14"/>
    </row>
    <row r="54" spans="1:6" x14ac:dyDescent="0.25">
      <c r="A54" s="14"/>
      <c r="B54" s="11"/>
      <c r="C54" s="14"/>
      <c r="D54" s="32"/>
      <c r="E54" s="25"/>
      <c r="F54" s="14"/>
    </row>
    <row r="55" spans="1:6" ht="13" x14ac:dyDescent="0.3">
      <c r="A55" s="14"/>
      <c r="B55" s="53" t="s">
        <v>81</v>
      </c>
      <c r="C55" s="54" t="s">
        <v>82</v>
      </c>
      <c r="D55" s="32"/>
      <c r="E55" s="25"/>
      <c r="F55" s="14"/>
    </row>
    <row r="56" spans="1:6" x14ac:dyDescent="0.25">
      <c r="A56" s="18">
        <v>43060</v>
      </c>
      <c r="B56" s="11"/>
      <c r="C56" s="12" t="s">
        <v>137</v>
      </c>
      <c r="D56" s="32">
        <v>16</v>
      </c>
      <c r="E56" s="25"/>
      <c r="F56" s="14"/>
    </row>
    <row r="57" spans="1:6" x14ac:dyDescent="0.25">
      <c r="A57" s="18"/>
      <c r="B57" s="11"/>
      <c r="C57" s="12"/>
      <c r="D57" s="32"/>
      <c r="E57" s="25"/>
      <c r="F57" s="14"/>
    </row>
    <row r="58" spans="1:6" x14ac:dyDescent="0.25">
      <c r="A58" s="18"/>
      <c r="B58" s="11"/>
      <c r="C58" s="12"/>
      <c r="D58" s="32"/>
      <c r="E58" s="25"/>
      <c r="F58" s="14"/>
    </row>
    <row r="59" spans="1:6" ht="13" x14ac:dyDescent="0.3">
      <c r="A59" s="14"/>
      <c r="B59" s="11"/>
      <c r="C59" s="54" t="s">
        <v>13</v>
      </c>
      <c r="D59" s="32">
        <f>SUM(D8:D58)</f>
        <v>16</v>
      </c>
      <c r="E59" s="26">
        <f>SUM(E8:E58)</f>
        <v>330.25</v>
      </c>
      <c r="F59" s="14"/>
    </row>
    <row r="60" spans="1:6" x14ac:dyDescent="0.25">
      <c r="A60" s="14"/>
      <c r="B60" s="11"/>
      <c r="C60" s="12"/>
      <c r="D60" s="32"/>
      <c r="E60" s="25"/>
      <c r="F60" s="14"/>
    </row>
    <row r="61" spans="1:6" ht="13" x14ac:dyDescent="0.3">
      <c r="A61" s="14"/>
      <c r="B61" s="11"/>
      <c r="C61" s="54" t="s">
        <v>46</v>
      </c>
      <c r="D61" s="32"/>
      <c r="E61" s="62"/>
      <c r="F61" s="59">
        <f>SUM(F6-E59+D59)</f>
        <v>185.75</v>
      </c>
    </row>
  </sheetData>
  <mergeCells count="1">
    <mergeCell ref="A1:F1"/>
  </mergeCells>
  <pageMargins left="0.7" right="0.16666666666666666" top="0.39583333333333331" bottom="0.39583333333333331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0"/>
  <sheetViews>
    <sheetView zoomScaleNormal="85" workbookViewId="0">
      <selection activeCell="F57" sqref="F57"/>
    </sheetView>
  </sheetViews>
  <sheetFormatPr baseColWidth="10" defaultColWidth="9.08984375" defaultRowHeight="12.5" x14ac:dyDescent="0.25"/>
  <cols>
    <col min="1" max="2" width="11.453125" customWidth="1"/>
    <col min="3" max="3" width="45.453125" customWidth="1"/>
    <col min="4" max="256" width="11.453125" customWidth="1"/>
  </cols>
  <sheetData>
    <row r="1" spans="1:6" ht="25" x14ac:dyDescent="0.5">
      <c r="A1" s="90" t="s">
        <v>42</v>
      </c>
      <c r="B1" s="90"/>
      <c r="C1" s="90"/>
      <c r="D1" s="90"/>
      <c r="E1" s="90"/>
      <c r="F1" s="90"/>
    </row>
    <row r="2" spans="1:6" ht="13" x14ac:dyDescent="0.3">
      <c r="A2" s="8"/>
      <c r="B2" s="5"/>
      <c r="C2" s="1"/>
      <c r="D2" s="1"/>
      <c r="E2" s="1"/>
      <c r="F2" s="1"/>
    </row>
    <row r="3" spans="1:6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6" ht="13" x14ac:dyDescent="0.3">
      <c r="A4" s="10"/>
      <c r="B4" s="16" t="s">
        <v>47</v>
      </c>
      <c r="C4" s="3"/>
      <c r="D4" s="3"/>
      <c r="E4" s="3"/>
      <c r="F4" s="3"/>
    </row>
    <row r="5" spans="1:6" ht="13" x14ac:dyDescent="0.3">
      <c r="A5" s="17"/>
      <c r="B5" s="14"/>
      <c r="C5" s="14" t="s">
        <v>46</v>
      </c>
      <c r="D5" s="14"/>
      <c r="E5" s="14"/>
      <c r="F5" s="59">
        <v>12</v>
      </c>
    </row>
    <row r="6" spans="1:6" ht="13" x14ac:dyDescent="0.3">
      <c r="A6" s="14"/>
      <c r="B6" s="14"/>
      <c r="C6" s="23" t="s">
        <v>48</v>
      </c>
      <c r="D6" s="15">
        <f>F6-F5</f>
        <v>488</v>
      </c>
      <c r="E6" s="14"/>
      <c r="F6" s="59">
        <v>500</v>
      </c>
    </row>
    <row r="7" spans="1:6" x14ac:dyDescent="0.25">
      <c r="A7" s="14"/>
      <c r="B7" s="14"/>
      <c r="C7" s="12"/>
      <c r="D7" s="14"/>
      <c r="E7" s="14"/>
      <c r="F7" s="14"/>
    </row>
    <row r="8" spans="1:6" ht="13" x14ac:dyDescent="0.3">
      <c r="A8" s="14"/>
      <c r="B8" s="51" t="s">
        <v>49</v>
      </c>
      <c r="C8" s="52" t="s">
        <v>50</v>
      </c>
      <c r="D8" s="14"/>
      <c r="E8" s="25"/>
      <c r="F8" s="14"/>
    </row>
    <row r="9" spans="1:6" x14ac:dyDescent="0.25">
      <c r="A9" s="18">
        <v>43004</v>
      </c>
      <c r="B9" s="14"/>
      <c r="C9" s="14" t="s">
        <v>93</v>
      </c>
      <c r="D9" s="14"/>
      <c r="E9" s="25">
        <v>74.55</v>
      </c>
      <c r="F9" s="14"/>
    </row>
    <row r="10" spans="1:6" x14ac:dyDescent="0.25">
      <c r="A10" s="18">
        <v>43025</v>
      </c>
      <c r="B10" s="11"/>
      <c r="C10" s="19" t="s">
        <v>91</v>
      </c>
      <c r="D10" s="14"/>
      <c r="E10" s="25">
        <v>11.05</v>
      </c>
      <c r="F10" s="14"/>
    </row>
    <row r="11" spans="1:6" x14ac:dyDescent="0.25">
      <c r="A11" s="18"/>
      <c r="B11" s="11"/>
      <c r="C11" s="19"/>
      <c r="D11" s="14"/>
      <c r="E11" s="25"/>
      <c r="F11" s="14"/>
    </row>
    <row r="12" spans="1:6" x14ac:dyDescent="0.25">
      <c r="A12" s="18"/>
      <c r="B12" s="14"/>
      <c r="C12" s="23"/>
      <c r="D12" s="14"/>
      <c r="E12" s="25"/>
      <c r="F12" s="14"/>
    </row>
    <row r="13" spans="1:6" x14ac:dyDescent="0.25">
      <c r="A13" s="18"/>
      <c r="B13" s="14"/>
      <c r="C13" s="23"/>
      <c r="D13" s="14"/>
      <c r="E13" s="25"/>
      <c r="F13" s="14"/>
    </row>
    <row r="14" spans="1:6" x14ac:dyDescent="0.25">
      <c r="A14" s="18"/>
      <c r="B14" s="14"/>
      <c r="C14" s="23"/>
      <c r="D14" s="14"/>
      <c r="E14" s="25"/>
      <c r="F14" s="14"/>
    </row>
    <row r="15" spans="1:6" x14ac:dyDescent="0.25">
      <c r="A15" s="18"/>
      <c r="B15" s="14"/>
      <c r="C15" s="23"/>
      <c r="D15" s="14"/>
      <c r="E15" s="25"/>
      <c r="F15" s="14"/>
    </row>
    <row r="16" spans="1:6" ht="14.5" x14ac:dyDescent="0.35">
      <c r="A16" s="14"/>
      <c r="B16" s="53" t="s">
        <v>56</v>
      </c>
      <c r="C16" s="22" t="s">
        <v>57</v>
      </c>
      <c r="D16" s="14"/>
      <c r="E16" s="25"/>
      <c r="F16" s="14"/>
    </row>
    <row r="17" spans="1:6" x14ac:dyDescent="0.25">
      <c r="A17" s="18">
        <v>43039</v>
      </c>
      <c r="B17" s="11"/>
      <c r="C17" s="19" t="s">
        <v>138</v>
      </c>
      <c r="D17" s="14"/>
      <c r="E17" s="25">
        <v>160</v>
      </c>
      <c r="F17" s="14"/>
    </row>
    <row r="18" spans="1:6" x14ac:dyDescent="0.25">
      <c r="A18" s="18"/>
      <c r="B18" s="11"/>
      <c r="C18" s="19"/>
      <c r="D18" s="14"/>
      <c r="E18" s="25"/>
      <c r="F18" s="14"/>
    </row>
    <row r="19" spans="1:6" x14ac:dyDescent="0.25">
      <c r="A19" s="18"/>
      <c r="B19" s="11"/>
      <c r="C19" s="19"/>
      <c r="D19" s="14"/>
      <c r="E19" s="25"/>
      <c r="F19" s="14"/>
    </row>
    <row r="20" spans="1:6" x14ac:dyDescent="0.25">
      <c r="A20" s="18"/>
      <c r="B20" s="11"/>
      <c r="C20" s="12"/>
      <c r="D20" s="14"/>
      <c r="E20" s="25"/>
      <c r="F20" s="14"/>
    </row>
    <row r="21" spans="1:6" x14ac:dyDescent="0.25">
      <c r="A21" s="18"/>
      <c r="B21" s="11"/>
      <c r="C21" s="12"/>
      <c r="D21" s="14"/>
      <c r="E21" s="25"/>
      <c r="F21" s="14"/>
    </row>
    <row r="22" spans="1:6" ht="13" x14ac:dyDescent="0.3">
      <c r="A22" s="14"/>
      <c r="B22" s="53" t="s">
        <v>139</v>
      </c>
      <c r="C22" s="54" t="s">
        <v>63</v>
      </c>
      <c r="D22" s="14"/>
      <c r="E22" s="25"/>
      <c r="F22" s="14"/>
    </row>
    <row r="23" spans="1:6" x14ac:dyDescent="0.25">
      <c r="A23" s="18">
        <v>43021</v>
      </c>
      <c r="B23" s="20"/>
      <c r="C23" s="19" t="s">
        <v>140</v>
      </c>
      <c r="D23" s="14"/>
      <c r="E23" s="25">
        <v>13.95</v>
      </c>
      <c r="F23" s="14"/>
    </row>
    <row r="24" spans="1:6" x14ac:dyDescent="0.25">
      <c r="A24" s="18"/>
      <c r="B24" s="20"/>
      <c r="C24" s="19"/>
      <c r="D24" s="14"/>
      <c r="E24" s="25"/>
      <c r="F24" s="14"/>
    </row>
    <row r="25" spans="1:6" x14ac:dyDescent="0.25">
      <c r="A25" s="18"/>
      <c r="B25" s="20"/>
      <c r="C25" s="19"/>
      <c r="D25" s="14"/>
      <c r="E25" s="25"/>
      <c r="F25" s="14"/>
    </row>
    <row r="26" spans="1:6" x14ac:dyDescent="0.25">
      <c r="A26" s="18"/>
      <c r="B26" s="20"/>
      <c r="C26" s="19"/>
      <c r="D26" s="14"/>
      <c r="E26" s="25"/>
      <c r="F26" s="14"/>
    </row>
    <row r="27" spans="1:6" x14ac:dyDescent="0.25">
      <c r="A27" s="18"/>
      <c r="B27" s="20"/>
      <c r="C27" s="19"/>
      <c r="D27" s="14"/>
      <c r="E27" s="25"/>
      <c r="F27" s="14"/>
    </row>
    <row r="28" spans="1:6" x14ac:dyDescent="0.25">
      <c r="A28" s="18"/>
      <c r="B28" s="20"/>
      <c r="C28" s="19"/>
      <c r="D28" s="14"/>
      <c r="E28" s="25"/>
      <c r="F28" s="14"/>
    </row>
    <row r="29" spans="1:6" ht="13" x14ac:dyDescent="0.3">
      <c r="A29" s="18"/>
      <c r="B29" s="53" t="s">
        <v>141</v>
      </c>
      <c r="C29" s="54" t="s">
        <v>84</v>
      </c>
      <c r="D29" s="14"/>
      <c r="E29" s="25"/>
      <c r="F29" s="14"/>
    </row>
    <row r="30" spans="1:6" x14ac:dyDescent="0.25">
      <c r="A30" s="18"/>
      <c r="B30" s="11"/>
      <c r="C30" s="19"/>
      <c r="D30" s="14"/>
      <c r="E30" s="25"/>
      <c r="F30" s="14"/>
    </row>
    <row r="31" spans="1:6" x14ac:dyDescent="0.25">
      <c r="A31" s="18"/>
      <c r="B31" s="11"/>
      <c r="C31" s="14"/>
      <c r="D31" s="14"/>
      <c r="E31" s="25"/>
      <c r="F31" s="14"/>
    </row>
    <row r="32" spans="1:6" x14ac:dyDescent="0.25">
      <c r="A32" s="18"/>
      <c r="B32" s="11"/>
      <c r="C32" s="30"/>
      <c r="D32" s="14"/>
      <c r="E32" s="25"/>
      <c r="F32" s="14"/>
    </row>
    <row r="33" spans="1:6" ht="13" x14ac:dyDescent="0.3">
      <c r="A33" s="14"/>
      <c r="B33" s="53" t="s">
        <v>142</v>
      </c>
      <c r="C33" s="54" t="s">
        <v>71</v>
      </c>
      <c r="D33" s="14"/>
      <c r="E33" s="25"/>
      <c r="F33" s="14"/>
    </row>
    <row r="34" spans="1:6" ht="13" x14ac:dyDescent="0.3">
      <c r="A34" s="18">
        <v>42986</v>
      </c>
      <c r="B34" s="53"/>
      <c r="C34" s="19" t="s">
        <v>143</v>
      </c>
      <c r="D34" s="14"/>
      <c r="E34" s="25">
        <v>9</v>
      </c>
      <c r="F34" s="14"/>
    </row>
    <row r="35" spans="1:6" ht="13" x14ac:dyDescent="0.3">
      <c r="A35" s="18">
        <v>43033</v>
      </c>
      <c r="B35" s="53"/>
      <c r="C35" s="19" t="s">
        <v>144</v>
      </c>
      <c r="D35" s="14"/>
      <c r="E35" s="25">
        <v>5.2</v>
      </c>
      <c r="F35" s="14"/>
    </row>
    <row r="36" spans="1:6" ht="13" x14ac:dyDescent="0.3">
      <c r="A36" s="18"/>
      <c r="B36" s="53"/>
      <c r="C36" s="19"/>
      <c r="D36" s="14"/>
      <c r="E36" s="25"/>
      <c r="F36" s="14"/>
    </row>
    <row r="37" spans="1:6" ht="13" x14ac:dyDescent="0.3">
      <c r="A37" s="18"/>
      <c r="B37" s="53" t="s">
        <v>73</v>
      </c>
      <c r="C37" s="54" t="s">
        <v>74</v>
      </c>
      <c r="D37" s="14"/>
      <c r="E37" s="25"/>
      <c r="F37" s="14"/>
    </row>
    <row r="38" spans="1:6" x14ac:dyDescent="0.25">
      <c r="A38" s="28">
        <v>43047</v>
      </c>
      <c r="B38" s="11"/>
      <c r="C38" s="19" t="s">
        <v>145</v>
      </c>
      <c r="D38" s="14"/>
      <c r="E38" s="25">
        <v>7.35</v>
      </c>
      <c r="F38" s="14"/>
    </row>
    <row r="39" spans="1:6" x14ac:dyDescent="0.25">
      <c r="A39" s="28">
        <v>43047</v>
      </c>
      <c r="B39" s="11"/>
      <c r="C39" s="19" t="s">
        <v>146</v>
      </c>
      <c r="D39" s="14"/>
      <c r="E39" s="25">
        <v>26.4</v>
      </c>
      <c r="F39" s="14"/>
    </row>
    <row r="40" spans="1:6" x14ac:dyDescent="0.25">
      <c r="A40" s="18"/>
      <c r="B40" s="11"/>
      <c r="C40" s="19"/>
      <c r="D40" s="13"/>
      <c r="E40" s="25"/>
      <c r="F40" s="14"/>
    </row>
    <row r="41" spans="1:6" ht="13" x14ac:dyDescent="0.3">
      <c r="A41" s="18"/>
      <c r="B41" s="53" t="s">
        <v>147</v>
      </c>
      <c r="C41" s="55" t="s">
        <v>75</v>
      </c>
      <c r="D41" s="14"/>
      <c r="E41" s="25"/>
      <c r="F41" s="14"/>
    </row>
    <row r="42" spans="1:6" x14ac:dyDescent="0.25">
      <c r="A42" s="18"/>
      <c r="B42" s="11"/>
      <c r="C42" s="23" t="s">
        <v>148</v>
      </c>
      <c r="D42" s="14"/>
      <c r="E42" s="25">
        <v>6.45</v>
      </c>
      <c r="F42" s="14"/>
    </row>
    <row r="43" spans="1:6" x14ac:dyDescent="0.25">
      <c r="A43" s="18"/>
      <c r="B43" s="11"/>
      <c r="C43" s="19"/>
      <c r="D43" s="14"/>
      <c r="E43" s="25"/>
      <c r="F43" s="14"/>
    </row>
    <row r="44" spans="1:6" x14ac:dyDescent="0.25">
      <c r="A44" s="18"/>
      <c r="B44" s="11"/>
      <c r="C44" s="19"/>
      <c r="D44" s="14"/>
      <c r="E44" s="25"/>
      <c r="F44" s="14"/>
    </row>
    <row r="45" spans="1:6" ht="13" x14ac:dyDescent="0.3">
      <c r="A45" s="18"/>
      <c r="B45" s="11"/>
      <c r="C45" s="54" t="s">
        <v>80</v>
      </c>
      <c r="D45" s="14"/>
      <c r="E45" s="25"/>
      <c r="F45" s="14"/>
    </row>
    <row r="46" spans="1:6" ht="25" x14ac:dyDescent="0.25">
      <c r="A46" s="18">
        <v>43021</v>
      </c>
      <c r="B46" s="11"/>
      <c r="C46" s="31" t="s">
        <v>149</v>
      </c>
      <c r="D46" s="14"/>
      <c r="E46" s="25">
        <v>25</v>
      </c>
      <c r="F46" s="14"/>
    </row>
    <row r="47" spans="1:6" x14ac:dyDescent="0.25">
      <c r="A47" s="18"/>
      <c r="B47" s="11"/>
      <c r="C47" s="14"/>
      <c r="D47" s="14"/>
      <c r="E47" s="25"/>
      <c r="F47" s="14"/>
    </row>
    <row r="48" spans="1:6" x14ac:dyDescent="0.25">
      <c r="A48" s="18"/>
      <c r="B48" s="11"/>
      <c r="C48" s="19" t="s">
        <v>136</v>
      </c>
      <c r="D48" s="14"/>
      <c r="E48" s="25"/>
      <c r="F48" s="14"/>
    </row>
    <row r="49" spans="1:6" x14ac:dyDescent="0.25">
      <c r="A49" s="18"/>
      <c r="B49" s="11"/>
      <c r="C49" s="19"/>
      <c r="D49" s="14"/>
      <c r="E49" s="25"/>
      <c r="F49" s="14"/>
    </row>
    <row r="50" spans="1:6" ht="13" x14ac:dyDescent="0.3">
      <c r="A50" s="14"/>
      <c r="B50" s="11"/>
      <c r="C50" s="54" t="s">
        <v>150</v>
      </c>
      <c r="D50" s="14"/>
      <c r="E50" s="25"/>
      <c r="F50" s="14"/>
    </row>
    <row r="51" spans="1:6" x14ac:dyDescent="0.25">
      <c r="A51" s="14"/>
      <c r="B51" s="11"/>
      <c r="C51" s="14"/>
      <c r="D51" s="14"/>
      <c r="E51" s="25"/>
      <c r="F51" s="14"/>
    </row>
    <row r="52" spans="1:6" ht="13" x14ac:dyDescent="0.3">
      <c r="A52" s="14"/>
      <c r="B52" s="53" t="s">
        <v>151</v>
      </c>
      <c r="C52" s="54" t="s">
        <v>82</v>
      </c>
      <c r="D52" s="14"/>
      <c r="E52" s="25"/>
      <c r="F52" s="14"/>
    </row>
    <row r="53" spans="1:6" x14ac:dyDescent="0.25">
      <c r="A53" s="18">
        <v>43011</v>
      </c>
      <c r="B53" s="11"/>
      <c r="C53" s="12" t="s">
        <v>152</v>
      </c>
      <c r="D53" s="14"/>
      <c r="E53" s="25">
        <v>16</v>
      </c>
      <c r="F53" s="14"/>
    </row>
    <row r="54" spans="1:6" x14ac:dyDescent="0.25">
      <c r="A54" s="18"/>
      <c r="B54" s="11"/>
      <c r="C54" s="12"/>
      <c r="D54" s="14"/>
      <c r="E54" s="25"/>
      <c r="F54" s="14"/>
    </row>
    <row r="55" spans="1:6" x14ac:dyDescent="0.25">
      <c r="A55" s="18"/>
      <c r="B55" s="11"/>
      <c r="C55" s="12"/>
      <c r="D55" s="14"/>
      <c r="E55" s="25"/>
      <c r="F55" s="14"/>
    </row>
    <row r="56" spans="1:6" ht="13" x14ac:dyDescent="0.3">
      <c r="A56" s="14"/>
      <c r="B56" s="11"/>
      <c r="C56" s="54" t="s">
        <v>153</v>
      </c>
      <c r="D56" s="14"/>
      <c r="E56" s="26">
        <f>SUM(E8:E55)</f>
        <v>354.95</v>
      </c>
      <c r="F56" s="14"/>
    </row>
    <row r="57" spans="1:6" x14ac:dyDescent="0.25">
      <c r="A57" s="14"/>
      <c r="B57" s="11"/>
      <c r="C57" s="12"/>
      <c r="D57" s="14"/>
      <c r="E57" s="25"/>
      <c r="F57" s="14"/>
    </row>
    <row r="58" spans="1:6" ht="13" x14ac:dyDescent="0.3">
      <c r="A58" s="14"/>
      <c r="B58" s="11"/>
      <c r="C58" s="54" t="s">
        <v>46</v>
      </c>
      <c r="D58" s="14"/>
      <c r="E58" s="62"/>
      <c r="F58" s="59">
        <f>SUM(F6-E56)</f>
        <v>145.05000000000001</v>
      </c>
    </row>
    <row r="59" spans="1:6" x14ac:dyDescent="0.25">
      <c r="A59" s="14"/>
      <c r="B59" s="11"/>
      <c r="C59" s="14"/>
      <c r="D59" s="14"/>
      <c r="E59" s="25"/>
      <c r="F59" s="14"/>
    </row>
    <row r="60" spans="1:6" x14ac:dyDescent="0.25">
      <c r="A60" s="14"/>
      <c r="B60" s="11"/>
      <c r="C60" s="14"/>
      <c r="D60" s="14"/>
      <c r="E60" s="24"/>
      <c r="F60" s="14"/>
    </row>
  </sheetData>
  <mergeCells count="1">
    <mergeCell ref="A1:F1"/>
  </mergeCells>
  <pageMargins left="7.2916666666666671E-2" right="8.3333333333333329E-2" top="0.59375" bottom="0.718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9"/>
  <sheetViews>
    <sheetView zoomScale="115" zoomScaleNormal="115" workbookViewId="0">
      <selection activeCell="F57" sqref="F57"/>
    </sheetView>
  </sheetViews>
  <sheetFormatPr baseColWidth="10" defaultColWidth="9.08984375" defaultRowHeight="12.5" x14ac:dyDescent="0.25"/>
  <cols>
    <col min="1" max="1" width="14.36328125" customWidth="1"/>
    <col min="2" max="2" width="15.36328125" customWidth="1"/>
    <col min="3" max="3" width="31.08984375" customWidth="1"/>
    <col min="4" max="4" width="9.453125" customWidth="1"/>
    <col min="5" max="5" width="8.6328125" customWidth="1"/>
    <col min="6" max="6" width="9" customWidth="1"/>
    <col min="7" max="256" width="11.453125" customWidth="1"/>
  </cols>
  <sheetData>
    <row r="1" spans="1:7" ht="25" x14ac:dyDescent="0.5">
      <c r="A1" s="21" t="s">
        <v>42</v>
      </c>
      <c r="B1" s="7"/>
      <c r="C1" s="4"/>
      <c r="D1" s="4"/>
      <c r="E1" s="4"/>
      <c r="F1" s="4"/>
    </row>
    <row r="2" spans="1:7" ht="13" x14ac:dyDescent="0.3">
      <c r="A2" s="8"/>
      <c r="B2" s="5"/>
      <c r="C2" s="1"/>
      <c r="D2" s="1"/>
      <c r="E2" s="1"/>
      <c r="F2" s="1"/>
    </row>
    <row r="3" spans="1:7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7" ht="13" x14ac:dyDescent="0.3">
      <c r="A4" s="10"/>
      <c r="B4" s="16" t="s">
        <v>47</v>
      </c>
      <c r="C4" s="3"/>
      <c r="D4" s="3"/>
      <c r="E4" s="3"/>
      <c r="F4" s="3"/>
    </row>
    <row r="5" spans="1:7" ht="13" x14ac:dyDescent="0.3">
      <c r="A5" s="17"/>
      <c r="B5" s="14"/>
      <c r="C5" s="14" t="s">
        <v>46</v>
      </c>
      <c r="D5" s="14"/>
      <c r="E5" s="14"/>
      <c r="F5" s="59">
        <f>'19.01.2017-24.04.2017'!F55</f>
        <v>48.800000000000068</v>
      </c>
    </row>
    <row r="6" spans="1:7" ht="13" x14ac:dyDescent="0.3">
      <c r="A6" s="14"/>
      <c r="B6" s="14"/>
      <c r="C6" s="23" t="s">
        <v>48</v>
      </c>
      <c r="D6" s="15">
        <f>F6-F5</f>
        <v>451.19999999999993</v>
      </c>
      <c r="E6" s="14"/>
      <c r="F6" s="59">
        <v>500</v>
      </c>
    </row>
    <row r="7" spans="1:7" x14ac:dyDescent="0.25">
      <c r="A7" s="14"/>
      <c r="B7" s="14"/>
      <c r="C7" s="12"/>
      <c r="D7" s="14"/>
      <c r="E7" s="14"/>
      <c r="F7" s="14"/>
    </row>
    <row r="8" spans="1:7" ht="13" x14ac:dyDescent="0.3">
      <c r="A8" s="14"/>
      <c r="B8" s="51" t="s">
        <v>49</v>
      </c>
      <c r="C8" s="52" t="s">
        <v>50</v>
      </c>
      <c r="D8" s="14"/>
      <c r="E8" s="25"/>
      <c r="F8" s="14"/>
    </row>
    <row r="9" spans="1:7" x14ac:dyDescent="0.25">
      <c r="A9" s="18">
        <v>42929</v>
      </c>
      <c r="B9" s="14"/>
      <c r="C9" s="14" t="s">
        <v>154</v>
      </c>
      <c r="D9" s="14"/>
      <c r="E9" s="25">
        <v>12.2</v>
      </c>
      <c r="F9" s="14"/>
      <c r="G9" t="s">
        <v>155</v>
      </c>
    </row>
    <row r="10" spans="1:7" x14ac:dyDescent="0.25">
      <c r="A10" s="18"/>
      <c r="B10" s="11"/>
      <c r="C10" s="19"/>
      <c r="D10" s="14"/>
      <c r="E10" s="25"/>
      <c r="F10" s="14"/>
    </row>
    <row r="11" spans="1:7" x14ac:dyDescent="0.25">
      <c r="A11" s="18"/>
      <c r="B11" s="11"/>
      <c r="C11" s="19"/>
      <c r="D11" s="14"/>
      <c r="E11" s="25"/>
      <c r="F11" s="14"/>
    </row>
    <row r="12" spans="1:7" x14ac:dyDescent="0.25">
      <c r="A12" s="18"/>
      <c r="B12" s="14"/>
      <c r="C12" s="23"/>
      <c r="D12" s="14"/>
      <c r="E12" s="25"/>
      <c r="F12" s="14"/>
    </row>
    <row r="13" spans="1:7" x14ac:dyDescent="0.25">
      <c r="A13" s="18"/>
      <c r="B13" s="14"/>
      <c r="C13" s="23"/>
      <c r="D13" s="14"/>
      <c r="E13" s="25"/>
      <c r="F13" s="14"/>
    </row>
    <row r="14" spans="1:7" x14ac:dyDescent="0.25">
      <c r="A14" s="18"/>
      <c r="B14" s="14"/>
      <c r="C14" s="23"/>
      <c r="D14" s="14"/>
      <c r="E14" s="25"/>
      <c r="F14" s="14"/>
    </row>
    <row r="15" spans="1:7" x14ac:dyDescent="0.25">
      <c r="A15" s="18"/>
      <c r="B15" s="14"/>
      <c r="C15" s="23"/>
      <c r="D15" s="14"/>
      <c r="E15" s="25"/>
      <c r="F15" s="14"/>
    </row>
    <row r="16" spans="1:7" ht="14.5" x14ac:dyDescent="0.35">
      <c r="A16" s="14"/>
      <c r="B16" s="53" t="s">
        <v>56</v>
      </c>
      <c r="C16" s="22" t="s">
        <v>57</v>
      </c>
      <c r="D16" s="14"/>
      <c r="E16" s="25"/>
      <c r="F16" s="14"/>
    </row>
    <row r="17" spans="1:7" x14ac:dyDescent="0.25">
      <c r="A17" s="18">
        <v>42867</v>
      </c>
      <c r="B17" s="11"/>
      <c r="C17" s="19" t="s">
        <v>156</v>
      </c>
      <c r="D17" s="14"/>
      <c r="E17" s="25">
        <v>13.2</v>
      </c>
      <c r="F17" s="14"/>
      <c r="G17" t="s">
        <v>155</v>
      </c>
    </row>
    <row r="18" spans="1:7" x14ac:dyDescent="0.25">
      <c r="A18" s="18">
        <v>42878</v>
      </c>
      <c r="B18" s="11"/>
      <c r="C18" s="19" t="s">
        <v>157</v>
      </c>
      <c r="D18" s="14"/>
      <c r="E18" s="25">
        <v>20.5</v>
      </c>
      <c r="F18" s="14"/>
      <c r="G18" t="s">
        <v>155</v>
      </c>
    </row>
    <row r="19" spans="1:7" x14ac:dyDescent="0.25">
      <c r="A19" s="18">
        <v>42894</v>
      </c>
      <c r="B19" s="11"/>
      <c r="C19" s="19" t="s">
        <v>158</v>
      </c>
      <c r="D19" s="14"/>
      <c r="E19" s="25">
        <v>31</v>
      </c>
      <c r="F19" s="14"/>
      <c r="G19" t="s">
        <v>155</v>
      </c>
    </row>
    <row r="20" spans="1:7" x14ac:dyDescent="0.25">
      <c r="A20" s="18">
        <v>42894</v>
      </c>
      <c r="B20" s="11"/>
      <c r="C20" s="12" t="s">
        <v>159</v>
      </c>
      <c r="D20" s="14"/>
      <c r="E20" s="25">
        <v>3.5</v>
      </c>
      <c r="F20" s="14"/>
      <c r="G20" t="s">
        <v>155</v>
      </c>
    </row>
    <row r="21" spans="1:7" x14ac:dyDescent="0.25">
      <c r="A21" s="18">
        <v>42935</v>
      </c>
      <c r="B21" s="11"/>
      <c r="C21" s="12" t="s">
        <v>160</v>
      </c>
      <c r="D21" s="14"/>
      <c r="E21" s="25">
        <v>8.6</v>
      </c>
      <c r="F21" s="14"/>
      <c r="G21" t="s">
        <v>155</v>
      </c>
    </row>
    <row r="22" spans="1:7" ht="13" x14ac:dyDescent="0.3">
      <c r="A22" s="14"/>
      <c r="B22" s="53" t="s">
        <v>139</v>
      </c>
      <c r="C22" s="54" t="s">
        <v>63</v>
      </c>
      <c r="D22" s="14"/>
      <c r="E22" s="25"/>
      <c r="F22" s="14"/>
    </row>
    <row r="23" spans="1:7" x14ac:dyDescent="0.25">
      <c r="A23" s="18">
        <v>42866</v>
      </c>
      <c r="B23" s="20"/>
      <c r="C23" s="19" t="s">
        <v>161</v>
      </c>
      <c r="D23" s="14"/>
      <c r="E23" s="25">
        <v>9.5</v>
      </c>
      <c r="F23" s="14"/>
      <c r="G23" t="s">
        <v>155</v>
      </c>
    </row>
    <row r="24" spans="1:7" x14ac:dyDescent="0.25">
      <c r="A24" s="18">
        <v>42909</v>
      </c>
      <c r="B24" s="20"/>
      <c r="C24" s="19" t="s">
        <v>162</v>
      </c>
      <c r="D24" s="14"/>
      <c r="E24" s="25">
        <v>19.75</v>
      </c>
      <c r="F24" s="14"/>
      <c r="G24" t="s">
        <v>155</v>
      </c>
    </row>
    <row r="25" spans="1:7" x14ac:dyDescent="0.25">
      <c r="A25" s="18">
        <v>42937</v>
      </c>
      <c r="B25" s="20"/>
      <c r="C25" s="19" t="s">
        <v>163</v>
      </c>
      <c r="D25" s="14"/>
      <c r="E25" s="25">
        <v>2.9</v>
      </c>
      <c r="F25" s="14"/>
      <c r="G25" t="s">
        <v>155</v>
      </c>
    </row>
    <row r="26" spans="1:7" x14ac:dyDescent="0.25">
      <c r="A26" s="18">
        <v>42968</v>
      </c>
      <c r="B26" s="20"/>
      <c r="C26" s="19" t="s">
        <v>164</v>
      </c>
      <c r="D26" s="14"/>
      <c r="E26" s="25">
        <v>7.9</v>
      </c>
      <c r="F26" s="14"/>
      <c r="G26" t="s">
        <v>155</v>
      </c>
    </row>
    <row r="27" spans="1:7" x14ac:dyDescent="0.25">
      <c r="A27" s="18"/>
      <c r="B27" s="20"/>
      <c r="C27" s="19"/>
      <c r="D27" s="14"/>
      <c r="E27" s="25"/>
      <c r="F27" s="14"/>
    </row>
    <row r="28" spans="1:7" x14ac:dyDescent="0.25">
      <c r="A28" s="18"/>
      <c r="B28" s="20"/>
      <c r="C28" s="19"/>
      <c r="D28" s="14"/>
      <c r="E28" s="25"/>
      <c r="F28" s="14"/>
    </row>
    <row r="29" spans="1:7" ht="13" x14ac:dyDescent="0.3">
      <c r="A29" s="18"/>
      <c r="B29" s="53" t="s">
        <v>141</v>
      </c>
      <c r="C29" s="54" t="s">
        <v>84</v>
      </c>
      <c r="D29" s="14"/>
      <c r="E29" s="25"/>
      <c r="F29" s="14"/>
    </row>
    <row r="30" spans="1:7" x14ac:dyDescent="0.25">
      <c r="A30" s="18">
        <v>42863</v>
      </c>
      <c r="B30" s="11"/>
      <c r="C30" s="19" t="s">
        <v>165</v>
      </c>
      <c r="D30" s="14"/>
      <c r="E30" s="25">
        <v>30</v>
      </c>
      <c r="F30" s="14"/>
      <c r="G30" t="s">
        <v>155</v>
      </c>
    </row>
    <row r="31" spans="1:7" x14ac:dyDescent="0.25">
      <c r="A31" s="18">
        <v>42893</v>
      </c>
      <c r="B31" s="11"/>
      <c r="C31" s="14" t="s">
        <v>166</v>
      </c>
      <c r="D31" s="14"/>
      <c r="E31" s="25">
        <v>14.25</v>
      </c>
      <c r="F31" s="14"/>
      <c r="G31" t="s">
        <v>155</v>
      </c>
    </row>
    <row r="32" spans="1:7" x14ac:dyDescent="0.25">
      <c r="A32" s="18">
        <v>42896</v>
      </c>
      <c r="B32" s="11"/>
      <c r="C32" s="30" t="s">
        <v>167</v>
      </c>
      <c r="D32" s="14"/>
      <c r="E32" s="25">
        <v>30</v>
      </c>
      <c r="F32" s="14"/>
      <c r="G32" t="s">
        <v>155</v>
      </c>
    </row>
    <row r="33" spans="1:7" ht="13" x14ac:dyDescent="0.3">
      <c r="A33" s="14"/>
      <c r="B33" s="53" t="s">
        <v>142</v>
      </c>
      <c r="C33" s="54" t="s">
        <v>71</v>
      </c>
      <c r="D33" s="14"/>
      <c r="E33" s="25"/>
      <c r="F33" s="14"/>
    </row>
    <row r="34" spans="1:7" ht="13" x14ac:dyDescent="0.3">
      <c r="A34" s="18">
        <v>42971</v>
      </c>
      <c r="B34" s="53"/>
      <c r="C34" s="19" t="s">
        <v>168</v>
      </c>
      <c r="D34" s="14"/>
      <c r="E34" s="25">
        <v>135</v>
      </c>
      <c r="F34" s="14"/>
      <c r="G34" t="s">
        <v>155</v>
      </c>
    </row>
    <row r="35" spans="1:7" ht="13" x14ac:dyDescent="0.3">
      <c r="A35" s="18"/>
      <c r="B35" s="53"/>
      <c r="C35" s="19"/>
      <c r="D35" s="14"/>
      <c r="E35" s="25"/>
      <c r="F35" s="14"/>
    </row>
    <row r="36" spans="1:7" ht="13" x14ac:dyDescent="0.3">
      <c r="A36" s="18"/>
      <c r="B36" s="53"/>
      <c r="C36" s="19"/>
      <c r="D36" s="14"/>
      <c r="E36" s="25"/>
      <c r="F36" s="14"/>
    </row>
    <row r="37" spans="1:7" ht="13" x14ac:dyDescent="0.3">
      <c r="A37" s="18"/>
      <c r="B37" s="53" t="s">
        <v>73</v>
      </c>
      <c r="C37" s="54" t="s">
        <v>74</v>
      </c>
      <c r="D37" s="14"/>
      <c r="E37" s="25"/>
      <c r="F37" s="14"/>
    </row>
    <row r="38" spans="1:7" x14ac:dyDescent="0.25">
      <c r="A38" s="28">
        <v>42863</v>
      </c>
      <c r="B38" s="11"/>
      <c r="C38" s="30" t="s">
        <v>169</v>
      </c>
      <c r="D38" s="14"/>
      <c r="E38" s="25"/>
      <c r="F38" s="14"/>
    </row>
    <row r="39" spans="1:7" x14ac:dyDescent="0.25">
      <c r="A39" s="18">
        <v>42865</v>
      </c>
      <c r="B39" s="11"/>
      <c r="C39" s="19" t="s">
        <v>170</v>
      </c>
      <c r="D39" s="13"/>
      <c r="E39" s="25">
        <v>30.9</v>
      </c>
      <c r="F39" s="14"/>
      <c r="G39" t="s">
        <v>155</v>
      </c>
    </row>
    <row r="40" spans="1:7" x14ac:dyDescent="0.25">
      <c r="A40" s="18">
        <v>42865</v>
      </c>
      <c r="B40" s="11"/>
      <c r="C40" s="30" t="s">
        <v>171</v>
      </c>
      <c r="D40" s="14"/>
      <c r="E40" s="25">
        <v>20.6</v>
      </c>
      <c r="F40" s="14"/>
      <c r="G40" t="s">
        <v>155</v>
      </c>
    </row>
    <row r="41" spans="1:7" x14ac:dyDescent="0.25">
      <c r="A41" s="18">
        <v>42878</v>
      </c>
      <c r="B41" s="11"/>
      <c r="C41" s="23" t="s">
        <v>170</v>
      </c>
      <c r="D41" s="14"/>
      <c r="E41" s="25">
        <v>26.8</v>
      </c>
      <c r="F41" s="14"/>
      <c r="G41" t="s">
        <v>155</v>
      </c>
    </row>
    <row r="42" spans="1:7" x14ac:dyDescent="0.25">
      <c r="A42" s="18">
        <v>42871</v>
      </c>
      <c r="B42" s="11"/>
      <c r="C42" s="19" t="s">
        <v>172</v>
      </c>
      <c r="D42" s="14"/>
      <c r="E42" s="25">
        <v>1.2</v>
      </c>
      <c r="F42" s="14"/>
      <c r="G42" t="s">
        <v>155</v>
      </c>
    </row>
    <row r="43" spans="1:7" x14ac:dyDescent="0.25">
      <c r="A43" s="18">
        <v>42900</v>
      </c>
      <c r="B43" s="11"/>
      <c r="C43" s="19" t="s">
        <v>173</v>
      </c>
      <c r="D43" s="14"/>
      <c r="E43" s="25">
        <v>29.2</v>
      </c>
      <c r="F43" s="14"/>
      <c r="G43" t="s">
        <v>155</v>
      </c>
    </row>
    <row r="44" spans="1:7" ht="13" x14ac:dyDescent="0.3">
      <c r="A44" s="18"/>
      <c r="B44" s="11"/>
      <c r="C44" s="54" t="s">
        <v>80</v>
      </c>
      <c r="D44" s="14"/>
      <c r="E44" s="25"/>
      <c r="F44" s="14"/>
    </row>
    <row r="45" spans="1:7" x14ac:dyDescent="0.25">
      <c r="A45" s="18">
        <v>42877</v>
      </c>
      <c r="B45" s="11"/>
      <c r="C45" s="19" t="s">
        <v>174</v>
      </c>
      <c r="D45" s="14"/>
      <c r="E45" s="25">
        <v>36</v>
      </c>
      <c r="F45" s="14"/>
      <c r="G45" t="s">
        <v>155</v>
      </c>
    </row>
    <row r="46" spans="1:7" x14ac:dyDescent="0.25">
      <c r="A46" s="18">
        <v>42914</v>
      </c>
      <c r="B46" s="11"/>
      <c r="C46" s="14" t="s">
        <v>175</v>
      </c>
      <c r="D46" s="14"/>
      <c r="E46" s="25">
        <v>5</v>
      </c>
      <c r="F46" s="14"/>
      <c r="G46" t="s">
        <v>155</v>
      </c>
    </row>
    <row r="47" spans="1:7" x14ac:dyDescent="0.25">
      <c r="A47" s="18"/>
      <c r="B47" s="11"/>
      <c r="C47" s="19" t="s">
        <v>136</v>
      </c>
      <c r="D47" s="14"/>
      <c r="E47" s="25"/>
      <c r="F47" s="14"/>
    </row>
    <row r="48" spans="1:7" x14ac:dyDescent="0.25">
      <c r="A48" s="18"/>
      <c r="B48" s="11"/>
      <c r="C48" s="19"/>
      <c r="D48" s="14"/>
      <c r="E48" s="25"/>
      <c r="F48" s="14"/>
    </row>
    <row r="49" spans="1:6" ht="13" x14ac:dyDescent="0.3">
      <c r="A49" s="14"/>
      <c r="B49" s="11"/>
      <c r="C49" s="54" t="s">
        <v>150</v>
      </c>
      <c r="D49" s="14"/>
      <c r="E49" s="25"/>
      <c r="F49" s="14"/>
    </row>
    <row r="50" spans="1:6" x14ac:dyDescent="0.25">
      <c r="A50" s="14"/>
      <c r="B50" s="11"/>
      <c r="C50" s="14"/>
      <c r="D50" s="14"/>
      <c r="E50" s="25"/>
      <c r="F50" s="14"/>
    </row>
    <row r="51" spans="1:6" ht="13" x14ac:dyDescent="0.3">
      <c r="A51" s="14"/>
      <c r="B51" s="53" t="s">
        <v>151</v>
      </c>
      <c r="C51" s="54" t="s">
        <v>82</v>
      </c>
      <c r="D51" s="14"/>
      <c r="E51" s="25"/>
      <c r="F51" s="14"/>
    </row>
    <row r="52" spans="1:6" x14ac:dyDescent="0.25">
      <c r="A52" s="18"/>
      <c r="B52" s="11"/>
      <c r="C52" s="12"/>
      <c r="D52" s="14"/>
      <c r="E52" s="25"/>
      <c r="F52" s="14"/>
    </row>
    <row r="53" spans="1:6" x14ac:dyDescent="0.25">
      <c r="A53" s="18"/>
      <c r="B53" s="11"/>
      <c r="C53" s="12"/>
      <c r="D53" s="14"/>
      <c r="E53" s="25"/>
      <c r="F53" s="14"/>
    </row>
    <row r="54" spans="1:6" x14ac:dyDescent="0.25">
      <c r="A54" s="18"/>
      <c r="B54" s="11"/>
      <c r="C54" s="12"/>
      <c r="D54" s="14"/>
      <c r="E54" s="25"/>
      <c r="F54" s="14"/>
    </row>
    <row r="55" spans="1:6" ht="13" x14ac:dyDescent="0.3">
      <c r="A55" s="14"/>
      <c r="B55" s="11"/>
      <c r="C55" s="54" t="s">
        <v>153</v>
      </c>
      <c r="D55" s="14"/>
      <c r="E55" s="26">
        <f>SUM(E8:E54)</f>
        <v>488</v>
      </c>
      <c r="F55" s="14"/>
    </row>
    <row r="56" spans="1:6" x14ac:dyDescent="0.25">
      <c r="A56" s="14"/>
      <c r="B56" s="11"/>
      <c r="C56" s="12"/>
      <c r="D56" s="14"/>
      <c r="E56" s="25"/>
      <c r="F56" s="14"/>
    </row>
    <row r="57" spans="1:6" ht="13" x14ac:dyDescent="0.3">
      <c r="A57" s="14"/>
      <c r="B57" s="11"/>
      <c r="C57" s="54" t="s">
        <v>46</v>
      </c>
      <c r="D57" s="14"/>
      <c r="E57" s="62"/>
      <c r="F57" s="59">
        <f>SUM(F6-E55)</f>
        <v>12</v>
      </c>
    </row>
    <row r="58" spans="1:6" x14ac:dyDescent="0.25">
      <c r="A58" s="14"/>
      <c r="B58" s="11"/>
      <c r="C58" s="14"/>
      <c r="D58" s="14"/>
      <c r="E58" s="25"/>
      <c r="F58" s="14"/>
    </row>
    <row r="59" spans="1:6" x14ac:dyDescent="0.25">
      <c r="A59" s="14"/>
      <c r="B59" s="11"/>
      <c r="C59" s="14"/>
      <c r="D59" s="14"/>
      <c r="E59" s="24"/>
      <c r="F59" s="14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zoomScale="115" zoomScaleNormal="115" workbookViewId="0">
      <selection activeCell="F57" sqref="F57"/>
    </sheetView>
  </sheetViews>
  <sheetFormatPr baseColWidth="10" defaultColWidth="9.08984375" defaultRowHeight="12.5" x14ac:dyDescent="0.25"/>
  <cols>
    <col min="1" max="1" width="14.36328125" customWidth="1"/>
    <col min="2" max="2" width="15.36328125" customWidth="1"/>
    <col min="3" max="3" width="31.08984375" customWidth="1"/>
    <col min="4" max="4" width="9.453125" customWidth="1"/>
    <col min="5" max="5" width="8.6328125" customWidth="1"/>
    <col min="6" max="6" width="9" customWidth="1"/>
    <col min="7" max="256" width="11.453125" customWidth="1"/>
  </cols>
  <sheetData>
    <row r="1" spans="1:6" ht="25" x14ac:dyDescent="0.5">
      <c r="A1" s="21" t="s">
        <v>42</v>
      </c>
      <c r="B1" s="7"/>
      <c r="C1" s="4"/>
      <c r="D1" s="4"/>
      <c r="E1" s="4"/>
      <c r="F1" s="4"/>
    </row>
    <row r="2" spans="1:6" ht="13" x14ac:dyDescent="0.3">
      <c r="A2" s="8"/>
      <c r="B2" s="5"/>
      <c r="C2" s="1"/>
      <c r="D2" s="1"/>
      <c r="E2" s="1"/>
      <c r="F2" s="1"/>
    </row>
    <row r="3" spans="1:6" ht="13" x14ac:dyDescent="0.3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6" ht="13" x14ac:dyDescent="0.3">
      <c r="A4" s="10"/>
      <c r="B4" s="16" t="s">
        <v>47</v>
      </c>
      <c r="C4" s="3"/>
      <c r="D4" s="3"/>
      <c r="E4" s="3"/>
      <c r="F4" s="3"/>
    </row>
    <row r="5" spans="1:6" ht="13" x14ac:dyDescent="0.3">
      <c r="A5" s="17"/>
      <c r="B5" s="14"/>
      <c r="C5" s="14" t="s">
        <v>46</v>
      </c>
      <c r="D5" s="14"/>
      <c r="E5" s="14"/>
      <c r="F5" s="59" t="e">
        <f>#REF!</f>
        <v>#REF!</v>
      </c>
    </row>
    <row r="6" spans="1:6" ht="13" x14ac:dyDescent="0.3">
      <c r="A6" s="14"/>
      <c r="B6" s="14"/>
      <c r="C6" s="23" t="s">
        <v>48</v>
      </c>
      <c r="D6" s="15" t="e">
        <f>F6-F5</f>
        <v>#REF!</v>
      </c>
      <c r="E6" s="14"/>
      <c r="F6" s="59">
        <v>500</v>
      </c>
    </row>
    <row r="7" spans="1:6" x14ac:dyDescent="0.25">
      <c r="A7" s="14"/>
      <c r="B7" s="14"/>
      <c r="C7" s="12"/>
      <c r="D7" s="14"/>
      <c r="E7" s="14"/>
      <c r="F7" s="14"/>
    </row>
    <row r="8" spans="1:6" ht="13" x14ac:dyDescent="0.3">
      <c r="A8" s="14"/>
      <c r="B8" s="51" t="s">
        <v>49</v>
      </c>
      <c r="C8" s="52" t="s">
        <v>50</v>
      </c>
      <c r="D8" s="14"/>
      <c r="E8" s="25"/>
      <c r="F8" s="14"/>
    </row>
    <row r="9" spans="1:6" x14ac:dyDescent="0.25">
      <c r="A9" s="18">
        <v>42787</v>
      </c>
      <c r="B9" s="14"/>
      <c r="C9" s="14" t="s">
        <v>176</v>
      </c>
      <c r="D9" s="14"/>
      <c r="E9" s="25">
        <v>7.9</v>
      </c>
      <c r="F9" s="14"/>
    </row>
    <row r="10" spans="1:6" x14ac:dyDescent="0.25">
      <c r="A10" s="18">
        <v>42789</v>
      </c>
      <c r="B10" s="11"/>
      <c r="C10" s="19" t="s">
        <v>177</v>
      </c>
      <c r="D10" s="14"/>
      <c r="E10" s="25">
        <v>3.35</v>
      </c>
      <c r="F10" s="14"/>
    </row>
    <row r="11" spans="1:6" x14ac:dyDescent="0.25">
      <c r="A11" s="18">
        <v>42800</v>
      </c>
      <c r="B11" s="11"/>
      <c r="C11" s="19" t="s">
        <v>178</v>
      </c>
      <c r="D11" s="14"/>
      <c r="E11" s="25">
        <v>3.3</v>
      </c>
      <c r="F11" s="14"/>
    </row>
    <row r="12" spans="1:6" x14ac:dyDescent="0.25">
      <c r="A12" s="18">
        <v>42800</v>
      </c>
      <c r="B12" s="14"/>
      <c r="C12" s="23" t="s">
        <v>179</v>
      </c>
      <c r="D12" s="14"/>
      <c r="E12" s="25">
        <v>9.1</v>
      </c>
      <c r="F12" s="14"/>
    </row>
    <row r="13" spans="1:6" x14ac:dyDescent="0.25">
      <c r="A13" s="18">
        <v>42830</v>
      </c>
      <c r="B13" s="14"/>
      <c r="C13" s="23" t="s">
        <v>180</v>
      </c>
      <c r="D13" s="14"/>
      <c r="E13" s="25">
        <v>14.5</v>
      </c>
      <c r="F13" s="14"/>
    </row>
    <row r="14" spans="1:6" x14ac:dyDescent="0.25">
      <c r="A14" s="18">
        <v>42826</v>
      </c>
      <c r="B14" s="14"/>
      <c r="C14" s="23" t="s">
        <v>181</v>
      </c>
      <c r="D14" s="14"/>
      <c r="E14" s="25">
        <v>28.1</v>
      </c>
      <c r="F14" s="14"/>
    </row>
    <row r="15" spans="1:6" x14ac:dyDescent="0.25">
      <c r="A15" s="18"/>
      <c r="B15" s="14"/>
      <c r="C15" s="23"/>
      <c r="D15" s="14"/>
      <c r="E15" s="25"/>
      <c r="F15" s="14"/>
    </row>
    <row r="16" spans="1:6" ht="14.5" x14ac:dyDescent="0.35">
      <c r="A16" s="14"/>
      <c r="B16" s="53" t="s">
        <v>56</v>
      </c>
      <c r="C16" s="22" t="s">
        <v>57</v>
      </c>
      <c r="D16" s="14"/>
      <c r="E16" s="25"/>
      <c r="F16" s="14"/>
    </row>
    <row r="17" spans="1:6" x14ac:dyDescent="0.25">
      <c r="A17" s="18">
        <v>42808</v>
      </c>
      <c r="B17" s="11"/>
      <c r="C17" s="19" t="s">
        <v>182</v>
      </c>
      <c r="D17" s="14"/>
      <c r="E17" s="25">
        <v>15.35</v>
      </c>
      <c r="F17" s="14"/>
    </row>
    <row r="18" spans="1:6" x14ac:dyDescent="0.25">
      <c r="A18" s="18">
        <v>42850</v>
      </c>
      <c r="B18" s="11"/>
      <c r="C18" s="19" t="s">
        <v>183</v>
      </c>
      <c r="D18" s="14"/>
      <c r="E18" s="25">
        <v>30</v>
      </c>
      <c r="F18" s="14"/>
    </row>
    <row r="19" spans="1:6" x14ac:dyDescent="0.25">
      <c r="A19" s="18"/>
      <c r="B19" s="11"/>
      <c r="C19" s="19"/>
      <c r="D19" s="14"/>
      <c r="E19" s="25"/>
      <c r="F19" s="14"/>
    </row>
    <row r="20" spans="1:6" x14ac:dyDescent="0.25">
      <c r="A20" s="14"/>
      <c r="B20" s="11"/>
      <c r="C20" s="12"/>
      <c r="D20" s="14"/>
      <c r="E20" s="25"/>
      <c r="F20" s="14"/>
    </row>
    <row r="21" spans="1:6" ht="13" x14ac:dyDescent="0.3">
      <c r="A21" s="14"/>
      <c r="B21" s="53" t="s">
        <v>139</v>
      </c>
      <c r="C21" s="54" t="s">
        <v>63</v>
      </c>
      <c r="D21" s="14"/>
      <c r="E21" s="25"/>
      <c r="F21" s="14"/>
    </row>
    <row r="22" spans="1:6" x14ac:dyDescent="0.25">
      <c r="A22" s="18">
        <v>42801</v>
      </c>
      <c r="B22" s="20"/>
      <c r="C22" s="19" t="s">
        <v>184</v>
      </c>
      <c r="D22" s="14"/>
      <c r="E22" s="25">
        <v>5.05</v>
      </c>
      <c r="F22" s="14"/>
    </row>
    <row r="23" spans="1:6" x14ac:dyDescent="0.25">
      <c r="A23" s="18">
        <v>42801</v>
      </c>
      <c r="B23" s="20"/>
      <c r="C23" s="19" t="s">
        <v>185</v>
      </c>
      <c r="D23" s="14"/>
      <c r="E23" s="25">
        <v>10.5</v>
      </c>
      <c r="F23" s="14"/>
    </row>
    <row r="24" spans="1:6" x14ac:dyDescent="0.25">
      <c r="A24" s="18">
        <v>42815</v>
      </c>
      <c r="B24" s="20"/>
      <c r="C24" s="19" t="s">
        <v>186</v>
      </c>
      <c r="D24" s="14"/>
      <c r="E24" s="25">
        <v>2.95</v>
      </c>
      <c r="F24" s="14"/>
    </row>
    <row r="25" spans="1:6" x14ac:dyDescent="0.25">
      <c r="A25" s="18"/>
      <c r="B25" s="20"/>
      <c r="C25" s="19"/>
      <c r="D25" s="14"/>
      <c r="E25" s="25"/>
      <c r="F25" s="14"/>
    </row>
    <row r="26" spans="1:6" x14ac:dyDescent="0.25">
      <c r="A26" s="18"/>
      <c r="B26" s="20"/>
      <c r="C26" s="19"/>
      <c r="D26" s="14"/>
      <c r="E26" s="25"/>
      <c r="F26" s="14"/>
    </row>
    <row r="27" spans="1:6" x14ac:dyDescent="0.25">
      <c r="A27" s="18"/>
      <c r="B27" s="20"/>
      <c r="C27" s="19"/>
      <c r="D27" s="14"/>
      <c r="E27" s="25"/>
      <c r="F27" s="14"/>
    </row>
    <row r="28" spans="1:6" ht="13" x14ac:dyDescent="0.3">
      <c r="A28" s="18"/>
      <c r="B28" s="53" t="s">
        <v>141</v>
      </c>
      <c r="C28" s="54" t="s">
        <v>84</v>
      </c>
      <c r="D28" s="14"/>
      <c r="E28" s="25"/>
      <c r="F28" s="14"/>
    </row>
    <row r="29" spans="1:6" x14ac:dyDescent="0.25">
      <c r="A29" s="18">
        <v>42767</v>
      </c>
      <c r="B29" s="11"/>
      <c r="C29" s="19" t="s">
        <v>187</v>
      </c>
      <c r="D29" s="14"/>
      <c r="E29" s="25">
        <v>64.150000000000006</v>
      </c>
      <c r="F29" s="14"/>
    </row>
    <row r="30" spans="1:6" x14ac:dyDescent="0.25">
      <c r="A30" s="18">
        <v>42773</v>
      </c>
      <c r="B30" s="11"/>
      <c r="C30" t="s">
        <v>188</v>
      </c>
      <c r="D30" s="14"/>
      <c r="E30" s="25">
        <v>80</v>
      </c>
      <c r="F30" s="14"/>
    </row>
    <row r="31" spans="1:6" ht="13" x14ac:dyDescent="0.3">
      <c r="A31" s="14"/>
      <c r="B31" s="53" t="s">
        <v>142</v>
      </c>
      <c r="C31" s="54" t="s">
        <v>71</v>
      </c>
      <c r="D31" s="14"/>
      <c r="E31" s="25"/>
      <c r="F31" s="14"/>
    </row>
    <row r="32" spans="1:6" ht="13" x14ac:dyDescent="0.3">
      <c r="A32" s="18">
        <v>42779</v>
      </c>
      <c r="B32" s="53"/>
      <c r="C32" s="19" t="s">
        <v>189</v>
      </c>
      <c r="D32" s="14"/>
      <c r="E32" s="25">
        <v>16</v>
      </c>
      <c r="F32" s="14"/>
    </row>
    <row r="33" spans="1:6" ht="13" x14ac:dyDescent="0.3">
      <c r="A33" s="18">
        <v>42810</v>
      </c>
      <c r="B33" s="53"/>
      <c r="C33" s="19" t="s">
        <v>190</v>
      </c>
      <c r="D33" s="14"/>
      <c r="E33" s="25">
        <v>39</v>
      </c>
      <c r="F33" s="14"/>
    </row>
    <row r="34" spans="1:6" ht="13" x14ac:dyDescent="0.3">
      <c r="A34" s="18">
        <v>42849</v>
      </c>
      <c r="B34" s="53"/>
      <c r="C34" s="19" t="s">
        <v>191</v>
      </c>
      <c r="D34" s="14"/>
      <c r="E34" s="25">
        <v>4.5</v>
      </c>
      <c r="F34" s="14"/>
    </row>
    <row r="35" spans="1:6" ht="13" x14ac:dyDescent="0.3">
      <c r="A35" s="18"/>
      <c r="B35" s="53" t="s">
        <v>73</v>
      </c>
      <c r="C35" s="54" t="s">
        <v>74</v>
      </c>
      <c r="D35" s="14"/>
      <c r="E35" s="25"/>
      <c r="F35" s="14"/>
    </row>
    <row r="36" spans="1:6" x14ac:dyDescent="0.25">
      <c r="A36" s="28">
        <v>42772</v>
      </c>
      <c r="B36" s="11"/>
      <c r="C36" s="30" t="s">
        <v>171</v>
      </c>
      <c r="D36" s="14"/>
      <c r="E36" s="25">
        <v>13.2</v>
      </c>
      <c r="F36" s="14"/>
    </row>
    <row r="37" spans="1:6" x14ac:dyDescent="0.25">
      <c r="A37" s="18">
        <v>42837</v>
      </c>
      <c r="B37" s="11"/>
      <c r="C37" s="19" t="s">
        <v>173</v>
      </c>
      <c r="D37" s="13"/>
      <c r="E37" s="25">
        <v>18.149999999999999</v>
      </c>
      <c r="F37" s="14"/>
    </row>
    <row r="38" spans="1:6" x14ac:dyDescent="0.25">
      <c r="A38" s="18"/>
      <c r="B38" s="11"/>
      <c r="D38" s="14"/>
      <c r="E38" s="25"/>
      <c r="F38" s="14"/>
    </row>
    <row r="39" spans="1:6" x14ac:dyDescent="0.25">
      <c r="A39" s="18"/>
      <c r="B39" s="11"/>
      <c r="C39" s="23"/>
      <c r="D39" s="14"/>
      <c r="E39" s="25"/>
      <c r="F39" s="14"/>
    </row>
    <row r="40" spans="1:6" x14ac:dyDescent="0.25">
      <c r="A40" s="18"/>
      <c r="B40" s="11"/>
      <c r="C40" s="19"/>
      <c r="D40" s="14"/>
      <c r="E40" s="25"/>
      <c r="F40" s="14"/>
    </row>
    <row r="41" spans="1:6" ht="13" x14ac:dyDescent="0.3">
      <c r="A41" s="18"/>
      <c r="B41" s="11"/>
      <c r="C41" s="54" t="s">
        <v>80</v>
      </c>
      <c r="D41" s="14"/>
      <c r="E41" s="25"/>
      <c r="F41" s="14"/>
    </row>
    <row r="42" spans="1:6" x14ac:dyDescent="0.25">
      <c r="A42" s="18">
        <v>42830</v>
      </c>
      <c r="B42" s="11"/>
      <c r="C42" s="19" t="s">
        <v>192</v>
      </c>
      <c r="D42" s="14"/>
      <c r="E42" s="25">
        <v>14.9</v>
      </c>
      <c r="F42" s="14"/>
    </row>
    <row r="43" spans="1:6" x14ac:dyDescent="0.25">
      <c r="A43" s="18">
        <v>42843</v>
      </c>
      <c r="B43" s="11"/>
      <c r="C43" s="14" t="s">
        <v>193</v>
      </c>
      <c r="D43" s="14"/>
      <c r="E43" s="25">
        <v>12.9</v>
      </c>
      <c r="F43" s="14"/>
    </row>
    <row r="44" spans="1:6" x14ac:dyDescent="0.25">
      <c r="A44" s="18">
        <v>42844</v>
      </c>
      <c r="B44" s="11"/>
      <c r="C44" s="29" t="s">
        <v>194</v>
      </c>
      <c r="D44" s="14"/>
      <c r="E44" s="25">
        <v>21.7</v>
      </c>
      <c r="F44" s="14"/>
    </row>
    <row r="45" spans="1:6" x14ac:dyDescent="0.25">
      <c r="A45" s="18"/>
      <c r="B45" s="11"/>
      <c r="C45" s="19"/>
      <c r="D45" s="14"/>
      <c r="E45" s="25"/>
      <c r="F45" s="14"/>
    </row>
    <row r="46" spans="1:6" x14ac:dyDescent="0.25">
      <c r="A46" s="18"/>
      <c r="B46" s="11"/>
      <c r="C46" s="19"/>
      <c r="D46" s="14"/>
      <c r="E46" s="25"/>
      <c r="F46" s="14"/>
    </row>
    <row r="47" spans="1:6" ht="13" x14ac:dyDescent="0.3">
      <c r="A47" s="14"/>
      <c r="B47" s="11"/>
      <c r="C47" s="54" t="s">
        <v>150</v>
      </c>
      <c r="D47" s="14"/>
      <c r="E47" s="25"/>
      <c r="F47" s="14"/>
    </row>
    <row r="48" spans="1:6" x14ac:dyDescent="0.25">
      <c r="A48" s="14"/>
      <c r="B48" s="11"/>
      <c r="C48" s="14"/>
      <c r="D48" s="14"/>
      <c r="E48" s="25"/>
      <c r="F48" s="14"/>
    </row>
    <row r="49" spans="1:6" ht="13" x14ac:dyDescent="0.3">
      <c r="A49" s="14"/>
      <c r="B49" s="53" t="s">
        <v>151</v>
      </c>
      <c r="C49" s="54" t="s">
        <v>82</v>
      </c>
      <c r="D49" s="14"/>
      <c r="E49" s="25"/>
      <c r="F49" s="14"/>
    </row>
    <row r="50" spans="1:6" x14ac:dyDescent="0.25">
      <c r="A50" s="18">
        <v>42767</v>
      </c>
      <c r="B50" s="11"/>
      <c r="C50" s="12" t="s">
        <v>195</v>
      </c>
      <c r="D50" s="14"/>
      <c r="E50" s="25">
        <v>6.3</v>
      </c>
      <c r="F50" s="14"/>
    </row>
    <row r="51" spans="1:6" x14ac:dyDescent="0.25">
      <c r="A51" s="18">
        <v>42796</v>
      </c>
      <c r="B51" s="11"/>
      <c r="C51" s="12" t="s">
        <v>196</v>
      </c>
      <c r="D51" s="14"/>
      <c r="E51" s="25">
        <v>9</v>
      </c>
      <c r="F51" s="14"/>
    </row>
    <row r="52" spans="1:6" x14ac:dyDescent="0.25">
      <c r="A52" s="18">
        <v>42830</v>
      </c>
      <c r="B52" s="11"/>
      <c r="C52" s="12" t="s">
        <v>197</v>
      </c>
      <c r="D52" s="14"/>
      <c r="E52" s="25">
        <v>21.3</v>
      </c>
      <c r="F52" s="14"/>
    </row>
    <row r="53" spans="1:6" ht="13" x14ac:dyDescent="0.3">
      <c r="A53" s="14"/>
      <c r="B53" s="11"/>
      <c r="C53" s="54" t="s">
        <v>153</v>
      </c>
      <c r="D53" s="14"/>
      <c r="E53" s="26">
        <f>SUM(E8:E52)</f>
        <v>451.19999999999993</v>
      </c>
      <c r="F53" s="14"/>
    </row>
    <row r="54" spans="1:6" x14ac:dyDescent="0.25">
      <c r="A54" s="14"/>
      <c r="B54" s="11"/>
      <c r="C54" s="12"/>
      <c r="D54" s="14"/>
      <c r="E54" s="25"/>
      <c r="F54" s="14"/>
    </row>
    <row r="55" spans="1:6" ht="13" x14ac:dyDescent="0.3">
      <c r="A55" s="14"/>
      <c r="B55" s="11"/>
      <c r="C55" s="54" t="s">
        <v>46</v>
      </c>
      <c r="D55" s="14"/>
      <c r="E55" s="62"/>
      <c r="F55" s="59">
        <f>SUM(F6-E53)</f>
        <v>48.800000000000068</v>
      </c>
    </row>
    <row r="56" spans="1:6" x14ac:dyDescent="0.25">
      <c r="A56" s="14"/>
      <c r="B56" s="11"/>
      <c r="C56" s="14"/>
      <c r="D56" s="14"/>
      <c r="E56" s="25"/>
      <c r="F56" s="14"/>
    </row>
    <row r="57" spans="1:6" x14ac:dyDescent="0.25">
      <c r="A57" s="14"/>
      <c r="B57" s="11"/>
      <c r="C57" s="14"/>
      <c r="D57" s="14"/>
      <c r="E57" s="24"/>
      <c r="F57" s="14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31"/>
  <sheetViews>
    <sheetView showGridLines="0" workbookViewId="0">
      <selection activeCell="D4" sqref="D4"/>
    </sheetView>
  </sheetViews>
  <sheetFormatPr baseColWidth="10" defaultColWidth="11.453125" defaultRowHeight="12.5" x14ac:dyDescent="0.25"/>
  <cols>
    <col min="1" max="1" width="9.453125" customWidth="1"/>
    <col min="2" max="2" width="16.453125" customWidth="1"/>
    <col min="3" max="3" width="19.36328125" customWidth="1"/>
    <col min="4" max="4" width="19" customWidth="1"/>
    <col min="5" max="5" width="11.36328125" customWidth="1"/>
    <col min="6" max="6" width="15.6328125" customWidth="1"/>
    <col min="7" max="7" width="16.36328125" customWidth="1"/>
    <col min="9" max="9" width="21.90625" customWidth="1"/>
    <col min="10" max="10" width="16.6328125" customWidth="1"/>
    <col min="11" max="11" width="22.54296875" customWidth="1"/>
  </cols>
  <sheetData>
    <row r="1" spans="1:7" ht="25" x14ac:dyDescent="0.5">
      <c r="A1" s="89" t="s">
        <v>15</v>
      </c>
      <c r="B1" s="89"/>
      <c r="C1" s="89"/>
      <c r="D1" s="89"/>
      <c r="E1" s="80"/>
    </row>
    <row r="3" spans="1:7" ht="13" x14ac:dyDescent="0.3">
      <c r="A3" s="65" t="s">
        <v>2</v>
      </c>
      <c r="B3" s="65" t="s">
        <v>16</v>
      </c>
      <c r="C3" s="65" t="s">
        <v>17</v>
      </c>
      <c r="D3" s="65" t="s">
        <v>18</v>
      </c>
      <c r="F3" s="66" t="s">
        <v>19</v>
      </c>
      <c r="G3" s="66" t="s">
        <v>20</v>
      </c>
    </row>
    <row r="4" spans="1:7" ht="13" x14ac:dyDescent="0.3">
      <c r="A4" s="3">
        <v>1</v>
      </c>
      <c r="B4" s="23" t="s">
        <v>21</v>
      </c>
      <c r="C4" s="74">
        <v>16</v>
      </c>
      <c r="D4" s="73">
        <f>'Décompte personnel 10.2024'!E4-'Décompte personnel 11.2024'!C4 + SUMIF('Décompte caisse'!$C$4:$C$10,'Décompte personnel 11.2024'!A4,'Décompte caisse'!$E$4:$E$10)</f>
        <v>201</v>
      </c>
      <c r="F4" s="70">
        <v>1</v>
      </c>
      <c r="G4" s="67">
        <v>20</v>
      </c>
    </row>
    <row r="5" spans="1:7" ht="13" x14ac:dyDescent="0.3">
      <c r="A5" s="63">
        <v>2</v>
      </c>
      <c r="B5" s="23" t="s">
        <v>22</v>
      </c>
      <c r="C5" s="74">
        <v>20</v>
      </c>
      <c r="D5" s="73">
        <f>'Décompte personnel 10.2024'!E5-'Décompte personnel 11.2024'!C5 + SUMIF('Décompte caisse'!$C$4:$C$10,'Décompte personnel 11.2024'!A5,'Décompte caisse'!$E$4:$E$10)</f>
        <v>-195</v>
      </c>
      <c r="F5" s="71">
        <v>0.9</v>
      </c>
      <c r="G5" s="68">
        <v>18</v>
      </c>
    </row>
    <row r="6" spans="1:7" ht="13" x14ac:dyDescent="0.3">
      <c r="A6" s="63">
        <v>3</v>
      </c>
      <c r="B6" s="23" t="s">
        <v>23</v>
      </c>
      <c r="C6" s="74">
        <v>20</v>
      </c>
      <c r="D6" s="73">
        <f>'Décompte personnel 10.2024'!E6-'Décompte personnel 11.2024'!C6 + SUMIF('Décompte caisse'!$C$4:$C$10,'Décompte personnel 11.2024'!A6,'Décompte caisse'!$E$4:$E$10)</f>
        <v>-135</v>
      </c>
      <c r="F6" s="71">
        <v>0.8</v>
      </c>
      <c r="G6" s="68">
        <v>16</v>
      </c>
    </row>
    <row r="7" spans="1:7" ht="13" x14ac:dyDescent="0.3">
      <c r="A7" s="63">
        <v>4</v>
      </c>
      <c r="B7" s="23" t="s">
        <v>24</v>
      </c>
      <c r="C7" s="74">
        <v>10</v>
      </c>
      <c r="D7" s="73">
        <f>'Décompte personnel 10.2024'!E7-'Décompte personnel 11.2024'!C7 + SUMIF('Décompte caisse'!$C$4:$C$10,'Décompte personnel 11.2024'!A7,'Décompte caisse'!$E$4:$E$10)</f>
        <v>-40</v>
      </c>
      <c r="F7" s="71">
        <v>0.7</v>
      </c>
      <c r="G7" s="68">
        <v>14</v>
      </c>
    </row>
    <row r="8" spans="1:7" ht="13" x14ac:dyDescent="0.3">
      <c r="A8" s="63">
        <v>5</v>
      </c>
      <c r="B8" s="23" t="s">
        <v>25</v>
      </c>
      <c r="C8" s="74">
        <v>18</v>
      </c>
      <c r="D8" s="73">
        <f>'Décompte personnel 10.2024'!E8-'Décompte personnel 11.2024'!C8 + SUMIF('Décompte caisse'!$C$4:$C$10,'Décompte personnel 11.2024'!A8,'Décompte caisse'!$E$4:$E$10)</f>
        <v>-54</v>
      </c>
      <c r="F8" s="71">
        <v>0.6</v>
      </c>
      <c r="G8" s="68">
        <v>12</v>
      </c>
    </row>
    <row r="9" spans="1:7" ht="13" x14ac:dyDescent="0.3">
      <c r="A9" s="63">
        <v>6</v>
      </c>
      <c r="B9" s="81" t="s">
        <v>26</v>
      </c>
      <c r="C9" s="82">
        <v>20</v>
      </c>
      <c r="D9" s="73">
        <f>'Décompte personnel 10.2024'!E9-'Décompte personnel 11.2024'!C9 + SUMIF('Décompte caisse'!$C$4:$C$10,'Décompte personnel 11.2024'!A9,'Décompte caisse'!$E$4:$E$10)</f>
        <v>-10</v>
      </c>
      <c r="F9" s="71">
        <v>0.5</v>
      </c>
      <c r="G9" s="68">
        <v>10</v>
      </c>
    </row>
    <row r="10" spans="1:7" ht="13" x14ac:dyDescent="0.3">
      <c r="A10" s="63">
        <v>7</v>
      </c>
      <c r="B10" s="23" t="s">
        <v>27</v>
      </c>
      <c r="C10" s="74">
        <v>18</v>
      </c>
      <c r="D10" s="73">
        <f>'Décompte personnel 10.2024'!E10-'Décompte personnel 11.2024'!C10 + SUMIF('Décompte caisse'!$C$4:$C$10,'Décompte personnel 11.2024'!A10,'Décompte caisse'!$E$4:$E$10)</f>
        <v>-130</v>
      </c>
      <c r="F10" s="72">
        <v>0.4</v>
      </c>
      <c r="G10" s="69">
        <v>8</v>
      </c>
    </row>
    <row r="11" spans="1:7" ht="13" x14ac:dyDescent="0.3">
      <c r="A11" s="63">
        <v>8</v>
      </c>
      <c r="B11" s="23" t="s">
        <v>28</v>
      </c>
      <c r="C11" s="74">
        <v>20</v>
      </c>
      <c r="D11" s="73">
        <f>'Décompte personnel 10.2024'!E11-'Décompte personnel 11.2024'!C11 + SUMIF('Décompte caisse'!$C$4:$C$10,'Décompte personnel 11.2024'!A11,'Décompte caisse'!$E$4:$E$10)</f>
        <v>-200</v>
      </c>
    </row>
    <row r="12" spans="1:7" ht="13" x14ac:dyDescent="0.3">
      <c r="A12" s="63">
        <v>9</v>
      </c>
      <c r="B12" s="76" t="s">
        <v>29</v>
      </c>
      <c r="C12" s="77">
        <v>20</v>
      </c>
      <c r="D12" s="73">
        <f>'Décompte personnel 10.2024'!E12-'Décompte personnel 11.2024'!C12 + SUMIF('Décompte caisse'!$C$4:$C$10,'Décompte personnel 11.2024'!A12,'Décompte caisse'!$E$4:$E$10)</f>
        <v>-200</v>
      </c>
    </row>
    <row r="13" spans="1:7" ht="13" x14ac:dyDescent="0.3">
      <c r="A13" s="63">
        <v>10</v>
      </c>
      <c r="B13" s="23" t="s">
        <v>30</v>
      </c>
      <c r="C13" s="74">
        <v>20</v>
      </c>
      <c r="D13" s="73">
        <f>'Décompte personnel 10.2024'!E13-'Décompte personnel 11.2024'!C13 + SUMIF('Décompte caisse'!$C$4:$C$10,'Décompte personnel 11.2024'!A13,'Décompte caisse'!$E$4:$E$10)</f>
        <v>-140</v>
      </c>
    </row>
    <row r="14" spans="1:7" ht="13" x14ac:dyDescent="0.3">
      <c r="A14" s="63">
        <v>11</v>
      </c>
      <c r="B14" s="23" t="s">
        <v>31</v>
      </c>
      <c r="C14" s="74">
        <v>18</v>
      </c>
      <c r="D14" s="73">
        <f>'Décompte personnel 10.2024'!E14-'Décompte personnel 11.2024'!C14 + SUMIF('Décompte caisse'!$C$4:$C$10,'Décompte personnel 11.2024'!A14,'Décompte caisse'!$E$4:$E$10)</f>
        <v>-36</v>
      </c>
    </row>
    <row r="15" spans="1:7" ht="13" x14ac:dyDescent="0.3">
      <c r="A15" s="63">
        <v>12</v>
      </c>
      <c r="B15" s="23" t="s">
        <v>32</v>
      </c>
      <c r="C15" s="74">
        <v>16</v>
      </c>
      <c r="D15" s="73">
        <f>'Décompte personnel 10.2024'!E15-'Décompte personnel 11.2024'!C15 + SUMIF('Décompte caisse'!$C$4:$C$10,'Décompte personnel 11.2024'!A15,'Décompte caisse'!$E$4:$E$10)</f>
        <v>-32</v>
      </c>
    </row>
    <row r="16" spans="1:7" ht="13" x14ac:dyDescent="0.3">
      <c r="A16" s="63">
        <v>13</v>
      </c>
      <c r="B16" s="23" t="s">
        <v>33</v>
      </c>
      <c r="C16" s="74">
        <v>20</v>
      </c>
      <c r="D16" s="73">
        <f>'Décompte personnel 10.2024'!E16-'Décompte personnel 11.2024'!C16 + SUMIF('Décompte caisse'!$C$4:$C$10,'Décompte personnel 11.2024'!A16,'Décompte caisse'!$E$4:$E$10)</f>
        <v>-100</v>
      </c>
    </row>
    <row r="17" spans="1:4" ht="13" x14ac:dyDescent="0.3">
      <c r="A17" s="63">
        <v>14</v>
      </c>
      <c r="B17" s="23" t="s">
        <v>34</v>
      </c>
      <c r="C17" s="74">
        <v>20</v>
      </c>
      <c r="D17" s="73">
        <f>'Décompte personnel 10.2024'!E17-'Décompte personnel 11.2024'!C17 + SUMIF('Décompte caisse'!$C$4:$C$10,'Décompte personnel 11.2024'!A17,'Décompte caisse'!$E$4:$E$10)</f>
        <v>-280</v>
      </c>
    </row>
    <row r="18" spans="1:4" ht="13" x14ac:dyDescent="0.3">
      <c r="A18" s="63">
        <v>15</v>
      </c>
      <c r="B18" s="23" t="s">
        <v>35</v>
      </c>
      <c r="C18" s="74">
        <v>20</v>
      </c>
      <c r="D18" s="73">
        <f>'Décompte personnel 10.2024'!E18-'Décompte personnel 11.2024'!C18 + SUMIF('Décompte caisse'!$C$4:$C$10,'Décompte personnel 11.2024'!A18,'Décompte caisse'!$E$4:$E$10)</f>
        <v>-40</v>
      </c>
    </row>
    <row r="19" spans="1:4" ht="13" x14ac:dyDescent="0.3">
      <c r="A19" s="63">
        <v>16</v>
      </c>
      <c r="B19" s="23" t="s">
        <v>36</v>
      </c>
      <c r="C19" s="74">
        <v>10</v>
      </c>
      <c r="D19" s="73">
        <f>'Décompte personnel 10.2024'!E19-'Décompte personnel 11.2024'!C19 + SUMIF('Décompte caisse'!$C$4:$C$10,'Décompte personnel 11.2024'!A19,'Décompte caisse'!$E$4:$E$10)</f>
        <v>30</v>
      </c>
    </row>
    <row r="20" spans="1:4" ht="13" x14ac:dyDescent="0.3">
      <c r="A20" s="63">
        <v>17</v>
      </c>
      <c r="B20" s="23" t="s">
        <v>37</v>
      </c>
      <c r="C20" s="74">
        <v>12</v>
      </c>
      <c r="D20" s="73">
        <f>'Décompte personnel 10.2024'!E20-'Décompte personnel 11.2024'!C20 + SUMIF('Décompte caisse'!$C$4:$C$10,'Décompte personnel 11.2024'!A20,'Décompte caisse'!$E$4:$E$10)</f>
        <v>50</v>
      </c>
    </row>
    <row r="21" spans="1:4" ht="13" x14ac:dyDescent="0.3">
      <c r="A21" s="63">
        <v>18</v>
      </c>
      <c r="B21" s="23" t="s">
        <v>38</v>
      </c>
      <c r="C21" s="74">
        <v>20</v>
      </c>
      <c r="D21" s="73">
        <f>'Décompte personnel 10.2024'!E21-'Décompte personnel 11.2024'!C21 + SUMIF('Décompte caisse'!$C$4:$C$10,'Décompte personnel 11.2024'!A21,'Décompte caisse'!$E$4:$E$10)</f>
        <v>-60</v>
      </c>
    </row>
    <row r="22" spans="1:4" ht="13" x14ac:dyDescent="0.3">
      <c r="A22" s="63">
        <v>19</v>
      </c>
      <c r="B22" s="23" t="s">
        <v>39</v>
      </c>
      <c r="C22" s="74">
        <v>20</v>
      </c>
      <c r="D22" s="73">
        <f>'Décompte personnel 10.2024'!E22-'Décompte personnel 11.2024'!C22 + SUMIF('Décompte caisse'!$C$4:$C$10,'Décompte personnel 11.2024'!A22,'Décompte caisse'!$E$4:$E$10)</f>
        <v>-60</v>
      </c>
    </row>
    <row r="23" spans="1:4" ht="13" x14ac:dyDescent="0.3">
      <c r="A23" s="63">
        <v>20</v>
      </c>
      <c r="B23" s="23" t="s">
        <v>40</v>
      </c>
      <c r="C23" s="86"/>
      <c r="D23" s="87"/>
    </row>
    <row r="24" spans="1:4" ht="13" x14ac:dyDescent="0.3">
      <c r="A24" s="63"/>
      <c r="B24" s="23"/>
      <c r="C24" s="74"/>
      <c r="D24" s="73">
        <f>'Décompte personnel 10.2024'!E24-'Décompte personnel 11.2024'!C24 + SUMIF('Décompte caisse'!$C$4:$C$10,'Décompte personnel 11.2024'!A24,'Décompte caisse'!$E$4:$E$10)</f>
        <v>0</v>
      </c>
    </row>
    <row r="25" spans="1:4" ht="13" x14ac:dyDescent="0.3">
      <c r="A25" s="63"/>
      <c r="B25" s="23"/>
      <c r="C25" s="74"/>
      <c r="D25" s="73">
        <f>'Décompte personnel 10.2024'!E25-'Décompte personnel 11.2024'!C25 + SUMIF('Décompte caisse'!$C$4:$C$10,'Décompte personnel 11.2024'!A25,'Décompte caisse'!$E$4:$E$10)</f>
        <v>0</v>
      </c>
    </row>
    <row r="26" spans="1:4" ht="13" x14ac:dyDescent="0.3">
      <c r="A26" s="63"/>
      <c r="B26" s="14"/>
      <c r="C26" s="74"/>
      <c r="D26" s="73">
        <f>'Décompte personnel 10.2024'!E26-'Décompte personnel 11.2024'!C26 + SUMIF('Décompte caisse'!$C$4:$C$10,'Décompte personnel 11.2024'!A26,'Décompte caisse'!$E$4:$E$10)</f>
        <v>0</v>
      </c>
    </row>
    <row r="27" spans="1:4" ht="13" x14ac:dyDescent="0.3">
      <c r="B27" s="65" t="s">
        <v>41</v>
      </c>
      <c r="C27" s="79">
        <f>SUM(C4:C26)</f>
        <v>338</v>
      </c>
      <c r="D27" s="79">
        <f>SUM(D4:D26)</f>
        <v>-1431</v>
      </c>
    </row>
    <row r="31" spans="1:4" x14ac:dyDescent="0.25">
      <c r="D31" s="29"/>
    </row>
  </sheetData>
  <mergeCells count="1">
    <mergeCell ref="A1:D1"/>
  </mergeCells>
  <conditionalFormatting sqref="D4:D26">
    <cfRule type="cellIs" dxfId="16" priority="1" operator="greaterThan">
      <formula>0</formula>
    </cfRule>
    <cfRule type="cellIs" dxfId="15" priority="2" operator="lessThan">
      <formula>0</formula>
    </cfRule>
  </conditionalFormatting>
  <pageMargins left="0.7" right="0.7" top="0.75" bottom="0.75" header="0.3" footer="0.3"/>
  <pageSetup paperSize="9" orientation="portrait" verticalDpi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31"/>
  <sheetViews>
    <sheetView showGridLines="0" workbookViewId="0">
      <selection activeCell="A4" sqref="A4:C22"/>
    </sheetView>
  </sheetViews>
  <sheetFormatPr baseColWidth="10" defaultColWidth="11.453125" defaultRowHeight="12.5" x14ac:dyDescent="0.25"/>
  <cols>
    <col min="1" max="1" width="9.453125" customWidth="1"/>
    <col min="2" max="2" width="16.453125" customWidth="1"/>
    <col min="3" max="3" width="19.36328125" customWidth="1"/>
    <col min="4" max="4" width="19" customWidth="1"/>
    <col min="5" max="5" width="11.36328125" customWidth="1"/>
    <col min="6" max="6" width="15.6328125" customWidth="1"/>
    <col min="7" max="7" width="16.36328125" customWidth="1"/>
    <col min="9" max="9" width="21.90625" customWidth="1"/>
    <col min="10" max="10" width="16.6328125" customWidth="1"/>
    <col min="11" max="11" width="22.54296875" customWidth="1"/>
  </cols>
  <sheetData>
    <row r="1" spans="1:7" ht="25" x14ac:dyDescent="0.5">
      <c r="A1" s="89" t="s">
        <v>15</v>
      </c>
      <c r="B1" s="89"/>
      <c r="C1" s="89"/>
      <c r="D1" s="89"/>
      <c r="E1" s="80"/>
    </row>
    <row r="3" spans="1:7" ht="13.5" thickBot="1" x14ac:dyDescent="0.35">
      <c r="A3" s="65" t="s">
        <v>2</v>
      </c>
      <c r="B3" s="65" t="s">
        <v>16</v>
      </c>
      <c r="C3" s="65" t="s">
        <v>17</v>
      </c>
      <c r="D3" s="65" t="s">
        <v>18</v>
      </c>
      <c r="F3" s="66" t="s">
        <v>19</v>
      </c>
      <c r="G3" s="66" t="s">
        <v>20</v>
      </c>
    </row>
    <row r="4" spans="1:7" ht="13" x14ac:dyDescent="0.3">
      <c r="A4" s="3">
        <v>1</v>
      </c>
      <c r="B4" s="23" t="s">
        <v>21</v>
      </c>
      <c r="C4" s="74">
        <v>16</v>
      </c>
      <c r="D4" s="73">
        <f>'Décompte personnel 11.2024'!D4-'Décompte personnel 12.2024'!C4 + SUMIF('Décompte caisse'!$C$4:$C$10,'Décompte personnel 12.2024'!A4,'Décompte caisse'!$E$4:$E$10)</f>
        <v>185</v>
      </c>
      <c r="F4" s="70">
        <v>1</v>
      </c>
      <c r="G4" s="67">
        <v>20</v>
      </c>
    </row>
    <row r="5" spans="1:7" ht="13" x14ac:dyDescent="0.3">
      <c r="A5" s="63">
        <v>2</v>
      </c>
      <c r="B5" s="23" t="s">
        <v>22</v>
      </c>
      <c r="C5" s="74">
        <v>20</v>
      </c>
      <c r="D5" s="73">
        <f>'Décompte personnel 11.2024'!D5-'Décompte personnel 12.2024'!C5 + SUMIF('Décompte caisse'!$C$4:$C$10,'Décompte personnel 12.2024'!A5,'Décompte caisse'!$E$4:$E$10)</f>
        <v>-215</v>
      </c>
      <c r="F5" s="71">
        <v>0.9</v>
      </c>
      <c r="G5" s="68">
        <v>18</v>
      </c>
    </row>
    <row r="6" spans="1:7" ht="13" x14ac:dyDescent="0.3">
      <c r="A6" s="63">
        <v>3</v>
      </c>
      <c r="B6" s="23" t="s">
        <v>23</v>
      </c>
      <c r="C6" s="74">
        <v>20</v>
      </c>
      <c r="D6" s="73">
        <f>'Décompte personnel 11.2024'!D6-'Décompte personnel 12.2024'!C6 + SUMIF('Décompte caisse'!$C$4:$C$10,'Décompte personnel 12.2024'!A6,'Décompte caisse'!$E$4:$E$10)</f>
        <v>-155</v>
      </c>
      <c r="F6" s="71">
        <v>0.8</v>
      </c>
      <c r="G6" s="68">
        <v>16</v>
      </c>
    </row>
    <row r="7" spans="1:7" ht="13" x14ac:dyDescent="0.3">
      <c r="A7" s="63">
        <v>4</v>
      </c>
      <c r="B7" s="23" t="s">
        <v>24</v>
      </c>
      <c r="C7" s="74">
        <v>10</v>
      </c>
      <c r="D7" s="73">
        <f>'Décompte personnel 11.2024'!D7-'Décompte personnel 12.2024'!C7 + SUMIF('Décompte caisse'!$C$4:$C$10,'Décompte personnel 12.2024'!A7,'Décompte caisse'!$E$4:$E$10)</f>
        <v>-50</v>
      </c>
      <c r="F7" s="71">
        <v>0.7</v>
      </c>
      <c r="G7" s="68">
        <v>14</v>
      </c>
    </row>
    <row r="8" spans="1:7" ht="13" x14ac:dyDescent="0.3">
      <c r="A8" s="63">
        <v>5</v>
      </c>
      <c r="B8" s="23" t="s">
        <v>25</v>
      </c>
      <c r="C8" s="74">
        <v>18</v>
      </c>
      <c r="D8" s="73">
        <f>'Décompte personnel 11.2024'!D8-'Décompte personnel 12.2024'!C8 + SUMIF('Décompte caisse'!$C$4:$C$10,'Décompte personnel 12.2024'!A8,'Décompte caisse'!$E$4:$E$10)</f>
        <v>-72</v>
      </c>
      <c r="F8" s="71">
        <v>0.6</v>
      </c>
      <c r="G8" s="68">
        <v>12</v>
      </c>
    </row>
    <row r="9" spans="1:7" ht="13" x14ac:dyDescent="0.3">
      <c r="A9" s="63">
        <v>6</v>
      </c>
      <c r="B9" s="81" t="s">
        <v>26</v>
      </c>
      <c r="C9" s="82">
        <v>20</v>
      </c>
      <c r="D9" s="73">
        <f>'Décompte personnel 11.2024'!D9-'Décompte personnel 12.2024'!C9 + SUMIF('Décompte caisse'!$C$4:$C$10,'Décompte personnel 12.2024'!A9,'Décompte caisse'!$E$4:$E$10)</f>
        <v>-30</v>
      </c>
      <c r="F9" s="71">
        <v>0.5</v>
      </c>
      <c r="G9" s="68">
        <v>10</v>
      </c>
    </row>
    <row r="10" spans="1:7" ht="13.5" thickBot="1" x14ac:dyDescent="0.35">
      <c r="A10" s="63">
        <v>7</v>
      </c>
      <c r="B10" s="23" t="s">
        <v>27</v>
      </c>
      <c r="C10" s="74">
        <v>18</v>
      </c>
      <c r="D10" s="73">
        <f>'Décompte personnel 11.2024'!D10-'Décompte personnel 12.2024'!C10 + SUMIF('Décompte caisse'!$C$4:$C$10,'Décompte personnel 12.2024'!A10,'Décompte caisse'!$E$4:$E$10)</f>
        <v>-148</v>
      </c>
      <c r="F10" s="72">
        <v>0.4</v>
      </c>
      <c r="G10" s="69">
        <v>8</v>
      </c>
    </row>
    <row r="11" spans="1:7" ht="13" x14ac:dyDescent="0.3">
      <c r="A11" s="63">
        <v>8</v>
      </c>
      <c r="B11" s="23" t="s">
        <v>28</v>
      </c>
      <c r="C11" s="74">
        <v>20</v>
      </c>
      <c r="D11" s="73">
        <f>'Décompte personnel 11.2024'!D11-'Décompte personnel 12.2024'!C11 + SUMIF('Décompte caisse'!$C$4:$C$10,'Décompte personnel 12.2024'!A11,'Décompte caisse'!$E$4:$E$10)</f>
        <v>-220</v>
      </c>
    </row>
    <row r="12" spans="1:7" ht="13" x14ac:dyDescent="0.3">
      <c r="A12" s="63">
        <v>9</v>
      </c>
      <c r="B12" s="76" t="s">
        <v>29</v>
      </c>
      <c r="C12" s="77">
        <v>20</v>
      </c>
      <c r="D12" s="73">
        <f>'Décompte personnel 11.2024'!D12-'Décompte personnel 12.2024'!C12 + SUMIF('Décompte caisse'!$C$4:$C$10,'Décompte personnel 12.2024'!A12,'Décompte caisse'!$E$4:$E$10)</f>
        <v>-220</v>
      </c>
    </row>
    <row r="13" spans="1:7" ht="13" x14ac:dyDescent="0.3">
      <c r="A13" s="63">
        <v>10</v>
      </c>
      <c r="B13" s="23" t="s">
        <v>30</v>
      </c>
      <c r="C13" s="74">
        <v>20</v>
      </c>
      <c r="D13" s="73">
        <f>'Décompte personnel 11.2024'!D13-'Décompte personnel 12.2024'!C13 + SUMIF('Décompte caisse'!$C$4:$C$10,'Décompte personnel 12.2024'!A13,'Décompte caisse'!$E$4:$E$10)</f>
        <v>-160</v>
      </c>
    </row>
    <row r="14" spans="1:7" ht="13" x14ac:dyDescent="0.3">
      <c r="A14" s="63">
        <v>11</v>
      </c>
      <c r="B14" s="23" t="s">
        <v>31</v>
      </c>
      <c r="C14" s="74">
        <v>18</v>
      </c>
      <c r="D14" s="73">
        <f>'Décompte personnel 11.2024'!D14-'Décompte personnel 12.2024'!C14 + SUMIF('Décompte caisse'!$C$4:$C$10,'Décompte personnel 12.2024'!A14,'Décompte caisse'!$E$4:$E$10)</f>
        <v>-54</v>
      </c>
    </row>
    <row r="15" spans="1:7" ht="13" x14ac:dyDescent="0.3">
      <c r="A15" s="63">
        <v>12</v>
      </c>
      <c r="B15" s="23" t="s">
        <v>32</v>
      </c>
      <c r="C15" s="74">
        <v>16</v>
      </c>
      <c r="D15" s="73">
        <f>'Décompte personnel 11.2024'!D15-'Décompte personnel 12.2024'!C15 + SUMIF('Décompte caisse'!$C$4:$C$10,'Décompte personnel 12.2024'!A15,'Décompte caisse'!$E$4:$E$10)</f>
        <v>-48</v>
      </c>
    </row>
    <row r="16" spans="1:7" ht="13" x14ac:dyDescent="0.3">
      <c r="A16" s="63">
        <v>13</v>
      </c>
      <c r="B16" s="23" t="s">
        <v>33</v>
      </c>
      <c r="C16" s="74">
        <v>20</v>
      </c>
      <c r="D16" s="73">
        <f>'Décompte personnel 11.2024'!D16-'Décompte personnel 12.2024'!C16 + SUMIF('Décompte caisse'!$C$4:$C$10,'Décompte personnel 12.2024'!A16,'Décompte caisse'!$E$4:$E$10)</f>
        <v>-120</v>
      </c>
    </row>
    <row r="17" spans="1:4" ht="13" x14ac:dyDescent="0.3">
      <c r="A17" s="63">
        <v>14</v>
      </c>
      <c r="B17" s="23" t="s">
        <v>34</v>
      </c>
      <c r="C17" s="74">
        <v>20</v>
      </c>
      <c r="D17" s="73">
        <f>'Décompte personnel 11.2024'!D17-'Décompte personnel 12.2024'!C17 + SUMIF('Décompte caisse'!$C$4:$C$10,'Décompte personnel 12.2024'!A17,'Décompte caisse'!$E$4:$E$10)</f>
        <v>-300</v>
      </c>
    </row>
    <row r="18" spans="1:4" ht="13" x14ac:dyDescent="0.3">
      <c r="A18" s="63">
        <v>15</v>
      </c>
      <c r="B18" s="23" t="s">
        <v>35</v>
      </c>
      <c r="C18" s="74">
        <v>20</v>
      </c>
      <c r="D18" s="73">
        <f>'Décompte personnel 11.2024'!D18-'Décompte personnel 12.2024'!C18 + SUMIF('Décompte caisse'!$C$4:$C$10,'Décompte personnel 12.2024'!A18,'Décompte caisse'!$E$4:$E$10)</f>
        <v>-60</v>
      </c>
    </row>
    <row r="19" spans="1:4" ht="13" x14ac:dyDescent="0.3">
      <c r="A19" s="63">
        <v>16</v>
      </c>
      <c r="B19" s="23" t="s">
        <v>36</v>
      </c>
      <c r="C19" s="74">
        <v>10</v>
      </c>
      <c r="D19" s="73">
        <f>'Décompte personnel 11.2024'!D19-'Décompte personnel 12.2024'!C19 + SUMIF('Décompte caisse'!$C$4:$C$10,'Décompte personnel 12.2024'!A19,'Décompte caisse'!$E$4:$E$10)</f>
        <v>70</v>
      </c>
    </row>
    <row r="20" spans="1:4" ht="13" x14ac:dyDescent="0.3">
      <c r="A20" s="63">
        <v>17</v>
      </c>
      <c r="B20" s="23" t="s">
        <v>37</v>
      </c>
      <c r="C20" s="74">
        <v>12</v>
      </c>
      <c r="D20" s="73">
        <f>'Décompte personnel 11.2024'!D20-'Décompte personnel 12.2024'!C20 + SUMIF('Décompte caisse'!$C$4:$C$10,'Décompte personnel 12.2024'!A20,'Décompte caisse'!$E$4:$E$10)</f>
        <v>58</v>
      </c>
    </row>
    <row r="21" spans="1:4" ht="13" x14ac:dyDescent="0.3">
      <c r="A21" s="63">
        <v>18</v>
      </c>
      <c r="B21" s="23" t="s">
        <v>38</v>
      </c>
      <c r="C21" s="74">
        <v>20</v>
      </c>
      <c r="D21" s="73">
        <f>'Décompte personnel 11.2024'!D21-'Décompte personnel 12.2024'!C21 + SUMIF('Décompte caisse'!$C$4:$C$10,'Décompte personnel 12.2024'!A21,'Décompte caisse'!$E$4:$E$10)</f>
        <v>-80</v>
      </c>
    </row>
    <row r="22" spans="1:4" ht="13" x14ac:dyDescent="0.3">
      <c r="A22" s="63">
        <v>19</v>
      </c>
      <c r="B22" s="23" t="s">
        <v>39</v>
      </c>
      <c r="C22" s="74">
        <v>20</v>
      </c>
      <c r="D22" s="73">
        <f>'Décompte personnel 11.2024'!D22-'Décompte personnel 12.2024'!C22 + SUMIF('Décompte caisse'!$C$4:$C$10,'Décompte personnel 12.2024'!A22,'Décompte caisse'!$E$4:$E$10)</f>
        <v>-80</v>
      </c>
    </row>
    <row r="23" spans="1:4" ht="13" x14ac:dyDescent="0.3">
      <c r="A23" s="63">
        <v>21</v>
      </c>
      <c r="B23" s="23"/>
      <c r="C23" s="86"/>
      <c r="D23" s="73">
        <f>'Décompte personnel 11.2024'!D23-'Décompte personnel 12.2024'!C23 + SUMIF('Décompte caisse'!$C$4:$C$10,'Décompte personnel 12.2024'!A23,'Décompte caisse'!$E$4:$E$10)</f>
        <v>0</v>
      </c>
    </row>
    <row r="24" spans="1:4" ht="13" x14ac:dyDescent="0.3">
      <c r="A24" s="63"/>
      <c r="B24" s="23"/>
      <c r="C24" s="74"/>
      <c r="D24" s="73">
        <f>'Décompte personnel 11.2024'!D24-'Décompte personnel 12.2024'!C24 + SUMIF('Décompte caisse'!$C$4:$C$10,'Décompte personnel 12.2024'!A24,'Décompte caisse'!$E$4:$E$10)</f>
        <v>0</v>
      </c>
    </row>
    <row r="25" spans="1:4" ht="13" x14ac:dyDescent="0.3">
      <c r="A25" s="63"/>
      <c r="B25" s="23"/>
      <c r="C25" s="74"/>
      <c r="D25" s="73">
        <f>'Décompte personnel 11.2024'!D25-'Décompte personnel 12.2024'!C25 + SUMIF('Décompte caisse'!$C$4:$C$10,'Décompte personnel 12.2024'!A25,'Décompte caisse'!$E$4:$E$10)</f>
        <v>0</v>
      </c>
    </row>
    <row r="26" spans="1:4" ht="13.5" thickBot="1" x14ac:dyDescent="0.35">
      <c r="A26" s="63"/>
      <c r="B26" s="14"/>
      <c r="C26" s="74"/>
      <c r="D26" s="73">
        <f>'Décompte personnel 11.2024'!D26-'Décompte personnel 12.2024'!C26 + SUMIF('Décompte caisse'!$C$4:$C$10,'Décompte personnel 12.2024'!A26,'Décompte caisse'!$E$4:$E$10)</f>
        <v>0</v>
      </c>
    </row>
    <row r="27" spans="1:4" ht="13.5" thickBot="1" x14ac:dyDescent="0.35">
      <c r="B27" s="65" t="s">
        <v>41</v>
      </c>
      <c r="C27" s="79">
        <f>SUM(C4:C26)</f>
        <v>338</v>
      </c>
      <c r="D27" s="79">
        <f>SUM(D4:D26)</f>
        <v>-1699</v>
      </c>
    </row>
    <row r="31" spans="1:4" x14ac:dyDescent="0.25">
      <c r="D31" s="29"/>
    </row>
  </sheetData>
  <mergeCells count="1">
    <mergeCell ref="A1:D1"/>
  </mergeCells>
  <conditionalFormatting sqref="D4:D26">
    <cfRule type="cellIs" dxfId="14" priority="1" operator="greaterThan">
      <formula>0</formula>
    </cfRule>
    <cfRule type="cellIs" dxfId="13" priority="2" operator="lessThan">
      <formula>0</formula>
    </cfRule>
  </conditionalFormatting>
  <pageMargins left="0.7" right="0.7" top="0.75" bottom="0.75" header="0.3" footer="0.3"/>
  <pageSetup paperSize="9" orientation="portrait" verticalDpi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/>
  </sheetPr>
  <dimension ref="A1:L58"/>
  <sheetViews>
    <sheetView showGridLines="0" zoomScaleNormal="100" workbookViewId="0">
      <selection activeCell="K4" sqref="K4:K10"/>
    </sheetView>
  </sheetViews>
  <sheetFormatPr baseColWidth="10" defaultColWidth="9.08984375" defaultRowHeight="12.75" customHeight="1" x14ac:dyDescent="0.25"/>
  <cols>
    <col min="1" max="1" width="9.90625" bestFit="1" customWidth="1"/>
    <col min="2" max="2" width="9.90625" customWidth="1"/>
    <col min="3" max="3" width="9.453125" bestFit="1" customWidth="1"/>
    <col min="4" max="4" width="24.36328125" customWidth="1"/>
    <col min="5" max="5" width="16.26953125" bestFit="1" customWidth="1"/>
    <col min="6" max="6" width="4.26953125" customWidth="1"/>
    <col min="7" max="7" width="8.36328125" bestFit="1" customWidth="1"/>
    <col min="8" max="8" width="2.81640625" bestFit="1" customWidth="1"/>
    <col min="9" max="9" width="13.36328125" bestFit="1" customWidth="1"/>
    <col min="10" max="10" width="3" customWidth="1"/>
    <col min="11" max="11" width="16.26953125" bestFit="1" customWidth="1"/>
    <col min="12" max="12" width="10.7265625" bestFit="1" customWidth="1"/>
    <col min="13" max="255" width="11.453125" customWidth="1"/>
  </cols>
  <sheetData>
    <row r="1" spans="1:12" ht="25" x14ac:dyDescent="0.5">
      <c r="A1" s="88" t="s">
        <v>0</v>
      </c>
      <c r="B1" s="88"/>
      <c r="C1" s="88"/>
      <c r="D1" s="88"/>
      <c r="E1" s="88"/>
    </row>
    <row r="2" spans="1:12" ht="25" x14ac:dyDescent="0.5">
      <c r="A2" s="118"/>
      <c r="B2" s="118"/>
      <c r="C2" s="118"/>
      <c r="D2" s="132" t="s">
        <v>5</v>
      </c>
      <c r="E2" s="118"/>
    </row>
    <row r="3" spans="1:12" ht="13.5" thickBot="1" x14ac:dyDescent="0.35">
      <c r="A3" s="119" t="s">
        <v>1</v>
      </c>
      <c r="B3" s="119" t="s">
        <v>202</v>
      </c>
      <c r="C3" s="119" t="s">
        <v>2</v>
      </c>
      <c r="D3" s="120" t="s">
        <v>200</v>
      </c>
      <c r="E3" s="120" t="s">
        <v>3</v>
      </c>
      <c r="G3" s="39" t="s">
        <v>4</v>
      </c>
      <c r="H3" s="40"/>
      <c r="I3" s="41"/>
      <c r="K3" s="113" t="s">
        <v>19</v>
      </c>
      <c r="L3" s="114" t="s">
        <v>20</v>
      </c>
    </row>
    <row r="4" spans="1:12" ht="13" x14ac:dyDescent="0.3">
      <c r="A4" s="131">
        <v>45559</v>
      </c>
      <c r="B4" s="131">
        <f>EOMONTH(tCaisse[[#This Row],[Date]],0)</f>
        <v>45565</v>
      </c>
      <c r="C4" s="117"/>
      <c r="D4" s="122" t="s">
        <v>6</v>
      </c>
      <c r="E4" s="123">
        <v>-12</v>
      </c>
      <c r="G4" s="42">
        <v>200</v>
      </c>
      <c r="H4" s="43"/>
      <c r="I4" s="56">
        <v>0</v>
      </c>
      <c r="K4" s="109">
        <v>1</v>
      </c>
      <c r="L4" s="111">
        <v>20</v>
      </c>
    </row>
    <row r="5" spans="1:12" ht="13" x14ac:dyDescent="0.3">
      <c r="A5" s="131">
        <v>45559</v>
      </c>
      <c r="B5" s="131">
        <f>EOMONTH(tCaisse[[#This Row],[Date]],0)</f>
        <v>45565</v>
      </c>
      <c r="C5" s="117"/>
      <c r="D5" s="122" t="s">
        <v>7</v>
      </c>
      <c r="E5" s="123">
        <v>-1280</v>
      </c>
      <c r="G5" s="44">
        <v>100</v>
      </c>
      <c r="H5" s="43"/>
      <c r="I5" s="57">
        <f>H5*100</f>
        <v>0</v>
      </c>
      <c r="K5" s="110">
        <v>0.9</v>
      </c>
      <c r="L5" s="112">
        <v>18</v>
      </c>
    </row>
    <row r="6" spans="1:12" ht="13" x14ac:dyDescent="0.3">
      <c r="A6" s="131">
        <v>45559</v>
      </c>
      <c r="B6" s="131">
        <f>EOMONTH(tCaisse[[#This Row],[Date]],0)</f>
        <v>45565</v>
      </c>
      <c r="C6" s="117">
        <v>17</v>
      </c>
      <c r="D6" s="124" t="s">
        <v>8</v>
      </c>
      <c r="E6" s="123">
        <v>20</v>
      </c>
      <c r="G6" s="45">
        <v>50</v>
      </c>
      <c r="H6" s="43">
        <v>4</v>
      </c>
      <c r="I6" s="57">
        <f>H6*50</f>
        <v>200</v>
      </c>
      <c r="K6" s="110">
        <v>0.8</v>
      </c>
      <c r="L6" s="112">
        <v>16</v>
      </c>
    </row>
    <row r="7" spans="1:12" ht="13" x14ac:dyDescent="0.3">
      <c r="A7" s="131">
        <v>45559</v>
      </c>
      <c r="B7" s="131">
        <f>EOMONTH(tCaisse[[#This Row],[Date]],0)</f>
        <v>45565</v>
      </c>
      <c r="C7" s="117"/>
      <c r="D7" s="122" t="s">
        <v>9</v>
      </c>
      <c r="E7" s="123">
        <v>-8.9</v>
      </c>
      <c r="G7" s="46">
        <v>20</v>
      </c>
      <c r="H7" s="43">
        <v>26</v>
      </c>
      <c r="I7" s="57">
        <f>G7*H7</f>
        <v>520</v>
      </c>
      <c r="K7" s="110">
        <v>0.7</v>
      </c>
      <c r="L7" s="112">
        <v>14</v>
      </c>
    </row>
    <row r="8" spans="1:12" ht="13" x14ac:dyDescent="0.3">
      <c r="A8" s="131">
        <v>45559</v>
      </c>
      <c r="B8" s="131">
        <f>EOMONTH(tCaisse[[#This Row],[Date]],0)</f>
        <v>45565</v>
      </c>
      <c r="C8" s="117"/>
      <c r="D8" s="122" t="s">
        <v>10</v>
      </c>
      <c r="E8" s="123">
        <v>60</v>
      </c>
      <c r="G8" s="47">
        <v>10</v>
      </c>
      <c r="H8" s="43">
        <v>11</v>
      </c>
      <c r="I8" s="57">
        <f>H8*10</f>
        <v>110</v>
      </c>
      <c r="K8" s="110">
        <v>0.6</v>
      </c>
      <c r="L8" s="112">
        <v>12</v>
      </c>
    </row>
    <row r="9" spans="1:12" ht="13" x14ac:dyDescent="0.3">
      <c r="A9" s="131">
        <v>45559</v>
      </c>
      <c r="B9" s="131">
        <f>EOMONTH(tCaisse[[#This Row],[Date]],0)</f>
        <v>45565</v>
      </c>
      <c r="C9" s="117"/>
      <c r="D9" s="125" t="s">
        <v>11</v>
      </c>
      <c r="E9" s="123">
        <v>120</v>
      </c>
      <c r="G9" s="47"/>
      <c r="H9" s="43"/>
      <c r="I9" s="57"/>
      <c r="K9" s="110">
        <v>0.5</v>
      </c>
      <c r="L9" s="112">
        <v>10</v>
      </c>
    </row>
    <row r="10" spans="1:12" ht="13" x14ac:dyDescent="0.3">
      <c r="A10" s="131">
        <v>45559</v>
      </c>
      <c r="B10" s="131">
        <f>EOMONTH(tCaisse[[#This Row],[Date]],0)</f>
        <v>45565</v>
      </c>
      <c r="C10" s="117">
        <v>16</v>
      </c>
      <c r="D10" s="122" t="s">
        <v>12</v>
      </c>
      <c r="E10" s="123">
        <v>50</v>
      </c>
      <c r="G10" s="48">
        <v>5</v>
      </c>
      <c r="H10" s="43">
        <v>28</v>
      </c>
      <c r="I10" s="57">
        <f>H10*5</f>
        <v>140</v>
      </c>
      <c r="K10" s="115">
        <v>0.4</v>
      </c>
      <c r="L10" s="116">
        <v>8</v>
      </c>
    </row>
    <row r="11" spans="1:12" ht="13" x14ac:dyDescent="0.3">
      <c r="A11" s="126" t="s">
        <v>201</v>
      </c>
      <c r="B11" s="126"/>
      <c r="C11" s="127"/>
      <c r="D11" s="121"/>
      <c r="E11" s="128">
        <f>SUBTOTAL(109,tCaisse[Entrée / sorties])</f>
        <v>-1050.9000000000001</v>
      </c>
      <c r="G11" s="48">
        <v>2</v>
      </c>
      <c r="H11" s="43">
        <v>62</v>
      </c>
      <c r="I11" s="57">
        <f t="shared" ref="I11:I16" si="0">G11*H11</f>
        <v>124</v>
      </c>
    </row>
    <row r="12" spans="1:12" ht="14" x14ac:dyDescent="0.3">
      <c r="A12" s="129"/>
      <c r="B12" s="129"/>
      <c r="C12" s="129"/>
      <c r="D12" s="54" t="s">
        <v>14</v>
      </c>
      <c r="E12" s="130">
        <f>SUM(SoldeCaissePrécédent,tCaisse[[#Totals],[Entrée / sorties]])</f>
        <v>187.94999999999982</v>
      </c>
      <c r="G12" s="48">
        <v>1</v>
      </c>
      <c r="H12" s="43">
        <v>95</v>
      </c>
      <c r="I12" s="57">
        <f t="shared" si="0"/>
        <v>95</v>
      </c>
    </row>
    <row r="13" spans="1:12" ht="13" x14ac:dyDescent="0.3">
      <c r="A13" s="84"/>
      <c r="B13" s="84"/>
      <c r="C13" s="84"/>
      <c r="G13" s="48">
        <v>0.5</v>
      </c>
      <c r="H13" s="43">
        <v>65</v>
      </c>
      <c r="I13" s="57">
        <f t="shared" si="0"/>
        <v>32.5</v>
      </c>
    </row>
    <row r="14" spans="1:12" ht="13" x14ac:dyDescent="0.3">
      <c r="A14" s="84"/>
      <c r="B14" s="84"/>
      <c r="C14" s="84"/>
      <c r="G14" s="48">
        <v>0.2</v>
      </c>
      <c r="H14" s="43">
        <v>58</v>
      </c>
      <c r="I14" s="57">
        <f t="shared" si="0"/>
        <v>11.600000000000001</v>
      </c>
    </row>
    <row r="15" spans="1:12" ht="13" x14ac:dyDescent="0.3">
      <c r="G15" s="48">
        <v>0.1</v>
      </c>
      <c r="H15" s="43">
        <v>45</v>
      </c>
      <c r="I15" s="57">
        <f t="shared" si="0"/>
        <v>4.5</v>
      </c>
    </row>
    <row r="16" spans="1:12" ht="13" x14ac:dyDescent="0.3">
      <c r="G16" s="49">
        <v>0.05</v>
      </c>
      <c r="H16" s="43">
        <v>25</v>
      </c>
      <c r="I16" s="58">
        <f t="shared" si="0"/>
        <v>1.25</v>
      </c>
    </row>
    <row r="17" spans="7:9" ht="13" x14ac:dyDescent="0.3">
      <c r="G17" s="50"/>
      <c r="H17" s="37"/>
      <c r="I17" s="75">
        <f>SUM(I4:I16)</f>
        <v>1238.8499999999999</v>
      </c>
    </row>
    <row r="18" spans="7:9" ht="12.5" x14ac:dyDescent="0.25"/>
    <row r="19" spans="7:9" ht="12.5" x14ac:dyDescent="0.25"/>
    <row r="20" spans="7:9" ht="12.5" x14ac:dyDescent="0.25"/>
    <row r="21" spans="7:9" ht="12.5" x14ac:dyDescent="0.25"/>
    <row r="22" spans="7:9" ht="12.5" x14ac:dyDescent="0.25"/>
    <row r="23" spans="7:9" ht="12.5" x14ac:dyDescent="0.25"/>
    <row r="24" spans="7:9" ht="12.5" x14ac:dyDescent="0.25">
      <c r="G24" s="133" t="str">
        <f>IF(E12=I17,"Check juste",IF(E12&lt;I17,"Il manque une entrée de dépense",IF(E12&gt;I17,"Le check des billets est à refaire")))</f>
        <v>Il manque une entrée de dépense</v>
      </c>
      <c r="H24" s="134"/>
      <c r="I24" s="135"/>
    </row>
    <row r="25" spans="7:9" ht="12.5" x14ac:dyDescent="0.25">
      <c r="G25" s="136"/>
      <c r="H25" s="137"/>
      <c r="I25" s="138"/>
    </row>
    <row r="26" spans="7:9" ht="12.5" x14ac:dyDescent="0.25">
      <c r="G26" s="139"/>
      <c r="H26" s="140"/>
      <c r="I26" s="141"/>
    </row>
    <row r="27" spans="7:9" ht="12.5" x14ac:dyDescent="0.25"/>
    <row r="28" spans="7:9" ht="12.5" x14ac:dyDescent="0.25"/>
    <row r="29" spans="7:9" ht="13.25" customHeight="1" x14ac:dyDescent="0.25">
      <c r="G29" s="64"/>
      <c r="H29" s="64"/>
      <c r="I29" s="64"/>
    </row>
    <row r="30" spans="7:9" ht="12.5" x14ac:dyDescent="0.25">
      <c r="G30" s="64"/>
      <c r="H30" s="64"/>
      <c r="I30" s="64"/>
    </row>
    <row r="31" spans="7:9" ht="12.5" x14ac:dyDescent="0.25">
      <c r="G31" s="64"/>
      <c r="H31" s="64"/>
      <c r="I31" s="64"/>
    </row>
    <row r="32" spans="7:9" ht="12.5" x14ac:dyDescent="0.25">
      <c r="G32" s="64"/>
      <c r="H32" s="64"/>
      <c r="I32" s="64"/>
    </row>
    <row r="33" spans="7:9" ht="12.5" x14ac:dyDescent="0.25">
      <c r="G33" s="64"/>
      <c r="H33" s="64"/>
      <c r="I33" s="64"/>
    </row>
    <row r="34" spans="7:9" ht="12.5" x14ac:dyDescent="0.25">
      <c r="G34" s="64"/>
      <c r="H34" s="64"/>
      <c r="I34" s="64"/>
    </row>
    <row r="35" spans="7:9" ht="12.5" x14ac:dyDescent="0.25">
      <c r="G35" s="64"/>
      <c r="H35" s="64"/>
      <c r="I35" s="64"/>
    </row>
    <row r="36" spans="7:9" ht="12.5" x14ac:dyDescent="0.25">
      <c r="G36" s="64"/>
      <c r="H36" s="64"/>
      <c r="I36" s="64"/>
    </row>
    <row r="37" spans="7:9" ht="12.5" x14ac:dyDescent="0.25">
      <c r="G37" s="64"/>
      <c r="H37" s="64"/>
      <c r="I37" s="64"/>
    </row>
    <row r="38" spans="7:9" ht="12.5" x14ac:dyDescent="0.25">
      <c r="G38" s="64"/>
      <c r="H38" s="64"/>
      <c r="I38" s="64"/>
    </row>
    <row r="39" spans="7:9" ht="12.5" x14ac:dyDescent="0.25">
      <c r="G39" s="64"/>
      <c r="H39" s="64"/>
      <c r="I39" s="64"/>
    </row>
    <row r="40" spans="7:9" ht="12.5" x14ac:dyDescent="0.25">
      <c r="G40" s="64"/>
      <c r="H40" s="64"/>
      <c r="I40" s="64"/>
    </row>
    <row r="41" spans="7:9" ht="12.5" x14ac:dyDescent="0.25">
      <c r="G41" s="64"/>
      <c r="H41" s="64"/>
      <c r="I41" s="64"/>
    </row>
    <row r="42" spans="7:9" ht="12.5" x14ac:dyDescent="0.25"/>
    <row r="43" spans="7:9" ht="12.5" x14ac:dyDescent="0.25"/>
    <row r="44" spans="7:9" ht="12.5" x14ac:dyDescent="0.25"/>
    <row r="45" spans="7:9" ht="12.5" x14ac:dyDescent="0.25"/>
    <row r="46" spans="7:9" ht="12.5" x14ac:dyDescent="0.25"/>
    <row r="47" spans="7:9" ht="12.5" x14ac:dyDescent="0.25"/>
    <row r="48" spans="7:9" ht="12.5" x14ac:dyDescent="0.25"/>
    <row r="49" ht="12.5" x14ac:dyDescent="0.25"/>
    <row r="50" ht="12.5" x14ac:dyDescent="0.25"/>
    <row r="51" ht="12.5" x14ac:dyDescent="0.25"/>
    <row r="52" ht="12.5" x14ac:dyDescent="0.25"/>
    <row r="53" ht="12.5" x14ac:dyDescent="0.25"/>
    <row r="54" ht="12.5" x14ac:dyDescent="0.25"/>
    <row r="55" ht="12.5" x14ac:dyDescent="0.25"/>
    <row r="56" ht="12.5" x14ac:dyDescent="0.25"/>
    <row r="57" ht="12.5" x14ac:dyDescent="0.25"/>
    <row r="58" ht="12.5" x14ac:dyDescent="0.25"/>
  </sheetData>
  <mergeCells count="2">
    <mergeCell ref="A1:E1"/>
    <mergeCell ref="G24:I26"/>
  </mergeCells>
  <conditionalFormatting sqref="E4:E10">
    <cfRule type="cellIs" dxfId="12" priority="1" operator="greaterThan">
      <formula>0</formula>
    </cfRule>
  </conditionalFormatting>
  <conditionalFormatting sqref="E4:E10">
    <cfRule type="cellIs" dxfId="11" priority="2" operator="lessThan">
      <formula>0</formula>
    </cfRule>
  </conditionalFormatting>
  <conditionalFormatting sqref="I17">
    <cfRule type="expression" dxfId="10" priority="3" stopIfTrue="1">
      <formula>"L14=C36"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AEC86-5214-4A61-BA1A-F8566004BA27}">
  <sheetPr>
    <tabColor theme="7"/>
  </sheetPr>
  <dimension ref="A1:H61"/>
  <sheetViews>
    <sheetView showGridLines="0" tabSelected="1" workbookViewId="0">
      <selection activeCell="K14" sqref="K14"/>
    </sheetView>
  </sheetViews>
  <sheetFormatPr baseColWidth="10" defaultColWidth="11.453125" defaultRowHeight="12.5" x14ac:dyDescent="0.25"/>
  <cols>
    <col min="1" max="1" width="9.453125" customWidth="1"/>
    <col min="2" max="3" width="9.90625" customWidth="1"/>
    <col min="4" max="5" width="13.453125" customWidth="1"/>
    <col min="6" max="6" width="15.54296875" bestFit="1" customWidth="1"/>
    <col min="7" max="7" width="24.6328125" customWidth="1"/>
    <col min="8" max="8" width="14.1796875" customWidth="1"/>
    <col min="9" max="9" width="15.6328125" customWidth="1"/>
    <col min="10" max="10" width="16.36328125" customWidth="1"/>
    <col min="12" max="12" width="21.90625" customWidth="1"/>
    <col min="13" max="13" width="16.6328125" customWidth="1"/>
    <col min="14" max="14" width="22.54296875" customWidth="1"/>
  </cols>
  <sheetData>
    <row r="1" spans="1:8" ht="25" x14ac:dyDescent="0.5">
      <c r="A1" s="89" t="s">
        <v>199</v>
      </c>
      <c r="B1" s="89"/>
      <c r="C1" s="89"/>
      <c r="D1" s="89"/>
      <c r="E1" s="89"/>
      <c r="F1" s="89"/>
      <c r="G1" s="89"/>
      <c r="H1" s="89"/>
    </row>
    <row r="2" spans="1:8" ht="69" customHeight="1" x14ac:dyDescent="0.25"/>
    <row r="3" spans="1:8" ht="13.5" thickBot="1" x14ac:dyDescent="0.35">
      <c r="A3" s="93" t="s">
        <v>2</v>
      </c>
      <c r="B3" s="93" t="s">
        <v>1</v>
      </c>
      <c r="C3" s="93" t="s">
        <v>203</v>
      </c>
      <c r="D3" s="93" t="s">
        <v>16</v>
      </c>
      <c r="E3" s="93" t="s">
        <v>19</v>
      </c>
      <c r="F3" s="93" t="s">
        <v>17</v>
      </c>
      <c r="G3" s="93" t="s">
        <v>198</v>
      </c>
      <c r="H3" s="93" t="s">
        <v>18</v>
      </c>
    </row>
    <row r="4" spans="1:8" x14ac:dyDescent="0.25">
      <c r="A4" s="102">
        <v>1</v>
      </c>
      <c r="B4" s="91">
        <v>45566</v>
      </c>
      <c r="C4" s="142">
        <f>tPersonnels[[#This Row],[Date]]</f>
        <v>45566</v>
      </c>
      <c r="D4" s="23" t="s">
        <v>21</v>
      </c>
      <c r="E4" s="105">
        <f>IF(_xlfn.TEXTAFTER(tPersonnels[[#This Row],[Personnel]]," ")="70%*",0.7,VALUE(_xlfn.TEXTAFTER(tPersonnels[[#This Row],[Personnel]]," ")))</f>
        <v>0.8</v>
      </c>
      <c r="F4" s="74">
        <f>IF(tPersonnels[[#This Row],[N° pers]]=4,10,_xlfn.XLOOKUP(tPersonnels[[#This Row],[Pourcentage]],tTarifs[Pourcentage],tTarifs[Tarifs],"Non trouvé"))</f>
        <v>16</v>
      </c>
      <c r="G4" s="73">
        <v>233</v>
      </c>
      <c r="H4" s="73" cm="1">
        <f t="array" ref="H4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217</v>
      </c>
    </row>
    <row r="5" spans="1:8" x14ac:dyDescent="0.25">
      <c r="A5" s="103">
        <v>2</v>
      </c>
      <c r="B5" s="38">
        <v>45566</v>
      </c>
      <c r="C5" s="143">
        <f>tPersonnels[[#This Row],[Date]]</f>
        <v>45566</v>
      </c>
      <c r="D5" s="23" t="s">
        <v>22</v>
      </c>
      <c r="E5" s="105">
        <f>IF(_xlfn.TEXTAFTER(tPersonnels[[#This Row],[Personnel]]," ")="70%*",0.7,VALUE(_xlfn.TEXTAFTER(tPersonnels[[#This Row],[Personnel]]," ")))</f>
        <v>1</v>
      </c>
      <c r="F5" s="74">
        <f>IF(tPersonnels[[#This Row],[N° pers]]=4,10,_xlfn.XLOOKUP(tPersonnels[[#This Row],[Pourcentage]],tTarifs[Pourcentage],tTarifs[Tarifs],"Non trouvé"))</f>
        <v>20</v>
      </c>
      <c r="G5" s="73">
        <v>-155</v>
      </c>
      <c r="H5" s="73" cm="1">
        <f t="array" ref="H5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-175</v>
      </c>
    </row>
    <row r="6" spans="1:8" x14ac:dyDescent="0.25">
      <c r="A6" s="103">
        <v>3</v>
      </c>
      <c r="B6" s="38">
        <v>45566</v>
      </c>
      <c r="C6" s="143">
        <f>tPersonnels[[#This Row],[Date]]</f>
        <v>45566</v>
      </c>
      <c r="D6" s="23" t="s">
        <v>23</v>
      </c>
      <c r="E6" s="105">
        <f>IF(_xlfn.TEXTAFTER(tPersonnels[[#This Row],[Personnel]]," ")="70%*",0.7,VALUE(_xlfn.TEXTAFTER(tPersonnels[[#This Row],[Personnel]]," ")))</f>
        <v>1</v>
      </c>
      <c r="F6" s="74">
        <f>IF(tPersonnels[[#This Row],[N° pers]]=4,10,_xlfn.XLOOKUP(tPersonnels[[#This Row],[Pourcentage]],tTarifs[Pourcentage],tTarifs[Tarifs],"Non trouvé"))</f>
        <v>20</v>
      </c>
      <c r="G6" s="73">
        <v>-95</v>
      </c>
      <c r="H6" s="73" cm="1">
        <f t="array" ref="H6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-115</v>
      </c>
    </row>
    <row r="7" spans="1:8" x14ac:dyDescent="0.25">
      <c r="A7" s="103">
        <v>4</v>
      </c>
      <c r="B7" s="38">
        <v>45566</v>
      </c>
      <c r="C7" s="143">
        <f>tPersonnels[[#This Row],[Date]]</f>
        <v>45566</v>
      </c>
      <c r="D7" s="23" t="s">
        <v>24</v>
      </c>
      <c r="E7" s="105">
        <f>IF(_xlfn.TEXTAFTER(tPersonnels[[#This Row],[Personnel]]," ")="70%*",0.7,VALUE(_xlfn.TEXTAFTER(tPersonnels[[#This Row],[Personnel]]," ")))</f>
        <v>0.7</v>
      </c>
      <c r="F7" s="74">
        <f>IF(tPersonnels[[#This Row],[N° pers]]=4,10,_xlfn.XLOOKUP(tPersonnels[[#This Row],[Pourcentage]],tTarifs[Pourcentage],tTarifs[Tarifs],"Non trouvé"))</f>
        <v>10</v>
      </c>
      <c r="G7" s="73">
        <v>-20</v>
      </c>
      <c r="H7" s="73" cm="1">
        <f t="array" ref="H7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-30</v>
      </c>
    </row>
    <row r="8" spans="1:8" x14ac:dyDescent="0.25">
      <c r="A8" s="103">
        <v>5</v>
      </c>
      <c r="B8" s="38">
        <v>45566</v>
      </c>
      <c r="C8" s="143">
        <f>tPersonnels[[#This Row],[Date]]</f>
        <v>45566</v>
      </c>
      <c r="D8" s="23" t="s">
        <v>25</v>
      </c>
      <c r="E8" s="105">
        <f>IF(_xlfn.TEXTAFTER(tPersonnels[[#This Row],[Personnel]]," ")="70%*",0.7,VALUE(_xlfn.TEXTAFTER(tPersonnels[[#This Row],[Personnel]]," ")))</f>
        <v>0.9</v>
      </c>
      <c r="F8" s="74">
        <f>IF(tPersonnels[[#This Row],[N° pers]]=4,10,_xlfn.XLOOKUP(tPersonnels[[#This Row],[Pourcentage]],tTarifs[Pourcentage],tTarifs[Tarifs],"Non trouvé"))</f>
        <v>18</v>
      </c>
      <c r="G8" s="73">
        <v>-18</v>
      </c>
      <c r="H8" s="73" cm="1">
        <f t="array" ref="H8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-36</v>
      </c>
    </row>
    <row r="9" spans="1:8" x14ac:dyDescent="0.25">
      <c r="A9" s="103">
        <v>6</v>
      </c>
      <c r="B9" s="92">
        <v>45566</v>
      </c>
      <c r="C9" s="144">
        <f>tPersonnels[[#This Row],[Date]]</f>
        <v>45566</v>
      </c>
      <c r="D9" s="81" t="s">
        <v>26</v>
      </c>
      <c r="E9" s="106">
        <f>IF(_xlfn.TEXTAFTER(tPersonnels[[#This Row],[Personnel]]," ")="70%*",0.7,VALUE(_xlfn.TEXTAFTER(tPersonnels[[#This Row],[Personnel]]," ")))</f>
        <v>1</v>
      </c>
      <c r="F9" s="82">
        <f>IF(tPersonnels[[#This Row],[N° pers]]=4,10,_xlfn.XLOOKUP(tPersonnels[[#This Row],[Pourcentage]],tTarifs[Pourcentage],tTarifs[Tarifs],"Non trouvé"))</f>
        <v>20</v>
      </c>
      <c r="G9" s="83">
        <v>10</v>
      </c>
      <c r="H9" s="73" cm="1">
        <f t="array" ref="H9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-10</v>
      </c>
    </row>
    <row r="10" spans="1:8" x14ac:dyDescent="0.25">
      <c r="A10" s="103">
        <v>7</v>
      </c>
      <c r="B10" s="38">
        <v>45566</v>
      </c>
      <c r="C10" s="143">
        <f>tPersonnels[[#This Row],[Date]]</f>
        <v>45566</v>
      </c>
      <c r="D10" s="23" t="s">
        <v>27</v>
      </c>
      <c r="E10" s="105">
        <f>IF(_xlfn.TEXTAFTER(tPersonnels[[#This Row],[Personnel]]," ")="70%*",0.7,VALUE(_xlfn.TEXTAFTER(tPersonnels[[#This Row],[Personnel]]," ")))</f>
        <v>0.9</v>
      </c>
      <c r="F10" s="74">
        <f>IF(tPersonnels[[#This Row],[N° pers]]=4,10,_xlfn.XLOOKUP(tPersonnels[[#This Row],[Pourcentage]],tTarifs[Pourcentage],tTarifs[Tarifs],"Non trouvé"))</f>
        <v>18</v>
      </c>
      <c r="G10" s="73">
        <v>-94</v>
      </c>
      <c r="H10" s="73" cm="1">
        <f t="array" ref="H10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-112</v>
      </c>
    </row>
    <row r="11" spans="1:8" x14ac:dyDescent="0.25">
      <c r="A11" s="103">
        <v>8</v>
      </c>
      <c r="B11" s="38">
        <v>45566</v>
      </c>
      <c r="C11" s="143">
        <f>tPersonnels[[#This Row],[Date]]</f>
        <v>45566</v>
      </c>
      <c r="D11" s="23" t="s">
        <v>28</v>
      </c>
      <c r="E11" s="105">
        <f>IF(_xlfn.TEXTAFTER(tPersonnels[[#This Row],[Personnel]]," ")="70%*",0.7,VALUE(_xlfn.TEXTAFTER(tPersonnels[[#This Row],[Personnel]]," ")))</f>
        <v>1</v>
      </c>
      <c r="F11" s="74">
        <f>IF(tPersonnels[[#This Row],[N° pers]]=4,10,_xlfn.XLOOKUP(tPersonnels[[#This Row],[Pourcentage]],tTarifs[Pourcentage],tTarifs[Tarifs],"Non trouvé"))</f>
        <v>20</v>
      </c>
      <c r="G11" s="73">
        <v>-160</v>
      </c>
      <c r="H11" s="73" cm="1">
        <f t="array" ref="H1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-180</v>
      </c>
    </row>
    <row r="12" spans="1:8" x14ac:dyDescent="0.25">
      <c r="A12" s="103">
        <v>9</v>
      </c>
      <c r="B12" s="91">
        <v>45566</v>
      </c>
      <c r="C12" s="142">
        <f>tPersonnels[[#This Row],[Date]]</f>
        <v>45566</v>
      </c>
      <c r="D12" s="76" t="s">
        <v>29</v>
      </c>
      <c r="E12" s="107">
        <f>IF(_xlfn.TEXTAFTER(tPersonnels[[#This Row],[Personnel]]," ")="70%*",0.7,VALUE(_xlfn.TEXTAFTER(tPersonnels[[#This Row],[Personnel]]," ")))</f>
        <v>1</v>
      </c>
      <c r="F12" s="77">
        <f>IF(tPersonnels[[#This Row],[N° pers]]=4,10,_xlfn.XLOOKUP(tPersonnels[[#This Row],[Pourcentage]],tTarifs[Pourcentage],tTarifs[Tarifs],"Non trouvé"))</f>
        <v>20</v>
      </c>
      <c r="G12" s="78">
        <v>-160</v>
      </c>
      <c r="H12" s="73" cm="1">
        <f t="array" ref="H12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-180</v>
      </c>
    </row>
    <row r="13" spans="1:8" x14ac:dyDescent="0.25">
      <c r="A13" s="103">
        <v>10</v>
      </c>
      <c r="B13" s="38">
        <v>45566</v>
      </c>
      <c r="C13" s="143">
        <f>tPersonnels[[#This Row],[Date]]</f>
        <v>45566</v>
      </c>
      <c r="D13" s="23" t="s">
        <v>30</v>
      </c>
      <c r="E13" s="105">
        <f>IF(_xlfn.TEXTAFTER(tPersonnels[[#This Row],[Personnel]]," ")="70%*",0.7,VALUE(_xlfn.TEXTAFTER(tPersonnels[[#This Row],[Personnel]]," ")))</f>
        <v>1</v>
      </c>
      <c r="F13" s="74">
        <f>IF(tPersonnels[[#This Row],[N° pers]]=4,10,_xlfn.XLOOKUP(tPersonnels[[#This Row],[Pourcentage]],tTarifs[Pourcentage],tTarifs[Tarifs],"Non trouvé"))</f>
        <v>20</v>
      </c>
      <c r="G13" s="73">
        <v>-100</v>
      </c>
      <c r="H13" s="73" cm="1">
        <f t="array" ref="H13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-120</v>
      </c>
    </row>
    <row r="14" spans="1:8" x14ac:dyDescent="0.25">
      <c r="A14" s="103">
        <v>11</v>
      </c>
      <c r="B14" s="38">
        <v>45566</v>
      </c>
      <c r="C14" s="143">
        <f>tPersonnels[[#This Row],[Date]]</f>
        <v>45566</v>
      </c>
      <c r="D14" s="23" t="s">
        <v>31</v>
      </c>
      <c r="E14" s="105">
        <f>IF(_xlfn.TEXTAFTER(tPersonnels[[#This Row],[Personnel]]," ")="70%*",0.7,VALUE(_xlfn.TEXTAFTER(tPersonnels[[#This Row],[Personnel]]," ")))</f>
        <v>0.9</v>
      </c>
      <c r="F14" s="74">
        <f>IF(tPersonnels[[#This Row],[N° pers]]=4,10,_xlfn.XLOOKUP(tPersonnels[[#This Row],[Pourcentage]],tTarifs[Pourcentage],tTarifs[Tarifs],"Non trouvé"))</f>
        <v>18</v>
      </c>
      <c r="G14" s="73">
        <v>-18</v>
      </c>
      <c r="H14" s="73" cm="1">
        <f t="array" ref="H14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-36</v>
      </c>
    </row>
    <row r="15" spans="1:8" x14ac:dyDescent="0.25">
      <c r="A15" s="103">
        <v>12</v>
      </c>
      <c r="B15" s="38">
        <v>45566</v>
      </c>
      <c r="C15" s="143">
        <f>tPersonnels[[#This Row],[Date]]</f>
        <v>45566</v>
      </c>
      <c r="D15" s="23" t="s">
        <v>32</v>
      </c>
      <c r="E15" s="105">
        <f>IF(_xlfn.TEXTAFTER(tPersonnels[[#This Row],[Personnel]]," ")="70%*",0.7,VALUE(_xlfn.TEXTAFTER(tPersonnels[[#This Row],[Personnel]]," ")))</f>
        <v>0.8</v>
      </c>
      <c r="F15" s="74">
        <f>IF(tPersonnels[[#This Row],[N° pers]]=4,10,_xlfn.XLOOKUP(tPersonnels[[#This Row],[Pourcentage]],tTarifs[Pourcentage],tTarifs[Tarifs],"Non trouvé"))</f>
        <v>16</v>
      </c>
      <c r="G15" s="73">
        <v>-16</v>
      </c>
      <c r="H15" s="73" cm="1">
        <f t="array" ref="H15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-32</v>
      </c>
    </row>
    <row r="16" spans="1:8" x14ac:dyDescent="0.25">
      <c r="A16" s="103">
        <v>13</v>
      </c>
      <c r="B16" s="38">
        <v>45566</v>
      </c>
      <c r="C16" s="143">
        <f>tPersonnels[[#This Row],[Date]]</f>
        <v>45566</v>
      </c>
      <c r="D16" s="23" t="s">
        <v>33</v>
      </c>
      <c r="E16" s="105">
        <f>IF(_xlfn.TEXTAFTER(tPersonnels[[#This Row],[Personnel]]," ")="70%*",0.7,VALUE(_xlfn.TEXTAFTER(tPersonnels[[#This Row],[Personnel]]," ")))</f>
        <v>1</v>
      </c>
      <c r="F16" s="74">
        <f>IF(tPersonnels[[#This Row],[N° pers]]=4,10,_xlfn.XLOOKUP(tPersonnels[[#This Row],[Pourcentage]],tTarifs[Pourcentage],tTarifs[Tarifs],"Non trouvé"))</f>
        <v>20</v>
      </c>
      <c r="G16" s="73">
        <v>-60</v>
      </c>
      <c r="H16" s="73" cm="1">
        <f t="array" ref="H16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-80</v>
      </c>
    </row>
    <row r="17" spans="1:8" x14ac:dyDescent="0.25">
      <c r="A17" s="103">
        <v>14</v>
      </c>
      <c r="B17" s="38">
        <v>45566</v>
      </c>
      <c r="C17" s="143">
        <f>tPersonnels[[#This Row],[Date]]</f>
        <v>45566</v>
      </c>
      <c r="D17" s="23" t="s">
        <v>34</v>
      </c>
      <c r="E17" s="105">
        <f>IF(_xlfn.TEXTAFTER(tPersonnels[[#This Row],[Personnel]]," ")="70%*",0.7,VALUE(_xlfn.TEXTAFTER(tPersonnels[[#This Row],[Personnel]]," ")))</f>
        <v>1</v>
      </c>
      <c r="F17" s="74">
        <f>IF(tPersonnels[[#This Row],[N° pers]]=4,10,_xlfn.XLOOKUP(tPersonnels[[#This Row],[Pourcentage]],tTarifs[Pourcentage],tTarifs[Tarifs],"Non trouvé"))</f>
        <v>20</v>
      </c>
      <c r="G17" s="73">
        <v>-240</v>
      </c>
      <c r="H17" s="73" cm="1">
        <f t="array" ref="H17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-260</v>
      </c>
    </row>
    <row r="18" spans="1:8" x14ac:dyDescent="0.25">
      <c r="A18" s="103">
        <v>15</v>
      </c>
      <c r="B18" s="38">
        <v>45566</v>
      </c>
      <c r="C18" s="143">
        <f>tPersonnels[[#This Row],[Date]]</f>
        <v>45566</v>
      </c>
      <c r="D18" s="23" t="s">
        <v>35</v>
      </c>
      <c r="E18" s="105">
        <f>IF(_xlfn.TEXTAFTER(tPersonnels[[#This Row],[Personnel]]," ")="70%*",0.7,VALUE(_xlfn.TEXTAFTER(tPersonnels[[#This Row],[Personnel]]," ")))</f>
        <v>1</v>
      </c>
      <c r="F18" s="74">
        <f>IF(tPersonnels[[#This Row],[N° pers]]=4,10,_xlfn.XLOOKUP(tPersonnels[[#This Row],[Pourcentage]],tTarifs[Pourcentage],tTarifs[Tarifs],"Non trouvé"))</f>
        <v>20</v>
      </c>
      <c r="G18" s="73">
        <v>-20</v>
      </c>
      <c r="H18" s="73" cm="1">
        <f t="array" ref="H18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-40</v>
      </c>
    </row>
    <row r="19" spans="1:8" x14ac:dyDescent="0.25">
      <c r="A19" s="103">
        <v>16</v>
      </c>
      <c r="B19" s="38">
        <v>45566</v>
      </c>
      <c r="C19" s="143">
        <f>tPersonnels[[#This Row],[Date]]</f>
        <v>45566</v>
      </c>
      <c r="D19" s="23" t="s">
        <v>36</v>
      </c>
      <c r="E19" s="105">
        <f>IF(_xlfn.TEXTAFTER(tPersonnels[[#This Row],[Personnel]]," ")="70%*",0.7,VALUE(_xlfn.TEXTAFTER(tPersonnels[[#This Row],[Personnel]]," ")))</f>
        <v>0.5</v>
      </c>
      <c r="F19" s="74">
        <f>IF(tPersonnels[[#This Row],[N° pers]]=4,10,_xlfn.XLOOKUP(tPersonnels[[#This Row],[Pourcentage]],tTarifs[Pourcentage],tTarifs[Tarifs],"Non trouvé"))</f>
        <v>10</v>
      </c>
      <c r="G19" s="73">
        <v>-50</v>
      </c>
      <c r="H19" s="73" cm="1">
        <f t="array" ref="H19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-10</v>
      </c>
    </row>
    <row r="20" spans="1:8" x14ac:dyDescent="0.25">
      <c r="A20" s="103">
        <v>17</v>
      </c>
      <c r="B20" s="38">
        <v>45566</v>
      </c>
      <c r="C20" s="143">
        <f>tPersonnels[[#This Row],[Date]]</f>
        <v>45566</v>
      </c>
      <c r="D20" s="23" t="s">
        <v>37</v>
      </c>
      <c r="E20" s="105">
        <f>IF(_xlfn.TEXTAFTER(tPersonnels[[#This Row],[Personnel]]," ")="70%*",0.7,VALUE(_xlfn.TEXTAFTER(tPersonnels[[#This Row],[Personnel]]," ")))</f>
        <v>0.6</v>
      </c>
      <c r="F20" s="74">
        <f>IF(tPersonnels[[#This Row],[N° pers]]=4,10,_xlfn.XLOOKUP(tPersonnels[[#This Row],[Pourcentage]],tTarifs[Pourcentage],tTarifs[Tarifs],"Non trouvé"))</f>
        <v>12</v>
      </c>
      <c r="G20" s="73">
        <v>34</v>
      </c>
      <c r="H20" s="73" cm="1">
        <f t="array" ref="H20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42</v>
      </c>
    </row>
    <row r="21" spans="1:8" x14ac:dyDescent="0.25">
      <c r="A21" s="103">
        <v>18</v>
      </c>
      <c r="B21" s="38">
        <v>45566</v>
      </c>
      <c r="C21" s="143">
        <f>tPersonnels[[#This Row],[Date]]</f>
        <v>45566</v>
      </c>
      <c r="D21" s="23" t="s">
        <v>38</v>
      </c>
      <c r="E21" s="105">
        <f>IF(_xlfn.TEXTAFTER(tPersonnels[[#This Row],[Personnel]]," ")="70%*",0.7,VALUE(_xlfn.TEXTAFTER(tPersonnels[[#This Row],[Personnel]]," ")))</f>
        <v>1</v>
      </c>
      <c r="F21" s="74">
        <f>IF(tPersonnels[[#This Row],[N° pers]]=4,10,_xlfn.XLOOKUP(tPersonnels[[#This Row],[Pourcentage]],tTarifs[Pourcentage],tTarifs[Tarifs],"Non trouvé"))</f>
        <v>20</v>
      </c>
      <c r="G21" s="73">
        <v>-20</v>
      </c>
      <c r="H21" s="73" cm="1">
        <f t="array" ref="H2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-40</v>
      </c>
    </row>
    <row r="22" spans="1:8" x14ac:dyDescent="0.25">
      <c r="A22" s="103">
        <v>19</v>
      </c>
      <c r="B22" s="38">
        <v>45566</v>
      </c>
      <c r="C22" s="143">
        <f>tPersonnels[[#This Row],[Date]]</f>
        <v>45566</v>
      </c>
      <c r="D22" s="23" t="s">
        <v>39</v>
      </c>
      <c r="E22" s="105">
        <f>IF(_xlfn.TEXTAFTER(tPersonnels[[#This Row],[Personnel]]," ")="70%*",0.7,VALUE(_xlfn.TEXTAFTER(tPersonnels[[#This Row],[Personnel]]," ")))</f>
        <v>1</v>
      </c>
      <c r="F22" s="74">
        <f>IF(tPersonnels[[#This Row],[N° pers]]=4,10,_xlfn.XLOOKUP(tPersonnels[[#This Row],[Pourcentage]],tTarifs[Pourcentage],tTarifs[Tarifs],"Non trouvé"))</f>
        <v>20</v>
      </c>
      <c r="G22" s="73">
        <v>-20</v>
      </c>
      <c r="H22" s="73" cm="1">
        <f t="array" ref="H22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-40</v>
      </c>
    </row>
    <row r="23" spans="1:8" x14ac:dyDescent="0.25">
      <c r="A23" s="104">
        <v>20</v>
      </c>
      <c r="B23" s="94">
        <v>45566</v>
      </c>
      <c r="C23" s="145">
        <f>tPersonnels[[#This Row],[Date]]</f>
        <v>45566</v>
      </c>
      <c r="D23" s="95" t="s">
        <v>40</v>
      </c>
      <c r="E23" s="108">
        <f>IF(_xlfn.TEXTAFTER(tPersonnels[[#This Row],[Personnel]]," ")="70%*",0.7,VALUE(_xlfn.TEXTAFTER(tPersonnels[[#This Row],[Personnel]]," ")))</f>
        <v>1</v>
      </c>
      <c r="F23" s="96">
        <f>IF(tPersonnels[[#This Row],[N° pers]]=4,10,_xlfn.XLOOKUP(tPersonnels[[#This Row],[Pourcentage]],tTarifs[Pourcentage],tTarifs[Tarifs],"Non trouvé"))</f>
        <v>20</v>
      </c>
      <c r="G23" s="97">
        <v>-40</v>
      </c>
      <c r="H23" s="97" cm="1">
        <f t="array" ref="H23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-60</v>
      </c>
    </row>
    <row r="24" spans="1:8" x14ac:dyDescent="0.25">
      <c r="A24" s="100">
        <v>1</v>
      </c>
      <c r="B24" s="38">
        <v>45597</v>
      </c>
      <c r="C24" s="143">
        <f>tPersonnels[[#This Row],[Date]]</f>
        <v>45597</v>
      </c>
      <c r="D24" s="23" t="s">
        <v>21</v>
      </c>
      <c r="E24" s="105">
        <f>IF(_xlfn.TEXTAFTER(tPersonnels[[#This Row],[Personnel]]," ")="70%*",0.7,VALUE(_xlfn.TEXTAFTER(tPersonnels[[#This Row],[Personnel]]," ")))</f>
        <v>0.8</v>
      </c>
      <c r="F24" s="86">
        <f>IF(tPersonnels[[#This Row],[N° pers]]=4,10,_xlfn.XLOOKUP(tPersonnels[[#This Row],[Pourcentage]],tTarifs[Pourcentage],tTarifs[Tarifs],"Non trouvé"))</f>
        <v>16</v>
      </c>
      <c r="G24" s="87"/>
      <c r="H24" s="87" cm="1">
        <f t="array" ref="H24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201</v>
      </c>
    </row>
    <row r="25" spans="1:8" x14ac:dyDescent="0.25">
      <c r="A25" s="100">
        <v>2</v>
      </c>
      <c r="B25" s="38">
        <v>45597</v>
      </c>
      <c r="C25" s="143">
        <f>tPersonnels[[#This Row],[Date]]</f>
        <v>45597</v>
      </c>
      <c r="D25" s="23" t="s">
        <v>22</v>
      </c>
      <c r="E25" s="105">
        <f>IF(_xlfn.TEXTAFTER(tPersonnels[[#This Row],[Personnel]]," ")="70%*",0.7,VALUE(_xlfn.TEXTAFTER(tPersonnels[[#This Row],[Personnel]]," ")))</f>
        <v>1</v>
      </c>
      <c r="F25" s="86">
        <f>IF(tPersonnels[[#This Row],[N° pers]]=4,10,_xlfn.XLOOKUP(tPersonnels[[#This Row],[Pourcentage]],tTarifs[Pourcentage],tTarifs[Tarifs],"Non trouvé"))</f>
        <v>20</v>
      </c>
      <c r="G25" s="87"/>
      <c r="H25" s="87" cm="1">
        <f t="array" ref="H25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-195</v>
      </c>
    </row>
    <row r="26" spans="1:8" x14ac:dyDescent="0.25">
      <c r="A26" s="100">
        <v>3</v>
      </c>
      <c r="B26" s="38">
        <v>45597</v>
      </c>
      <c r="C26" s="143">
        <f>tPersonnels[[#This Row],[Date]]</f>
        <v>45597</v>
      </c>
      <c r="D26" s="23" t="s">
        <v>23</v>
      </c>
      <c r="E26" s="105">
        <f>IF(_xlfn.TEXTAFTER(tPersonnels[[#This Row],[Personnel]]," ")="70%*",0.7,VALUE(_xlfn.TEXTAFTER(tPersonnels[[#This Row],[Personnel]]," ")))</f>
        <v>1</v>
      </c>
      <c r="F26" s="86">
        <f>IF(tPersonnels[[#This Row],[N° pers]]=4,10,_xlfn.XLOOKUP(tPersonnels[[#This Row],[Pourcentage]],tTarifs[Pourcentage],tTarifs[Tarifs],"Non trouvé"))</f>
        <v>20</v>
      </c>
      <c r="G26" s="87"/>
      <c r="H26" s="87" cm="1">
        <f t="array" ref="H26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-135</v>
      </c>
    </row>
    <row r="27" spans="1:8" x14ac:dyDescent="0.25">
      <c r="A27" s="100">
        <v>4</v>
      </c>
      <c r="B27" s="38">
        <v>45597</v>
      </c>
      <c r="C27" s="143">
        <f>tPersonnels[[#This Row],[Date]]</f>
        <v>45597</v>
      </c>
      <c r="D27" s="23" t="s">
        <v>24</v>
      </c>
      <c r="E27" s="105">
        <f>IF(_xlfn.TEXTAFTER(tPersonnels[[#This Row],[Personnel]]," ")="70%*",0.7,VALUE(_xlfn.TEXTAFTER(tPersonnels[[#This Row],[Personnel]]," ")))</f>
        <v>0.7</v>
      </c>
      <c r="F27" s="86">
        <f>IF(tPersonnels[[#This Row],[N° pers]]=4,10,_xlfn.XLOOKUP(tPersonnels[[#This Row],[Pourcentage]],tTarifs[Pourcentage],tTarifs[Tarifs],"Non trouvé"))</f>
        <v>10</v>
      </c>
      <c r="G27" s="87"/>
      <c r="H27" s="87" cm="1">
        <f t="array" ref="H27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-40</v>
      </c>
    </row>
    <row r="28" spans="1:8" x14ac:dyDescent="0.25">
      <c r="A28" s="100">
        <v>5</v>
      </c>
      <c r="B28" s="38">
        <v>45597</v>
      </c>
      <c r="C28" s="143">
        <f>tPersonnels[[#This Row],[Date]]</f>
        <v>45597</v>
      </c>
      <c r="D28" s="23" t="s">
        <v>25</v>
      </c>
      <c r="E28" s="105">
        <f>IF(_xlfn.TEXTAFTER(tPersonnels[[#This Row],[Personnel]]," ")="70%*",0.7,VALUE(_xlfn.TEXTAFTER(tPersonnels[[#This Row],[Personnel]]," ")))</f>
        <v>0.9</v>
      </c>
      <c r="F28" s="86">
        <f>IF(tPersonnels[[#This Row],[N° pers]]=4,10,_xlfn.XLOOKUP(tPersonnels[[#This Row],[Pourcentage]],tTarifs[Pourcentage],tTarifs[Tarifs],"Non trouvé"))</f>
        <v>18</v>
      </c>
      <c r="G28" s="87"/>
      <c r="H28" s="87" cm="1">
        <f t="array" ref="H28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-54</v>
      </c>
    </row>
    <row r="29" spans="1:8" x14ac:dyDescent="0.25">
      <c r="A29" s="100">
        <v>6</v>
      </c>
      <c r="B29" s="38">
        <v>45597</v>
      </c>
      <c r="C29" s="143">
        <f>tPersonnels[[#This Row],[Date]]</f>
        <v>45597</v>
      </c>
      <c r="D29" s="23" t="s">
        <v>26</v>
      </c>
      <c r="E29" s="105">
        <f>IF(_xlfn.TEXTAFTER(tPersonnels[[#This Row],[Personnel]]," ")="70%*",0.7,VALUE(_xlfn.TEXTAFTER(tPersonnels[[#This Row],[Personnel]]," ")))</f>
        <v>1</v>
      </c>
      <c r="F29" s="86">
        <f>IF(tPersonnels[[#This Row],[N° pers]]=4,10,_xlfn.XLOOKUP(tPersonnels[[#This Row],[Pourcentage]],tTarifs[Pourcentage],tTarifs[Tarifs],"Non trouvé"))</f>
        <v>20</v>
      </c>
      <c r="G29" s="87"/>
      <c r="H29" s="87" cm="1">
        <f t="array" ref="H29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-30</v>
      </c>
    </row>
    <row r="30" spans="1:8" x14ac:dyDescent="0.25">
      <c r="A30" s="100">
        <v>7</v>
      </c>
      <c r="B30" s="38">
        <v>45597</v>
      </c>
      <c r="C30" s="143">
        <f>tPersonnels[[#This Row],[Date]]</f>
        <v>45597</v>
      </c>
      <c r="D30" s="23" t="s">
        <v>27</v>
      </c>
      <c r="E30" s="105">
        <f>IF(_xlfn.TEXTAFTER(tPersonnels[[#This Row],[Personnel]]," ")="70%*",0.7,VALUE(_xlfn.TEXTAFTER(tPersonnels[[#This Row],[Personnel]]," ")))</f>
        <v>0.9</v>
      </c>
      <c r="F30" s="86">
        <f>IF(tPersonnels[[#This Row],[N° pers]]=4,10,_xlfn.XLOOKUP(tPersonnels[[#This Row],[Pourcentage]],tTarifs[Pourcentage],tTarifs[Tarifs],"Non trouvé"))</f>
        <v>18</v>
      </c>
      <c r="G30" s="87"/>
      <c r="H30" s="87" cm="1">
        <f t="array" ref="H30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-130</v>
      </c>
    </row>
    <row r="31" spans="1:8" x14ac:dyDescent="0.25">
      <c r="A31" s="100">
        <v>8</v>
      </c>
      <c r="B31" s="38">
        <v>45597</v>
      </c>
      <c r="C31" s="143">
        <f>tPersonnels[[#This Row],[Date]]</f>
        <v>45597</v>
      </c>
      <c r="D31" s="23" t="s">
        <v>28</v>
      </c>
      <c r="E31" s="105">
        <f>IF(_xlfn.TEXTAFTER(tPersonnels[[#This Row],[Personnel]]," ")="70%*",0.7,VALUE(_xlfn.TEXTAFTER(tPersonnels[[#This Row],[Personnel]]," ")))</f>
        <v>1</v>
      </c>
      <c r="F31" s="86">
        <f>IF(tPersonnels[[#This Row],[N° pers]]=4,10,_xlfn.XLOOKUP(tPersonnels[[#This Row],[Pourcentage]],tTarifs[Pourcentage],tTarifs[Tarifs],"Non trouvé"))</f>
        <v>20</v>
      </c>
      <c r="G31" s="87"/>
      <c r="H31" s="87" cm="1">
        <f t="array" ref="H3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-200</v>
      </c>
    </row>
    <row r="32" spans="1:8" x14ac:dyDescent="0.25">
      <c r="A32" s="100">
        <v>9</v>
      </c>
      <c r="B32" s="38">
        <v>45597</v>
      </c>
      <c r="C32" s="143">
        <f>tPersonnels[[#This Row],[Date]]</f>
        <v>45597</v>
      </c>
      <c r="D32" s="23" t="s">
        <v>29</v>
      </c>
      <c r="E32" s="105">
        <f>IF(_xlfn.TEXTAFTER(tPersonnels[[#This Row],[Personnel]]," ")="70%*",0.7,VALUE(_xlfn.TEXTAFTER(tPersonnels[[#This Row],[Personnel]]," ")))</f>
        <v>1</v>
      </c>
      <c r="F32" s="86">
        <f>IF(tPersonnels[[#This Row],[N° pers]]=4,10,_xlfn.XLOOKUP(tPersonnels[[#This Row],[Pourcentage]],tTarifs[Pourcentage],tTarifs[Tarifs],"Non trouvé"))</f>
        <v>20</v>
      </c>
      <c r="G32" s="87"/>
      <c r="H32" s="87" cm="1">
        <f t="array" ref="H32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-200</v>
      </c>
    </row>
    <row r="33" spans="1:8" x14ac:dyDescent="0.25">
      <c r="A33" s="100">
        <v>10</v>
      </c>
      <c r="B33" s="38">
        <v>45597</v>
      </c>
      <c r="C33" s="143">
        <f>tPersonnels[[#This Row],[Date]]</f>
        <v>45597</v>
      </c>
      <c r="D33" s="23" t="s">
        <v>30</v>
      </c>
      <c r="E33" s="105">
        <f>IF(_xlfn.TEXTAFTER(tPersonnels[[#This Row],[Personnel]]," ")="70%*",0.7,VALUE(_xlfn.TEXTAFTER(tPersonnels[[#This Row],[Personnel]]," ")))</f>
        <v>1</v>
      </c>
      <c r="F33" s="86">
        <f>IF(tPersonnels[[#This Row],[N° pers]]=4,10,_xlfn.XLOOKUP(tPersonnels[[#This Row],[Pourcentage]],tTarifs[Pourcentage],tTarifs[Tarifs],"Non trouvé"))</f>
        <v>20</v>
      </c>
      <c r="G33" s="87"/>
      <c r="H33" s="87" cm="1">
        <f t="array" ref="H33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-140</v>
      </c>
    </row>
    <row r="34" spans="1:8" x14ac:dyDescent="0.25">
      <c r="A34" s="100">
        <v>11</v>
      </c>
      <c r="B34" s="38">
        <v>45597</v>
      </c>
      <c r="C34" s="143">
        <f>tPersonnels[[#This Row],[Date]]</f>
        <v>45597</v>
      </c>
      <c r="D34" s="23" t="s">
        <v>31</v>
      </c>
      <c r="E34" s="105">
        <f>IF(_xlfn.TEXTAFTER(tPersonnels[[#This Row],[Personnel]]," ")="70%*",0.7,VALUE(_xlfn.TEXTAFTER(tPersonnels[[#This Row],[Personnel]]," ")))</f>
        <v>0.9</v>
      </c>
      <c r="F34" s="86">
        <f>IF(tPersonnels[[#This Row],[N° pers]]=4,10,_xlfn.XLOOKUP(tPersonnels[[#This Row],[Pourcentage]],tTarifs[Pourcentage],tTarifs[Tarifs],"Non trouvé"))</f>
        <v>18</v>
      </c>
      <c r="G34" s="87"/>
      <c r="H34" s="87" cm="1">
        <f t="array" ref="H34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-54</v>
      </c>
    </row>
    <row r="35" spans="1:8" x14ac:dyDescent="0.25">
      <c r="A35" s="100">
        <v>12</v>
      </c>
      <c r="B35" s="38">
        <v>45597</v>
      </c>
      <c r="C35" s="143">
        <f>tPersonnels[[#This Row],[Date]]</f>
        <v>45597</v>
      </c>
      <c r="D35" s="23" t="s">
        <v>32</v>
      </c>
      <c r="E35" s="105">
        <f>IF(_xlfn.TEXTAFTER(tPersonnels[[#This Row],[Personnel]]," ")="70%*",0.7,VALUE(_xlfn.TEXTAFTER(tPersonnels[[#This Row],[Personnel]]," ")))</f>
        <v>0.8</v>
      </c>
      <c r="F35" s="86">
        <f>IF(tPersonnels[[#This Row],[N° pers]]=4,10,_xlfn.XLOOKUP(tPersonnels[[#This Row],[Pourcentage]],tTarifs[Pourcentage],tTarifs[Tarifs],"Non trouvé"))</f>
        <v>16</v>
      </c>
      <c r="G35" s="87"/>
      <c r="H35" s="87" cm="1">
        <f t="array" ref="H35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-48</v>
      </c>
    </row>
    <row r="36" spans="1:8" x14ac:dyDescent="0.25">
      <c r="A36" s="100">
        <v>13</v>
      </c>
      <c r="B36" s="38">
        <v>45597</v>
      </c>
      <c r="C36" s="143">
        <f>tPersonnels[[#This Row],[Date]]</f>
        <v>45597</v>
      </c>
      <c r="D36" s="23" t="s">
        <v>33</v>
      </c>
      <c r="E36" s="105">
        <f>IF(_xlfn.TEXTAFTER(tPersonnels[[#This Row],[Personnel]]," ")="70%*",0.7,VALUE(_xlfn.TEXTAFTER(tPersonnels[[#This Row],[Personnel]]," ")))</f>
        <v>1</v>
      </c>
      <c r="F36" s="86">
        <f>IF(tPersonnels[[#This Row],[N° pers]]=4,10,_xlfn.XLOOKUP(tPersonnels[[#This Row],[Pourcentage]],tTarifs[Pourcentage],tTarifs[Tarifs],"Non trouvé"))</f>
        <v>20</v>
      </c>
      <c r="G36" s="87"/>
      <c r="H36" s="87" cm="1">
        <f t="array" ref="H36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-100</v>
      </c>
    </row>
    <row r="37" spans="1:8" x14ac:dyDescent="0.25">
      <c r="A37" s="100">
        <v>14</v>
      </c>
      <c r="B37" s="38">
        <v>45597</v>
      </c>
      <c r="C37" s="143">
        <f>tPersonnels[[#This Row],[Date]]</f>
        <v>45597</v>
      </c>
      <c r="D37" s="23" t="s">
        <v>34</v>
      </c>
      <c r="E37" s="105">
        <f>IF(_xlfn.TEXTAFTER(tPersonnels[[#This Row],[Personnel]]," ")="70%*",0.7,VALUE(_xlfn.TEXTAFTER(tPersonnels[[#This Row],[Personnel]]," ")))</f>
        <v>1</v>
      </c>
      <c r="F37" s="86">
        <f>IF(tPersonnels[[#This Row],[N° pers]]=4,10,_xlfn.XLOOKUP(tPersonnels[[#This Row],[Pourcentage]],tTarifs[Pourcentage],tTarifs[Tarifs],"Non trouvé"))</f>
        <v>20</v>
      </c>
      <c r="G37" s="87"/>
      <c r="H37" s="87" cm="1">
        <f t="array" ref="H37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-280</v>
      </c>
    </row>
    <row r="38" spans="1:8" x14ac:dyDescent="0.25">
      <c r="A38" s="100">
        <v>15</v>
      </c>
      <c r="B38" s="38">
        <v>45597</v>
      </c>
      <c r="C38" s="143">
        <f>tPersonnels[[#This Row],[Date]]</f>
        <v>45597</v>
      </c>
      <c r="D38" s="23" t="s">
        <v>35</v>
      </c>
      <c r="E38" s="105">
        <f>IF(_xlfn.TEXTAFTER(tPersonnels[[#This Row],[Personnel]]," ")="70%*",0.7,VALUE(_xlfn.TEXTAFTER(tPersonnels[[#This Row],[Personnel]]," ")))</f>
        <v>1</v>
      </c>
      <c r="F38" s="86">
        <f>IF(tPersonnels[[#This Row],[N° pers]]=4,10,_xlfn.XLOOKUP(tPersonnels[[#This Row],[Pourcentage]],tTarifs[Pourcentage],tTarifs[Tarifs],"Non trouvé"))</f>
        <v>20</v>
      </c>
      <c r="G38" s="87"/>
      <c r="H38" s="87" cm="1">
        <f t="array" ref="H38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-60</v>
      </c>
    </row>
    <row r="39" spans="1:8" x14ac:dyDescent="0.25">
      <c r="A39" s="100">
        <v>16</v>
      </c>
      <c r="B39" s="38">
        <v>45597</v>
      </c>
      <c r="C39" s="143">
        <f>tPersonnels[[#This Row],[Date]]</f>
        <v>45597</v>
      </c>
      <c r="D39" s="23" t="s">
        <v>36</v>
      </c>
      <c r="E39" s="105">
        <f>IF(_xlfn.TEXTAFTER(tPersonnels[[#This Row],[Personnel]]," ")="70%*",0.7,VALUE(_xlfn.TEXTAFTER(tPersonnels[[#This Row],[Personnel]]," ")))</f>
        <v>0.5</v>
      </c>
      <c r="F39" s="86">
        <f>IF(tPersonnels[[#This Row],[N° pers]]=4,10,_xlfn.XLOOKUP(tPersonnels[[#This Row],[Pourcentage]],tTarifs[Pourcentage],tTarifs[Tarifs],"Non trouvé"))</f>
        <v>10</v>
      </c>
      <c r="G39" s="87"/>
      <c r="H39" s="87" cm="1">
        <f t="array" ref="H39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-70</v>
      </c>
    </row>
    <row r="40" spans="1:8" x14ac:dyDescent="0.25">
      <c r="A40" s="100">
        <v>17</v>
      </c>
      <c r="B40" s="38">
        <v>45597</v>
      </c>
      <c r="C40" s="143">
        <f>tPersonnels[[#This Row],[Date]]</f>
        <v>45597</v>
      </c>
      <c r="D40" s="23" t="s">
        <v>37</v>
      </c>
      <c r="E40" s="105">
        <f>IF(_xlfn.TEXTAFTER(tPersonnels[[#This Row],[Personnel]]," ")="70%*",0.7,VALUE(_xlfn.TEXTAFTER(tPersonnels[[#This Row],[Personnel]]," ")))</f>
        <v>0.6</v>
      </c>
      <c r="F40" s="86">
        <f>IF(tPersonnels[[#This Row],[N° pers]]=4,10,_xlfn.XLOOKUP(tPersonnels[[#This Row],[Pourcentage]],tTarifs[Pourcentage],tTarifs[Tarifs],"Non trouvé"))</f>
        <v>12</v>
      </c>
      <c r="G40" s="87"/>
      <c r="H40" s="87" cm="1">
        <f t="array" ref="H40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10</v>
      </c>
    </row>
    <row r="41" spans="1:8" x14ac:dyDescent="0.25">
      <c r="A41" s="100">
        <v>18</v>
      </c>
      <c r="B41" s="38">
        <v>45597</v>
      </c>
      <c r="C41" s="143">
        <f>tPersonnels[[#This Row],[Date]]</f>
        <v>45597</v>
      </c>
      <c r="D41" s="23" t="s">
        <v>38</v>
      </c>
      <c r="E41" s="105">
        <f>IF(_xlfn.TEXTAFTER(tPersonnels[[#This Row],[Personnel]]," ")="70%*",0.7,VALUE(_xlfn.TEXTAFTER(tPersonnels[[#This Row],[Personnel]]," ")))</f>
        <v>1</v>
      </c>
      <c r="F41" s="86">
        <f>IF(tPersonnels[[#This Row],[N° pers]]=4,10,_xlfn.XLOOKUP(tPersonnels[[#This Row],[Pourcentage]],tTarifs[Pourcentage],tTarifs[Tarifs],"Non trouvé"))</f>
        <v>20</v>
      </c>
      <c r="G41" s="87"/>
      <c r="H41" s="87" cm="1">
        <f t="array" ref="H4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-60</v>
      </c>
    </row>
    <row r="42" spans="1:8" x14ac:dyDescent="0.25">
      <c r="A42" s="101">
        <v>19</v>
      </c>
      <c r="B42" s="94">
        <v>45597</v>
      </c>
      <c r="C42" s="145">
        <f>tPersonnels[[#This Row],[Date]]</f>
        <v>45597</v>
      </c>
      <c r="D42" s="95" t="s">
        <v>39</v>
      </c>
      <c r="E42" s="108">
        <f>IF(_xlfn.TEXTAFTER(tPersonnels[[#This Row],[Personnel]]," ")="70%*",0.7,VALUE(_xlfn.TEXTAFTER(tPersonnels[[#This Row],[Personnel]]," ")))</f>
        <v>1</v>
      </c>
      <c r="F42" s="98">
        <f>IF(tPersonnels[[#This Row],[N° pers]]=4,10,_xlfn.XLOOKUP(tPersonnels[[#This Row],[Pourcentage]],tTarifs[Pourcentage],tTarifs[Tarifs],"Non trouvé"))</f>
        <v>20</v>
      </c>
      <c r="G42" s="99"/>
      <c r="H42" s="99" cm="1">
        <f t="array" ref="H42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-60</v>
      </c>
    </row>
    <row r="43" spans="1:8" x14ac:dyDescent="0.25">
      <c r="A43" s="100">
        <v>1</v>
      </c>
      <c r="B43" s="38">
        <v>45627</v>
      </c>
      <c r="C43" s="143">
        <f>tPersonnels[[#This Row],[Date]]</f>
        <v>45627</v>
      </c>
      <c r="D43" s="23" t="s">
        <v>21</v>
      </c>
      <c r="E43" s="105">
        <f>IF(_xlfn.TEXTAFTER(tPersonnels[[#This Row],[Personnel]]," ")="70%*",0.7,VALUE(_xlfn.TEXTAFTER(tPersonnels[[#This Row],[Personnel]]," ")))</f>
        <v>0.8</v>
      </c>
      <c r="F43" s="86">
        <f>IF(tPersonnels[[#This Row],[N° pers]]=4,10,_xlfn.XLOOKUP(tPersonnels[[#This Row],[Pourcentage]],tTarifs[Pourcentage],tTarifs[Tarifs],"Non trouvé"))</f>
        <v>16</v>
      </c>
      <c r="G43" s="87"/>
      <c r="H43" s="87" cm="1">
        <f t="array" ref="H43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185</v>
      </c>
    </row>
    <row r="44" spans="1:8" x14ac:dyDescent="0.25">
      <c r="A44" s="100">
        <v>2</v>
      </c>
      <c r="B44" s="38">
        <v>45627</v>
      </c>
      <c r="C44" s="143">
        <f>tPersonnels[[#This Row],[Date]]</f>
        <v>45627</v>
      </c>
      <c r="D44" s="23" t="s">
        <v>22</v>
      </c>
      <c r="E44" s="105">
        <f>IF(_xlfn.TEXTAFTER(tPersonnels[[#This Row],[Personnel]]," ")="70%*",0.7,VALUE(_xlfn.TEXTAFTER(tPersonnels[[#This Row],[Personnel]]," ")))</f>
        <v>1</v>
      </c>
      <c r="F44" s="86">
        <f>IF(tPersonnels[[#This Row],[N° pers]]=4,10,_xlfn.XLOOKUP(tPersonnels[[#This Row],[Pourcentage]],tTarifs[Pourcentage],tTarifs[Tarifs],"Non trouvé"))</f>
        <v>20</v>
      </c>
      <c r="G44" s="87"/>
      <c r="H44" s="87" cm="1">
        <f t="array" ref="H44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-215</v>
      </c>
    </row>
    <row r="45" spans="1:8" x14ac:dyDescent="0.25">
      <c r="A45" s="100">
        <v>3</v>
      </c>
      <c r="B45" s="38">
        <v>45627</v>
      </c>
      <c r="C45" s="143">
        <f>tPersonnels[[#This Row],[Date]]</f>
        <v>45627</v>
      </c>
      <c r="D45" s="23" t="s">
        <v>23</v>
      </c>
      <c r="E45" s="105">
        <f>IF(_xlfn.TEXTAFTER(tPersonnels[[#This Row],[Personnel]]," ")="70%*",0.7,VALUE(_xlfn.TEXTAFTER(tPersonnels[[#This Row],[Personnel]]," ")))</f>
        <v>1</v>
      </c>
      <c r="F45" s="86">
        <f>IF(tPersonnels[[#This Row],[N° pers]]=4,10,_xlfn.XLOOKUP(tPersonnels[[#This Row],[Pourcentage]],tTarifs[Pourcentage],tTarifs[Tarifs],"Non trouvé"))</f>
        <v>20</v>
      </c>
      <c r="G45" s="87"/>
      <c r="H45" s="87" cm="1">
        <f t="array" ref="H45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-155</v>
      </c>
    </row>
    <row r="46" spans="1:8" x14ac:dyDescent="0.25">
      <c r="A46" s="100">
        <v>4</v>
      </c>
      <c r="B46" s="38">
        <v>45627</v>
      </c>
      <c r="C46" s="143">
        <f>tPersonnels[[#This Row],[Date]]</f>
        <v>45627</v>
      </c>
      <c r="D46" s="23" t="s">
        <v>24</v>
      </c>
      <c r="E46" s="105">
        <f>IF(_xlfn.TEXTAFTER(tPersonnels[[#This Row],[Personnel]]," ")="70%*",0.7,VALUE(_xlfn.TEXTAFTER(tPersonnels[[#This Row],[Personnel]]," ")))</f>
        <v>0.7</v>
      </c>
      <c r="F46" s="86">
        <f>IF(tPersonnels[[#This Row],[N° pers]]=4,10,_xlfn.XLOOKUP(tPersonnels[[#This Row],[Pourcentage]],tTarifs[Pourcentage],tTarifs[Tarifs],"Non trouvé"))</f>
        <v>10</v>
      </c>
      <c r="G46" s="87"/>
      <c r="H46" s="87" cm="1">
        <f t="array" ref="H46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-50</v>
      </c>
    </row>
    <row r="47" spans="1:8" x14ac:dyDescent="0.25">
      <c r="A47" s="100">
        <v>5</v>
      </c>
      <c r="B47" s="38">
        <v>45627</v>
      </c>
      <c r="C47" s="143">
        <f>tPersonnels[[#This Row],[Date]]</f>
        <v>45627</v>
      </c>
      <c r="D47" s="23" t="s">
        <v>25</v>
      </c>
      <c r="E47" s="105">
        <f>IF(_xlfn.TEXTAFTER(tPersonnels[[#This Row],[Personnel]]," ")="70%*",0.7,VALUE(_xlfn.TEXTAFTER(tPersonnels[[#This Row],[Personnel]]," ")))</f>
        <v>0.9</v>
      </c>
      <c r="F47" s="86">
        <f>IF(tPersonnels[[#This Row],[N° pers]]=4,10,_xlfn.XLOOKUP(tPersonnels[[#This Row],[Pourcentage]],tTarifs[Pourcentage],tTarifs[Tarifs],"Non trouvé"))</f>
        <v>18</v>
      </c>
      <c r="G47" s="87"/>
      <c r="H47" s="87" cm="1">
        <f t="array" ref="H47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-72</v>
      </c>
    </row>
    <row r="48" spans="1:8" x14ac:dyDescent="0.25">
      <c r="A48" s="100">
        <v>6</v>
      </c>
      <c r="B48" s="38">
        <v>45627</v>
      </c>
      <c r="C48" s="143">
        <f>tPersonnels[[#This Row],[Date]]</f>
        <v>45627</v>
      </c>
      <c r="D48" s="23" t="s">
        <v>26</v>
      </c>
      <c r="E48" s="105">
        <f>IF(_xlfn.TEXTAFTER(tPersonnels[[#This Row],[Personnel]]," ")="70%*",0.7,VALUE(_xlfn.TEXTAFTER(tPersonnels[[#This Row],[Personnel]]," ")))</f>
        <v>1</v>
      </c>
      <c r="F48" s="86">
        <f>IF(tPersonnels[[#This Row],[N° pers]]=4,10,_xlfn.XLOOKUP(tPersonnels[[#This Row],[Pourcentage]],tTarifs[Pourcentage],tTarifs[Tarifs],"Non trouvé"))</f>
        <v>20</v>
      </c>
      <c r="G48" s="87"/>
      <c r="H48" s="87" cm="1">
        <f t="array" ref="H48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-50</v>
      </c>
    </row>
    <row r="49" spans="1:8" x14ac:dyDescent="0.25">
      <c r="A49" s="100">
        <v>7</v>
      </c>
      <c r="B49" s="38">
        <v>45627</v>
      </c>
      <c r="C49" s="143">
        <f>tPersonnels[[#This Row],[Date]]</f>
        <v>45627</v>
      </c>
      <c r="D49" s="23" t="s">
        <v>27</v>
      </c>
      <c r="E49" s="105">
        <f>IF(_xlfn.TEXTAFTER(tPersonnels[[#This Row],[Personnel]]," ")="70%*",0.7,VALUE(_xlfn.TEXTAFTER(tPersonnels[[#This Row],[Personnel]]," ")))</f>
        <v>0.9</v>
      </c>
      <c r="F49" s="86">
        <f>IF(tPersonnels[[#This Row],[N° pers]]=4,10,_xlfn.XLOOKUP(tPersonnels[[#This Row],[Pourcentage]],tTarifs[Pourcentage],tTarifs[Tarifs],"Non trouvé"))</f>
        <v>18</v>
      </c>
      <c r="G49" s="87"/>
      <c r="H49" s="87" cm="1">
        <f t="array" ref="H49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-148</v>
      </c>
    </row>
    <row r="50" spans="1:8" x14ac:dyDescent="0.25">
      <c r="A50" s="100">
        <v>8</v>
      </c>
      <c r="B50" s="38">
        <v>45627</v>
      </c>
      <c r="C50" s="143">
        <f>tPersonnels[[#This Row],[Date]]</f>
        <v>45627</v>
      </c>
      <c r="D50" s="23" t="s">
        <v>28</v>
      </c>
      <c r="E50" s="105">
        <f>IF(_xlfn.TEXTAFTER(tPersonnels[[#This Row],[Personnel]]," ")="70%*",0.7,VALUE(_xlfn.TEXTAFTER(tPersonnels[[#This Row],[Personnel]]," ")))</f>
        <v>1</v>
      </c>
      <c r="F50" s="86">
        <f>IF(tPersonnels[[#This Row],[N° pers]]=4,10,_xlfn.XLOOKUP(tPersonnels[[#This Row],[Pourcentage]],tTarifs[Pourcentage],tTarifs[Tarifs],"Non trouvé"))</f>
        <v>20</v>
      </c>
      <c r="G50" s="87"/>
      <c r="H50" s="87" cm="1">
        <f t="array" ref="H50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-220</v>
      </c>
    </row>
    <row r="51" spans="1:8" x14ac:dyDescent="0.25">
      <c r="A51" s="100">
        <v>9</v>
      </c>
      <c r="B51" s="38">
        <v>45627</v>
      </c>
      <c r="C51" s="143">
        <f>tPersonnels[[#This Row],[Date]]</f>
        <v>45627</v>
      </c>
      <c r="D51" s="23" t="s">
        <v>29</v>
      </c>
      <c r="E51" s="105">
        <f>IF(_xlfn.TEXTAFTER(tPersonnels[[#This Row],[Personnel]]," ")="70%*",0.7,VALUE(_xlfn.TEXTAFTER(tPersonnels[[#This Row],[Personnel]]," ")))</f>
        <v>1</v>
      </c>
      <c r="F51" s="86">
        <f>IF(tPersonnels[[#This Row],[N° pers]]=4,10,_xlfn.XLOOKUP(tPersonnels[[#This Row],[Pourcentage]],tTarifs[Pourcentage],tTarifs[Tarifs],"Non trouvé"))</f>
        <v>20</v>
      </c>
      <c r="G51" s="87"/>
      <c r="H51" s="87" cm="1">
        <f t="array" ref="H5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-220</v>
      </c>
    </row>
    <row r="52" spans="1:8" x14ac:dyDescent="0.25">
      <c r="A52" s="100">
        <v>10</v>
      </c>
      <c r="B52" s="38">
        <v>45627</v>
      </c>
      <c r="C52" s="143">
        <f>tPersonnels[[#This Row],[Date]]</f>
        <v>45627</v>
      </c>
      <c r="D52" s="23" t="s">
        <v>30</v>
      </c>
      <c r="E52" s="105">
        <f>IF(_xlfn.TEXTAFTER(tPersonnels[[#This Row],[Personnel]]," ")="70%*",0.7,VALUE(_xlfn.TEXTAFTER(tPersonnels[[#This Row],[Personnel]]," ")))</f>
        <v>1</v>
      </c>
      <c r="F52" s="86">
        <f>IF(tPersonnels[[#This Row],[N° pers]]=4,10,_xlfn.XLOOKUP(tPersonnels[[#This Row],[Pourcentage]],tTarifs[Pourcentage],tTarifs[Tarifs],"Non trouvé"))</f>
        <v>20</v>
      </c>
      <c r="G52" s="87"/>
      <c r="H52" s="87" cm="1">
        <f t="array" ref="H52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-160</v>
      </c>
    </row>
    <row r="53" spans="1:8" x14ac:dyDescent="0.25">
      <c r="A53" s="100">
        <v>11</v>
      </c>
      <c r="B53" s="38">
        <v>45627</v>
      </c>
      <c r="C53" s="143">
        <f>tPersonnels[[#This Row],[Date]]</f>
        <v>45627</v>
      </c>
      <c r="D53" s="23" t="s">
        <v>31</v>
      </c>
      <c r="E53" s="105">
        <f>IF(_xlfn.TEXTAFTER(tPersonnels[[#This Row],[Personnel]]," ")="70%*",0.7,VALUE(_xlfn.TEXTAFTER(tPersonnels[[#This Row],[Personnel]]," ")))</f>
        <v>0.9</v>
      </c>
      <c r="F53" s="86">
        <f>IF(tPersonnels[[#This Row],[N° pers]]=4,10,_xlfn.XLOOKUP(tPersonnels[[#This Row],[Pourcentage]],tTarifs[Pourcentage],tTarifs[Tarifs],"Non trouvé"))</f>
        <v>18</v>
      </c>
      <c r="G53" s="87"/>
      <c r="H53" s="87" cm="1">
        <f t="array" ref="H53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-72</v>
      </c>
    </row>
    <row r="54" spans="1:8" x14ac:dyDescent="0.25">
      <c r="A54" s="100">
        <v>12</v>
      </c>
      <c r="B54" s="38">
        <v>45627</v>
      </c>
      <c r="C54" s="143">
        <f>tPersonnels[[#This Row],[Date]]</f>
        <v>45627</v>
      </c>
      <c r="D54" s="23" t="s">
        <v>32</v>
      </c>
      <c r="E54" s="105">
        <f>IF(_xlfn.TEXTAFTER(tPersonnels[[#This Row],[Personnel]]," ")="70%*",0.7,VALUE(_xlfn.TEXTAFTER(tPersonnels[[#This Row],[Personnel]]," ")))</f>
        <v>0.8</v>
      </c>
      <c r="F54" s="86">
        <f>IF(tPersonnels[[#This Row],[N° pers]]=4,10,_xlfn.XLOOKUP(tPersonnels[[#This Row],[Pourcentage]],tTarifs[Pourcentage],tTarifs[Tarifs],"Non trouvé"))</f>
        <v>16</v>
      </c>
      <c r="G54" s="87"/>
      <c r="H54" s="87" cm="1">
        <f t="array" ref="H54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-64</v>
      </c>
    </row>
    <row r="55" spans="1:8" x14ac:dyDescent="0.25">
      <c r="A55" s="100">
        <v>13</v>
      </c>
      <c r="B55" s="38">
        <v>45627</v>
      </c>
      <c r="C55" s="143">
        <f>tPersonnels[[#This Row],[Date]]</f>
        <v>45627</v>
      </c>
      <c r="D55" s="23" t="s">
        <v>33</v>
      </c>
      <c r="E55" s="105">
        <f>IF(_xlfn.TEXTAFTER(tPersonnels[[#This Row],[Personnel]]," ")="70%*",0.7,VALUE(_xlfn.TEXTAFTER(tPersonnels[[#This Row],[Personnel]]," ")))</f>
        <v>1</v>
      </c>
      <c r="F55" s="86">
        <f>IF(tPersonnels[[#This Row],[N° pers]]=4,10,_xlfn.XLOOKUP(tPersonnels[[#This Row],[Pourcentage]],tTarifs[Pourcentage],tTarifs[Tarifs],"Non trouvé"))</f>
        <v>20</v>
      </c>
      <c r="G55" s="87"/>
      <c r="H55" s="87" cm="1">
        <f t="array" ref="H55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-120</v>
      </c>
    </row>
    <row r="56" spans="1:8" x14ac:dyDescent="0.25">
      <c r="A56" s="100">
        <v>14</v>
      </c>
      <c r="B56" s="38">
        <v>45627</v>
      </c>
      <c r="C56" s="143">
        <f>tPersonnels[[#This Row],[Date]]</f>
        <v>45627</v>
      </c>
      <c r="D56" s="23" t="s">
        <v>34</v>
      </c>
      <c r="E56" s="105">
        <f>IF(_xlfn.TEXTAFTER(tPersonnels[[#This Row],[Personnel]]," ")="70%*",0.7,VALUE(_xlfn.TEXTAFTER(tPersonnels[[#This Row],[Personnel]]," ")))</f>
        <v>1</v>
      </c>
      <c r="F56" s="86">
        <f>IF(tPersonnels[[#This Row],[N° pers]]=4,10,_xlfn.XLOOKUP(tPersonnels[[#This Row],[Pourcentage]],tTarifs[Pourcentage],tTarifs[Tarifs],"Non trouvé"))</f>
        <v>20</v>
      </c>
      <c r="G56" s="87"/>
      <c r="H56" s="87" cm="1">
        <f t="array" ref="H56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-300</v>
      </c>
    </row>
    <row r="57" spans="1:8" x14ac:dyDescent="0.25">
      <c r="A57" s="100">
        <v>15</v>
      </c>
      <c r="B57" s="38">
        <v>45627</v>
      </c>
      <c r="C57" s="143">
        <f>tPersonnels[[#This Row],[Date]]</f>
        <v>45627</v>
      </c>
      <c r="D57" s="23" t="s">
        <v>35</v>
      </c>
      <c r="E57" s="105">
        <f>IF(_xlfn.TEXTAFTER(tPersonnels[[#This Row],[Personnel]]," ")="70%*",0.7,VALUE(_xlfn.TEXTAFTER(tPersonnels[[#This Row],[Personnel]]," ")))</f>
        <v>1</v>
      </c>
      <c r="F57" s="86">
        <f>IF(tPersonnels[[#This Row],[N° pers]]=4,10,_xlfn.XLOOKUP(tPersonnels[[#This Row],[Pourcentage]],tTarifs[Pourcentage],tTarifs[Tarifs],"Non trouvé"))</f>
        <v>20</v>
      </c>
      <c r="G57" s="87"/>
      <c r="H57" s="87" cm="1">
        <f t="array" ref="H57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-80</v>
      </c>
    </row>
    <row r="58" spans="1:8" x14ac:dyDescent="0.25">
      <c r="A58" s="100">
        <v>16</v>
      </c>
      <c r="B58" s="38">
        <v>45627</v>
      </c>
      <c r="C58" s="143">
        <f>tPersonnels[[#This Row],[Date]]</f>
        <v>45627</v>
      </c>
      <c r="D58" s="23" t="s">
        <v>36</v>
      </c>
      <c r="E58" s="105">
        <f>IF(_xlfn.TEXTAFTER(tPersonnels[[#This Row],[Personnel]]," ")="70%*",0.7,VALUE(_xlfn.TEXTAFTER(tPersonnels[[#This Row],[Personnel]]," ")))</f>
        <v>0.5</v>
      </c>
      <c r="F58" s="86">
        <f>IF(tPersonnels[[#This Row],[N° pers]]=4,10,_xlfn.XLOOKUP(tPersonnels[[#This Row],[Pourcentage]],tTarifs[Pourcentage],tTarifs[Tarifs],"Non trouvé"))</f>
        <v>10</v>
      </c>
      <c r="G58" s="87"/>
      <c r="H58" s="87" cm="1">
        <f t="array" ref="H58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-80</v>
      </c>
    </row>
    <row r="59" spans="1:8" x14ac:dyDescent="0.25">
      <c r="A59" s="100">
        <v>17</v>
      </c>
      <c r="B59" s="38">
        <v>45627</v>
      </c>
      <c r="C59" s="143">
        <f>tPersonnels[[#This Row],[Date]]</f>
        <v>45627</v>
      </c>
      <c r="D59" s="23" t="s">
        <v>37</v>
      </c>
      <c r="E59" s="105">
        <f>IF(_xlfn.TEXTAFTER(tPersonnels[[#This Row],[Personnel]]," ")="70%*",0.7,VALUE(_xlfn.TEXTAFTER(tPersonnels[[#This Row],[Personnel]]," ")))</f>
        <v>0.6</v>
      </c>
      <c r="F59" s="86">
        <f>IF(tPersonnels[[#This Row],[N° pers]]=4,10,_xlfn.XLOOKUP(tPersonnels[[#This Row],[Pourcentage]],tTarifs[Pourcentage],tTarifs[Tarifs],"Non trouvé"))</f>
        <v>12</v>
      </c>
      <c r="G59" s="87"/>
      <c r="H59" s="87" cm="1">
        <f t="array" ref="H59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-2</v>
      </c>
    </row>
    <row r="60" spans="1:8" x14ac:dyDescent="0.25">
      <c r="A60" s="100">
        <v>18</v>
      </c>
      <c r="B60" s="38">
        <v>45627</v>
      </c>
      <c r="C60" s="143">
        <f>tPersonnels[[#This Row],[Date]]</f>
        <v>45627</v>
      </c>
      <c r="D60" s="23" t="s">
        <v>38</v>
      </c>
      <c r="E60" s="105">
        <f>IF(_xlfn.TEXTAFTER(tPersonnels[[#This Row],[Personnel]]," ")="70%*",0.7,VALUE(_xlfn.TEXTAFTER(tPersonnels[[#This Row],[Personnel]]," ")))</f>
        <v>1</v>
      </c>
      <c r="F60" s="86">
        <f>IF(tPersonnels[[#This Row],[N° pers]]=4,10,_xlfn.XLOOKUP(tPersonnels[[#This Row],[Pourcentage]],tTarifs[Pourcentage],tTarifs[Tarifs],"Non trouvé"))</f>
        <v>20</v>
      </c>
      <c r="G60" s="87"/>
      <c r="H60" s="87" cm="1">
        <f t="array" ref="H60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-80</v>
      </c>
    </row>
    <row r="61" spans="1:8" x14ac:dyDescent="0.25">
      <c r="A61" s="101">
        <v>19</v>
      </c>
      <c r="B61" s="94">
        <v>45627</v>
      </c>
      <c r="C61" s="145">
        <f>tPersonnels[[#This Row],[Date]]</f>
        <v>45627</v>
      </c>
      <c r="D61" s="95" t="s">
        <v>39</v>
      </c>
      <c r="E61" s="108">
        <f>IF(_xlfn.TEXTAFTER(tPersonnels[[#This Row],[Personnel]]," ")="70%*",0.7,VALUE(_xlfn.TEXTAFTER(tPersonnels[[#This Row],[Personnel]]," ")))</f>
        <v>1</v>
      </c>
      <c r="F61" s="98">
        <f>IF(tPersonnels[[#This Row],[N° pers]]=4,10,_xlfn.XLOOKUP(tPersonnels[[#This Row],[Pourcentage]],tTarifs[Pourcentage],tTarifs[Tarifs],"Non trouvé"))</f>
        <v>20</v>
      </c>
      <c r="G61" s="99"/>
      <c r="H61" s="99" cm="1">
        <f t="array" ref="H61">SUMPRODUCT((tPersonnels[Solde du mois précédent])*(tPersonnels[N° pers]=tPersonnels[[#This Row],[N° pers]]))
-SUMPRODUCT((tPersonnels[Tarif mensuel])*(tPersonnels[N° pers]=tPersonnels[[#This Row],[N° pers]])*(tPersonnels[Date]&lt;=tPersonnels[[#This Row],[Date]]))
+SUMPRODUCT((tCaisse[Entrée / sorties])*(tCaisse[N° pers]=tPersonnels[[#This Row],[N° pers]])*(EOMONTH(EDATE(tPersonnels[[#This Row],[Date]],-1),0)=tCaisse[Fin mois]))</f>
        <v>-80</v>
      </c>
    </row>
  </sheetData>
  <mergeCells count="1">
    <mergeCell ref="A1:H1"/>
  </mergeCells>
  <conditionalFormatting sqref="G4:G61">
    <cfRule type="cellIs" dxfId="9" priority="1" operator="greaterThan">
      <formula>0</formula>
    </cfRule>
    <cfRule type="cellIs" dxfId="8" priority="2" operator="lessThan">
      <formula>0</formula>
    </cfRule>
  </conditionalFormatting>
  <conditionalFormatting sqref="H4:H61">
    <cfRule type="cellIs" dxfId="7" priority="3" operator="greaterThan">
      <formula>0</formula>
    </cfRule>
    <cfRule type="cellIs" dxfId="6" priority="4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819505D9E6C12848BFE3A470D68C4EFF" ma:contentTypeVersion="14" ma:contentTypeDescription="Ein neues Dokument erstellen." ma:contentTypeScope="" ma:versionID="ea9b0b3002cf92d474ac63ebcc09a867">
  <xsd:schema xmlns:xsd="http://www.w3.org/2001/XMLSchema" xmlns:xs="http://www.w3.org/2001/XMLSchema" xmlns:p="http://schemas.microsoft.com/office/2006/metadata/properties" xmlns:ns2="f10dc56e-b02b-43b6-a595-026650ad6ccf" xmlns:ns3="016158bf-7a6d-49bc-8d04-2f9ee9f7dc80" targetNamespace="http://schemas.microsoft.com/office/2006/metadata/properties" ma:root="true" ma:fieldsID="ef6ae99645590cd2d1b7f202ecb4c30a" ns2:_="" ns3:_="">
    <xsd:import namespace="f10dc56e-b02b-43b6-a595-026650ad6ccf"/>
    <xsd:import namespace="016158bf-7a6d-49bc-8d04-2f9ee9f7dc8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0dc56e-b02b-43b6-a595-026650ad6cc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ildmarkierungen" ma:readOnly="false" ma:fieldId="{5cf76f15-5ced-4ddc-b409-7134ff3c332f}" ma:taxonomyMulti="true" ma:sspId="5b925af8-d3d8-4466-a7f9-e7efbebe108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6158bf-7a6d-49bc-8d04-2f9ee9f7dc80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ae651e14-3056-43e4-8acb-3b3fa7b3821e}" ma:internalName="TaxCatchAll" ma:showField="CatchAllData" ma:web="016158bf-7a6d-49bc-8d04-2f9ee9f7dc8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9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016158bf-7a6d-49bc-8d04-2f9ee9f7dc80" xsi:nil="true"/>
    <lcf76f155ced4ddcb4097134ff3c332f xmlns="f10dc56e-b02b-43b6-a595-026650ad6ccf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70DF4A8-9D6E-4F30-96C5-745B34D918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0dc56e-b02b-43b6-a595-026650ad6ccf"/>
    <ds:schemaRef ds:uri="016158bf-7a6d-49bc-8d04-2f9ee9f7dc8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ADD86EB-308C-4F45-8718-CB21AB9DFC8E}">
  <ds:schemaRefs>
    <ds:schemaRef ds:uri="http://schemas.openxmlformats.org/package/2006/metadata/core-properties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www.w3.org/XML/1998/namespace"/>
    <ds:schemaRef ds:uri="http://purl.org/dc/terms/"/>
    <ds:schemaRef ds:uri="016158bf-7a6d-49bc-8d04-2f9ee9f7dc80"/>
    <ds:schemaRef ds:uri="http://purl.org/dc/dcmitype/"/>
    <ds:schemaRef ds:uri="http://schemas.microsoft.com/office/infopath/2007/PartnerControls"/>
    <ds:schemaRef ds:uri="f10dc56e-b02b-43b6-a595-026650ad6ccf"/>
  </ds:schemaRefs>
</ds:datastoreItem>
</file>

<file path=customXml/itemProps3.xml><?xml version="1.0" encoding="utf-8"?>
<ds:datastoreItem xmlns:ds="http://schemas.openxmlformats.org/officeDocument/2006/customXml" ds:itemID="{0A8785B2-FD1C-469B-A718-C90CA0D67F9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Décompte personnel 10.2024</vt:lpstr>
      <vt:lpstr>06.07.18-08.11.2018</vt:lpstr>
      <vt:lpstr>14.06.18-06.07.18</vt:lpstr>
      <vt:lpstr>05.04.18-14.06.18</vt:lpstr>
      <vt:lpstr>19.12.17-05.04.18</vt:lpstr>
      <vt:lpstr>14.11.17-18.12.17</vt:lpstr>
      <vt:lpstr>24.08.2017-14.11.17</vt:lpstr>
      <vt:lpstr>24.04.2017-24.08.2017</vt:lpstr>
      <vt:lpstr>19.01.2017-24.04.2017</vt:lpstr>
      <vt:lpstr>Décompte personnel 11.2024</vt:lpstr>
      <vt:lpstr>Décompte personnel 12.2024</vt:lpstr>
      <vt:lpstr>Décompte caisse</vt:lpstr>
      <vt:lpstr>Décomptes personnels</vt:lpstr>
      <vt:lpstr>SoldeCaissePrécédent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Mettraux Christine</dc:creator>
  <cp:keywords/>
  <dc:description/>
  <cp:lastModifiedBy>Christian CROCHE</cp:lastModifiedBy>
  <cp:revision/>
  <dcterms:created xsi:type="dcterms:W3CDTF">1999-01-12T10:34:43Z</dcterms:created>
  <dcterms:modified xsi:type="dcterms:W3CDTF">2024-09-28T09:37:16Z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0x010100819505D9E6C12848BFE3A470D68C4EFF</vt:lpwstr>
  </property>
  <property fmtid="{D5CDD505-2E9C-101B-9397-08002B2CF9AE}" pid="3" name="Order">
    <vt:r8>57600</vt:r8>
  </property>
  <property fmtid="{D5CDD505-2E9C-101B-9397-08002B2CF9AE}" pid="4" name="MediaServiceImageTags">
    <vt:lpwstr/>
  </property>
</Properties>
</file>