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Smah/"/>
    </mc:Choice>
  </mc:AlternateContent>
  <xr:revisionPtr revIDLastSave="150" documentId="13_ncr:1_{B39B6BAB-5F27-41DF-88EC-17695CDA9E77}" xr6:coauthVersionLast="47" xr6:coauthVersionMax="47" xr10:uidLastSave="{A69A9787-AC69-4A2C-9058-121C1828FCEB}"/>
  <bookViews>
    <workbookView xWindow="-110" yWindow="-110" windowWidth="38620" windowHeight="21820" tabRatio="199" xr2:uid="{C256580B-1FE4-D04A-95A2-5E5689B5D171}"/>
  </bookViews>
  <sheets>
    <sheet name="Bilan comptable" sheetId="1" r:id="rId1"/>
    <sheet name="Date base" sheetId="2" r:id="rId2"/>
  </sheets>
  <definedNames>
    <definedName name="_xlnm._FilterDatabase" localSheetId="1" hidden="1">'Date base'!$A$1:$AP$32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B2" i="1"/>
  <c r="D2" i="1"/>
  <c r="A2" i="1"/>
  <c r="AO2" i="2"/>
  <c r="AO3" i="2"/>
  <c r="AO4" i="2"/>
  <c r="AO5" i="2"/>
  <c r="AO6" i="2"/>
  <c r="AO7" i="2"/>
  <c r="AO8" i="2"/>
  <c r="AO9" i="2"/>
  <c r="AO10" i="2"/>
  <c r="AO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P2" i="2"/>
  <c r="AP3" i="2"/>
  <c r="AP4" i="2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N2" i="2"/>
  <c r="AN3" i="2"/>
  <c r="AN4" i="2"/>
  <c r="AN5" i="2"/>
  <c r="AN6" i="2"/>
  <c r="AN7" i="2"/>
  <c r="AN8" i="2"/>
  <c r="AN9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M2" i="2"/>
  <c r="M18" i="2"/>
  <c r="M24" i="2"/>
  <c r="N2" i="2"/>
  <c r="N3" i="2"/>
  <c r="M3" i="2" s="1"/>
  <c r="N4" i="2"/>
  <c r="M4" i="2" s="1"/>
  <c r="N5" i="2"/>
  <c r="M5" i="2" s="1"/>
  <c r="N6" i="2"/>
  <c r="M6" i="2" s="1"/>
  <c r="N7" i="2"/>
  <c r="M7" i="2" s="1"/>
  <c r="N8" i="2"/>
  <c r="M8" i="2" s="1"/>
  <c r="N9" i="2"/>
  <c r="M9" i="2" s="1"/>
  <c r="N10" i="2"/>
  <c r="M10" i="2" s="1"/>
  <c r="N11" i="2"/>
  <c r="M11" i="2" s="1"/>
  <c r="N12" i="2"/>
  <c r="M12" i="2" s="1"/>
  <c r="N13" i="2"/>
  <c r="M13" i="2" s="1"/>
  <c r="N14" i="2"/>
  <c r="M14" i="2" s="1"/>
  <c r="N15" i="2"/>
  <c r="M15" i="2" s="1"/>
  <c r="N16" i="2"/>
  <c r="M16" i="2" s="1"/>
  <c r="N17" i="2"/>
  <c r="M17" i="2" s="1"/>
  <c r="N18" i="2"/>
  <c r="N19" i="2"/>
  <c r="M19" i="2" s="1"/>
  <c r="N20" i="2"/>
  <c r="M20" i="2" s="1"/>
  <c r="N21" i="2"/>
  <c r="M21" i="2" s="1"/>
  <c r="N22" i="2"/>
  <c r="M22" i="2" s="1"/>
  <c r="N23" i="2"/>
  <c r="M23" i="2" s="1"/>
  <c r="N24" i="2"/>
  <c r="N25" i="2"/>
  <c r="M25" i="2" s="1"/>
  <c r="N26" i="2"/>
  <c r="M26" i="2" s="1"/>
  <c r="N27" i="2"/>
  <c r="M27" i="2" s="1"/>
  <c r="N28" i="2"/>
  <c r="M28" i="2" s="1"/>
  <c r="N29" i="2"/>
  <c r="M29" i="2" s="1"/>
  <c r="N30" i="2"/>
  <c r="M30" i="2" s="1"/>
  <c r="N31" i="2"/>
  <c r="M31" i="2" s="1"/>
  <c r="N32" i="2"/>
  <c r="M32" i="2" s="1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AN33" i="2" l="1"/>
  <c r="AO33" i="2" l="1"/>
  <c r="AP33" i="2" l="1"/>
  <c r="E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T4" authorId="0" shapeId="0" xr:uid="{75F6D456-F603-45BF-995B-1C8C1BD5A5B5}">
      <text>
        <r>
          <rPr>
            <sz val="10"/>
            <color indexed="81"/>
            <rFont val="Arial"/>
            <family val="2"/>
          </rPr>
          <t>Erreur de calcul !</t>
        </r>
      </text>
    </comment>
    <comment ref="R18" authorId="0" shapeId="0" xr:uid="{2CC592E0-03FF-4320-917A-7516F5F5981A}">
      <text>
        <r>
          <rPr>
            <sz val="10"/>
            <color indexed="81"/>
            <rFont val="Arial"/>
            <family val="2"/>
          </rPr>
          <t>Erreur de calcul !</t>
        </r>
      </text>
    </comment>
  </commentList>
</comments>
</file>

<file path=xl/sharedStrings.xml><?xml version="1.0" encoding="utf-8"?>
<sst xmlns="http://schemas.openxmlformats.org/spreadsheetml/2006/main" count="653" uniqueCount="210">
  <si>
    <t>Chiffre d'affaire</t>
  </si>
  <si>
    <t xml:space="preserve">Coût </t>
  </si>
  <si>
    <t xml:space="preserve">Résultat </t>
  </si>
  <si>
    <t>Chiffre d'affaire généré</t>
  </si>
  <si>
    <t>Coût</t>
  </si>
  <si>
    <t>TVA réel</t>
  </si>
  <si>
    <t>Marge</t>
  </si>
  <si>
    <t>Statut</t>
  </si>
  <si>
    <t>Date de la valeur (UTC)</t>
  </si>
  <si>
    <t>Date de la valeur (local)</t>
  </si>
  <si>
    <t>Date de l'opération (UTC)</t>
  </si>
  <si>
    <t>Date de l'opération (local)</t>
  </si>
  <si>
    <t>Montant total (TTC)</t>
  </si>
  <si>
    <t>Débit</t>
  </si>
  <si>
    <t>Crédit</t>
  </si>
  <si>
    <t>Solde</t>
  </si>
  <si>
    <t>Devise</t>
  </si>
  <si>
    <t>Montant total (TTC) (local)</t>
  </si>
  <si>
    <t>Devise (local)</t>
  </si>
  <si>
    <t>Montant total de la TVA</t>
  </si>
  <si>
    <t>Montant total (HT)</t>
  </si>
  <si>
    <t>Montant de la TVA (0.0 %)</t>
  </si>
  <si>
    <t>Montant (0.0 % HT)</t>
  </si>
  <si>
    <t>Montant de la TVA (5.5 %)</t>
  </si>
  <si>
    <t>Montant (5.5 % HT)</t>
  </si>
  <si>
    <t>Montant de la TVA (20.0 %)</t>
  </si>
  <si>
    <t>Montant (20.0 % HT)</t>
  </si>
  <si>
    <t>Nom du compte</t>
  </si>
  <si>
    <t>IBAN du compte</t>
  </si>
  <si>
    <t>Nom de la contrepartie</t>
  </si>
  <si>
    <t>IBAN de la contrepartie</t>
  </si>
  <si>
    <t>Méthode de paiement</t>
  </si>
  <si>
    <t>Nom de la carte</t>
  </si>
  <si>
    <t>Initiateur</t>
  </si>
  <si>
    <t>Adresse email de l'initiateur</t>
  </si>
  <si>
    <t>Équipe</t>
  </si>
  <si>
    <t>Justificatif</t>
  </si>
  <si>
    <t>Justificatif requis</t>
  </si>
  <si>
    <t>Justificatif perdu</t>
  </si>
  <si>
    <t>Identifiant de transaction</t>
  </si>
  <si>
    <t>Catégorie</t>
  </si>
  <si>
    <t>Référence</t>
  </si>
  <si>
    <t>Note</t>
  </si>
  <si>
    <t>Banque</t>
  </si>
  <si>
    <t>ID du compte</t>
  </si>
  <si>
    <t>settled</t>
  </si>
  <si>
    <t>19-09-2024 21:39:33</t>
  </si>
  <si>
    <t>19-09-2024 23:39:33</t>
  </si>
  <si>
    <t>19-09-2024 21:39:31</t>
  </si>
  <si>
    <t>19-09-2024 23:39:31</t>
  </si>
  <si>
    <t/>
  </si>
  <si>
    <t>EUR</t>
  </si>
  <si>
    <t>Compte principal</t>
  </si>
  <si>
    <t>transfer</t>
  </si>
  <si>
    <t>true</t>
  </si>
  <si>
    <t>false</t>
  </si>
  <si>
    <t>em-business-2590-1-transaction-01920c39-ddf6-73e5-97c8-1a5109-2ab489</t>
  </si>
  <si>
    <t>other_expense</t>
  </si>
  <si>
    <t>18-09-2024 14:19:55</t>
  </si>
  <si>
    <t>18-09-2024 16:19:55</t>
  </si>
  <si>
    <t>17-09-2024 19:53:56</t>
  </si>
  <si>
    <t>17-09-2024 21:53:56</t>
  </si>
  <si>
    <t>card</t>
  </si>
  <si>
    <t>One</t>
  </si>
  <si>
    <t>em-business-2590-1-transaction-0192018c-78da-726f-a464-bcccb4-096ca2</t>
  </si>
  <si>
    <t>online_service</t>
  </si>
  <si>
    <t>18-09-2024 14:52:16</t>
  </si>
  <si>
    <t>18-09-2024 16:52:16</t>
  </si>
  <si>
    <t>17-09-2024 11:23:48</t>
  </si>
  <si>
    <t>17-09-2024 13:23:48</t>
  </si>
  <si>
    <t>em-business-2590-1-transaction-0191ffb9-7053-7e48-836c-2f63c1-9d2c3d</t>
  </si>
  <si>
    <t>legal_and_accounting</t>
  </si>
  <si>
    <t>17-09-2024 09:48:46</t>
  </si>
  <si>
    <t>17-09-2024 11:48:46</t>
  </si>
  <si>
    <t>em-business-2590-1-transaction-0191ff62-9828-7e56-9e14-eeb450-e0a778</t>
  </si>
  <si>
    <t>other_income</t>
  </si>
  <si>
    <t>17-09-2024 16:26:23</t>
  </si>
  <si>
    <t>17-09-2024 18:26:23</t>
  </si>
  <si>
    <t>16-09-2024 10:42:33</t>
  </si>
  <si>
    <t>16-09-2024 12:42:33</t>
  </si>
  <si>
    <t>em-business-2590-1-transaction-0191fa6d-506f-724e-b0df-aab7e1-58724b</t>
  </si>
  <si>
    <t>other_service</t>
  </si>
  <si>
    <t>17-09-2024 16:34:17</t>
  </si>
  <si>
    <t>17-09-2024 18:34:17</t>
  </si>
  <si>
    <t>16-09-2024 10:28:53</t>
  </si>
  <si>
    <t>16-09-2024 12:28:53</t>
  </si>
  <si>
    <t>em-business-2590-1-transaction-0191fa60-ce1e-7309-a942-7538ff-ad4aaf</t>
  </si>
  <si>
    <t>16-09-2024 06:03:08</t>
  </si>
  <si>
    <t>16-09-2024 08:03:08</t>
  </si>
  <si>
    <t>direct_debit</t>
  </si>
  <si>
    <t>em-business-2590-1-transaction-0191f96d-bd26-7610-b881-518aa1-b85527</t>
  </si>
  <si>
    <t>15-09-2024 11:52:16</t>
  </si>
  <si>
    <t>15-09-2024 13:52:16</t>
  </si>
  <si>
    <t>15-09-2024 11:52:14</t>
  </si>
  <si>
    <t>15-09-2024 13:52:14</t>
  </si>
  <si>
    <t>em-business-2590-1-transaction-0191f586-c12a-7f2e-954e-85bae8-839940</t>
  </si>
  <si>
    <t>15-09-2024 15:04:46</t>
  </si>
  <si>
    <t>15-09-2024 17:04:46</t>
  </si>
  <si>
    <t>14-09-2024 21:53:05</t>
  </si>
  <si>
    <t>14-09-2024 23:53:05</t>
  </si>
  <si>
    <t>em-business-2590-1-transaction-0191f286-7ce3-7320-8e4a-b28506-02e9ef</t>
  </si>
  <si>
    <t>gas_station</t>
  </si>
  <si>
    <t>14-09-2024 18:08:29</t>
  </si>
  <si>
    <t>14-09-2024 20:08:29</t>
  </si>
  <si>
    <t>14-09-2024 18:08:28</t>
  </si>
  <si>
    <t>14-09-2024 20:08:28</t>
  </si>
  <si>
    <t>em-business-2590-1-transaction-0191f1b8-d680-7437-96c9-9c0df0-45027e</t>
  </si>
  <si>
    <t>16-09-2024 14:07:55</t>
  </si>
  <si>
    <t>16-09-2024 16:07:55</t>
  </si>
  <si>
    <t>14-09-2024 15:28:44</t>
  </si>
  <si>
    <t>14-09-2024 17:28:44</t>
  </si>
  <si>
    <t>em-business-2590-1-transaction-0191f126-9b77-77b7-8af7-6460c4-2e9ee2</t>
  </si>
  <si>
    <t>it_and_electronics</t>
  </si>
  <si>
    <t>12-09-2024 15:54:56</t>
  </si>
  <si>
    <t>12-09-2024 17:54:56</t>
  </si>
  <si>
    <t>12-09-2024 15:48:26</t>
  </si>
  <si>
    <t>12-09-2024 17:48:26</t>
  </si>
  <si>
    <t>em-business-2590-1-transaction-0191e6eb-ec76-7520-90dd-70edc0-428eb9</t>
  </si>
  <si>
    <t>12-09-2024 15:22:29</t>
  </si>
  <si>
    <t>12-09-2024 17:22:29</t>
  </si>
  <si>
    <t>11-09-2024 16:55:16</t>
  </si>
  <si>
    <t>11-09-2024 18:55:16</t>
  </si>
  <si>
    <t>em-business-2590-1-transaction-0191e202-c0ec-7a63-a05d-61f386-dffb9b</t>
  </si>
  <si>
    <t>12-09-2024 15:36:12</t>
  </si>
  <si>
    <t>12-09-2024 17:36:12</t>
  </si>
  <si>
    <t>11-09-2024 16:20:23</t>
  </si>
  <si>
    <t>11-09-2024 18:20:23</t>
  </si>
  <si>
    <t>em-business-2590-1-transaction-0191e1e2-ce60-789a-a4fa-2c9ce3-9e932c</t>
  </si>
  <si>
    <t>10-09-2024 09:47:28</t>
  </si>
  <si>
    <t>10-09-2024 11:47:28</t>
  </si>
  <si>
    <t>em-business-2590-1-transaction-0191db54-b9d7-7ebc-b7d5-6a000c-1a8493</t>
  </si>
  <si>
    <t>10-09-2024 14:13:50</t>
  </si>
  <si>
    <t>10-09-2024 16:13:50</t>
  </si>
  <si>
    <t>09-09-2024 17:02:23</t>
  </si>
  <si>
    <t>09-09-2024 19:02:23</t>
  </si>
  <si>
    <t>em-business-2590-1-transaction-0191d7bc-8bb1-7535-9633-d7cbfb-e8a22d</t>
  </si>
  <si>
    <t>10-09-2024 14:10:40</t>
  </si>
  <si>
    <t>10-09-2024 16:10:40</t>
  </si>
  <si>
    <t>09-09-2024 16:04:45</t>
  </si>
  <si>
    <t>09-09-2024 18:04:45</t>
  </si>
  <si>
    <t>em-business-2590-1-transaction-0191d787-c7f6-7432-aab8-41372a-e40f30</t>
  </si>
  <si>
    <t>food_and_grocery</t>
  </si>
  <si>
    <t>09-09-2024 14:31:08</t>
  </si>
  <si>
    <t>09-09-2024 16:31:08</t>
  </si>
  <si>
    <t>08-09-2024 14:36:20</t>
  </si>
  <si>
    <t>08-09-2024 16:36:20</t>
  </si>
  <si>
    <t>em-business-2590-1-transaction-0191d210-79de-78dc-b4fa-113aa1-96b86c</t>
  </si>
  <si>
    <t>07-09-2024 14:49:29</t>
  </si>
  <si>
    <t>07-09-2024 16:49:29</t>
  </si>
  <si>
    <t>05-09-2024 16:16:45</t>
  </si>
  <si>
    <t>05-09-2024 18:16:45</t>
  </si>
  <si>
    <t>em-business-2590-1-transaction-0191c2f9-5348-798e-b5ae-7fe1b5-d4aaf6</t>
  </si>
  <si>
    <t>marketing</t>
  </si>
  <si>
    <t>processing</t>
  </si>
  <si>
    <t>05-09-2024 16:13:04</t>
  </si>
  <si>
    <t>05-09-2024 18:13:04</t>
  </si>
  <si>
    <t>em-business-2590-1-transaction-0191c2f5-f6c7-771f-8680-e3dcde-6ff72c</t>
  </si>
  <si>
    <t>em-business-2590-1-transaction-0191c2f5-f577-7617-9c9b-af8225-9844d0</t>
  </si>
  <si>
    <t>04-09-2024 15:10:57</t>
  </si>
  <si>
    <t>04-09-2024 17:10:57</t>
  </si>
  <si>
    <t>04-09-2024 15:07:05</t>
  </si>
  <si>
    <t>04-09-2024 17:07:05</t>
  </si>
  <si>
    <t>em-business-2590-1-transaction-0191bd93-3148-7011-8691-3b4831-0dda17</t>
  </si>
  <si>
    <t>03-09-2024 19:33:15</t>
  </si>
  <si>
    <t>03-09-2024 21:33:15</t>
  </si>
  <si>
    <t>03-09-2024 19:33:14</t>
  </si>
  <si>
    <t>03-09-2024 21:33:14</t>
  </si>
  <si>
    <t>em-business-2590-1-transaction-0191b960-7f05-71be-bed6-412d03-52fcff</t>
  </si>
  <si>
    <t>03-09-2024 19:32:43</t>
  </si>
  <si>
    <t>03-09-2024 21:32:43</t>
  </si>
  <si>
    <t>03-09-2024 19:32:41</t>
  </si>
  <si>
    <t>03-09-2024 21:32:41</t>
  </si>
  <si>
    <t>em-business-2590-1-transaction-0191b95f-fdd7-73fd-a18c-3c9e18-48e6c8</t>
  </si>
  <si>
    <t>03-09-2024 19:31:58</t>
  </si>
  <si>
    <t>03-09-2024 21:31:58</t>
  </si>
  <si>
    <t>03-09-2024 19:31:57</t>
  </si>
  <si>
    <t>03-09-2024 21:31:57</t>
  </si>
  <si>
    <t>em-business-2590-1-transaction-0191b95f-52ae-71c1-b012-ea5cf0-1480f9</t>
  </si>
  <si>
    <t>03-09-2024 19:31:17</t>
  </si>
  <si>
    <t>03-09-2024 21:31:17</t>
  </si>
  <si>
    <t>03-09-2024 19:31:15</t>
  </si>
  <si>
    <t>03-09-2024 21:31:15</t>
  </si>
  <si>
    <t>em-business-2590-1-transaction-0191b95e-afe5-73aa-b6f3-092bf4-869b59</t>
  </si>
  <si>
    <t>03-09-2024 19:30:37</t>
  </si>
  <si>
    <t>03-09-2024 21:30:37</t>
  </si>
  <si>
    <t>03-09-2024 19:30:35</t>
  </si>
  <si>
    <t>03-09-2024 21:30:35</t>
  </si>
  <si>
    <t>em-business-2590-1-transaction-0191b95e-11f5-7be7-8c1b-519fce-1aa9a9</t>
  </si>
  <si>
    <t>03-09-2024 19:30:04</t>
  </si>
  <si>
    <t>03-09-2024 21:30:04</t>
  </si>
  <si>
    <t>03-09-2024 19:30:03</t>
  </si>
  <si>
    <t>03-09-2024 21:30:03</t>
  </si>
  <si>
    <t>em-business-2590-1-transaction-0191b95d-9469-71b3-8e9c-f0307c-1bb7df</t>
  </si>
  <si>
    <t>03-09-2024 19:29:16</t>
  </si>
  <si>
    <t>03-09-2024 21:29:16</t>
  </si>
  <si>
    <t>03-09-2024 19:29:15</t>
  </si>
  <si>
    <t>03-09-2024 21:29:15</t>
  </si>
  <si>
    <t>em-business-2590-1-transaction-0191b95c-d88d-7db1-bfb8-6c0b9a-6e6fa4</t>
  </si>
  <si>
    <t>03-09-2024 19:28:17</t>
  </si>
  <si>
    <t>03-09-2024 21:28:17</t>
  </si>
  <si>
    <t>em-business-2590-1-transaction-0191b95b-f7fe-785e-b3b7-111885-676aa9</t>
  </si>
  <si>
    <t>03-09-2024 09:49:13</t>
  </si>
  <si>
    <t>03-09-2024 11:49:13</t>
  </si>
  <si>
    <t>em-business-2590-1-transaction-0191b749-fbe1-7318-b687-e87c39-161a56</t>
  </si>
  <si>
    <t>Taux TVA</t>
  </si>
  <si>
    <t>TVA = HT*txTVA = TTC*txTVA/(1+txTVA)</t>
  </si>
  <si>
    <t>TTC = HT*(1+txTVA)</t>
  </si>
  <si>
    <t>HT = TTC/(1+txTVA)</t>
  </si>
  <si>
    <t>Total</t>
  </si>
  <si>
    <t>TVA 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</si>
</sst>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8" formatCode="#,##0.00\ &quot;€&quot;;[Red]\-#,##0.00\ &quot;€&quot;"/>
    <numFmt numFmtId="164" formatCode="_ * #,##0.00_)\ &quot;€&quot;_ ;_ * \(#,##0.00\)\ &quot;€&quot;_ ;_ * &quot;-&quot;??_)\ &quot;€&quot;_ ;_ @_ "/>
    <numFmt numFmtId="165" formatCode="dd\-mm\-yyyy\ hh:mm:ss"/>
    <numFmt numFmtId="166" formatCode="#,##0.00\ &quot;€&quot;"/>
    <numFmt numFmtId="168" formatCode="0.0&quot; &quot;%"/>
  </numFmts>
  <fonts count="5" x14ac:knownFonts="1">
    <font>
      <sz val="12"/>
      <color theme="1"/>
      <name val="Arial"/>
      <family val="2"/>
      <scheme val="minor"/>
    </font>
    <font>
      <sz val="12"/>
      <color theme="1"/>
      <name val="Arial"/>
      <family val="2"/>
      <scheme val="minor"/>
    </font>
    <font>
      <sz val="12"/>
      <name val="Arial"/>
      <family val="2"/>
      <scheme val="minor"/>
    </font>
    <font>
      <b/>
      <sz val="12"/>
      <color theme="1"/>
      <name val="Arial"/>
      <family val="2"/>
      <scheme val="minor"/>
    </font>
    <font>
      <sz val="10"/>
      <color indexed="8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8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Border="1"/>
    <xf numFmtId="165" fontId="0" fillId="0" borderId="0" xfId="0" applyNumberFormat="1" applyBorder="1"/>
    <xf numFmtId="0" fontId="0" fillId="0" borderId="0" xfId="0" applyBorder="1" applyAlignment="1">
      <alignment vertical="top" wrapText="1"/>
    </xf>
    <xf numFmtId="0" fontId="2" fillId="2" borderId="0" xfId="0" applyFont="1" applyFill="1" applyBorder="1" applyAlignment="1">
      <alignment vertical="top" wrapText="1"/>
    </xf>
    <xf numFmtId="8" fontId="0" fillId="0" borderId="0" xfId="1" applyNumberFormat="1" applyFont="1" applyBorder="1"/>
    <xf numFmtId="8" fontId="0" fillId="2" borderId="0" xfId="1" applyNumberFormat="1" applyFont="1" applyFill="1" applyBorder="1"/>
    <xf numFmtId="8" fontId="0" fillId="2" borderId="0" xfId="0" applyNumberFormat="1" applyFill="1" applyBorder="1"/>
    <xf numFmtId="0" fontId="3" fillId="2" borderId="1" xfId="0" applyFont="1" applyFill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10" fontId="0" fillId="0" borderId="1" xfId="2" applyNumberFormat="1" applyFont="1" applyBorder="1" applyAlignment="1">
      <alignment horizontal="center" vertical="center"/>
    </xf>
    <xf numFmtId="168" fontId="0" fillId="0" borderId="0" xfId="2" applyFont="1"/>
    <xf numFmtId="168" fontId="0" fillId="0" borderId="0" xfId="2" applyFont="1" applyBorder="1"/>
    <xf numFmtId="0" fontId="0" fillId="3" borderId="0" xfId="0" applyFill="1" applyBorder="1" applyAlignment="1">
      <alignment vertical="top" wrapText="1"/>
    </xf>
    <xf numFmtId="0" fontId="0" fillId="3" borderId="0" xfId="0" applyFill="1"/>
    <xf numFmtId="0" fontId="0" fillId="0" borderId="0" xfId="0" applyNumberFormat="1"/>
    <xf numFmtId="0" fontId="1" fillId="0" borderId="0" xfId="0" applyNumberFormat="1" applyFont="1"/>
    <xf numFmtId="8" fontId="0" fillId="2" borderId="0" xfId="0" applyNumberFormat="1" applyFill="1"/>
    <xf numFmtId="8" fontId="0" fillId="2" borderId="0" xfId="0" applyNumberFormat="1" applyFont="1" applyFill="1"/>
  </cellXfs>
  <cellStyles count="3">
    <cellStyle name="Monétaire" xfId="1" builtinId="4"/>
    <cellStyle name="Normal" xfId="0" builtinId="0"/>
    <cellStyle name="Pourcentage" xfId="2" builtinId="5" customBuiltin="1"/>
  </cellStyles>
  <dxfs count="47">
    <dxf>
      <numFmt numFmtId="12" formatCode="#,##0.00\ &quot;€&quot;;[Red]\-#,##0.00\ &quot;€&quot;"/>
      <fill>
        <patternFill patternType="solid">
          <fgColor indexed="64"/>
          <bgColor rgb="FFFFFF00"/>
        </patternFill>
      </fill>
    </dxf>
    <dxf>
      <numFmt numFmtId="12" formatCode="#,##0.00\ &quot;€&quot;;[Red]\-#,##0.00\ &quot;€&quot;"/>
      <fill>
        <patternFill patternType="solid">
          <fgColor indexed="64"/>
          <bgColor rgb="FFFFFF00"/>
        </patternFill>
      </fill>
    </dxf>
    <dxf>
      <numFmt numFmtId="12" formatCode="#,##0.00\ &quot;€&quot;;[Red]\-#,##0.00\ &quot;€&quot;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numFmt numFmtId="12" formatCode="#,##0.00\ &quot;€&quot;;[Red]\-#,##0.00\ &quot;€&quot;"/>
      <fill>
        <patternFill patternType="solid">
          <fgColor indexed="64"/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2" formatCode="#,##0.00\ &quot;€&quot;;[Red]\-#,##0.00\ &quot;€&quot;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numFmt numFmtId="12" formatCode="#,##0.00\ &quot;€&quot;;[Red]\-#,##0.00\ &quot;€&quot;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9" tint="0.39997558519241921"/>
        </patternFill>
      </fill>
    </dxf>
    <dxf>
      <numFmt numFmtId="12" formatCode="#,##0.00\ &quot;€&quot;;[Red]\-#,##0.00\ &quot;€&quot;"/>
    </dxf>
    <dxf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65" formatCode="dd\-mm\-yyyy\ hh:mm:ss"/>
    </dxf>
    <dxf>
      <fill>
        <patternFill patternType="solid">
          <fgColor indexed="64"/>
          <bgColor rgb="FFFFFF00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theme="7" tint="0.79998168889431442"/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7"/>
        </top>
      </border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color theme="1"/>
      </font>
      <border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 style="thin">
          <color theme="7" tint="0.39994506668294322"/>
        </vertical>
        <horizontal style="thin">
          <color theme="7" tint="0.39997558519241921"/>
        </horizontal>
      </border>
    </dxf>
    <dxf>
      <numFmt numFmtId="165" formatCode="dd\-mm\-yyyy\ hh:mm:ss"/>
    </dxf>
    <dxf>
      <numFmt numFmtId="165" formatCode="dd\-mm\-yyyy\ hh:mm:ss"/>
    </dxf>
    <dxf>
      <numFmt numFmtId="165" formatCode="dd\-mm\-yyyy\ hh:mm:ss"/>
    </dxf>
  </dxfs>
  <tableStyles count="1" defaultTableStyle="TableStyleMedium5 2" defaultPivotStyle="PivotStyleLight16">
    <tableStyle name="TableStyleMedium5 2" pivot="0" count="8" xr9:uid="{1D69FDDA-BF3E-4A28-952B-00F0215CC55E}">
      <tableStyleElement type="wholeTable" dxfId="43"/>
      <tableStyleElement type="headerRow" dxfId="42"/>
      <tableStyleElement type="totalRow" dxfId="41"/>
      <tableStyleElement type="firstColumn" dxfId="40"/>
      <tableStyleElement type="lastColumn" dxfId="39"/>
      <tableStyleElement type="firstRowStripe" size="4"/>
      <tableStyleElement type="secondRowStripe" dxfId="38"/>
      <tableStyleElement type="firstColumnStripe" dxfId="3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749300</xdr:colOff>
      <xdr:row>8</xdr:row>
      <xdr:rowOff>120650</xdr:rowOff>
    </xdr:from>
    <xdr:to>
      <xdr:col>15</xdr:col>
      <xdr:colOff>488950</xdr:colOff>
      <xdr:row>18</xdr:row>
      <xdr:rowOff>184150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EFBAE12-5291-3EAA-DC6B-7FD0FA663CC7}"/>
            </a:ext>
          </a:extLst>
        </xdr:cNvPr>
        <xdr:cNvSpPr txBox="1"/>
      </xdr:nvSpPr>
      <xdr:spPr>
        <a:xfrm>
          <a:off x="7258050" y="1746250"/>
          <a:ext cx="5429250" cy="209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J'aimerai via mon onglet "data base" calculer différentes valeurs comme :</a:t>
          </a:r>
        </a:p>
        <a:p>
          <a:r>
            <a:rPr lang="fr-FR" sz="1400"/>
            <a:t>- CA</a:t>
          </a:r>
        </a:p>
        <a:p>
          <a:r>
            <a:rPr lang="fr-FR" sz="1400"/>
            <a:t>- Coût</a:t>
          </a:r>
        </a:p>
        <a:p>
          <a:r>
            <a:rPr lang="fr-FR" sz="1400"/>
            <a:t>- Résultat net</a:t>
          </a:r>
        </a:p>
        <a:p>
          <a:r>
            <a:rPr lang="fr-FR" sz="1400"/>
            <a:t>- TVA collectée</a:t>
          </a:r>
        </a:p>
        <a:p>
          <a:r>
            <a:rPr lang="fr-FR" sz="1400"/>
            <a:t>- Marge net</a:t>
          </a:r>
        </a:p>
        <a:p>
          <a:r>
            <a:rPr lang="fr-FR" sz="1400"/>
            <a:t>sur l'onglet " Bilan comptable"</a:t>
          </a:r>
        </a:p>
        <a:p>
          <a:r>
            <a:rPr lang="fr-FR" sz="1400"/>
            <a:t>j'aimerai aussi avoir un dashboard pour de l'affichage visuel, mais je suis perdu si quelqu'un peut m'aider svp</a:t>
          </a:r>
        </a:p>
        <a:p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D1CB4B-4006-4AAC-8970-60857E1BDEF9}" name="Tableau1" displayName="Tableau1" ref="A1:AP33" totalsRowCount="1" headerRowDxfId="36">
  <autoFilter ref="A1:AP32" xr:uid="{EC15F7EB-9430-9043-9EA5-B3889227E59D}"/>
  <tableColumns count="42">
    <tableColumn id="1" xr3:uid="{89137F8C-72A9-4C70-94F0-EEF4079967C7}" name="Statut" totalsRowLabel="Total"/>
    <tableColumn id="2" xr3:uid="{050D6BB2-260B-466D-8269-55502E72AA5D}" name="Date de la valeur (UTC)" dataDxfId="46"/>
    <tableColumn id="3" xr3:uid="{960BBB01-31FE-421C-A69F-EEC286B82E0E}" name="Date de la valeur (local)" dataDxfId="45"/>
    <tableColumn id="4" xr3:uid="{57C9389D-4899-4C7F-A82C-31C97811E553}" name="Date de l'opération (UTC)" dataDxfId="44"/>
    <tableColumn id="5" xr3:uid="{DBF05A04-F35E-4313-A3CA-9D396476719B}" name="Date de l'opération (local)" dataDxfId="35"/>
    <tableColumn id="6" xr3:uid="{D3CAE817-4E19-4BDD-88D6-0D8A01E72D6C}" name="Montant total (TTC)" dataDxfId="34" totalsRowDxfId="17" dataCellStyle="Monétaire"/>
    <tableColumn id="7" xr3:uid="{A56A231C-C086-4BDA-9BAD-F469F2EB7599}" name="Débit" dataDxfId="25" totalsRowDxfId="16" dataCellStyle="Monétaire">
      <calculatedColumnFormula>IF(Tableau1[[#This Row],[Montant total (TTC)]]&lt;0,-Tableau1[[#This Row],[Montant total (TTC)]],"")</calculatedColumnFormula>
    </tableColumn>
    <tableColumn id="8" xr3:uid="{AC6D4C24-A4FE-4EF5-B002-5EF0AF1FA8B7}" name="Crédit" dataDxfId="24" totalsRowDxfId="15" dataCellStyle="Monétaire">
      <calculatedColumnFormula>IF(Tableau1[[#This Row],[Montant total (TTC)]]&gt;=0,Tableau1[[#This Row],[Montant total (TTC)]],"")</calculatedColumnFormula>
    </tableColumn>
    <tableColumn id="9" xr3:uid="{67C5FE6F-43E3-4810-9D7A-1F613E76CEA4}" name="Solde" dataDxfId="33" totalsRowDxfId="14" dataCellStyle="Monétaire"/>
    <tableColumn id="10" xr3:uid="{BE3016B9-1C0C-489F-812F-B015EDF18F8B}" name="Devise"/>
    <tableColumn id="11" xr3:uid="{9A58584E-34DD-4CAD-A46B-983104240CD9}" name="Montant total (TTC) (local)" dataDxfId="32" totalsRowDxfId="13" dataCellStyle="Monétaire"/>
    <tableColumn id="12" xr3:uid="{C3690108-4D23-4601-8132-1699E21A49BC}" name="Devise (local)"/>
    <tableColumn id="13" xr3:uid="{01A3C044-F26E-4794-ADF3-4051F16D4F07}" name="Montant total de la TVA" dataDxfId="21" totalsRowDxfId="12" dataCellStyle="Monétaire">
      <calculatedColumnFormula>Tableau1[[#This Row],[Montant total (TTC)]]-Tableau1[[#This Row],[Montant total (HT)]]</calculatedColumnFormula>
    </tableColumn>
    <tableColumn id="14" xr3:uid="{12B1B904-AB2D-45EA-8D0E-7D9991AEB4F8}" name="Montant total (HT)" dataDxfId="22" totalsRowDxfId="11" dataCellStyle="Monétaire">
      <calculatedColumnFormula>Tableau1[[#This Row],[Montant total (TTC)]]/(1+Tableau1[[#This Row],[Taux TVA]])</calculatedColumnFormula>
    </tableColumn>
    <tableColumn id="42" xr3:uid="{C75565DE-987D-4A0E-9C71-449250923377}" name="Taux TVA" dataDxfId="23" totalsRowDxfId="10" dataCellStyle="Pourcentage"/>
    <tableColumn id="15" xr3:uid="{2FB5F20C-2553-4E1D-9638-51936DC0838B}" name="Montant de la TVA (0.0 %)" dataDxfId="31" totalsRowDxfId="9" dataCellStyle="Monétaire"/>
    <tableColumn id="16" xr3:uid="{00DAE5C8-D1A9-4C45-9D7D-C0CE89C75A51}" name="Montant (0.0 % HT)" dataDxfId="30" totalsRowDxfId="8" dataCellStyle="Monétaire"/>
    <tableColumn id="17" xr3:uid="{A47E2065-15E7-4E0F-9600-CE54F68C10C2}" name="Montant de la TVA (5.5 %)" dataDxfId="29" totalsRowDxfId="7" dataCellStyle="Monétaire"/>
    <tableColumn id="18" xr3:uid="{12ACBC59-F5C6-4BEF-8AA9-6230EECB334C}" name="Montant (5.5 % HT)" dataDxfId="28" totalsRowDxfId="6" dataCellStyle="Monétaire"/>
    <tableColumn id="19" xr3:uid="{D6AFDE18-54B1-4607-8457-CA4DCE0BA2A1}" name="Montant de la TVA (20.0 %)" dataDxfId="27" totalsRowDxfId="5" dataCellStyle="Monétaire"/>
    <tableColumn id="20" xr3:uid="{BD517167-2DEA-417A-AE48-AD3E46DB3459}" name="Montant (20.0 % HT)" dataDxfId="26" totalsRowDxfId="4" dataCellStyle="Monétaire"/>
    <tableColumn id="21" xr3:uid="{5A840ABD-0A3B-41E5-B18D-39F37FED9F3F}" name="Nom du compte"/>
    <tableColumn id="22" xr3:uid="{549BFE62-D774-4D6C-96B2-83392D7B43A0}" name="IBAN du compte"/>
    <tableColumn id="23" xr3:uid="{AF93C3F7-662B-4542-A77B-CB2919E5AED7}" name="Nom de la contrepartie"/>
    <tableColumn id="24" xr3:uid="{A6F17BCE-50F2-491E-9882-2B7D81BC9C30}" name="IBAN de la contrepartie"/>
    <tableColumn id="25" xr3:uid="{4914A13D-DEDF-4071-8C02-433954BF4BB0}" name="Méthode de paiement"/>
    <tableColumn id="26" xr3:uid="{6E626C01-895C-4392-ABCD-9602A397975F}" name="Nom de la carte"/>
    <tableColumn id="27" xr3:uid="{767C8ED5-2310-4B12-AB70-C3E86A1E5923}" name="Initiateur"/>
    <tableColumn id="28" xr3:uid="{064E498E-8590-4FCB-B087-3DF7F2F2FCCA}" name="Adresse email de l'initiateur"/>
    <tableColumn id="29" xr3:uid="{8042FB0C-FCE6-43F8-99CB-937FA9029994}" name="Équipe"/>
    <tableColumn id="30" xr3:uid="{4CDD0B72-AB7E-470E-B440-475EACFD460A}" name="Justificatif"/>
    <tableColumn id="31" xr3:uid="{708BDC14-8289-4B6D-8ABD-750C7C955BD6}" name="Justificatif requis"/>
    <tableColumn id="32" xr3:uid="{F5ADAF51-1926-4655-90A8-353040117328}" name="Justificatif perdu"/>
    <tableColumn id="33" xr3:uid="{0BC90513-EE5D-4699-9CCE-7597A728804D}" name="Identifiant de transaction"/>
    <tableColumn id="34" xr3:uid="{330D9E28-9615-4840-8680-031DFE565295}" name="Catégorie"/>
    <tableColumn id="35" xr3:uid="{66109915-9D2E-406B-A34D-182032B76350}" name="Référence"/>
    <tableColumn id="36" xr3:uid="{6856FC09-3F25-4954-8FE4-6F9A1EB1F41C}" name="Note"/>
    <tableColumn id="37" xr3:uid="{8BFBFC14-6DF9-4D07-A0B5-6E39965FFE09}" name="Banque"/>
    <tableColumn id="38" xr3:uid="{1AC0CFF2-9467-44A4-88C3-56B88004D7C9}" name="ID du compte"/>
    <tableColumn id="39" xr3:uid="{EBD7F608-FEA3-43E6-8E97-E597D7AB335D}" name="Chiffre d'affaire généré" totalsRowFunction="sum" dataDxfId="19" totalsRowDxfId="3" dataCellStyle="Monétaire">
      <calculatedColumnFormula>IF(Tableau1[[#This Row],[Montant total (HT)]]&gt;=0,Tableau1[[#This Row],[Montant total (HT)]],"")</calculatedColumnFormula>
    </tableColumn>
    <tableColumn id="40" xr3:uid="{2DF3C141-9091-45A0-8AA8-A98D028555D8}" name="TVA réel" totalsRowFunction="sum" dataDxfId="0" totalsRowDxfId="2">
      <calculatedColumnFormula>Tableau1[[#This Row],[Montant total de la TVA]]</calculatedColumnFormula>
    </tableColumn>
    <tableColumn id="41" xr3:uid="{01C2F784-3032-4D6F-B1EC-DAE4B2FDDB21}" name="Coût" totalsRowFunction="sum" dataDxfId="18" totalsRowDxfId="1">
      <calculatedColumnFormula>IF(Tableau1[[#This Row],[Montant total (HT)]]&lt;0,Tableau1[[#This Row],[Montant total (HT)]],"")</calculatedColumnFormula>
    </tableColumn>
  </tableColumns>
  <tableStyleInfo name="TableStyleMedium5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39FEBB-6C9A-4CDF-AE1B-27CC8BB3D1EE}" name="Tableau2" displayName="Tableau2" ref="AR1:AR4" totalsRowShown="0" headerRowDxfId="20" dataCellStyle="Pourcentage">
  <autoFilter ref="AR1:AR4" xr:uid="{7639FEBB-6C9A-4CDF-AE1B-27CC8BB3D1EE}"/>
  <tableColumns count="1">
    <tableColumn id="1" xr3:uid="{9DE2B612-C49B-4508-982A-56362185F1F7}" name="Taux TVA" dataCellStyle="Pourcentage"/>
  </tableColumns>
  <tableStyleInfo name="TableStyleMedium5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Personnalisé 1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1EAAF-45FF-C440-BE6E-0460E79850CD}">
  <dimension ref="A1:E2"/>
  <sheetViews>
    <sheetView showGridLines="0" tabSelected="1" workbookViewId="0">
      <selection activeCell="L25" sqref="L25"/>
    </sheetView>
  </sheetViews>
  <sheetFormatPr baseColWidth="10" defaultRowHeight="15.5" x14ac:dyDescent="0.35"/>
  <cols>
    <col min="1" max="1" width="13.69140625" customWidth="1"/>
    <col min="2" max="2" width="11.07421875" bestFit="1" customWidth="1"/>
    <col min="3" max="3" width="13.07421875" customWidth="1"/>
    <col min="4" max="4" width="10.07421875" bestFit="1" customWidth="1"/>
    <col min="5" max="5" width="9.4609375" customWidth="1"/>
  </cols>
  <sheetData>
    <row r="1" spans="1:5" x14ac:dyDescent="0.35">
      <c r="A1" s="8" t="s">
        <v>0</v>
      </c>
      <c r="B1" s="8" t="s">
        <v>1</v>
      </c>
      <c r="C1" s="8" t="s">
        <v>2</v>
      </c>
      <c r="D1" s="8" t="s">
        <v>209</v>
      </c>
      <c r="E1" s="8" t="s">
        <v>6</v>
      </c>
    </row>
    <row r="2" spans="1:5" x14ac:dyDescent="0.35">
      <c r="A2" s="9">
        <f>SUM(Tableau1[Chiffre d''affaire généré])</f>
        <v>687.5</v>
      </c>
      <c r="B2" s="9">
        <f>-SUM(Tableau1[Coût])</f>
        <v>27384.326500789888</v>
      </c>
      <c r="C2" s="9">
        <f>A2-B2</f>
        <v>-26696.826500789888</v>
      </c>
      <c r="D2" s="9">
        <f>SUM(Tableau1[TVA réel])</f>
        <v>-1102.8034992101107</v>
      </c>
      <c r="E2" s="10">
        <f>C2/A2</f>
        <v>-38.831747637512564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5F7EB-9430-9043-9EA5-B3889227E59D}">
  <dimension ref="A1:AR33"/>
  <sheetViews>
    <sheetView showGridLines="0" workbookViewId="0">
      <selection activeCell="AO4" sqref="AO4"/>
    </sheetView>
  </sheetViews>
  <sheetFormatPr baseColWidth="10" defaultRowHeight="15.5" outlineLevelCol="1" x14ac:dyDescent="0.35"/>
  <cols>
    <col min="1" max="1" width="9.61328125" customWidth="1"/>
    <col min="2" max="5" width="17.4609375" customWidth="1"/>
    <col min="6" max="6" width="10.84375" customWidth="1"/>
    <col min="7" max="7" width="10.3046875" customWidth="1"/>
    <col min="8" max="8" width="8.921875" customWidth="1"/>
    <col min="9" max="9" width="11.3046875" customWidth="1"/>
    <col min="10" max="10" width="4.23046875" customWidth="1"/>
    <col min="11" max="11" width="10.84375" customWidth="1"/>
    <col min="12" max="12" width="8.84375" customWidth="1"/>
    <col min="13" max="13" width="8.921875" customWidth="1"/>
    <col min="14" max="14" width="10.3046875" customWidth="1"/>
    <col min="15" max="15" width="6.3828125" customWidth="1"/>
    <col min="16" max="16" width="8.921875" customWidth="1"/>
    <col min="17" max="17" width="10.3046875" customWidth="1"/>
    <col min="18" max="18" width="9.07421875" customWidth="1"/>
    <col min="19" max="19" width="7.921875" customWidth="1"/>
    <col min="20" max="20" width="8.921875" customWidth="1"/>
    <col min="21" max="21" width="10.3046875" customWidth="1"/>
    <col min="22" max="22" width="14.53515625" hidden="1" customWidth="1" outlineLevel="1"/>
    <col min="23" max="23" width="15.921875" hidden="1" customWidth="1" outlineLevel="1"/>
    <col min="24" max="24" width="21.61328125" hidden="1" customWidth="1" outlineLevel="1"/>
    <col min="25" max="25" width="21.765625" hidden="1" customWidth="1" outlineLevel="1"/>
    <col min="26" max="26" width="10.3046875" hidden="1" customWidth="1" outlineLevel="1"/>
    <col min="27" max="27" width="7.23046875" hidden="1" customWidth="1" outlineLevel="1"/>
    <col min="28" max="28" width="10.4609375" hidden="1" customWidth="1" outlineLevel="1"/>
    <col min="29" max="29" width="25.765625" hidden="1" customWidth="1" outlineLevel="1"/>
    <col min="30" max="30" width="8.4609375" hidden="1" customWidth="1" outlineLevel="1"/>
    <col min="31" max="31" width="11.3828125" hidden="1" customWidth="1" outlineLevel="1"/>
    <col min="32" max="33" width="9.53515625" hidden="1" customWidth="1" outlineLevel="1"/>
    <col min="34" max="34" width="63.3828125" hidden="1" customWidth="1" outlineLevel="1"/>
    <col min="35" max="35" width="18.4609375" hidden="1" customWidth="1" outlineLevel="1"/>
    <col min="36" max="36" width="11.23046875" hidden="1" customWidth="1" outlineLevel="1"/>
    <col min="37" max="37" width="6.765625" hidden="1" customWidth="1" outlineLevel="1"/>
    <col min="38" max="38" width="9" hidden="1" customWidth="1" outlineLevel="1"/>
    <col min="39" max="39" width="13.69140625" hidden="1" customWidth="1" outlineLevel="1"/>
    <col min="40" max="40" width="9" customWidth="1" collapsed="1"/>
    <col min="41" max="41" width="10.23046875" bestFit="1" customWidth="1"/>
    <col min="42" max="42" width="11.07421875" bestFit="1" customWidth="1"/>
  </cols>
  <sheetData>
    <row r="1" spans="1:44" ht="62" x14ac:dyDescent="0.35">
      <c r="A1" s="3" t="s">
        <v>7</v>
      </c>
      <c r="B1" s="3" t="s">
        <v>8</v>
      </c>
      <c r="C1" s="3" t="s">
        <v>9</v>
      </c>
      <c r="D1" s="3" t="s">
        <v>10</v>
      </c>
      <c r="E1" s="3" t="s">
        <v>11</v>
      </c>
      <c r="F1" s="3" t="s">
        <v>12</v>
      </c>
      <c r="G1" s="3" t="s">
        <v>13</v>
      </c>
      <c r="H1" s="3" t="s">
        <v>14</v>
      </c>
      <c r="I1" s="3" t="s">
        <v>15</v>
      </c>
      <c r="J1" s="3" t="s">
        <v>16</v>
      </c>
      <c r="K1" s="3" t="s">
        <v>17</v>
      </c>
      <c r="L1" s="3" t="s">
        <v>18</v>
      </c>
      <c r="M1" s="13" t="s">
        <v>19</v>
      </c>
      <c r="N1" s="13" t="s">
        <v>20</v>
      </c>
      <c r="O1" s="13" t="s">
        <v>204</v>
      </c>
      <c r="P1" s="3" t="s">
        <v>21</v>
      </c>
      <c r="Q1" s="3" t="s">
        <v>22</v>
      </c>
      <c r="R1" s="3" t="s">
        <v>23</v>
      </c>
      <c r="S1" s="3" t="s">
        <v>24</v>
      </c>
      <c r="T1" s="3" t="s">
        <v>25</v>
      </c>
      <c r="U1" s="3" t="s">
        <v>26</v>
      </c>
      <c r="V1" s="3" t="s">
        <v>27</v>
      </c>
      <c r="W1" s="3" t="s">
        <v>28</v>
      </c>
      <c r="X1" s="3" t="s">
        <v>29</v>
      </c>
      <c r="Y1" s="3" t="s">
        <v>30</v>
      </c>
      <c r="Z1" s="3" t="s">
        <v>31</v>
      </c>
      <c r="AA1" s="3" t="s">
        <v>32</v>
      </c>
      <c r="AB1" s="3" t="s">
        <v>33</v>
      </c>
      <c r="AC1" s="3" t="s">
        <v>34</v>
      </c>
      <c r="AD1" s="3" t="s">
        <v>35</v>
      </c>
      <c r="AE1" s="3" t="s">
        <v>36</v>
      </c>
      <c r="AF1" s="3" t="s">
        <v>37</v>
      </c>
      <c r="AG1" s="3" t="s">
        <v>38</v>
      </c>
      <c r="AH1" s="3" t="s">
        <v>39</v>
      </c>
      <c r="AI1" s="3" t="s">
        <v>40</v>
      </c>
      <c r="AJ1" s="3" t="s">
        <v>41</v>
      </c>
      <c r="AK1" s="3" t="s">
        <v>42</v>
      </c>
      <c r="AL1" s="3" t="s">
        <v>43</v>
      </c>
      <c r="AM1" s="3" t="s">
        <v>44</v>
      </c>
      <c r="AN1" s="4" t="s">
        <v>3</v>
      </c>
      <c r="AO1" s="4" t="s">
        <v>5</v>
      </c>
      <c r="AP1" s="4" t="s">
        <v>4</v>
      </c>
      <c r="AR1" s="14" t="s">
        <v>204</v>
      </c>
    </row>
    <row r="2" spans="1:44" x14ac:dyDescent="0.35">
      <c r="A2" s="1" t="s">
        <v>45</v>
      </c>
      <c r="B2" s="2" t="s">
        <v>46</v>
      </c>
      <c r="C2" s="2" t="s">
        <v>47</v>
      </c>
      <c r="D2" s="2" t="s">
        <v>48</v>
      </c>
      <c r="E2" s="2" t="s">
        <v>49</v>
      </c>
      <c r="F2" s="5">
        <v>-228</v>
      </c>
      <c r="G2" s="5">
        <f>IF(Tableau1[[#This Row],[Montant total (TTC)]]&lt;0,-Tableau1[[#This Row],[Montant total (TTC)]],"")</f>
        <v>228</v>
      </c>
      <c r="H2" s="5" t="str">
        <f>IF(Tableau1[[#This Row],[Montant total (TTC)]]&gt;=0,Tableau1[[#This Row],[Montant total (TTC)]],"")</f>
        <v/>
      </c>
      <c r="I2" s="5">
        <v>6469.3</v>
      </c>
      <c r="J2" s="1" t="s">
        <v>51</v>
      </c>
      <c r="K2" s="5">
        <v>-228</v>
      </c>
      <c r="L2" s="1" t="s">
        <v>51</v>
      </c>
      <c r="M2" s="5">
        <f>Tableau1[[#This Row],[Montant total (TTC)]]-Tableau1[[#This Row],[Montant total (HT)]]</f>
        <v>-38</v>
      </c>
      <c r="N2" s="5">
        <f>Tableau1[[#This Row],[Montant total (TTC)]]/(1+Tableau1[[#This Row],[Taux TVA]])</f>
        <v>-190</v>
      </c>
      <c r="O2" s="12">
        <v>0.2</v>
      </c>
      <c r="P2" s="5" t="s">
        <v>50</v>
      </c>
      <c r="Q2" s="5" t="s">
        <v>50</v>
      </c>
      <c r="R2" s="5" t="s">
        <v>50</v>
      </c>
      <c r="S2" s="5" t="s">
        <v>50</v>
      </c>
      <c r="T2" s="5">
        <v>38</v>
      </c>
      <c r="U2" s="5">
        <v>190</v>
      </c>
      <c r="V2" s="1" t="s">
        <v>52</v>
      </c>
      <c r="W2" s="1"/>
      <c r="X2" s="1"/>
      <c r="Y2" s="1"/>
      <c r="Z2" s="1" t="s">
        <v>53</v>
      </c>
      <c r="AA2" s="1" t="s">
        <v>50</v>
      </c>
      <c r="AB2" s="1"/>
      <c r="AC2" s="1"/>
      <c r="AD2" s="1"/>
      <c r="AE2" s="1"/>
      <c r="AF2" s="1" t="s">
        <v>54</v>
      </c>
      <c r="AG2" s="1" t="s">
        <v>55</v>
      </c>
      <c r="AH2" s="1" t="s">
        <v>56</v>
      </c>
      <c r="AI2" s="1" t="s">
        <v>57</v>
      </c>
      <c r="AJ2" s="1"/>
      <c r="AK2" s="1" t="s">
        <v>50</v>
      </c>
      <c r="AL2" s="1"/>
      <c r="AM2" s="1"/>
      <c r="AN2" s="6" t="str">
        <f>IF(Tableau1[[#This Row],[Montant total (HT)]]&gt;=0,Tableau1[[#This Row],[Montant total (HT)]],"")</f>
        <v/>
      </c>
      <c r="AO2" s="7">
        <f>Tableau1[[#This Row],[Montant total de la TVA]]</f>
        <v>-38</v>
      </c>
      <c r="AP2" s="7">
        <f>IF(Tableau1[[#This Row],[Montant total (HT)]]&lt;0,Tableau1[[#This Row],[Montant total (HT)]],"")</f>
        <v>-190</v>
      </c>
      <c r="AR2" s="11">
        <v>0</v>
      </c>
    </row>
    <row r="3" spans="1:44" x14ac:dyDescent="0.35">
      <c r="A3" s="1" t="s">
        <v>45</v>
      </c>
      <c r="B3" s="2" t="s">
        <v>58</v>
      </c>
      <c r="C3" s="2" t="s">
        <v>59</v>
      </c>
      <c r="D3" s="2" t="s">
        <v>60</v>
      </c>
      <c r="E3" s="2" t="s">
        <v>61</v>
      </c>
      <c r="F3" s="5">
        <v>-82.8</v>
      </c>
      <c r="G3" s="5">
        <f>IF(Tableau1[[#This Row],[Montant total (TTC)]]&lt;0,-Tableau1[[#This Row],[Montant total (TTC)]],"")</f>
        <v>82.8</v>
      </c>
      <c r="H3" s="5" t="str">
        <f>IF(Tableau1[[#This Row],[Montant total (TTC)]]&gt;=0,Tableau1[[#This Row],[Montant total (TTC)]],"")</f>
        <v/>
      </c>
      <c r="I3" s="5">
        <v>7389.69</v>
      </c>
      <c r="J3" s="1" t="s">
        <v>51</v>
      </c>
      <c r="K3" s="5">
        <v>-82.8</v>
      </c>
      <c r="L3" s="1" t="s">
        <v>51</v>
      </c>
      <c r="M3" s="5">
        <f>Tableau1[[#This Row],[Montant total (TTC)]]-Tableau1[[#This Row],[Montant total (HT)]]</f>
        <v>-13.799999999999997</v>
      </c>
      <c r="N3" s="5">
        <f>Tableau1[[#This Row],[Montant total (TTC)]]/(1+Tableau1[[#This Row],[Taux TVA]])</f>
        <v>-69</v>
      </c>
      <c r="O3" s="12">
        <v>0.2</v>
      </c>
      <c r="P3" s="5" t="s">
        <v>50</v>
      </c>
      <c r="Q3" s="5" t="s">
        <v>50</v>
      </c>
      <c r="R3" s="5" t="s">
        <v>50</v>
      </c>
      <c r="S3" s="5" t="s">
        <v>50</v>
      </c>
      <c r="T3" s="5">
        <v>13.8</v>
      </c>
      <c r="U3" s="5">
        <v>69</v>
      </c>
      <c r="V3" s="1" t="s">
        <v>52</v>
      </c>
      <c r="W3" s="1"/>
      <c r="X3" s="1"/>
      <c r="Y3" s="1"/>
      <c r="Z3" s="1" t="s">
        <v>62</v>
      </c>
      <c r="AA3" s="1" t="s">
        <v>63</v>
      </c>
      <c r="AB3" s="1"/>
      <c r="AC3" s="1"/>
      <c r="AD3" s="1"/>
      <c r="AE3" s="1"/>
      <c r="AF3" s="1" t="s">
        <v>54</v>
      </c>
      <c r="AG3" s="1" t="s">
        <v>55</v>
      </c>
      <c r="AH3" s="1" t="s">
        <v>64</v>
      </c>
      <c r="AI3" s="1" t="s">
        <v>65</v>
      </c>
      <c r="AJ3" s="1"/>
      <c r="AK3" s="1" t="s">
        <v>50</v>
      </c>
      <c r="AL3" s="1"/>
      <c r="AM3" s="1"/>
      <c r="AN3" s="6" t="str">
        <f>IF(Tableau1[[#This Row],[Montant total (HT)]]&gt;=0,Tableau1[[#This Row],[Montant total (HT)]],"")</f>
        <v/>
      </c>
      <c r="AO3" s="7">
        <f>Tableau1[[#This Row],[Montant total de la TVA]]</f>
        <v>-13.799999999999997</v>
      </c>
      <c r="AP3" s="7">
        <f>IF(Tableau1[[#This Row],[Montant total (HT)]]&lt;0,Tableau1[[#This Row],[Montant total (HT)]],"")</f>
        <v>-69</v>
      </c>
      <c r="AR3" s="11">
        <v>5.5E-2</v>
      </c>
    </row>
    <row r="4" spans="1:44" x14ac:dyDescent="0.35">
      <c r="A4" s="1" t="s">
        <v>45</v>
      </c>
      <c r="B4" s="2" t="s">
        <v>66</v>
      </c>
      <c r="C4" s="2" t="s">
        <v>67</v>
      </c>
      <c r="D4" s="2" t="s">
        <v>68</v>
      </c>
      <c r="E4" s="2" t="s">
        <v>69</v>
      </c>
      <c r="F4" s="5">
        <v>-692.39</v>
      </c>
      <c r="G4" s="5">
        <f>IF(Tableau1[[#This Row],[Montant total (TTC)]]&lt;0,-Tableau1[[#This Row],[Montant total (TTC)]],"")</f>
        <v>692.39</v>
      </c>
      <c r="H4" s="5" t="str">
        <f>IF(Tableau1[[#This Row],[Montant total (TTC)]]&gt;=0,Tableau1[[#This Row],[Montant total (TTC)]],"")</f>
        <v/>
      </c>
      <c r="I4" s="5">
        <v>6697.3</v>
      </c>
      <c r="J4" s="1" t="s">
        <v>51</v>
      </c>
      <c r="K4" s="5">
        <v>-692.39</v>
      </c>
      <c r="L4" s="1" t="s">
        <v>51</v>
      </c>
      <c r="M4" s="5">
        <f>Tableau1[[#This Row],[Montant total (TTC)]]-Tableau1[[#This Row],[Montant total (HT)]]</f>
        <v>-115.39833333333331</v>
      </c>
      <c r="N4" s="5">
        <f>Tableau1[[#This Row],[Montant total (TTC)]]/(1+Tableau1[[#This Row],[Taux TVA]])</f>
        <v>-576.99166666666667</v>
      </c>
      <c r="O4" s="12">
        <v>0.2</v>
      </c>
      <c r="P4" s="5" t="s">
        <v>50</v>
      </c>
      <c r="Q4" s="5" t="s">
        <v>50</v>
      </c>
      <c r="R4" s="5" t="s">
        <v>50</v>
      </c>
      <c r="S4" s="5" t="s">
        <v>50</v>
      </c>
      <c r="T4" s="6">
        <v>105</v>
      </c>
      <c r="U4" s="6">
        <v>525</v>
      </c>
      <c r="V4" s="1" t="s">
        <v>52</v>
      </c>
      <c r="W4" s="1"/>
      <c r="X4" s="1"/>
      <c r="Y4" s="1"/>
      <c r="Z4" s="1" t="s">
        <v>62</v>
      </c>
      <c r="AA4" s="1" t="s">
        <v>63</v>
      </c>
      <c r="AB4" s="1"/>
      <c r="AC4" s="1"/>
      <c r="AD4" s="1"/>
      <c r="AE4" s="1"/>
      <c r="AF4" s="1" t="s">
        <v>54</v>
      </c>
      <c r="AG4" s="1" t="s">
        <v>55</v>
      </c>
      <c r="AH4" s="1" t="s">
        <v>70</v>
      </c>
      <c r="AI4" s="1" t="s">
        <v>71</v>
      </c>
      <c r="AJ4" s="1"/>
      <c r="AK4" s="1" t="s">
        <v>50</v>
      </c>
      <c r="AL4" s="1"/>
      <c r="AM4" s="1"/>
      <c r="AN4" s="6" t="str">
        <f>IF(Tableau1[[#This Row],[Montant total (HT)]]&gt;=0,Tableau1[[#This Row],[Montant total (HT)]],"")</f>
        <v/>
      </c>
      <c r="AO4" s="7">
        <f>Tableau1[[#This Row],[Montant total de la TVA]]</f>
        <v>-115.39833333333331</v>
      </c>
      <c r="AP4" s="7">
        <f>IF(Tableau1[[#This Row],[Montant total (HT)]]&lt;0,Tableau1[[#This Row],[Montant total (HT)]],"")</f>
        <v>-576.99166666666667</v>
      </c>
      <c r="AR4" s="11">
        <v>0.2</v>
      </c>
    </row>
    <row r="5" spans="1:44" x14ac:dyDescent="0.35">
      <c r="A5" s="1" t="s">
        <v>45</v>
      </c>
      <c r="B5" s="2" t="s">
        <v>72</v>
      </c>
      <c r="C5" s="2" t="s">
        <v>73</v>
      </c>
      <c r="D5" s="2" t="s">
        <v>72</v>
      </c>
      <c r="E5" s="2" t="s">
        <v>73</v>
      </c>
      <c r="F5" s="5">
        <v>275</v>
      </c>
      <c r="G5" s="5" t="str">
        <f>IF(Tableau1[[#This Row],[Montant total (TTC)]]&lt;0,-Tableau1[[#This Row],[Montant total (TTC)]],"")</f>
        <v/>
      </c>
      <c r="H5" s="5">
        <f>IF(Tableau1[[#This Row],[Montant total (TTC)]]&gt;=0,Tableau1[[#This Row],[Montant total (TTC)]],"")</f>
        <v>275</v>
      </c>
      <c r="I5" s="5">
        <v>8272.49</v>
      </c>
      <c r="J5" s="1" t="s">
        <v>51</v>
      </c>
      <c r="K5" s="5">
        <v>275</v>
      </c>
      <c r="L5" s="1" t="s">
        <v>51</v>
      </c>
      <c r="M5" s="5">
        <f>Tableau1[[#This Row],[Montant total (TTC)]]-Tableau1[[#This Row],[Montant total (HT)]]</f>
        <v>45.833333333333314</v>
      </c>
      <c r="N5" s="5">
        <f>Tableau1[[#This Row],[Montant total (TTC)]]/(1+Tableau1[[#This Row],[Taux TVA]])</f>
        <v>229.16666666666669</v>
      </c>
      <c r="O5" s="12">
        <v>0.2</v>
      </c>
      <c r="P5" s="5" t="s">
        <v>50</v>
      </c>
      <c r="Q5" s="5" t="s">
        <v>50</v>
      </c>
      <c r="R5" s="5" t="s">
        <v>50</v>
      </c>
      <c r="S5" s="5" t="s">
        <v>50</v>
      </c>
      <c r="T5" s="5">
        <v>45.83</v>
      </c>
      <c r="U5" s="5">
        <v>229.17</v>
      </c>
      <c r="V5" s="1" t="s">
        <v>52</v>
      </c>
      <c r="W5" s="1"/>
      <c r="X5" s="1"/>
      <c r="Y5" s="1"/>
      <c r="Z5" s="1" t="s">
        <v>53</v>
      </c>
      <c r="AA5" s="1" t="s">
        <v>50</v>
      </c>
      <c r="AB5" s="1"/>
      <c r="AC5" s="1"/>
      <c r="AD5" s="1"/>
      <c r="AE5" s="1"/>
      <c r="AF5" s="1" t="s">
        <v>54</v>
      </c>
      <c r="AG5" s="1" t="s">
        <v>55</v>
      </c>
      <c r="AH5" s="1" t="s">
        <v>74</v>
      </c>
      <c r="AI5" s="1" t="s">
        <v>75</v>
      </c>
      <c r="AJ5" s="1"/>
      <c r="AK5" s="1" t="s">
        <v>50</v>
      </c>
      <c r="AL5" s="1"/>
      <c r="AM5" s="1"/>
      <c r="AN5" s="6">
        <f>IF(Tableau1[[#This Row],[Montant total (HT)]]&gt;=0,Tableau1[[#This Row],[Montant total (HT)]],"")</f>
        <v>229.16666666666669</v>
      </c>
      <c r="AO5" s="7">
        <f>Tableau1[[#This Row],[Montant total de la TVA]]</f>
        <v>45.833333333333314</v>
      </c>
      <c r="AP5" s="7" t="str">
        <f>IF(Tableau1[[#This Row],[Montant total (HT)]]&lt;0,Tableau1[[#This Row],[Montant total (HT)]],"")</f>
        <v/>
      </c>
    </row>
    <row r="6" spans="1:44" x14ac:dyDescent="0.35">
      <c r="A6" s="1" t="s">
        <v>45</v>
      </c>
      <c r="B6" s="2" t="s">
        <v>76</v>
      </c>
      <c r="C6" s="2" t="s">
        <v>77</v>
      </c>
      <c r="D6" s="2" t="s">
        <v>78</v>
      </c>
      <c r="E6" s="2" t="s">
        <v>79</v>
      </c>
      <c r="F6" s="5">
        <v>-400</v>
      </c>
      <c r="G6" s="5">
        <f>IF(Tableau1[[#This Row],[Montant total (TTC)]]&lt;0,-Tableau1[[#This Row],[Montant total (TTC)]],"")</f>
        <v>400</v>
      </c>
      <c r="H6" s="5" t="str">
        <f>IF(Tableau1[[#This Row],[Montant total (TTC)]]&gt;=0,Tableau1[[#This Row],[Montant total (TTC)]],"")</f>
        <v/>
      </c>
      <c r="I6" s="5">
        <v>7872.49</v>
      </c>
      <c r="J6" s="1" t="s">
        <v>51</v>
      </c>
      <c r="K6" s="5">
        <v>-400</v>
      </c>
      <c r="L6" s="1" t="s">
        <v>51</v>
      </c>
      <c r="M6" s="5">
        <f>Tableau1[[#This Row],[Montant total (TTC)]]-Tableau1[[#This Row],[Montant total (HT)]]</f>
        <v>0</v>
      </c>
      <c r="N6" s="5">
        <f>Tableau1[[#This Row],[Montant total (TTC)]]/(1+Tableau1[[#This Row],[Taux TVA]])</f>
        <v>-400</v>
      </c>
      <c r="O6" s="12">
        <v>0</v>
      </c>
      <c r="P6" s="5" t="s">
        <v>50</v>
      </c>
      <c r="Q6" s="5" t="s">
        <v>50</v>
      </c>
      <c r="R6" s="5" t="s">
        <v>50</v>
      </c>
      <c r="S6" s="5" t="s">
        <v>50</v>
      </c>
      <c r="T6" s="5" t="s">
        <v>50</v>
      </c>
      <c r="U6" s="5" t="s">
        <v>50</v>
      </c>
      <c r="V6" s="1" t="s">
        <v>52</v>
      </c>
      <c r="W6" s="1"/>
      <c r="X6" s="1"/>
      <c r="Y6" s="1"/>
      <c r="Z6" s="1" t="s">
        <v>62</v>
      </c>
      <c r="AA6" s="1" t="s">
        <v>63</v>
      </c>
      <c r="AB6" s="1"/>
      <c r="AC6" s="1"/>
      <c r="AD6" s="1"/>
      <c r="AE6" s="1"/>
      <c r="AF6" s="1" t="s">
        <v>54</v>
      </c>
      <c r="AG6" s="1" t="s">
        <v>55</v>
      </c>
      <c r="AH6" s="1" t="s">
        <v>80</v>
      </c>
      <c r="AI6" s="1" t="s">
        <v>81</v>
      </c>
      <c r="AJ6" s="1"/>
      <c r="AK6" s="1" t="s">
        <v>50</v>
      </c>
      <c r="AL6" s="1"/>
      <c r="AM6" s="1"/>
      <c r="AN6" s="6" t="str">
        <f>IF(Tableau1[[#This Row],[Montant total (HT)]]&gt;=0,Tableau1[[#This Row],[Montant total (HT)]],"")</f>
        <v/>
      </c>
      <c r="AO6" s="7">
        <f>Tableau1[[#This Row],[Montant total de la TVA]]</f>
        <v>0</v>
      </c>
      <c r="AP6" s="7">
        <f>IF(Tableau1[[#This Row],[Montant total (HT)]]&lt;0,Tableau1[[#This Row],[Montant total (HT)]],"")</f>
        <v>-400</v>
      </c>
    </row>
    <row r="7" spans="1:44" x14ac:dyDescent="0.35">
      <c r="A7" s="1" t="s">
        <v>45</v>
      </c>
      <c r="B7" s="2" t="s">
        <v>82</v>
      </c>
      <c r="C7" s="2" t="s">
        <v>83</v>
      </c>
      <c r="D7" s="2" t="s">
        <v>84</v>
      </c>
      <c r="E7" s="2" t="s">
        <v>85</v>
      </c>
      <c r="F7" s="5">
        <v>-400</v>
      </c>
      <c r="G7" s="5">
        <f>IF(Tableau1[[#This Row],[Montant total (TTC)]]&lt;0,-Tableau1[[#This Row],[Montant total (TTC)]],"")</f>
        <v>400</v>
      </c>
      <c r="H7" s="5" t="str">
        <f>IF(Tableau1[[#This Row],[Montant total (TTC)]]&gt;=0,Tableau1[[#This Row],[Montant total (TTC)]],"")</f>
        <v/>
      </c>
      <c r="I7" s="5">
        <v>7472.49</v>
      </c>
      <c r="J7" s="1" t="s">
        <v>51</v>
      </c>
      <c r="K7" s="5">
        <v>-400</v>
      </c>
      <c r="L7" s="1" t="s">
        <v>51</v>
      </c>
      <c r="M7" s="5">
        <f>Tableau1[[#This Row],[Montant total (TTC)]]-Tableau1[[#This Row],[Montant total (HT)]]</f>
        <v>0</v>
      </c>
      <c r="N7" s="5">
        <f>Tableau1[[#This Row],[Montant total (TTC)]]/(1+Tableau1[[#This Row],[Taux TVA]])</f>
        <v>-400</v>
      </c>
      <c r="O7" s="12">
        <v>0</v>
      </c>
      <c r="P7" s="5" t="s">
        <v>50</v>
      </c>
      <c r="Q7" s="5" t="s">
        <v>50</v>
      </c>
      <c r="R7" s="5" t="s">
        <v>50</v>
      </c>
      <c r="S7" s="5" t="s">
        <v>50</v>
      </c>
      <c r="T7" s="5" t="s">
        <v>50</v>
      </c>
      <c r="U7" s="5" t="s">
        <v>50</v>
      </c>
      <c r="V7" s="1" t="s">
        <v>52</v>
      </c>
      <c r="W7" s="1"/>
      <c r="X7" s="1"/>
      <c r="Y7" s="1"/>
      <c r="Z7" s="1" t="s">
        <v>62</v>
      </c>
      <c r="AA7" s="1" t="s">
        <v>63</v>
      </c>
      <c r="AB7" s="1"/>
      <c r="AC7" s="1"/>
      <c r="AD7" s="1"/>
      <c r="AE7" s="1"/>
      <c r="AF7" s="1" t="s">
        <v>54</v>
      </c>
      <c r="AG7" s="1" t="s">
        <v>55</v>
      </c>
      <c r="AH7" s="1" t="s">
        <v>86</v>
      </c>
      <c r="AI7" s="1" t="s">
        <v>81</v>
      </c>
      <c r="AJ7" s="1"/>
      <c r="AK7" s="1" t="s">
        <v>50</v>
      </c>
      <c r="AL7" s="1"/>
      <c r="AM7" s="1"/>
      <c r="AN7" s="6" t="str">
        <f>IF(Tableau1[[#This Row],[Montant total (HT)]]&gt;=0,Tableau1[[#This Row],[Montant total (HT)]],"")</f>
        <v/>
      </c>
      <c r="AO7" s="7">
        <f>Tableau1[[#This Row],[Montant total de la TVA]]</f>
        <v>0</v>
      </c>
      <c r="AP7" s="7">
        <f>IF(Tableau1[[#This Row],[Montant total (HT)]]&lt;0,Tableau1[[#This Row],[Montant total (HT)]],"")</f>
        <v>-400</v>
      </c>
      <c r="AR7" t="s">
        <v>206</v>
      </c>
    </row>
    <row r="8" spans="1:44" x14ac:dyDescent="0.35">
      <c r="A8" s="1" t="s">
        <v>45</v>
      </c>
      <c r="B8" s="2" t="s">
        <v>87</v>
      </c>
      <c r="C8" s="2" t="s">
        <v>88</v>
      </c>
      <c r="D8" s="2" t="s">
        <v>87</v>
      </c>
      <c r="E8" s="2" t="s">
        <v>88</v>
      </c>
      <c r="F8" s="5">
        <v>-53.45</v>
      </c>
      <c r="G8" s="5">
        <f>IF(Tableau1[[#This Row],[Montant total (TTC)]]&lt;0,-Tableau1[[#This Row],[Montant total (TTC)]],"")</f>
        <v>53.45</v>
      </c>
      <c r="H8" s="5" t="str">
        <f>IF(Tableau1[[#This Row],[Montant total (TTC)]]&gt;=0,Tableau1[[#This Row],[Montant total (TTC)]],"")</f>
        <v/>
      </c>
      <c r="I8" s="5">
        <v>9326.49</v>
      </c>
      <c r="J8" s="1" t="s">
        <v>51</v>
      </c>
      <c r="K8" s="5">
        <v>-53.45</v>
      </c>
      <c r="L8" s="1" t="s">
        <v>51</v>
      </c>
      <c r="M8" s="5">
        <f>Tableau1[[#This Row],[Montant total (TTC)]]-Tableau1[[#This Row],[Montant total (HT)]]</f>
        <v>0</v>
      </c>
      <c r="N8" s="5">
        <f>Tableau1[[#This Row],[Montant total (TTC)]]/(1+Tableau1[[#This Row],[Taux TVA]])</f>
        <v>-53.45</v>
      </c>
      <c r="O8" s="12">
        <v>0</v>
      </c>
      <c r="P8" s="5" t="s">
        <v>50</v>
      </c>
      <c r="Q8" s="5" t="s">
        <v>50</v>
      </c>
      <c r="R8" s="5" t="s">
        <v>50</v>
      </c>
      <c r="S8" s="5" t="s">
        <v>50</v>
      </c>
      <c r="T8" s="5" t="s">
        <v>50</v>
      </c>
      <c r="U8" s="5" t="s">
        <v>50</v>
      </c>
      <c r="V8" s="1" t="s">
        <v>52</v>
      </c>
      <c r="W8" s="1"/>
      <c r="X8" s="1"/>
      <c r="Y8" s="1"/>
      <c r="Z8" s="1" t="s">
        <v>89</v>
      </c>
      <c r="AA8" s="1" t="s">
        <v>50</v>
      </c>
      <c r="AB8" s="1"/>
      <c r="AC8" s="1"/>
      <c r="AD8" s="1"/>
      <c r="AE8" s="1"/>
      <c r="AF8" s="1" t="s">
        <v>54</v>
      </c>
      <c r="AG8" s="1" t="s">
        <v>55</v>
      </c>
      <c r="AH8" s="1" t="s">
        <v>90</v>
      </c>
      <c r="AI8" s="1" t="s">
        <v>81</v>
      </c>
      <c r="AJ8" s="1"/>
      <c r="AK8" s="1" t="s">
        <v>50</v>
      </c>
      <c r="AL8" s="1"/>
      <c r="AM8" s="1"/>
      <c r="AN8" s="6" t="str">
        <f>IF(Tableau1[[#This Row],[Montant total (HT)]]&gt;=0,Tableau1[[#This Row],[Montant total (HT)]],"")</f>
        <v/>
      </c>
      <c r="AO8" s="7">
        <f>Tableau1[[#This Row],[Montant total de la TVA]]</f>
        <v>0</v>
      </c>
      <c r="AP8" s="7">
        <f>IF(Tableau1[[#This Row],[Montant total (HT)]]&lt;0,Tableau1[[#This Row],[Montant total (HT)]],"")</f>
        <v>-53.45</v>
      </c>
      <c r="AR8" t="s">
        <v>207</v>
      </c>
    </row>
    <row r="9" spans="1:44" x14ac:dyDescent="0.35">
      <c r="A9" s="1" t="s">
        <v>45</v>
      </c>
      <c r="B9" s="2" t="s">
        <v>91</v>
      </c>
      <c r="C9" s="2" t="s">
        <v>92</v>
      </c>
      <c r="D9" s="2" t="s">
        <v>93</v>
      </c>
      <c r="E9" s="2" t="s">
        <v>94</v>
      </c>
      <c r="F9" s="5">
        <v>-140</v>
      </c>
      <c r="G9" s="5">
        <f>IF(Tableau1[[#This Row],[Montant total (TTC)]]&lt;0,-Tableau1[[#This Row],[Montant total (TTC)]],"")</f>
        <v>140</v>
      </c>
      <c r="H9" s="5" t="str">
        <f>IF(Tableau1[[#This Row],[Montant total (TTC)]]&gt;=0,Tableau1[[#This Row],[Montant total (TTC)]],"")</f>
        <v/>
      </c>
      <c r="I9" s="5">
        <v>9456.27</v>
      </c>
      <c r="J9" s="1" t="s">
        <v>51</v>
      </c>
      <c r="K9" s="5">
        <v>-140</v>
      </c>
      <c r="L9" s="1" t="s">
        <v>51</v>
      </c>
      <c r="M9" s="5">
        <f>Tableau1[[#This Row],[Montant total (TTC)]]-Tableau1[[#This Row],[Montant total (HT)]]</f>
        <v>0</v>
      </c>
      <c r="N9" s="5">
        <f>Tableau1[[#This Row],[Montant total (TTC)]]/(1+Tableau1[[#This Row],[Taux TVA]])</f>
        <v>-140</v>
      </c>
      <c r="O9" s="12">
        <v>0</v>
      </c>
      <c r="P9" s="5">
        <v>0</v>
      </c>
      <c r="Q9" s="5">
        <v>140</v>
      </c>
      <c r="R9" s="5" t="s">
        <v>50</v>
      </c>
      <c r="S9" s="5" t="s">
        <v>50</v>
      </c>
      <c r="T9" s="5" t="s">
        <v>50</v>
      </c>
      <c r="U9" s="5" t="s">
        <v>50</v>
      </c>
      <c r="V9" s="1" t="s">
        <v>52</v>
      </c>
      <c r="W9" s="1"/>
      <c r="X9" s="1"/>
      <c r="Y9" s="1"/>
      <c r="Z9" s="1" t="s">
        <v>53</v>
      </c>
      <c r="AA9" s="1" t="s">
        <v>50</v>
      </c>
      <c r="AB9" s="1"/>
      <c r="AC9" s="1"/>
      <c r="AD9" s="1"/>
      <c r="AE9" s="1"/>
      <c r="AF9" s="1" t="s">
        <v>54</v>
      </c>
      <c r="AG9" s="1" t="s">
        <v>55</v>
      </c>
      <c r="AH9" s="1" t="s">
        <v>95</v>
      </c>
      <c r="AI9" s="1" t="s">
        <v>57</v>
      </c>
      <c r="AJ9" s="1"/>
      <c r="AK9" s="1" t="s">
        <v>50</v>
      </c>
      <c r="AL9" s="1"/>
      <c r="AM9" s="1"/>
      <c r="AN9" s="6" t="str">
        <f>IF(Tableau1[[#This Row],[Montant total (HT)]]&gt;=0,Tableau1[[#This Row],[Montant total (HT)]],"")</f>
        <v/>
      </c>
      <c r="AO9" s="7">
        <f>Tableau1[[#This Row],[Montant total de la TVA]]</f>
        <v>0</v>
      </c>
      <c r="AP9" s="7">
        <f>IF(Tableau1[[#This Row],[Montant total (HT)]]&lt;0,Tableau1[[#This Row],[Montant total (HT)]],"")</f>
        <v>-140</v>
      </c>
      <c r="AR9" t="s">
        <v>205</v>
      </c>
    </row>
    <row r="10" spans="1:44" x14ac:dyDescent="0.35">
      <c r="A10" s="1" t="s">
        <v>45</v>
      </c>
      <c r="B10" s="2" t="s">
        <v>96</v>
      </c>
      <c r="C10" s="2" t="s">
        <v>97</v>
      </c>
      <c r="D10" s="2" t="s">
        <v>98</v>
      </c>
      <c r="E10" s="2" t="s">
        <v>99</v>
      </c>
      <c r="F10" s="5">
        <v>-76.33</v>
      </c>
      <c r="G10" s="5">
        <f>IF(Tableau1[[#This Row],[Montant total (TTC)]]&lt;0,-Tableau1[[#This Row],[Montant total (TTC)]],"")</f>
        <v>76.33</v>
      </c>
      <c r="H10" s="5" t="str">
        <f>IF(Tableau1[[#This Row],[Montant total (TTC)]]&gt;=0,Tableau1[[#This Row],[Montant total (TTC)]],"")</f>
        <v/>
      </c>
      <c r="I10" s="5">
        <v>9379.94</v>
      </c>
      <c r="J10" s="1" t="s">
        <v>51</v>
      </c>
      <c r="K10" s="5">
        <v>-76.33</v>
      </c>
      <c r="L10" s="1" t="s">
        <v>51</v>
      </c>
      <c r="M10" s="5">
        <f>Tableau1[[#This Row],[Montant total (TTC)]]-Tableau1[[#This Row],[Montant total (HT)]]</f>
        <v>-12.721666666666664</v>
      </c>
      <c r="N10" s="5">
        <f>Tableau1[[#This Row],[Montant total (TTC)]]/(1+Tableau1[[#This Row],[Taux TVA]])</f>
        <v>-63.608333333333334</v>
      </c>
      <c r="O10" s="12">
        <v>0.2</v>
      </c>
      <c r="P10" s="5" t="s">
        <v>50</v>
      </c>
      <c r="Q10" s="5" t="s">
        <v>50</v>
      </c>
      <c r="R10" s="5" t="s">
        <v>50</v>
      </c>
      <c r="S10" s="5" t="s">
        <v>50</v>
      </c>
      <c r="T10" s="5">
        <v>12.72</v>
      </c>
      <c r="U10" s="5">
        <v>63.61</v>
      </c>
      <c r="V10" s="1" t="s">
        <v>52</v>
      </c>
      <c r="W10" s="1"/>
      <c r="X10" s="1"/>
      <c r="Y10" s="1"/>
      <c r="Z10" s="1" t="s">
        <v>62</v>
      </c>
      <c r="AA10" s="1" t="s">
        <v>63</v>
      </c>
      <c r="AB10" s="1"/>
      <c r="AC10" s="1"/>
      <c r="AD10" s="1"/>
      <c r="AE10" s="1"/>
      <c r="AF10" s="1" t="s">
        <v>54</v>
      </c>
      <c r="AG10" s="1" t="s">
        <v>55</v>
      </c>
      <c r="AH10" s="1" t="s">
        <v>100</v>
      </c>
      <c r="AI10" s="1" t="s">
        <v>101</v>
      </c>
      <c r="AJ10" s="1"/>
      <c r="AK10" s="1" t="s">
        <v>50</v>
      </c>
      <c r="AL10" s="1"/>
      <c r="AM10" s="1"/>
      <c r="AN10" s="6" t="str">
        <f>IF(Tableau1[[#This Row],[Montant total (HT)]]&gt;=0,Tableau1[[#This Row],[Montant total (HT)]],"")</f>
        <v/>
      </c>
      <c r="AO10" s="7">
        <f>Tableau1[[#This Row],[Montant total de la TVA]]</f>
        <v>-12.721666666666664</v>
      </c>
      <c r="AP10" s="7">
        <f>IF(Tableau1[[#This Row],[Montant total (HT)]]&lt;0,Tableau1[[#This Row],[Montant total (HT)]],"")</f>
        <v>-63.608333333333334</v>
      </c>
    </row>
    <row r="11" spans="1:44" x14ac:dyDescent="0.35">
      <c r="A11" s="1" t="s">
        <v>45</v>
      </c>
      <c r="B11" s="2" t="s">
        <v>102</v>
      </c>
      <c r="C11" s="2" t="s">
        <v>103</v>
      </c>
      <c r="D11" s="2" t="s">
        <v>104</v>
      </c>
      <c r="E11" s="2" t="s">
        <v>105</v>
      </c>
      <c r="F11" s="5">
        <v>-280</v>
      </c>
      <c r="G11" s="5">
        <f>IF(Tableau1[[#This Row],[Montant total (TTC)]]&lt;0,-Tableau1[[#This Row],[Montant total (TTC)]],"")</f>
        <v>280</v>
      </c>
      <c r="H11" s="5" t="str">
        <f>IF(Tableau1[[#This Row],[Montant total (TTC)]]&gt;=0,Tableau1[[#This Row],[Montant total (TTC)]],"")</f>
        <v/>
      </c>
      <c r="I11" s="5">
        <v>9596.27</v>
      </c>
      <c r="J11" s="1" t="s">
        <v>51</v>
      </c>
      <c r="K11" s="5">
        <v>-280</v>
      </c>
      <c r="L11" s="1" t="s">
        <v>51</v>
      </c>
      <c r="M11" s="5">
        <f>Tableau1[[#This Row],[Montant total (TTC)]]-Tableau1[[#This Row],[Montant total (HT)]]</f>
        <v>0</v>
      </c>
      <c r="N11" s="5">
        <f>Tableau1[[#This Row],[Montant total (TTC)]]/(1+Tableau1[[#This Row],[Taux TVA]])</f>
        <v>-280</v>
      </c>
      <c r="O11" s="12">
        <v>0</v>
      </c>
      <c r="P11" s="5">
        <v>0</v>
      </c>
      <c r="Q11" s="5">
        <v>280</v>
      </c>
      <c r="R11" s="5" t="s">
        <v>50</v>
      </c>
      <c r="S11" s="5" t="s">
        <v>50</v>
      </c>
      <c r="T11" s="5" t="s">
        <v>50</v>
      </c>
      <c r="U11" s="5" t="s">
        <v>50</v>
      </c>
      <c r="V11" s="1" t="s">
        <v>52</v>
      </c>
      <c r="W11" s="1"/>
      <c r="X11" s="1"/>
      <c r="Y11" s="1"/>
      <c r="Z11" s="1" t="s">
        <v>53</v>
      </c>
      <c r="AA11" s="1" t="s">
        <v>50</v>
      </c>
      <c r="AB11" s="1"/>
      <c r="AC11" s="1"/>
      <c r="AD11" s="1"/>
      <c r="AE11" s="1"/>
      <c r="AF11" s="1" t="s">
        <v>54</v>
      </c>
      <c r="AG11" s="1" t="s">
        <v>55</v>
      </c>
      <c r="AH11" s="1" t="s">
        <v>106</v>
      </c>
      <c r="AI11" s="1" t="s">
        <v>57</v>
      </c>
      <c r="AJ11" s="1"/>
      <c r="AK11" s="1" t="s">
        <v>50</v>
      </c>
      <c r="AL11" s="1"/>
      <c r="AM11" s="1"/>
      <c r="AN11" s="6" t="str">
        <f>IF(Tableau1[[#This Row],[Montant total (HT)]]&gt;=0,Tableau1[[#This Row],[Montant total (HT)]],"")</f>
        <v/>
      </c>
      <c r="AO11" s="7">
        <f>Tableau1[[#This Row],[Montant total de la TVA]]</f>
        <v>0</v>
      </c>
      <c r="AP11" s="7">
        <f>IF(Tableau1[[#This Row],[Montant total (HT)]]&lt;0,Tableau1[[#This Row],[Montant total (HT)]],"")</f>
        <v>-280</v>
      </c>
    </row>
    <row r="12" spans="1:44" x14ac:dyDescent="0.35">
      <c r="A12" s="1" t="s">
        <v>45</v>
      </c>
      <c r="B12" s="2" t="s">
        <v>107</v>
      </c>
      <c r="C12" s="2" t="s">
        <v>108</v>
      </c>
      <c r="D12" s="2" t="s">
        <v>109</v>
      </c>
      <c r="E12" s="2" t="s">
        <v>110</v>
      </c>
      <c r="F12" s="5">
        <v>-1329</v>
      </c>
      <c r="G12" s="5">
        <f>IF(Tableau1[[#This Row],[Montant total (TTC)]]&lt;0,-Tableau1[[#This Row],[Montant total (TTC)]],"")</f>
        <v>1329</v>
      </c>
      <c r="H12" s="5" t="str">
        <f>IF(Tableau1[[#This Row],[Montant total (TTC)]]&gt;=0,Tableau1[[#This Row],[Montant total (TTC)]],"")</f>
        <v/>
      </c>
      <c r="I12" s="5">
        <v>7997.49</v>
      </c>
      <c r="J12" s="1" t="s">
        <v>51</v>
      </c>
      <c r="K12" s="5">
        <v>-1329</v>
      </c>
      <c r="L12" s="1" t="s">
        <v>51</v>
      </c>
      <c r="M12" s="5">
        <f>Tableau1[[#This Row],[Montant total (TTC)]]-Tableau1[[#This Row],[Montant total (HT)]]</f>
        <v>-221.5</v>
      </c>
      <c r="N12" s="5">
        <f>Tableau1[[#This Row],[Montant total (TTC)]]/(1+Tableau1[[#This Row],[Taux TVA]])</f>
        <v>-1107.5</v>
      </c>
      <c r="O12" s="12">
        <v>0.2</v>
      </c>
      <c r="P12" s="5" t="s">
        <v>50</v>
      </c>
      <c r="Q12" s="5" t="s">
        <v>50</v>
      </c>
      <c r="R12" s="5" t="s">
        <v>50</v>
      </c>
      <c r="S12" s="5" t="s">
        <v>50</v>
      </c>
      <c r="T12" s="5">
        <v>221.5</v>
      </c>
      <c r="U12" s="5">
        <v>1107.5</v>
      </c>
      <c r="V12" s="1" t="s">
        <v>52</v>
      </c>
      <c r="W12" s="1"/>
      <c r="X12" s="1"/>
      <c r="Y12" s="1"/>
      <c r="Z12" s="1" t="s">
        <v>62</v>
      </c>
      <c r="AA12" s="1" t="s">
        <v>63</v>
      </c>
      <c r="AB12" s="1"/>
      <c r="AC12" s="1"/>
      <c r="AD12" s="1"/>
      <c r="AE12" s="1"/>
      <c r="AF12" s="1" t="s">
        <v>54</v>
      </c>
      <c r="AG12" s="1" t="s">
        <v>55</v>
      </c>
      <c r="AH12" s="1" t="s">
        <v>111</v>
      </c>
      <c r="AI12" s="1" t="s">
        <v>112</v>
      </c>
      <c r="AJ12" s="1"/>
      <c r="AK12" s="1" t="s">
        <v>50</v>
      </c>
      <c r="AL12" s="1"/>
      <c r="AM12" s="1"/>
      <c r="AN12" s="6" t="str">
        <f>IF(Tableau1[[#This Row],[Montant total (HT)]]&gt;=0,Tableau1[[#This Row],[Montant total (HT)]],"")</f>
        <v/>
      </c>
      <c r="AO12" s="7">
        <f>Tableau1[[#This Row],[Montant total de la TVA]]</f>
        <v>-221.5</v>
      </c>
      <c r="AP12" s="7">
        <f>IF(Tableau1[[#This Row],[Montant total (HT)]]&lt;0,Tableau1[[#This Row],[Montant total (HT)]],"")</f>
        <v>-1107.5</v>
      </c>
    </row>
    <row r="13" spans="1:44" x14ac:dyDescent="0.35">
      <c r="A13" s="1" t="s">
        <v>45</v>
      </c>
      <c r="B13" s="2" t="s">
        <v>113</v>
      </c>
      <c r="C13" s="2" t="s">
        <v>114</v>
      </c>
      <c r="D13" s="2" t="s">
        <v>115</v>
      </c>
      <c r="E13" s="2" t="s">
        <v>116</v>
      </c>
      <c r="F13" s="5">
        <v>-3000</v>
      </c>
      <c r="G13" s="5">
        <f>IF(Tableau1[[#This Row],[Montant total (TTC)]]&lt;0,-Tableau1[[#This Row],[Montant total (TTC)]],"")</f>
        <v>3000</v>
      </c>
      <c r="H13" s="5" t="str">
        <f>IF(Tableau1[[#This Row],[Montant total (TTC)]]&gt;=0,Tableau1[[#This Row],[Montant total (TTC)]],"")</f>
        <v/>
      </c>
      <c r="I13" s="5">
        <v>9876.27</v>
      </c>
      <c r="J13" s="1" t="s">
        <v>51</v>
      </c>
      <c r="K13" s="5">
        <v>-3000</v>
      </c>
      <c r="L13" s="1" t="s">
        <v>51</v>
      </c>
      <c r="M13" s="5">
        <f>Tableau1[[#This Row],[Montant total (TTC)]]-Tableau1[[#This Row],[Montant total (HT)]]</f>
        <v>0</v>
      </c>
      <c r="N13" s="5">
        <f>Tableau1[[#This Row],[Montant total (TTC)]]/(1+Tableau1[[#This Row],[Taux TVA]])</f>
        <v>-3000</v>
      </c>
      <c r="O13" s="12">
        <v>0</v>
      </c>
      <c r="P13" s="5">
        <v>0</v>
      </c>
      <c r="Q13" s="5">
        <v>3000</v>
      </c>
      <c r="R13" s="5" t="s">
        <v>50</v>
      </c>
      <c r="S13" s="5" t="s">
        <v>50</v>
      </c>
      <c r="T13" s="5" t="s">
        <v>50</v>
      </c>
      <c r="U13" s="5" t="s">
        <v>50</v>
      </c>
      <c r="V13" s="1" t="s">
        <v>52</v>
      </c>
      <c r="W13" s="1"/>
      <c r="X13" s="1"/>
      <c r="Y13" s="1"/>
      <c r="Z13" s="1" t="s">
        <v>53</v>
      </c>
      <c r="AA13" s="1" t="s">
        <v>50</v>
      </c>
      <c r="AB13" s="1"/>
      <c r="AC13" s="1"/>
      <c r="AD13" s="1"/>
      <c r="AE13" s="1"/>
      <c r="AF13" s="1" t="s">
        <v>54</v>
      </c>
      <c r="AG13" s="1" t="s">
        <v>55</v>
      </c>
      <c r="AH13" s="1" t="s">
        <v>117</v>
      </c>
      <c r="AI13" s="1" t="s">
        <v>57</v>
      </c>
      <c r="AJ13" s="1"/>
      <c r="AK13" s="1" t="s">
        <v>50</v>
      </c>
      <c r="AL13" s="1"/>
      <c r="AM13" s="1"/>
      <c r="AN13" s="6" t="str">
        <f>IF(Tableau1[[#This Row],[Montant total (HT)]]&gt;=0,Tableau1[[#This Row],[Montant total (HT)]],"")</f>
        <v/>
      </c>
      <c r="AO13" s="7">
        <f>Tableau1[[#This Row],[Montant total de la TVA]]</f>
        <v>0</v>
      </c>
      <c r="AP13" s="7">
        <f>IF(Tableau1[[#This Row],[Montant total (HT)]]&lt;0,Tableau1[[#This Row],[Montant total (HT)]],"")</f>
        <v>-3000</v>
      </c>
    </row>
    <row r="14" spans="1:44" x14ac:dyDescent="0.35">
      <c r="A14" s="1" t="s">
        <v>45</v>
      </c>
      <c r="B14" s="2" t="s">
        <v>118</v>
      </c>
      <c r="C14" s="2" t="s">
        <v>119</v>
      </c>
      <c r="D14" s="2" t="s">
        <v>120</v>
      </c>
      <c r="E14" s="2" t="s">
        <v>121</v>
      </c>
      <c r="F14" s="5">
        <v>-90</v>
      </c>
      <c r="G14" s="5">
        <f>IF(Tableau1[[#This Row],[Montant total (TTC)]]&lt;0,-Tableau1[[#This Row],[Montant total (TTC)]],"")</f>
        <v>90</v>
      </c>
      <c r="H14" s="5" t="str">
        <f>IF(Tableau1[[#This Row],[Montant total (TTC)]]&gt;=0,Tableau1[[#This Row],[Montant total (TTC)]],"")</f>
        <v/>
      </c>
      <c r="I14" s="5">
        <v>13099.47</v>
      </c>
      <c r="J14" s="1" t="s">
        <v>51</v>
      </c>
      <c r="K14" s="5">
        <v>-90</v>
      </c>
      <c r="L14" s="1" t="s">
        <v>51</v>
      </c>
      <c r="M14" s="5">
        <f>Tableau1[[#This Row],[Montant total (TTC)]]-Tableau1[[#This Row],[Montant total (HT)]]</f>
        <v>-15</v>
      </c>
      <c r="N14" s="5">
        <f>Tableau1[[#This Row],[Montant total (TTC)]]/(1+Tableau1[[#This Row],[Taux TVA]])</f>
        <v>-75</v>
      </c>
      <c r="O14" s="12">
        <v>0.2</v>
      </c>
      <c r="P14" s="5" t="s">
        <v>50</v>
      </c>
      <c r="Q14" s="5" t="s">
        <v>50</v>
      </c>
      <c r="R14" s="5" t="s">
        <v>50</v>
      </c>
      <c r="S14" s="5" t="s">
        <v>50</v>
      </c>
      <c r="T14" s="5">
        <v>15</v>
      </c>
      <c r="U14" s="5">
        <v>75</v>
      </c>
      <c r="V14" s="1" t="s">
        <v>52</v>
      </c>
      <c r="W14" s="1"/>
      <c r="X14" s="1"/>
      <c r="Y14" s="1"/>
      <c r="Z14" s="1" t="s">
        <v>62</v>
      </c>
      <c r="AA14" s="1" t="s">
        <v>63</v>
      </c>
      <c r="AB14" s="1"/>
      <c r="AC14" s="1"/>
      <c r="AD14" s="1"/>
      <c r="AE14" s="1"/>
      <c r="AF14" s="1" t="s">
        <v>54</v>
      </c>
      <c r="AG14" s="1" t="s">
        <v>55</v>
      </c>
      <c r="AH14" s="1" t="s">
        <v>122</v>
      </c>
      <c r="AI14" s="1" t="s">
        <v>101</v>
      </c>
      <c r="AJ14" s="1"/>
      <c r="AK14" s="1" t="s">
        <v>50</v>
      </c>
      <c r="AL14" s="1"/>
      <c r="AM14" s="1"/>
      <c r="AN14" s="6" t="str">
        <f>IF(Tableau1[[#This Row],[Montant total (HT)]]&gt;=0,Tableau1[[#This Row],[Montant total (HT)]],"")</f>
        <v/>
      </c>
      <c r="AO14" s="7">
        <f>Tableau1[[#This Row],[Montant total de la TVA]]</f>
        <v>-15</v>
      </c>
      <c r="AP14" s="7">
        <f>IF(Tableau1[[#This Row],[Montant total (HT)]]&lt;0,Tableau1[[#This Row],[Montant total (HT)]],"")</f>
        <v>-75</v>
      </c>
    </row>
    <row r="15" spans="1:44" x14ac:dyDescent="0.35">
      <c r="A15" s="1" t="s">
        <v>45</v>
      </c>
      <c r="B15" s="2" t="s">
        <v>123</v>
      </c>
      <c r="C15" s="2" t="s">
        <v>124</v>
      </c>
      <c r="D15" s="2" t="s">
        <v>125</v>
      </c>
      <c r="E15" s="2" t="s">
        <v>126</v>
      </c>
      <c r="F15" s="5">
        <v>-223.2</v>
      </c>
      <c r="G15" s="5">
        <f>IF(Tableau1[[#This Row],[Montant total (TTC)]]&lt;0,-Tableau1[[#This Row],[Montant total (TTC)]],"")</f>
        <v>223.2</v>
      </c>
      <c r="H15" s="5" t="str">
        <f>IF(Tableau1[[#This Row],[Montant total (TTC)]]&gt;=0,Tableau1[[#This Row],[Montant total (TTC)]],"")</f>
        <v/>
      </c>
      <c r="I15" s="5">
        <v>12876.27</v>
      </c>
      <c r="J15" s="1" t="s">
        <v>51</v>
      </c>
      <c r="K15" s="5">
        <v>-223.2</v>
      </c>
      <c r="L15" s="1" t="s">
        <v>51</v>
      </c>
      <c r="M15" s="5">
        <f>Tableau1[[#This Row],[Montant total (TTC)]]-Tableau1[[#This Row],[Montant total (HT)]]</f>
        <v>-37.199999999999989</v>
      </c>
      <c r="N15" s="5">
        <f>Tableau1[[#This Row],[Montant total (TTC)]]/(1+Tableau1[[#This Row],[Taux TVA]])</f>
        <v>-186</v>
      </c>
      <c r="O15" s="12">
        <v>0.2</v>
      </c>
      <c r="P15" s="5" t="s">
        <v>50</v>
      </c>
      <c r="Q15" s="5" t="s">
        <v>50</v>
      </c>
      <c r="R15" s="5" t="s">
        <v>50</v>
      </c>
      <c r="S15" s="5" t="s">
        <v>50</v>
      </c>
      <c r="T15" s="5">
        <v>37.200000000000003</v>
      </c>
      <c r="U15" s="5">
        <v>186</v>
      </c>
      <c r="V15" s="1" t="s">
        <v>52</v>
      </c>
      <c r="W15" s="1"/>
      <c r="X15" s="1"/>
      <c r="Y15" s="1"/>
      <c r="Z15" s="1" t="s">
        <v>62</v>
      </c>
      <c r="AA15" s="1" t="s">
        <v>63</v>
      </c>
      <c r="AB15" s="1"/>
      <c r="AC15" s="1"/>
      <c r="AD15" s="1"/>
      <c r="AE15" s="1"/>
      <c r="AF15" s="1" t="s">
        <v>54</v>
      </c>
      <c r="AG15" s="1" t="s">
        <v>55</v>
      </c>
      <c r="AH15" s="1" t="s">
        <v>127</v>
      </c>
      <c r="AI15" s="1" t="s">
        <v>57</v>
      </c>
      <c r="AJ15" s="1"/>
      <c r="AK15" s="1" t="s">
        <v>50</v>
      </c>
      <c r="AL15" s="1"/>
      <c r="AM15" s="1"/>
      <c r="AN15" s="6" t="str">
        <f>IF(Tableau1[[#This Row],[Montant total (HT)]]&gt;=0,Tableau1[[#This Row],[Montant total (HT)]],"")</f>
        <v/>
      </c>
      <c r="AO15" s="7">
        <f>Tableau1[[#This Row],[Montant total de la TVA]]</f>
        <v>-37.199999999999989</v>
      </c>
      <c r="AP15" s="7">
        <f>IF(Tableau1[[#This Row],[Montant total (HT)]]&lt;0,Tableau1[[#This Row],[Montant total (HT)]],"")</f>
        <v>-186</v>
      </c>
    </row>
    <row r="16" spans="1:44" x14ac:dyDescent="0.35">
      <c r="A16" s="1" t="s">
        <v>45</v>
      </c>
      <c r="B16" s="2" t="s">
        <v>128</v>
      </c>
      <c r="C16" s="2" t="s">
        <v>129</v>
      </c>
      <c r="D16" s="2" t="s">
        <v>128</v>
      </c>
      <c r="E16" s="2" t="s">
        <v>129</v>
      </c>
      <c r="F16" s="5">
        <v>275</v>
      </c>
      <c r="G16" s="5" t="str">
        <f>IF(Tableau1[[#This Row],[Montant total (TTC)]]&lt;0,-Tableau1[[#This Row],[Montant total (TTC)]],"")</f>
        <v/>
      </c>
      <c r="H16" s="5">
        <f>IF(Tableau1[[#This Row],[Montant total (TTC)]]&gt;=0,Tableau1[[#This Row],[Montant total (TTC)]],"")</f>
        <v>275</v>
      </c>
      <c r="I16" s="5">
        <v>13235.56</v>
      </c>
      <c r="J16" s="1" t="s">
        <v>51</v>
      </c>
      <c r="K16" s="5">
        <v>275</v>
      </c>
      <c r="L16" s="1" t="s">
        <v>51</v>
      </c>
      <c r="M16" s="5">
        <f>Tableau1[[#This Row],[Montant total (TTC)]]-Tableau1[[#This Row],[Montant total (HT)]]</f>
        <v>45.833333333333314</v>
      </c>
      <c r="N16" s="5">
        <f>Tableau1[[#This Row],[Montant total (TTC)]]/(1+Tableau1[[#This Row],[Taux TVA]])</f>
        <v>229.16666666666669</v>
      </c>
      <c r="O16" s="12">
        <v>0.2</v>
      </c>
      <c r="P16" s="5" t="s">
        <v>50</v>
      </c>
      <c r="Q16" s="5" t="s">
        <v>50</v>
      </c>
      <c r="R16" s="5" t="s">
        <v>50</v>
      </c>
      <c r="S16" s="5" t="s">
        <v>50</v>
      </c>
      <c r="T16" s="5">
        <v>45.83</v>
      </c>
      <c r="U16" s="5">
        <v>229.17</v>
      </c>
      <c r="V16" s="1" t="s">
        <v>52</v>
      </c>
      <c r="W16" s="1"/>
      <c r="X16" s="1"/>
      <c r="Y16" s="1"/>
      <c r="Z16" s="1" t="s">
        <v>53</v>
      </c>
      <c r="AA16" s="1" t="s">
        <v>50</v>
      </c>
      <c r="AB16" s="1"/>
      <c r="AC16" s="1"/>
      <c r="AD16" s="1"/>
      <c r="AE16" s="1"/>
      <c r="AF16" s="1" t="s">
        <v>54</v>
      </c>
      <c r="AG16" s="1" t="s">
        <v>55</v>
      </c>
      <c r="AH16" s="1" t="s">
        <v>130</v>
      </c>
      <c r="AI16" s="1" t="s">
        <v>75</v>
      </c>
      <c r="AJ16" s="1"/>
      <c r="AK16" s="1" t="s">
        <v>50</v>
      </c>
      <c r="AL16" s="1"/>
      <c r="AM16" s="1"/>
      <c r="AN16" s="6">
        <f>IF(Tableau1[[#This Row],[Montant total (HT)]]&gt;=0,Tableau1[[#This Row],[Montant total (HT)]],"")</f>
        <v>229.16666666666669</v>
      </c>
      <c r="AO16" s="7">
        <f>Tableau1[[#This Row],[Montant total de la TVA]]</f>
        <v>45.833333333333314</v>
      </c>
      <c r="AP16" s="7" t="str">
        <f>IF(Tableau1[[#This Row],[Montant total (HT)]]&lt;0,Tableau1[[#This Row],[Montant total (HT)]],"")</f>
        <v/>
      </c>
    </row>
    <row r="17" spans="1:42" x14ac:dyDescent="0.35">
      <c r="A17" s="1" t="s">
        <v>45</v>
      </c>
      <c r="B17" s="2" t="s">
        <v>131</v>
      </c>
      <c r="C17" s="2" t="s">
        <v>132</v>
      </c>
      <c r="D17" s="2" t="s">
        <v>133</v>
      </c>
      <c r="E17" s="2" t="s">
        <v>134</v>
      </c>
      <c r="F17" s="5">
        <v>-7.18</v>
      </c>
      <c r="G17" s="5">
        <f>IF(Tableau1[[#This Row],[Montant total (TTC)]]&lt;0,-Tableau1[[#This Row],[Montant total (TTC)]],"")</f>
        <v>7.18</v>
      </c>
      <c r="H17" s="5" t="str">
        <f>IF(Tableau1[[#This Row],[Montant total (TTC)]]&gt;=0,Tableau1[[#This Row],[Montant total (TTC)]],"")</f>
        <v/>
      </c>
      <c r="I17" s="5">
        <v>13189.47</v>
      </c>
      <c r="J17" s="1" t="s">
        <v>51</v>
      </c>
      <c r="K17" s="5">
        <v>-7.18</v>
      </c>
      <c r="L17" s="1" t="s">
        <v>51</v>
      </c>
      <c r="M17" s="5">
        <f>Tableau1[[#This Row],[Montant total (TTC)]]-Tableau1[[#This Row],[Montant total (HT)]]</f>
        <v>0</v>
      </c>
      <c r="N17" s="5">
        <f>Tableau1[[#This Row],[Montant total (TTC)]]/(1+Tableau1[[#This Row],[Taux TVA]])</f>
        <v>-7.18</v>
      </c>
      <c r="O17" s="12">
        <v>0</v>
      </c>
      <c r="P17" s="5" t="s">
        <v>50</v>
      </c>
      <c r="Q17" s="5" t="s">
        <v>50</v>
      </c>
      <c r="R17" s="5" t="s">
        <v>50</v>
      </c>
      <c r="S17" s="5" t="s">
        <v>50</v>
      </c>
      <c r="T17" s="5" t="s">
        <v>50</v>
      </c>
      <c r="U17" s="5" t="s">
        <v>50</v>
      </c>
      <c r="V17" s="1" t="s">
        <v>52</v>
      </c>
      <c r="W17" s="1"/>
      <c r="X17" s="1"/>
      <c r="Y17" s="1"/>
      <c r="Z17" s="1" t="s">
        <v>62</v>
      </c>
      <c r="AA17" s="1" t="s">
        <v>63</v>
      </c>
      <c r="AB17" s="1"/>
      <c r="AC17" s="1"/>
      <c r="AD17" s="1"/>
      <c r="AE17" s="1"/>
      <c r="AF17" s="1" t="s">
        <v>54</v>
      </c>
      <c r="AG17" s="1" t="s">
        <v>55</v>
      </c>
      <c r="AH17" s="1" t="s">
        <v>135</v>
      </c>
      <c r="AI17" s="1" t="s">
        <v>57</v>
      </c>
      <c r="AJ17" s="1"/>
      <c r="AK17" s="1" t="s">
        <v>50</v>
      </c>
      <c r="AL17" s="1"/>
      <c r="AM17" s="1"/>
      <c r="AN17" s="6" t="str">
        <f>IF(Tableau1[[#This Row],[Montant total (HT)]]&gt;=0,Tableau1[[#This Row],[Montant total (HT)]],"")</f>
        <v/>
      </c>
      <c r="AO17" s="7">
        <f>Tableau1[[#This Row],[Montant total de la TVA]]</f>
        <v>0</v>
      </c>
      <c r="AP17" s="7">
        <f>IF(Tableau1[[#This Row],[Montant total (HT)]]&lt;0,Tableau1[[#This Row],[Montant total (HT)]],"")</f>
        <v>-7.18</v>
      </c>
    </row>
    <row r="18" spans="1:42" x14ac:dyDescent="0.35">
      <c r="A18" s="1" t="s">
        <v>45</v>
      </c>
      <c r="B18" s="2" t="s">
        <v>136</v>
      </c>
      <c r="C18" s="2" t="s">
        <v>137</v>
      </c>
      <c r="D18" s="2" t="s">
        <v>138</v>
      </c>
      <c r="E18" s="2" t="s">
        <v>139</v>
      </c>
      <c r="F18" s="5">
        <v>-38.909999999999997</v>
      </c>
      <c r="G18" s="5">
        <f>IF(Tableau1[[#This Row],[Montant total (TTC)]]&lt;0,-Tableau1[[#This Row],[Montant total (TTC)]],"")</f>
        <v>38.909999999999997</v>
      </c>
      <c r="H18" s="5" t="str">
        <f>IF(Tableau1[[#This Row],[Montant total (TTC)]]&gt;=0,Tableau1[[#This Row],[Montant total (TTC)]],"")</f>
        <v/>
      </c>
      <c r="I18" s="5">
        <v>13196.65</v>
      </c>
      <c r="J18" s="1" t="s">
        <v>51</v>
      </c>
      <c r="K18" s="5">
        <v>-38.909999999999997</v>
      </c>
      <c r="L18" s="1" t="s">
        <v>51</v>
      </c>
      <c r="M18" s="5">
        <f>Tableau1[[#This Row],[Montant total (TTC)]]-Tableau1[[#This Row],[Montant total (HT)]]</f>
        <v>-2.0284834123222737</v>
      </c>
      <c r="N18" s="5">
        <f>Tableau1[[#This Row],[Montant total (TTC)]]/(1+Tableau1[[#This Row],[Taux TVA]])</f>
        <v>-36.881516587677723</v>
      </c>
      <c r="O18" s="12">
        <v>5.5E-2</v>
      </c>
      <c r="P18" s="5" t="s">
        <v>50</v>
      </c>
      <c r="Q18" s="5" t="s">
        <v>50</v>
      </c>
      <c r="R18" s="6">
        <v>2.35</v>
      </c>
      <c r="S18" s="6">
        <v>36.56</v>
      </c>
      <c r="T18" s="5" t="s">
        <v>50</v>
      </c>
      <c r="U18" s="5" t="s">
        <v>50</v>
      </c>
      <c r="V18" s="1" t="s">
        <v>52</v>
      </c>
      <c r="W18" s="1"/>
      <c r="X18" s="1"/>
      <c r="Y18" s="1"/>
      <c r="Z18" s="1" t="s">
        <v>62</v>
      </c>
      <c r="AA18" s="1" t="s">
        <v>63</v>
      </c>
      <c r="AB18" s="1"/>
      <c r="AC18" s="1"/>
      <c r="AD18" s="1"/>
      <c r="AE18" s="1"/>
      <c r="AF18" s="1" t="s">
        <v>54</v>
      </c>
      <c r="AG18" s="1" t="s">
        <v>55</v>
      </c>
      <c r="AH18" s="1" t="s">
        <v>140</v>
      </c>
      <c r="AI18" s="1" t="s">
        <v>141</v>
      </c>
      <c r="AJ18" s="1"/>
      <c r="AK18" s="1" t="s">
        <v>50</v>
      </c>
      <c r="AL18" s="1"/>
      <c r="AM18" s="1"/>
      <c r="AN18" s="6" t="str">
        <f>IF(Tableau1[[#This Row],[Montant total (HT)]]&gt;=0,Tableau1[[#This Row],[Montant total (HT)]],"")</f>
        <v/>
      </c>
      <c r="AO18" s="7">
        <f>Tableau1[[#This Row],[Montant total de la TVA]]</f>
        <v>-2.0284834123222737</v>
      </c>
      <c r="AP18" s="7">
        <f>IF(Tableau1[[#This Row],[Montant total (HT)]]&lt;0,Tableau1[[#This Row],[Montant total (HT)]],"")</f>
        <v>-36.881516587677723</v>
      </c>
    </row>
    <row r="19" spans="1:42" x14ac:dyDescent="0.35">
      <c r="A19" s="1" t="s">
        <v>45</v>
      </c>
      <c r="B19" s="2" t="s">
        <v>142</v>
      </c>
      <c r="C19" s="2" t="s">
        <v>143</v>
      </c>
      <c r="D19" s="2" t="s">
        <v>144</v>
      </c>
      <c r="E19" s="2" t="s">
        <v>145</v>
      </c>
      <c r="F19" s="5">
        <v>-50.96</v>
      </c>
      <c r="G19" s="5">
        <f>IF(Tableau1[[#This Row],[Montant total (TTC)]]&lt;0,-Tableau1[[#This Row],[Montant total (TTC)]],"")</f>
        <v>50.96</v>
      </c>
      <c r="H19" s="5" t="str">
        <f>IF(Tableau1[[#This Row],[Montant total (TTC)]]&gt;=0,Tableau1[[#This Row],[Montant total (TTC)]],"")</f>
        <v/>
      </c>
      <c r="I19" s="5">
        <v>12960.56</v>
      </c>
      <c r="J19" s="1" t="s">
        <v>51</v>
      </c>
      <c r="K19" s="5">
        <v>-50.96</v>
      </c>
      <c r="L19" s="1" t="s">
        <v>51</v>
      </c>
      <c r="M19" s="5">
        <f>Tableau1[[#This Row],[Montant total (TTC)]]-Tableau1[[#This Row],[Montant total (HT)]]</f>
        <v>-2.656682464454974</v>
      </c>
      <c r="N19" s="5">
        <f>Tableau1[[#This Row],[Montant total (TTC)]]/(1+Tableau1[[#This Row],[Taux TVA]])</f>
        <v>-48.303317535545027</v>
      </c>
      <c r="O19" s="12">
        <v>5.5E-2</v>
      </c>
      <c r="P19" s="5" t="s">
        <v>50</v>
      </c>
      <c r="Q19" s="5" t="s">
        <v>50</v>
      </c>
      <c r="R19" s="5">
        <v>2.66</v>
      </c>
      <c r="S19" s="5">
        <v>48.3</v>
      </c>
      <c r="T19" s="5" t="s">
        <v>50</v>
      </c>
      <c r="U19" s="5" t="s">
        <v>50</v>
      </c>
      <c r="V19" s="1" t="s">
        <v>52</v>
      </c>
      <c r="W19" s="1"/>
      <c r="X19" s="1"/>
      <c r="Y19" s="1"/>
      <c r="Z19" s="1" t="s">
        <v>62</v>
      </c>
      <c r="AA19" s="1" t="s">
        <v>63</v>
      </c>
      <c r="AB19" s="1"/>
      <c r="AC19" s="1"/>
      <c r="AD19" s="1"/>
      <c r="AE19" s="1"/>
      <c r="AF19" s="1" t="s">
        <v>54</v>
      </c>
      <c r="AG19" s="1" t="s">
        <v>55</v>
      </c>
      <c r="AH19" s="1" t="s">
        <v>146</v>
      </c>
      <c r="AI19" s="1" t="s">
        <v>141</v>
      </c>
      <c r="AJ19" s="1"/>
      <c r="AK19" s="1" t="s">
        <v>50</v>
      </c>
      <c r="AL19" s="1"/>
      <c r="AM19" s="1"/>
      <c r="AN19" s="6" t="str">
        <f>IF(Tableau1[[#This Row],[Montant total (HT)]]&gt;=0,Tableau1[[#This Row],[Montant total (HT)]],"")</f>
        <v/>
      </c>
      <c r="AO19" s="7">
        <f>Tableau1[[#This Row],[Montant total de la TVA]]</f>
        <v>-2.656682464454974</v>
      </c>
      <c r="AP19" s="7">
        <f>IF(Tableau1[[#This Row],[Montant total (HT)]]&lt;0,Tableau1[[#This Row],[Montant total (HT)]],"")</f>
        <v>-48.303317535545027</v>
      </c>
    </row>
    <row r="20" spans="1:42" x14ac:dyDescent="0.35">
      <c r="A20" s="1" t="s">
        <v>45</v>
      </c>
      <c r="B20" s="2" t="s">
        <v>147</v>
      </c>
      <c r="C20" s="2" t="s">
        <v>148</v>
      </c>
      <c r="D20" s="2" t="s">
        <v>149</v>
      </c>
      <c r="E20" s="2" t="s">
        <v>150</v>
      </c>
      <c r="F20" s="5">
        <v>-17.989999999999998</v>
      </c>
      <c r="G20" s="5">
        <f>IF(Tableau1[[#This Row],[Montant total (TTC)]]&lt;0,-Tableau1[[#This Row],[Montant total (TTC)]],"")</f>
        <v>17.989999999999998</v>
      </c>
      <c r="H20" s="5" t="str">
        <f>IF(Tableau1[[#This Row],[Montant total (TTC)]]&gt;=0,Tableau1[[#This Row],[Montant total (TTC)]],"")</f>
        <v/>
      </c>
      <c r="I20" s="5">
        <v>13011.52</v>
      </c>
      <c r="J20" s="1" t="s">
        <v>51</v>
      </c>
      <c r="K20" s="5">
        <v>-17.989999999999998</v>
      </c>
      <c r="L20" s="1" t="s">
        <v>51</v>
      </c>
      <c r="M20" s="5">
        <f>Tableau1[[#This Row],[Montant total (TTC)]]-Tableau1[[#This Row],[Montant total (HT)]]</f>
        <v>-2.9983333333333331</v>
      </c>
      <c r="N20" s="5">
        <f>Tableau1[[#This Row],[Montant total (TTC)]]/(1+Tableau1[[#This Row],[Taux TVA]])</f>
        <v>-14.991666666666665</v>
      </c>
      <c r="O20" s="12">
        <v>0.2</v>
      </c>
      <c r="P20" s="5" t="s">
        <v>50</v>
      </c>
      <c r="Q20" s="5" t="s">
        <v>50</v>
      </c>
      <c r="R20" s="5" t="s">
        <v>50</v>
      </c>
      <c r="S20" s="5" t="s">
        <v>50</v>
      </c>
      <c r="T20" s="5">
        <v>3</v>
      </c>
      <c r="U20" s="5">
        <v>14.99</v>
      </c>
      <c r="V20" s="1" t="s">
        <v>52</v>
      </c>
      <c r="W20" s="1"/>
      <c r="X20" s="1"/>
      <c r="Y20" s="1"/>
      <c r="Z20" s="1" t="s">
        <v>62</v>
      </c>
      <c r="AA20" s="1" t="s">
        <v>63</v>
      </c>
      <c r="AB20" s="1"/>
      <c r="AC20" s="1"/>
      <c r="AD20" s="1"/>
      <c r="AE20" s="1"/>
      <c r="AF20" s="1" t="s">
        <v>54</v>
      </c>
      <c r="AG20" s="1" t="s">
        <v>55</v>
      </c>
      <c r="AH20" s="1" t="s">
        <v>151</v>
      </c>
      <c r="AI20" s="1" t="s">
        <v>152</v>
      </c>
      <c r="AJ20" s="1"/>
      <c r="AK20" s="1" t="s">
        <v>50</v>
      </c>
      <c r="AL20" s="1"/>
      <c r="AM20" s="1"/>
      <c r="AN20" s="6" t="str">
        <f>IF(Tableau1[[#This Row],[Montant total (HT)]]&gt;=0,Tableau1[[#This Row],[Montant total (HT)]],"")</f>
        <v/>
      </c>
      <c r="AO20" s="7">
        <f>Tableau1[[#This Row],[Montant total de la TVA]]</f>
        <v>-2.9983333333333331</v>
      </c>
      <c r="AP20" s="7">
        <f>IF(Tableau1[[#This Row],[Montant total (HT)]]&lt;0,Tableau1[[#This Row],[Montant total (HT)]],"")</f>
        <v>-14.991666666666665</v>
      </c>
    </row>
    <row r="21" spans="1:42" x14ac:dyDescent="0.35">
      <c r="A21" s="1" t="s">
        <v>153</v>
      </c>
      <c r="B21" s="1" t="s">
        <v>50</v>
      </c>
      <c r="C21" s="1" t="s">
        <v>50</v>
      </c>
      <c r="D21" s="2" t="s">
        <v>154</v>
      </c>
      <c r="E21" s="2" t="s">
        <v>155</v>
      </c>
      <c r="F21" s="5">
        <v>0</v>
      </c>
      <c r="G21" s="5" t="str">
        <f>IF(Tableau1[[#This Row],[Montant total (TTC)]]&lt;0,-Tableau1[[#This Row],[Montant total (TTC)]],"")</f>
        <v/>
      </c>
      <c r="H21" s="5">
        <f>IF(Tableau1[[#This Row],[Montant total (TTC)]]&gt;=0,Tableau1[[#This Row],[Montant total (TTC)]],"")</f>
        <v>0</v>
      </c>
      <c r="I21" s="5">
        <v>0</v>
      </c>
      <c r="J21" s="1" t="s">
        <v>51</v>
      </c>
      <c r="K21" s="5">
        <v>0</v>
      </c>
      <c r="L21" s="1" t="s">
        <v>51</v>
      </c>
      <c r="M21" s="5">
        <f>Tableau1[[#This Row],[Montant total (TTC)]]-Tableau1[[#This Row],[Montant total (HT)]]</f>
        <v>0</v>
      </c>
      <c r="N21" s="5">
        <f>Tableau1[[#This Row],[Montant total (TTC)]]/(1+Tableau1[[#This Row],[Taux TVA]])</f>
        <v>0</v>
      </c>
      <c r="O21" s="12">
        <v>0</v>
      </c>
      <c r="P21" s="5" t="s">
        <v>50</v>
      </c>
      <c r="Q21" s="5" t="s">
        <v>50</v>
      </c>
      <c r="R21" s="5" t="s">
        <v>50</v>
      </c>
      <c r="S21" s="5" t="s">
        <v>50</v>
      </c>
      <c r="T21" s="5" t="s">
        <v>50</v>
      </c>
      <c r="U21" s="5" t="s">
        <v>50</v>
      </c>
      <c r="V21" s="1" t="s">
        <v>52</v>
      </c>
      <c r="W21" s="1"/>
      <c r="X21" s="1"/>
      <c r="Y21" s="1"/>
      <c r="Z21" s="1" t="s">
        <v>62</v>
      </c>
      <c r="AA21" s="1" t="s">
        <v>63</v>
      </c>
      <c r="AB21" s="1"/>
      <c r="AC21" s="1"/>
      <c r="AD21" s="1"/>
      <c r="AE21" s="1"/>
      <c r="AF21" s="1" t="s">
        <v>54</v>
      </c>
      <c r="AG21" s="1" t="s">
        <v>55</v>
      </c>
      <c r="AH21" s="1" t="s">
        <v>156</v>
      </c>
      <c r="AI21" s="1" t="s">
        <v>57</v>
      </c>
      <c r="AJ21" s="1"/>
      <c r="AK21" s="1" t="s">
        <v>50</v>
      </c>
      <c r="AL21" s="1"/>
      <c r="AM21" s="1"/>
      <c r="AN21" s="6">
        <f>IF(Tableau1[[#This Row],[Montant total (HT)]]&gt;=0,Tableau1[[#This Row],[Montant total (HT)]],"")</f>
        <v>0</v>
      </c>
      <c r="AO21" s="7">
        <f>Tableau1[[#This Row],[Montant total de la TVA]]</f>
        <v>0</v>
      </c>
      <c r="AP21" s="7" t="str">
        <f>IF(Tableau1[[#This Row],[Montant total (HT)]]&lt;0,Tableau1[[#This Row],[Montant total (HT)]],"")</f>
        <v/>
      </c>
    </row>
    <row r="22" spans="1:42" x14ac:dyDescent="0.35">
      <c r="A22" s="1" t="s">
        <v>153</v>
      </c>
      <c r="B22" s="1" t="s">
        <v>50</v>
      </c>
      <c r="C22" s="1" t="s">
        <v>50</v>
      </c>
      <c r="D22" s="2" t="s">
        <v>154</v>
      </c>
      <c r="E22" s="2" t="s">
        <v>155</v>
      </c>
      <c r="F22" s="5">
        <v>0</v>
      </c>
      <c r="G22" s="5" t="str">
        <f>IF(Tableau1[[#This Row],[Montant total (TTC)]]&lt;0,-Tableau1[[#This Row],[Montant total (TTC)]],"")</f>
        <v/>
      </c>
      <c r="H22" s="5">
        <f>IF(Tableau1[[#This Row],[Montant total (TTC)]]&gt;=0,Tableau1[[#This Row],[Montant total (TTC)]],"")</f>
        <v>0</v>
      </c>
      <c r="I22" s="5">
        <v>0</v>
      </c>
      <c r="J22" s="1" t="s">
        <v>51</v>
      </c>
      <c r="K22" s="5">
        <v>0</v>
      </c>
      <c r="L22" s="1" t="s">
        <v>51</v>
      </c>
      <c r="M22" s="5">
        <f>Tableau1[[#This Row],[Montant total (TTC)]]-Tableau1[[#This Row],[Montant total (HT)]]</f>
        <v>0</v>
      </c>
      <c r="N22" s="5">
        <f>Tableau1[[#This Row],[Montant total (TTC)]]/(1+Tableau1[[#This Row],[Taux TVA]])</f>
        <v>0</v>
      </c>
      <c r="O22" s="12">
        <v>0</v>
      </c>
      <c r="P22" s="5" t="s">
        <v>50</v>
      </c>
      <c r="Q22" s="5" t="s">
        <v>50</v>
      </c>
      <c r="R22" s="5" t="s">
        <v>50</v>
      </c>
      <c r="S22" s="5" t="s">
        <v>50</v>
      </c>
      <c r="T22" s="5" t="s">
        <v>50</v>
      </c>
      <c r="U22" s="5" t="s">
        <v>50</v>
      </c>
      <c r="V22" s="1" t="s">
        <v>52</v>
      </c>
      <c r="W22" s="1"/>
      <c r="X22" s="1"/>
      <c r="Y22" s="1"/>
      <c r="Z22" s="1" t="s">
        <v>62</v>
      </c>
      <c r="AA22" s="1" t="s">
        <v>63</v>
      </c>
      <c r="AB22" s="1"/>
      <c r="AC22" s="1"/>
      <c r="AD22" s="1"/>
      <c r="AE22" s="1"/>
      <c r="AF22" s="1" t="s">
        <v>54</v>
      </c>
      <c r="AG22" s="1" t="s">
        <v>55</v>
      </c>
      <c r="AH22" s="1" t="s">
        <v>157</v>
      </c>
      <c r="AI22" s="1" t="s">
        <v>57</v>
      </c>
      <c r="AJ22" s="1"/>
      <c r="AK22" s="1" t="s">
        <v>50</v>
      </c>
      <c r="AL22" s="1"/>
      <c r="AM22" s="1"/>
      <c r="AN22" s="6">
        <f>IF(Tableau1[[#This Row],[Montant total (HT)]]&gt;=0,Tableau1[[#This Row],[Montant total (HT)]],"")</f>
        <v>0</v>
      </c>
      <c r="AO22" s="7">
        <f>Tableau1[[#This Row],[Montant total de la TVA]]</f>
        <v>0</v>
      </c>
      <c r="AP22" s="7" t="str">
        <f>IF(Tableau1[[#This Row],[Montant total (HT)]]&lt;0,Tableau1[[#This Row],[Montant total (HT)]],"")</f>
        <v/>
      </c>
    </row>
    <row r="23" spans="1:42" x14ac:dyDescent="0.35">
      <c r="A23" s="1" t="s">
        <v>45</v>
      </c>
      <c r="B23" s="2" t="s">
        <v>158</v>
      </c>
      <c r="C23" s="2" t="s">
        <v>159</v>
      </c>
      <c r="D23" s="2" t="s">
        <v>160</v>
      </c>
      <c r="E23" s="2" t="s">
        <v>161</v>
      </c>
      <c r="F23" s="5">
        <v>-4674</v>
      </c>
      <c r="G23" s="5">
        <f>IF(Tableau1[[#This Row],[Montant total (TTC)]]&lt;0,-Tableau1[[#This Row],[Montant total (TTC)]],"")</f>
        <v>4674</v>
      </c>
      <c r="H23" s="5" t="str">
        <f>IF(Tableau1[[#This Row],[Montant total (TTC)]]&gt;=0,Tableau1[[#This Row],[Montant total (TTC)]],"")</f>
        <v/>
      </c>
      <c r="I23" s="5">
        <v>13029.51</v>
      </c>
      <c r="J23" s="1" t="s">
        <v>51</v>
      </c>
      <c r="K23" s="5">
        <v>-4674</v>
      </c>
      <c r="L23" s="1" t="s">
        <v>51</v>
      </c>
      <c r="M23" s="5">
        <f>Tableau1[[#This Row],[Montant total (TTC)]]-Tableau1[[#This Row],[Montant total (HT)]]</f>
        <v>-779</v>
      </c>
      <c r="N23" s="5">
        <f>Tableau1[[#This Row],[Montant total (TTC)]]/(1+Tableau1[[#This Row],[Taux TVA]])</f>
        <v>-3895</v>
      </c>
      <c r="O23" s="12">
        <v>0.2</v>
      </c>
      <c r="P23" s="5" t="s">
        <v>50</v>
      </c>
      <c r="Q23" s="5" t="s">
        <v>50</v>
      </c>
      <c r="R23" s="5" t="s">
        <v>50</v>
      </c>
      <c r="S23" s="5" t="s">
        <v>50</v>
      </c>
      <c r="T23" s="5">
        <v>779</v>
      </c>
      <c r="U23" s="5">
        <v>3895</v>
      </c>
      <c r="V23" s="1" t="s">
        <v>52</v>
      </c>
      <c r="W23" s="1"/>
      <c r="X23" s="1"/>
      <c r="Y23" s="1"/>
      <c r="Z23" s="1" t="s">
        <v>53</v>
      </c>
      <c r="AA23" s="1" t="s">
        <v>50</v>
      </c>
      <c r="AB23" s="1"/>
      <c r="AC23" s="1"/>
      <c r="AD23" s="1"/>
      <c r="AE23" s="1"/>
      <c r="AF23" s="1" t="s">
        <v>54</v>
      </c>
      <c r="AG23" s="1" t="s">
        <v>55</v>
      </c>
      <c r="AH23" s="1" t="s">
        <v>162</v>
      </c>
      <c r="AI23" s="1" t="s">
        <v>57</v>
      </c>
      <c r="AJ23" s="1"/>
      <c r="AK23" s="1" t="s">
        <v>50</v>
      </c>
      <c r="AL23" s="1"/>
      <c r="AM23" s="1"/>
      <c r="AN23" s="6" t="str">
        <f>IF(Tableau1[[#This Row],[Montant total (HT)]]&gt;=0,Tableau1[[#This Row],[Montant total (HT)]],"")</f>
        <v/>
      </c>
      <c r="AO23" s="7">
        <f>Tableau1[[#This Row],[Montant total de la TVA]]</f>
        <v>-779</v>
      </c>
      <c r="AP23" s="7">
        <f>IF(Tableau1[[#This Row],[Montant total (HT)]]&lt;0,Tableau1[[#This Row],[Montant total (HT)]],"")</f>
        <v>-3895</v>
      </c>
    </row>
    <row r="24" spans="1:42" x14ac:dyDescent="0.35">
      <c r="A24" s="1" t="s">
        <v>45</v>
      </c>
      <c r="B24" s="2" t="s">
        <v>163</v>
      </c>
      <c r="C24" s="2" t="s">
        <v>164</v>
      </c>
      <c r="D24" s="2" t="s">
        <v>165</v>
      </c>
      <c r="E24" s="2" t="s">
        <v>166</v>
      </c>
      <c r="F24" s="5">
        <v>-3378.92</v>
      </c>
      <c r="G24" s="5">
        <f>IF(Tableau1[[#This Row],[Montant total (TTC)]]&lt;0,-Tableau1[[#This Row],[Montant total (TTC)]],"")</f>
        <v>3378.92</v>
      </c>
      <c r="H24" s="5" t="str">
        <f>IF(Tableau1[[#This Row],[Montant total (TTC)]]&gt;=0,Tableau1[[#This Row],[Montant total (TTC)]],"")</f>
        <v/>
      </c>
      <c r="I24" s="5">
        <v>17703.509999999998</v>
      </c>
      <c r="J24" s="1" t="s">
        <v>51</v>
      </c>
      <c r="K24" s="5">
        <v>-3378.92</v>
      </c>
      <c r="L24" s="1" t="s">
        <v>51</v>
      </c>
      <c r="M24" s="5">
        <f>Tableau1[[#This Row],[Montant total (TTC)]]-Tableau1[[#This Row],[Montant total (HT)]]</f>
        <v>0</v>
      </c>
      <c r="N24" s="5">
        <f>Tableau1[[#This Row],[Montant total (TTC)]]/(1+Tableau1[[#This Row],[Taux TVA]])</f>
        <v>-3378.92</v>
      </c>
      <c r="O24" s="12">
        <v>0</v>
      </c>
      <c r="P24" s="5">
        <v>0</v>
      </c>
      <c r="Q24" s="5">
        <v>3378.92</v>
      </c>
      <c r="R24" s="5" t="s">
        <v>50</v>
      </c>
      <c r="S24" s="5" t="s">
        <v>50</v>
      </c>
      <c r="T24" s="5" t="s">
        <v>50</v>
      </c>
      <c r="U24" s="5" t="s">
        <v>50</v>
      </c>
      <c r="V24" s="1" t="s">
        <v>52</v>
      </c>
      <c r="W24" s="1"/>
      <c r="X24" s="1"/>
      <c r="Y24" s="1"/>
      <c r="Z24" s="1" t="s">
        <v>53</v>
      </c>
      <c r="AA24" s="1" t="s">
        <v>50</v>
      </c>
      <c r="AB24" s="1"/>
      <c r="AC24" s="1"/>
      <c r="AD24" s="1"/>
      <c r="AE24" s="1"/>
      <c r="AF24" s="1" t="s">
        <v>54</v>
      </c>
      <c r="AG24" s="1" t="s">
        <v>55</v>
      </c>
      <c r="AH24" s="1" t="s">
        <v>167</v>
      </c>
      <c r="AI24" s="1" t="s">
        <v>57</v>
      </c>
      <c r="AJ24" s="1"/>
      <c r="AK24" s="1" t="s">
        <v>50</v>
      </c>
      <c r="AL24" s="1"/>
      <c r="AM24" s="1"/>
      <c r="AN24" s="6" t="str">
        <f>IF(Tableau1[[#This Row],[Montant total (HT)]]&gt;=0,Tableau1[[#This Row],[Montant total (HT)]],"")</f>
        <v/>
      </c>
      <c r="AO24" s="7">
        <f>Tableau1[[#This Row],[Montant total de la TVA]]</f>
        <v>0</v>
      </c>
      <c r="AP24" s="7">
        <f>IF(Tableau1[[#This Row],[Montant total (HT)]]&lt;0,Tableau1[[#This Row],[Montant total (HT)]],"")</f>
        <v>-3378.92</v>
      </c>
    </row>
    <row r="25" spans="1:42" x14ac:dyDescent="0.35">
      <c r="A25" s="1" t="s">
        <v>45</v>
      </c>
      <c r="B25" s="2" t="s">
        <v>168</v>
      </c>
      <c r="C25" s="2" t="s">
        <v>169</v>
      </c>
      <c r="D25" s="2" t="s">
        <v>170</v>
      </c>
      <c r="E25" s="2" t="s">
        <v>171</v>
      </c>
      <c r="F25" s="5">
        <v>-2350.11</v>
      </c>
      <c r="G25" s="5">
        <f>IF(Tableau1[[#This Row],[Montant total (TTC)]]&lt;0,-Tableau1[[#This Row],[Montant total (TTC)]],"")</f>
        <v>2350.11</v>
      </c>
      <c r="H25" s="5" t="str">
        <f>IF(Tableau1[[#This Row],[Montant total (TTC)]]&gt;=0,Tableau1[[#This Row],[Montant total (TTC)]],"")</f>
        <v/>
      </c>
      <c r="I25" s="5">
        <v>21082.43</v>
      </c>
      <c r="J25" s="1" t="s">
        <v>51</v>
      </c>
      <c r="K25" s="5">
        <v>-2350.11</v>
      </c>
      <c r="L25" s="1" t="s">
        <v>51</v>
      </c>
      <c r="M25" s="5">
        <f>Tableau1[[#This Row],[Montant total (TTC)]]-Tableau1[[#This Row],[Montant total (HT)]]</f>
        <v>0</v>
      </c>
      <c r="N25" s="5">
        <f>Tableau1[[#This Row],[Montant total (TTC)]]/(1+Tableau1[[#This Row],[Taux TVA]])</f>
        <v>-2350.11</v>
      </c>
      <c r="O25" s="12">
        <v>0</v>
      </c>
      <c r="P25" s="5">
        <v>0</v>
      </c>
      <c r="Q25" s="5">
        <v>2350.11</v>
      </c>
      <c r="R25" s="5" t="s">
        <v>50</v>
      </c>
      <c r="S25" s="5" t="s">
        <v>50</v>
      </c>
      <c r="T25" s="5" t="s">
        <v>50</v>
      </c>
      <c r="U25" s="5" t="s">
        <v>50</v>
      </c>
      <c r="V25" s="1" t="s">
        <v>52</v>
      </c>
      <c r="W25" s="1"/>
      <c r="X25" s="1"/>
      <c r="Y25" s="1"/>
      <c r="Z25" s="1" t="s">
        <v>53</v>
      </c>
      <c r="AA25" s="1" t="s">
        <v>50</v>
      </c>
      <c r="AB25" s="1"/>
      <c r="AC25" s="1"/>
      <c r="AD25" s="1"/>
      <c r="AE25" s="1"/>
      <c r="AF25" s="1" t="s">
        <v>54</v>
      </c>
      <c r="AG25" s="1" t="s">
        <v>55</v>
      </c>
      <c r="AH25" s="1" t="s">
        <v>172</v>
      </c>
      <c r="AI25" s="1" t="s">
        <v>57</v>
      </c>
      <c r="AJ25" s="1"/>
      <c r="AK25" s="1" t="s">
        <v>50</v>
      </c>
      <c r="AL25" s="1"/>
      <c r="AM25" s="1"/>
      <c r="AN25" s="6" t="str">
        <f>IF(Tableau1[[#This Row],[Montant total (HT)]]&gt;=0,Tableau1[[#This Row],[Montant total (HT)]],"")</f>
        <v/>
      </c>
      <c r="AO25" s="7">
        <f>Tableau1[[#This Row],[Montant total de la TVA]]</f>
        <v>0</v>
      </c>
      <c r="AP25" s="7">
        <f>IF(Tableau1[[#This Row],[Montant total (HT)]]&lt;0,Tableau1[[#This Row],[Montant total (HT)]],"")</f>
        <v>-2350.11</v>
      </c>
    </row>
    <row r="26" spans="1:42" x14ac:dyDescent="0.35">
      <c r="A26" s="1" t="s">
        <v>45</v>
      </c>
      <c r="B26" s="2" t="s">
        <v>173</v>
      </c>
      <c r="C26" s="2" t="s">
        <v>174</v>
      </c>
      <c r="D26" s="2" t="s">
        <v>175</v>
      </c>
      <c r="E26" s="2" t="s">
        <v>176</v>
      </c>
      <c r="F26" s="5">
        <v>-4175</v>
      </c>
      <c r="G26" s="5">
        <f>IF(Tableau1[[#This Row],[Montant total (TTC)]]&lt;0,-Tableau1[[#This Row],[Montant total (TTC)]],"")</f>
        <v>4175</v>
      </c>
      <c r="H26" s="5" t="str">
        <f>IF(Tableau1[[#This Row],[Montant total (TTC)]]&gt;=0,Tableau1[[#This Row],[Montant total (TTC)]],"")</f>
        <v/>
      </c>
      <c r="I26" s="5">
        <v>23432.54</v>
      </c>
      <c r="J26" s="1" t="s">
        <v>51</v>
      </c>
      <c r="K26" s="5">
        <v>-4175</v>
      </c>
      <c r="L26" s="1" t="s">
        <v>51</v>
      </c>
      <c r="M26" s="5">
        <f>Tableau1[[#This Row],[Montant total (TTC)]]-Tableau1[[#This Row],[Montant total (HT)]]</f>
        <v>0</v>
      </c>
      <c r="N26" s="5">
        <f>Tableau1[[#This Row],[Montant total (TTC)]]/(1+Tableau1[[#This Row],[Taux TVA]])</f>
        <v>-4175</v>
      </c>
      <c r="O26" s="12">
        <v>0</v>
      </c>
      <c r="P26" s="5">
        <v>0</v>
      </c>
      <c r="Q26" s="5">
        <v>4175</v>
      </c>
      <c r="R26" s="5" t="s">
        <v>50</v>
      </c>
      <c r="S26" s="5" t="s">
        <v>50</v>
      </c>
      <c r="T26" s="5" t="s">
        <v>50</v>
      </c>
      <c r="U26" s="5" t="s">
        <v>50</v>
      </c>
      <c r="V26" s="1" t="s">
        <v>52</v>
      </c>
      <c r="W26" s="1"/>
      <c r="X26" s="1"/>
      <c r="Y26" s="1"/>
      <c r="Z26" s="1" t="s">
        <v>53</v>
      </c>
      <c r="AA26" s="1" t="s">
        <v>50</v>
      </c>
      <c r="AB26" s="1"/>
      <c r="AC26" s="1"/>
      <c r="AD26" s="1"/>
      <c r="AE26" s="1"/>
      <c r="AF26" s="1" t="s">
        <v>54</v>
      </c>
      <c r="AG26" s="1" t="s">
        <v>55</v>
      </c>
      <c r="AH26" s="1" t="s">
        <v>177</v>
      </c>
      <c r="AI26" s="1" t="s">
        <v>57</v>
      </c>
      <c r="AJ26" s="1"/>
      <c r="AK26" s="1" t="s">
        <v>50</v>
      </c>
      <c r="AL26" s="1"/>
      <c r="AM26" s="1"/>
      <c r="AN26" s="6" t="str">
        <f>IF(Tableau1[[#This Row],[Montant total (HT)]]&gt;=0,Tableau1[[#This Row],[Montant total (HT)]],"")</f>
        <v/>
      </c>
      <c r="AO26" s="7">
        <f>Tableau1[[#This Row],[Montant total de la TVA]]</f>
        <v>0</v>
      </c>
      <c r="AP26" s="7">
        <f>IF(Tableau1[[#This Row],[Montant total (HT)]]&lt;0,Tableau1[[#This Row],[Montant total (HT)]],"")</f>
        <v>-4175</v>
      </c>
    </row>
    <row r="27" spans="1:42" x14ac:dyDescent="0.35">
      <c r="A27" s="1" t="s">
        <v>45</v>
      </c>
      <c r="B27" s="2" t="s">
        <v>178</v>
      </c>
      <c r="C27" s="2" t="s">
        <v>179</v>
      </c>
      <c r="D27" s="2" t="s">
        <v>180</v>
      </c>
      <c r="E27" s="2" t="s">
        <v>181</v>
      </c>
      <c r="F27" s="5">
        <v>-1586.39</v>
      </c>
      <c r="G27" s="5">
        <f>IF(Tableau1[[#This Row],[Montant total (TTC)]]&lt;0,-Tableau1[[#This Row],[Montant total (TTC)]],"")</f>
        <v>1586.39</v>
      </c>
      <c r="H27" s="5" t="str">
        <f>IF(Tableau1[[#This Row],[Montant total (TTC)]]&gt;=0,Tableau1[[#This Row],[Montant total (TTC)]],"")</f>
        <v/>
      </c>
      <c r="I27" s="5">
        <v>27607.54</v>
      </c>
      <c r="J27" s="1" t="s">
        <v>51</v>
      </c>
      <c r="K27" s="5">
        <v>-1586.39</v>
      </c>
      <c r="L27" s="1" t="s">
        <v>51</v>
      </c>
      <c r="M27" s="5">
        <f>Tableau1[[#This Row],[Montant total (TTC)]]-Tableau1[[#This Row],[Montant total (HT)]]</f>
        <v>0</v>
      </c>
      <c r="N27" s="5">
        <f>Tableau1[[#This Row],[Montant total (TTC)]]/(1+Tableau1[[#This Row],[Taux TVA]])</f>
        <v>-1586.39</v>
      </c>
      <c r="O27" s="12">
        <v>0</v>
      </c>
      <c r="P27" s="5">
        <v>0</v>
      </c>
      <c r="Q27" s="5">
        <v>1586.39</v>
      </c>
      <c r="R27" s="5" t="s">
        <v>50</v>
      </c>
      <c r="S27" s="5" t="s">
        <v>50</v>
      </c>
      <c r="T27" s="5" t="s">
        <v>50</v>
      </c>
      <c r="U27" s="5" t="s">
        <v>50</v>
      </c>
      <c r="V27" s="1" t="s">
        <v>52</v>
      </c>
      <c r="W27" s="1"/>
      <c r="X27" s="1"/>
      <c r="Y27" s="1"/>
      <c r="Z27" s="1" t="s">
        <v>53</v>
      </c>
      <c r="AA27" s="1" t="s">
        <v>50</v>
      </c>
      <c r="AB27" s="1"/>
      <c r="AC27" s="1"/>
      <c r="AD27" s="1"/>
      <c r="AE27" s="1"/>
      <c r="AF27" s="1" t="s">
        <v>54</v>
      </c>
      <c r="AG27" s="1" t="s">
        <v>55</v>
      </c>
      <c r="AH27" s="1" t="s">
        <v>182</v>
      </c>
      <c r="AI27" s="1" t="s">
        <v>57</v>
      </c>
      <c r="AJ27" s="1"/>
      <c r="AK27" s="1" t="s">
        <v>50</v>
      </c>
      <c r="AL27" s="1"/>
      <c r="AM27" s="1"/>
      <c r="AN27" s="6" t="str">
        <f>IF(Tableau1[[#This Row],[Montant total (HT)]]&gt;=0,Tableau1[[#This Row],[Montant total (HT)]],"")</f>
        <v/>
      </c>
      <c r="AO27" s="7">
        <f>Tableau1[[#This Row],[Montant total de la TVA]]</f>
        <v>0</v>
      </c>
      <c r="AP27" s="7">
        <f>IF(Tableau1[[#This Row],[Montant total (HT)]]&lt;0,Tableau1[[#This Row],[Montant total (HT)]],"")</f>
        <v>-1586.39</v>
      </c>
    </row>
    <row r="28" spans="1:42" x14ac:dyDescent="0.35">
      <c r="A28" s="1" t="s">
        <v>45</v>
      </c>
      <c r="B28" s="2" t="s">
        <v>183</v>
      </c>
      <c r="C28" s="2" t="s">
        <v>184</v>
      </c>
      <c r="D28" s="2" t="s">
        <v>185</v>
      </c>
      <c r="E28" s="2" t="s">
        <v>186</v>
      </c>
      <c r="F28" s="5">
        <v>-1260</v>
      </c>
      <c r="G28" s="5">
        <f>IF(Tableau1[[#This Row],[Montant total (TTC)]]&lt;0,-Tableau1[[#This Row],[Montant total (TTC)]],"")</f>
        <v>1260</v>
      </c>
      <c r="H28" s="5" t="str">
        <f>IF(Tableau1[[#This Row],[Montant total (TTC)]]&gt;=0,Tableau1[[#This Row],[Montant total (TTC)]],"")</f>
        <v/>
      </c>
      <c r="I28" s="5">
        <v>29193.93</v>
      </c>
      <c r="J28" s="1" t="s">
        <v>51</v>
      </c>
      <c r="K28" s="5">
        <v>-1260</v>
      </c>
      <c r="L28" s="1" t="s">
        <v>51</v>
      </c>
      <c r="M28" s="5">
        <f>Tableau1[[#This Row],[Montant total (TTC)]]-Tableau1[[#This Row],[Montant total (HT)]]</f>
        <v>0</v>
      </c>
      <c r="N28" s="5">
        <f>Tableau1[[#This Row],[Montant total (TTC)]]/(1+Tableau1[[#This Row],[Taux TVA]])</f>
        <v>-1260</v>
      </c>
      <c r="O28" s="12">
        <v>0</v>
      </c>
      <c r="P28" s="5">
        <v>0</v>
      </c>
      <c r="Q28" s="5">
        <v>1260</v>
      </c>
      <c r="R28" s="5" t="s">
        <v>50</v>
      </c>
      <c r="S28" s="5" t="s">
        <v>50</v>
      </c>
      <c r="T28" s="5" t="s">
        <v>50</v>
      </c>
      <c r="U28" s="5" t="s">
        <v>50</v>
      </c>
      <c r="V28" s="1" t="s">
        <v>52</v>
      </c>
      <c r="W28" s="1"/>
      <c r="X28" s="1"/>
      <c r="Y28" s="1"/>
      <c r="Z28" s="1" t="s">
        <v>53</v>
      </c>
      <c r="AA28" s="1" t="s">
        <v>50</v>
      </c>
      <c r="AB28" s="1"/>
      <c r="AC28" s="1"/>
      <c r="AD28" s="1"/>
      <c r="AE28" s="1"/>
      <c r="AF28" s="1" t="s">
        <v>54</v>
      </c>
      <c r="AG28" s="1" t="s">
        <v>55</v>
      </c>
      <c r="AH28" s="1" t="s">
        <v>187</v>
      </c>
      <c r="AI28" s="1" t="s">
        <v>57</v>
      </c>
      <c r="AJ28" s="1"/>
      <c r="AK28" s="1" t="s">
        <v>50</v>
      </c>
      <c r="AL28" s="1"/>
      <c r="AM28" s="1"/>
      <c r="AN28" s="6" t="str">
        <f>IF(Tableau1[[#This Row],[Montant total (HT)]]&gt;=0,Tableau1[[#This Row],[Montant total (HT)]],"")</f>
        <v/>
      </c>
      <c r="AO28" s="7">
        <f>Tableau1[[#This Row],[Montant total de la TVA]]</f>
        <v>0</v>
      </c>
      <c r="AP28" s="7">
        <f>IF(Tableau1[[#This Row],[Montant total (HT)]]&lt;0,Tableau1[[#This Row],[Montant total (HT)]],"")</f>
        <v>-1260</v>
      </c>
    </row>
    <row r="29" spans="1:42" x14ac:dyDescent="0.35">
      <c r="A29" s="1" t="s">
        <v>45</v>
      </c>
      <c r="B29" s="2" t="s">
        <v>188</v>
      </c>
      <c r="C29" s="2" t="s">
        <v>189</v>
      </c>
      <c r="D29" s="2" t="s">
        <v>190</v>
      </c>
      <c r="E29" s="2" t="s">
        <v>191</v>
      </c>
      <c r="F29" s="5">
        <v>-800</v>
      </c>
      <c r="G29" s="5">
        <f>IF(Tableau1[[#This Row],[Montant total (TTC)]]&lt;0,-Tableau1[[#This Row],[Montant total (TTC)]],"")</f>
        <v>800</v>
      </c>
      <c r="H29" s="5" t="str">
        <f>IF(Tableau1[[#This Row],[Montant total (TTC)]]&gt;=0,Tableau1[[#This Row],[Montant total (TTC)]],"")</f>
        <v/>
      </c>
      <c r="I29" s="5">
        <v>30453.93</v>
      </c>
      <c r="J29" s="1" t="s">
        <v>51</v>
      </c>
      <c r="K29" s="5">
        <v>-800</v>
      </c>
      <c r="L29" s="1" t="s">
        <v>51</v>
      </c>
      <c r="M29" s="5">
        <f>Tableau1[[#This Row],[Montant total (TTC)]]-Tableau1[[#This Row],[Montant total (HT)]]</f>
        <v>0</v>
      </c>
      <c r="N29" s="5">
        <f>Tableau1[[#This Row],[Montant total (TTC)]]/(1+Tableau1[[#This Row],[Taux TVA]])</f>
        <v>-800</v>
      </c>
      <c r="O29" s="12">
        <v>0</v>
      </c>
      <c r="P29" s="5">
        <v>0</v>
      </c>
      <c r="Q29" s="5">
        <v>800</v>
      </c>
      <c r="R29" s="5" t="s">
        <v>50</v>
      </c>
      <c r="S29" s="5" t="s">
        <v>50</v>
      </c>
      <c r="T29" s="5" t="s">
        <v>50</v>
      </c>
      <c r="U29" s="5" t="s">
        <v>50</v>
      </c>
      <c r="V29" s="1" t="s">
        <v>52</v>
      </c>
      <c r="W29" s="1"/>
      <c r="X29" s="1"/>
      <c r="Y29" s="1"/>
      <c r="Z29" s="1" t="s">
        <v>53</v>
      </c>
      <c r="AA29" s="1" t="s">
        <v>50</v>
      </c>
      <c r="AB29" s="1"/>
      <c r="AC29" s="1"/>
      <c r="AD29" s="1"/>
      <c r="AE29" s="1"/>
      <c r="AF29" s="1" t="s">
        <v>54</v>
      </c>
      <c r="AG29" s="1" t="s">
        <v>55</v>
      </c>
      <c r="AH29" s="1" t="s">
        <v>192</v>
      </c>
      <c r="AI29" s="1" t="s">
        <v>57</v>
      </c>
      <c r="AJ29" s="1"/>
      <c r="AK29" s="1" t="s">
        <v>50</v>
      </c>
      <c r="AL29" s="1"/>
      <c r="AM29" s="1"/>
      <c r="AN29" s="6" t="str">
        <f>IF(Tableau1[[#This Row],[Montant total (HT)]]&gt;=0,Tableau1[[#This Row],[Montant total (HT)]],"")</f>
        <v/>
      </c>
      <c r="AO29" s="7">
        <f>Tableau1[[#This Row],[Montant total de la TVA]]</f>
        <v>0</v>
      </c>
      <c r="AP29" s="7">
        <f>IF(Tableau1[[#This Row],[Montant total (HT)]]&lt;0,Tableau1[[#This Row],[Montant total (HT)]],"")</f>
        <v>-800</v>
      </c>
    </row>
    <row r="30" spans="1:42" x14ac:dyDescent="0.35">
      <c r="A30" s="1" t="s">
        <v>45</v>
      </c>
      <c r="B30" s="2" t="s">
        <v>193</v>
      </c>
      <c r="C30" s="2" t="s">
        <v>194</v>
      </c>
      <c r="D30" s="2" t="s">
        <v>195</v>
      </c>
      <c r="E30" s="2" t="s">
        <v>196</v>
      </c>
      <c r="F30" s="5">
        <v>-1470</v>
      </c>
      <c r="G30" s="5">
        <f>IF(Tableau1[[#This Row],[Montant total (TTC)]]&lt;0,-Tableau1[[#This Row],[Montant total (TTC)]],"")</f>
        <v>1470</v>
      </c>
      <c r="H30" s="5" t="str">
        <f>IF(Tableau1[[#This Row],[Montant total (TTC)]]&gt;=0,Tableau1[[#This Row],[Montant total (TTC)]],"")</f>
        <v/>
      </c>
      <c r="I30" s="5">
        <v>31253.93</v>
      </c>
      <c r="J30" s="1" t="s">
        <v>51</v>
      </c>
      <c r="K30" s="5">
        <v>-1470</v>
      </c>
      <c r="L30" s="1" t="s">
        <v>51</v>
      </c>
      <c r="M30" s="5">
        <f>Tableau1[[#This Row],[Montant total (TTC)]]-Tableau1[[#This Row],[Montant total (HT)]]</f>
        <v>0</v>
      </c>
      <c r="N30" s="5">
        <f>Tableau1[[#This Row],[Montant total (TTC)]]/(1+Tableau1[[#This Row],[Taux TVA]])</f>
        <v>-1470</v>
      </c>
      <c r="O30" s="12">
        <v>0</v>
      </c>
      <c r="P30" s="5">
        <v>0</v>
      </c>
      <c r="Q30" s="5">
        <v>1470</v>
      </c>
      <c r="R30" s="5" t="s">
        <v>50</v>
      </c>
      <c r="S30" s="5" t="s">
        <v>50</v>
      </c>
      <c r="T30" s="5" t="s">
        <v>50</v>
      </c>
      <c r="U30" s="5" t="s">
        <v>50</v>
      </c>
      <c r="V30" s="1" t="s">
        <v>52</v>
      </c>
      <c r="W30" s="1"/>
      <c r="X30" s="1"/>
      <c r="Y30" s="1"/>
      <c r="Z30" s="1" t="s">
        <v>53</v>
      </c>
      <c r="AA30" s="1" t="s">
        <v>50</v>
      </c>
      <c r="AB30" s="1"/>
      <c r="AC30" s="1"/>
      <c r="AD30" s="1"/>
      <c r="AE30" s="1"/>
      <c r="AF30" s="1" t="s">
        <v>54</v>
      </c>
      <c r="AG30" s="1" t="s">
        <v>55</v>
      </c>
      <c r="AH30" s="1" t="s">
        <v>197</v>
      </c>
      <c r="AI30" s="1" t="s">
        <v>57</v>
      </c>
      <c r="AJ30" s="1"/>
      <c r="AK30" s="1" t="s">
        <v>50</v>
      </c>
      <c r="AL30" s="1"/>
      <c r="AM30" s="1"/>
      <c r="AN30" s="6" t="str">
        <f>IF(Tableau1[[#This Row],[Montant total (HT)]]&gt;=0,Tableau1[[#This Row],[Montant total (HT)]],"")</f>
        <v/>
      </c>
      <c r="AO30" s="7">
        <f>Tableau1[[#This Row],[Montant total de la TVA]]</f>
        <v>0</v>
      </c>
      <c r="AP30" s="7">
        <f>IF(Tableau1[[#This Row],[Montant total (HT)]]&lt;0,Tableau1[[#This Row],[Montant total (HT)]],"")</f>
        <v>-1470</v>
      </c>
    </row>
    <row r="31" spans="1:42" x14ac:dyDescent="0.35">
      <c r="A31" s="1" t="s">
        <v>45</v>
      </c>
      <c r="B31" s="2" t="s">
        <v>198</v>
      </c>
      <c r="C31" s="2" t="s">
        <v>199</v>
      </c>
      <c r="D31" s="2" t="s">
        <v>198</v>
      </c>
      <c r="E31" s="2" t="s">
        <v>199</v>
      </c>
      <c r="F31" s="5">
        <v>-1820</v>
      </c>
      <c r="G31" s="5">
        <f>IF(Tableau1[[#This Row],[Montant total (TTC)]]&lt;0,-Tableau1[[#This Row],[Montant total (TTC)]],"")</f>
        <v>1820</v>
      </c>
      <c r="H31" s="5" t="str">
        <f>IF(Tableau1[[#This Row],[Montant total (TTC)]]&gt;=0,Tableau1[[#This Row],[Montant total (TTC)]],"")</f>
        <v/>
      </c>
      <c r="I31" s="5">
        <v>32723.93</v>
      </c>
      <c r="J31" s="1" t="s">
        <v>51</v>
      </c>
      <c r="K31" s="5">
        <v>-1820</v>
      </c>
      <c r="L31" s="1" t="s">
        <v>51</v>
      </c>
      <c r="M31" s="5">
        <f>Tableau1[[#This Row],[Montant total (TTC)]]-Tableau1[[#This Row],[Montant total (HT)]]</f>
        <v>0</v>
      </c>
      <c r="N31" s="5">
        <f>Tableau1[[#This Row],[Montant total (TTC)]]/(1+Tableau1[[#This Row],[Taux TVA]])</f>
        <v>-1820</v>
      </c>
      <c r="O31" s="12">
        <v>0</v>
      </c>
      <c r="P31" s="5">
        <v>0</v>
      </c>
      <c r="Q31" s="5">
        <v>1820</v>
      </c>
      <c r="R31" s="5" t="s">
        <v>50</v>
      </c>
      <c r="S31" s="5" t="s">
        <v>50</v>
      </c>
      <c r="T31" s="5" t="s">
        <v>50</v>
      </c>
      <c r="U31" s="5" t="s">
        <v>50</v>
      </c>
      <c r="V31" s="1" t="s">
        <v>52</v>
      </c>
      <c r="W31" s="1"/>
      <c r="X31" s="1"/>
      <c r="Y31" s="1"/>
      <c r="Z31" s="1" t="s">
        <v>53</v>
      </c>
      <c r="AA31" s="1" t="s">
        <v>50</v>
      </c>
      <c r="AB31" s="1"/>
      <c r="AC31" s="1"/>
      <c r="AD31" s="1"/>
      <c r="AE31" s="1"/>
      <c r="AF31" s="1" t="s">
        <v>54</v>
      </c>
      <c r="AG31" s="1" t="s">
        <v>55</v>
      </c>
      <c r="AH31" s="1" t="s">
        <v>200</v>
      </c>
      <c r="AI31" s="1" t="s">
        <v>57</v>
      </c>
      <c r="AJ31" s="1"/>
      <c r="AK31" s="1" t="s">
        <v>50</v>
      </c>
      <c r="AL31" s="1"/>
      <c r="AM31" s="1"/>
      <c r="AN31" s="6" t="str">
        <f>IF(Tableau1[[#This Row],[Montant total (HT)]]&gt;=0,Tableau1[[#This Row],[Montant total (HT)]],"")</f>
        <v/>
      </c>
      <c r="AO31" s="7">
        <f>Tableau1[[#This Row],[Montant total de la TVA]]</f>
        <v>0</v>
      </c>
      <c r="AP31" s="7">
        <f>IF(Tableau1[[#This Row],[Montant total (HT)]]&lt;0,Tableau1[[#This Row],[Montant total (HT)]],"")</f>
        <v>-1820</v>
      </c>
    </row>
    <row r="32" spans="1:42" x14ac:dyDescent="0.35">
      <c r="A32" s="1" t="s">
        <v>45</v>
      </c>
      <c r="B32" s="2" t="s">
        <v>201</v>
      </c>
      <c r="C32" s="2" t="s">
        <v>202</v>
      </c>
      <c r="D32" s="2" t="s">
        <v>201</v>
      </c>
      <c r="E32" s="2" t="s">
        <v>202</v>
      </c>
      <c r="F32" s="5">
        <v>275</v>
      </c>
      <c r="G32" s="5" t="str">
        <f>IF(Tableau1[[#This Row],[Montant total (TTC)]]&lt;0,-Tableau1[[#This Row],[Montant total (TTC)]],"")</f>
        <v/>
      </c>
      <c r="H32" s="5">
        <f>IF(Tableau1[[#This Row],[Montant total (TTC)]]&gt;=0,Tableau1[[#This Row],[Montant total (TTC)]],"")</f>
        <v>275</v>
      </c>
      <c r="I32" s="5">
        <v>34543.93</v>
      </c>
      <c r="J32" s="1" t="s">
        <v>51</v>
      </c>
      <c r="K32" s="5">
        <v>275</v>
      </c>
      <c r="L32" s="1" t="s">
        <v>51</v>
      </c>
      <c r="M32" s="5">
        <f>Tableau1[[#This Row],[Montant total (TTC)]]-Tableau1[[#This Row],[Montant total (HT)]]</f>
        <v>45.833333333333314</v>
      </c>
      <c r="N32" s="5">
        <f>Tableau1[[#This Row],[Montant total (TTC)]]/(1+Tableau1[[#This Row],[Taux TVA]])</f>
        <v>229.16666666666669</v>
      </c>
      <c r="O32" s="12">
        <v>0.2</v>
      </c>
      <c r="P32" s="5" t="s">
        <v>50</v>
      </c>
      <c r="Q32" s="5" t="s">
        <v>50</v>
      </c>
      <c r="R32" s="5" t="s">
        <v>50</v>
      </c>
      <c r="S32" s="5" t="s">
        <v>50</v>
      </c>
      <c r="T32" s="5">
        <v>45.83</v>
      </c>
      <c r="U32" s="5">
        <v>229.17</v>
      </c>
      <c r="V32" s="1" t="s">
        <v>52</v>
      </c>
      <c r="W32" s="1"/>
      <c r="X32" s="1"/>
      <c r="Y32" s="1"/>
      <c r="Z32" s="1" t="s">
        <v>53</v>
      </c>
      <c r="AA32" s="1" t="s">
        <v>50</v>
      </c>
      <c r="AB32" s="1"/>
      <c r="AC32" s="1"/>
      <c r="AD32" s="1"/>
      <c r="AE32" s="1"/>
      <c r="AF32" s="1" t="s">
        <v>54</v>
      </c>
      <c r="AG32" s="1" t="s">
        <v>55</v>
      </c>
      <c r="AH32" s="1" t="s">
        <v>203</v>
      </c>
      <c r="AI32" s="1" t="s">
        <v>75</v>
      </c>
      <c r="AJ32" s="1"/>
      <c r="AK32" s="1" t="s">
        <v>50</v>
      </c>
      <c r="AL32" s="1"/>
      <c r="AM32" s="1"/>
      <c r="AN32" s="6">
        <f>IF(Tableau1[[#This Row],[Montant total (HT)]]&gt;=0,Tableau1[[#This Row],[Montant total (HT)]],"")</f>
        <v>229.16666666666669</v>
      </c>
      <c r="AO32" s="7">
        <f>Tableau1[[#This Row],[Montant total de la TVA]]</f>
        <v>45.833333333333314</v>
      </c>
      <c r="AP32" s="7" t="str">
        <f>IF(Tableau1[[#This Row],[Montant total (HT)]]&lt;0,Tableau1[[#This Row],[Montant total (HT)]],"")</f>
        <v/>
      </c>
    </row>
    <row r="33" spans="1:42" x14ac:dyDescent="0.35">
      <c r="A33" t="s">
        <v>208</v>
      </c>
      <c r="F33" s="15"/>
      <c r="G33" s="15"/>
      <c r="H33" s="15"/>
      <c r="I33" s="15"/>
      <c r="K33" s="15"/>
      <c r="M33" s="15"/>
      <c r="N33" s="15"/>
      <c r="O33" s="16"/>
      <c r="P33" s="15"/>
      <c r="Q33" s="15"/>
      <c r="R33" s="15"/>
      <c r="S33" s="15"/>
      <c r="T33" s="15"/>
      <c r="U33" s="15"/>
      <c r="AN33" s="18">
        <f>SUBTOTAL(109,Tableau1[Chiffre d''affaire généré])</f>
        <v>687.5</v>
      </c>
      <c r="AO33" s="17">
        <f>SUBTOTAL(109,Tableau1[TVA réel])</f>
        <v>-1102.8034992101107</v>
      </c>
      <c r="AP33" s="17">
        <f>SUBTOTAL(109,Tableau1[Coût])</f>
        <v>-27384.326500789888</v>
      </c>
    </row>
  </sheetData>
  <dataValidations count="1">
    <dataValidation type="list" allowBlank="1" showInputMessage="1" showErrorMessage="1" sqref="O2:O32" xr:uid="{172ACF77-7F00-4F73-832F-6A535E094208}">
      <formula1>$AR$2:$AR$4</formula1>
    </dataValidation>
  </dataValidations>
  <pageMargins left="0.7" right="0.7" top="0.75" bottom="0.75" header="0.3" footer="0.3"/>
  <legacy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comptable</vt:lpstr>
      <vt:lpstr>Date 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Fehim Manel</dc:creator>
  <cp:lastModifiedBy>Christian CROCHE</cp:lastModifiedBy>
  <dcterms:created xsi:type="dcterms:W3CDTF">2024-09-18T23:40:20Z</dcterms:created>
  <dcterms:modified xsi:type="dcterms:W3CDTF">2024-09-24T20:15:10Z</dcterms:modified>
</cp:coreProperties>
</file>