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v tec/"/>
    </mc:Choice>
  </mc:AlternateContent>
  <xr:revisionPtr revIDLastSave="217" documentId="13_ncr:1_{63B33E96-D409-4FF1-9743-3C238E86B3B9}" xr6:coauthVersionLast="47" xr6:coauthVersionMax="47" xr10:uidLastSave="{AF6C56C7-C0F2-4963-9E59-6EB281FB9F22}"/>
  <bookViews>
    <workbookView xWindow="-110" yWindow="-110" windowWidth="38620" windowHeight="21820" tabRatio="312" xr2:uid="{AC032CE3-72B7-4C00-B635-EC045B4FF069}"/>
  </bookViews>
  <sheets>
    <sheet name="Données" sheetId="2" r:id="rId1"/>
    <sheet name="Taux d’occupation" sheetId="3" r:id="rId2"/>
    <sheet name="Montants totaux" sheetId="6" r:id="rId3"/>
    <sheet name="Prix par nuit, par séjour" sheetId="4" r:id="rId4"/>
  </sheets>
  <definedNames>
    <definedName name="_anneeMois" comment="Renvoie un nombre correspondant à l’année × 100 + mois d’une date donnée. Par exemple pour 15/04/2024 =&gt; 202404.">_xlfn.LAMBDA(_xlpm.date,YEAR(_xlpm.date)*100+MONTH(_xlpm.date))</definedName>
    <definedName name="_dateVal" comment="Premier jour du mois avec mois et année indiqués en texte.">_xlfn.LAMBDA(_xlpm.mois,_xlpm.annee,DATEVALUE("01 " &amp; _xlpm.mois &amp; " " &amp; _xlpm.annee))</definedName>
    <definedName name="_dernMois" comment="Renvoie vrai si le _anneeMois d’une date correspond au _anneeMois du dernier jour d’une provenance.">_xlfn.LAMBDA(_xlpm.mois,_xlpm.annee,_xlpm.provenance,_anneeMois(_dateVal(_xlpm.mois,_xlpm.annee))=_anneeMois(INDIRECT("dernNuit"&amp;_xlpm.provenance)))</definedName>
    <definedName name="_nbJoursMois" comment="Nombre de jours dans le mois (texte, année (texte)">_xlfn.LAMBDA(_xlpm.mois,_xlpm.annee,DAY(EOMONTH(_dateVal(_xlpm.mois,_xlpm.annee),0)))</definedName>
    <definedName name="_nbNuitsDispo" comment="nombre de nuits disponibles pour un mois, une année, une provenance">_xlfn.LAMBDA(_xlpm.mois,_xlpm.annee,_xlpm.provenance,IF(_typeMois(_xlpm.mois,_xlpm.annee,_xlpm.provenance)="vide",0, IF(_typeMois(_xlpm.mois,_xlpm.annee,_xlpm.provenance)="classique",_nbJoursMois(_xlpm.mois,_xlpm.annee), IF(_typeMois(_xlpm.mois,_xlpm.annee,_xlpm.provenance)="premier",EOMONTH(_dateVal(_xlpm.mois,_xlpm.annee),0)-INDIRECT("premNuit"&amp;_xlpm.provenance)+1,INDIRECT("dernNuit"&amp;_xlpm.provenance)-EOMONTH(_dateVal(_xlpm.mois,_xlpm.annee),-1)))))</definedName>
    <definedName name="_premMois" comment="Renvoie vrai si le _anneeMois d’une date correspond au _anneeMois du premier jour d’une provenance.">_xlfn.LAMBDA(_xlpm.mois,_xlpm.annee,_xlpm.provenance,_anneeMois(_dateVal(_xlpm.mois,_xlpm.annee))=_anneeMois(INDIRECT("premNuit"&amp;_xlpm.provenance)))</definedName>
    <definedName name="_typeMois" comment="Pour un mois en texte, une année en texte et une provenance : vide (avant la 1re nuit de la provenance), un premier mois (de la provenance), dernier mois ou mois classique (entre 1er et dernier mois de la provenance)">_xlfn.LAMBDA(_xlpm.mois,_xlpm.annee,_xlpm.provenance,IF(OR(_anneeMois(_dateVal(_xlpm.mois,_xlpm.annee))&lt;_anneeMois(INDIRECT("premNuit"&amp;_xlpm.provenance)),_anneeMois(_dateVal(_xlpm.mois,_xlpm.annee))&gt;_anneeMois(INDIRECT("dernNuit"&amp;_xlpm.provenance))),"vide", IF(_anneeMois(_dateVal(_xlpm.mois,_xlpm.annee))=_anneeMois(INDIRECT("dernNuit"&amp;_xlpm.provenance)),"dernier", IF(_anneeMois(_dateVal(_xlpm.mois,_xlpm.annee))=_anneeMois(INDIRECT("premNuit"&amp;_xlpm.provenance)),"premier","classique"))))</definedName>
    <definedName name="dernNuitAirbnb">Données!$L$1</definedName>
    <definedName name="dernNuitBooking">Données!$L$2</definedName>
    <definedName name="premNuitAirbnb">Données!$I$1</definedName>
    <definedName name="premNuitBooking">Données!$I$2</definedName>
    <definedName name="Segment_Date">#N/A</definedName>
    <definedName name="Segment_Provenance">#N/A</definedName>
  </definedNames>
  <calcPr calcId="191028"/>
  <pivotCaches>
    <pivotCache cacheId="19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3" l="1" a="1"/>
  <c r="L20" i="3" s="1"/>
  <c r="L21" i="3" a="1"/>
  <c r="L21" i="3" s="1"/>
  <c r="L22" i="3" a="1"/>
  <c r="L22" i="3" s="1"/>
  <c r="L23" i="3" a="1"/>
  <c r="L23" i="3" s="1"/>
  <c r="L24" i="3" a="1"/>
  <c r="L24" i="3" s="1"/>
  <c r="L25" i="3" a="1"/>
  <c r="L25" i="3" s="1"/>
  <c r="L26" i="3" a="1"/>
  <c r="L26" i="3" s="1"/>
  <c r="L27" i="3" a="1"/>
  <c r="L27" i="3" s="1"/>
  <c r="L28" i="3" a="1"/>
  <c r="L28" i="3" s="1"/>
  <c r="L29" i="3" a="1"/>
  <c r="L29" i="3" s="1"/>
  <c r="L30" i="3" a="1"/>
  <c r="L30" i="3" s="1"/>
  <c r="L31" i="3" a="1"/>
  <c r="L31" i="3" s="1"/>
  <c r="H14" i="2"/>
  <c r="I14" i="2" s="1"/>
  <c r="J14" i="2"/>
  <c r="K14" i="2"/>
  <c r="L14" i="2"/>
  <c r="M14" i="2"/>
  <c r="H10" i="2"/>
  <c r="L10" i="2" s="1"/>
  <c r="I10" i="2"/>
  <c r="J10" i="2"/>
  <c r="K10" i="2"/>
  <c r="M10" i="2"/>
  <c r="H9" i="2"/>
  <c r="L9" i="2" s="1"/>
  <c r="J9" i="2"/>
  <c r="K9" i="2"/>
  <c r="M9" i="2"/>
  <c r="H15" i="2"/>
  <c r="L15" i="2" s="1"/>
  <c r="I15" i="2"/>
  <c r="J15" i="2"/>
  <c r="K15" i="2"/>
  <c r="M15" i="2"/>
  <c r="H13" i="2"/>
  <c r="I13" i="2"/>
  <c r="J13" i="2"/>
  <c r="K13" i="2"/>
  <c r="L13" i="2"/>
  <c r="M13" i="2"/>
  <c r="H12" i="2"/>
  <c r="L12" i="2" s="1"/>
  <c r="I12" i="2"/>
  <c r="J12" i="2"/>
  <c r="K12" i="2"/>
  <c r="M12" i="2"/>
  <c r="H11" i="2"/>
  <c r="L11" i="2" s="1"/>
  <c r="I11" i="2"/>
  <c r="J11" i="2"/>
  <c r="K11" i="2"/>
  <c r="M11" i="2"/>
  <c r="H8" i="2"/>
  <c r="I8" i="2"/>
  <c r="J8" i="2"/>
  <c r="K8" i="2"/>
  <c r="L8" i="2" s="1"/>
  <c r="M8" i="2"/>
  <c r="H7" i="2"/>
  <c r="I7" i="2"/>
  <c r="J7" i="2"/>
  <c r="K7" i="2"/>
  <c r="L7" i="2"/>
  <c r="M7" i="2"/>
  <c r="H6" i="2"/>
  <c r="L6" i="2" s="1"/>
  <c r="I6" i="2"/>
  <c r="J6" i="2"/>
  <c r="K6" i="2"/>
  <c r="M6" i="2"/>
  <c r="H5" i="2"/>
  <c r="L5" i="2" s="1"/>
  <c r="I5" i="2"/>
  <c r="J5" i="2"/>
  <c r="K5" i="2"/>
  <c r="M5" i="2"/>
  <c r="J19" i="3" a="1"/>
  <c r="L2" i="2"/>
  <c r="L1" i="2"/>
  <c r="I19" i="3" s="1" a="1"/>
  <c r="I2" i="2"/>
  <c r="I1" i="2"/>
  <c r="J20" i="3" a="1"/>
  <c r="J28" i="3" a="1"/>
  <c r="J22" i="3" a="1"/>
  <c r="J30" i="3" a="1"/>
  <c r="J26" i="3" a="1"/>
  <c r="J24" i="3" a="1"/>
  <c r="J29" i="3" a="1"/>
  <c r="J25" i="3" a="1"/>
  <c r="J21" i="3" a="1"/>
  <c r="J31" i="3" a="1"/>
  <c r="J27" i="3" a="1"/>
  <c r="J23" i="3" a="1"/>
  <c r="I20" i="3" a="1"/>
  <c r="I31" i="3" a="1"/>
  <c r="I25" i="3" a="1"/>
  <c r="I29" i="3" a="1"/>
  <c r="I28" i="3" a="1"/>
  <c r="I26" i="3" a="1"/>
  <c r="I24" i="3" a="1"/>
  <c r="I22" i="3" a="1"/>
  <c r="I30" i="3" a="1"/>
  <c r="I27" i="3" a="1"/>
  <c r="I23" i="3" a="1"/>
  <c r="I21" i="3" a="1"/>
  <c r="I31" i="3" l="1"/>
  <c r="M31" i="3" s="1"/>
  <c r="I25" i="3"/>
  <c r="M25" i="3" s="1"/>
  <c r="J28" i="3"/>
  <c r="N28" i="3" s="1"/>
  <c r="J22" i="3"/>
  <c r="N22" i="3" s="1"/>
  <c r="I29" i="3"/>
  <c r="M29" i="3" s="1"/>
  <c r="J30" i="3"/>
  <c r="N30" i="3" s="1"/>
  <c r="J26" i="3"/>
  <c r="N26" i="3" s="1"/>
  <c r="J24" i="3"/>
  <c r="N24" i="3" s="1"/>
  <c r="I28" i="3"/>
  <c r="M28" i="3" s="1"/>
  <c r="I26" i="3"/>
  <c r="M26" i="3" s="1"/>
  <c r="I24" i="3"/>
  <c r="M24" i="3" s="1"/>
  <c r="I22" i="3"/>
  <c r="M22" i="3" s="1"/>
  <c r="J29" i="3"/>
  <c r="N29" i="3" s="1"/>
  <c r="J25" i="3"/>
  <c r="N25" i="3" s="1"/>
  <c r="J21" i="3"/>
  <c r="N21" i="3" s="1"/>
  <c r="J31" i="3"/>
  <c r="N31" i="3" s="1"/>
  <c r="J27" i="3"/>
  <c r="N27" i="3" s="1"/>
  <c r="J23" i="3"/>
  <c r="N23" i="3" s="1"/>
  <c r="I30" i="3"/>
  <c r="M30" i="3" s="1"/>
  <c r="I27" i="3"/>
  <c r="M27" i="3" s="1"/>
  <c r="I23" i="3"/>
  <c r="M23" i="3" s="1"/>
  <c r="I21" i="3"/>
  <c r="M21" i="3" s="1"/>
  <c r="J20" i="3"/>
  <c r="N20" i="3" s="1"/>
  <c r="I20" i="3"/>
  <c r="M20" i="3" s="1"/>
  <c r="J19" i="3"/>
  <c r="I19" i="3"/>
  <c r="I9" i="2"/>
  <c r="Q32" i="3"/>
  <c r="P32" i="3"/>
  <c r="M19" i="3" l="1"/>
  <c r="K24" i="3" l="1"/>
  <c r="O24" i="3" s="1"/>
  <c r="K21" i="3"/>
  <c r="O21" i="3" s="1"/>
  <c r="K31" i="3"/>
  <c r="O31" i="3" s="1"/>
  <c r="K30" i="3"/>
  <c r="O30" i="3" s="1"/>
  <c r="K23" i="3"/>
  <c r="O23" i="3" s="1"/>
  <c r="K27" i="3"/>
  <c r="O27" i="3" s="1"/>
  <c r="K20" i="3"/>
  <c r="O20" i="3" s="1"/>
  <c r="K26" i="3"/>
  <c r="O26" i="3" s="1"/>
  <c r="K28" i="3"/>
  <c r="O28" i="3" s="1"/>
  <c r="K29" i="3"/>
  <c r="O29" i="3" s="1"/>
  <c r="K25" i="3"/>
  <c r="O25" i="3" s="1"/>
  <c r="K22" i="3"/>
  <c r="O22" i="3" s="1"/>
  <c r="L8" i="3" a="1"/>
  <c r="L8" i="3" s="1"/>
  <c r="L9" i="3" a="1"/>
  <c r="L9" i="3" s="1"/>
  <c r="L10" i="3" a="1"/>
  <c r="L10" i="3" s="1"/>
  <c r="L11" i="3" a="1"/>
  <c r="L11" i="3" s="1"/>
  <c r="L12" i="3" a="1"/>
  <c r="L12" i="3" s="1"/>
  <c r="L13" i="3" a="1"/>
  <c r="L13" i="3" s="1"/>
  <c r="L14" i="3" a="1"/>
  <c r="L14" i="3" s="1"/>
  <c r="L15" i="3" a="1"/>
  <c r="L15" i="3" s="1"/>
  <c r="L16" i="3" a="1"/>
  <c r="L16" i="3" s="1"/>
  <c r="L17" i="3" a="1"/>
  <c r="L17" i="3" s="1"/>
  <c r="L18" i="3" a="1"/>
  <c r="L18" i="3" s="1"/>
  <c r="L7" i="3" a="1"/>
  <c r="L7" i="3" s="1"/>
  <c r="J6" i="3" a="1"/>
  <c r="I6" i="3" a="1"/>
  <c r="J17" i="3" a="1"/>
  <c r="J8" i="3" a="1"/>
  <c r="I13" i="3" a="1"/>
  <c r="I11" i="3" a="1"/>
  <c r="I14" i="3" a="1"/>
  <c r="J7" i="3" a="1"/>
  <c r="J14" i="3" a="1"/>
  <c r="J18" i="3" a="1"/>
  <c r="J15" i="3" a="1"/>
  <c r="J13" i="3" a="1"/>
  <c r="J12" i="3" a="1"/>
  <c r="I9" i="3" a="1"/>
  <c r="I8" i="3" a="1"/>
  <c r="J16" i="3" a="1"/>
  <c r="J9" i="3" a="1"/>
  <c r="I12" i="3" a="1"/>
  <c r="I7" i="3" a="1"/>
  <c r="I16" i="3" a="1"/>
  <c r="I15" i="3" a="1"/>
  <c r="J10" i="3" a="1"/>
  <c r="J11" i="3" a="1"/>
  <c r="I18" i="3" a="1"/>
  <c r="I10" i="3" a="1"/>
  <c r="I17" i="3" a="1"/>
  <c r="K19" i="3" l="1"/>
  <c r="O19" i="3" s="1"/>
  <c r="N19" i="3"/>
  <c r="J17" i="3"/>
  <c r="N17" i="3" s="1"/>
  <c r="I11" i="3"/>
  <c r="M11" i="3" s="1"/>
  <c r="J9" i="3"/>
  <c r="N9" i="3" s="1"/>
  <c r="I14" i="3"/>
  <c r="M14" i="3" s="1"/>
  <c r="J15" i="3"/>
  <c r="N15" i="3" s="1"/>
  <c r="I9" i="3"/>
  <c r="M9" i="3" s="1"/>
  <c r="I17" i="3"/>
  <c r="M17" i="3" s="1"/>
  <c r="J18" i="3"/>
  <c r="N18" i="3" s="1"/>
  <c r="I12" i="3"/>
  <c r="M12" i="3" s="1"/>
  <c r="J10" i="3"/>
  <c r="N10" i="3" s="1"/>
  <c r="J12" i="3"/>
  <c r="N12" i="3" s="1"/>
  <c r="I15" i="3"/>
  <c r="M15" i="3" s="1"/>
  <c r="J13" i="3"/>
  <c r="N13" i="3" s="1"/>
  <c r="I18" i="3"/>
  <c r="M18" i="3" s="1"/>
  <c r="J16" i="3"/>
  <c r="N16" i="3" s="1"/>
  <c r="I10" i="3"/>
  <c r="M10" i="3" s="1"/>
  <c r="J8" i="3"/>
  <c r="N8" i="3" s="1"/>
  <c r="I13" i="3"/>
  <c r="M13" i="3" s="1"/>
  <c r="J11" i="3"/>
  <c r="N11" i="3" s="1"/>
  <c r="I16" i="3"/>
  <c r="M16" i="3" s="1"/>
  <c r="J14" i="3"/>
  <c r="N14" i="3" s="1"/>
  <c r="I8" i="3"/>
  <c r="M8" i="3" s="1"/>
  <c r="J7" i="3"/>
  <c r="N7" i="3" s="1"/>
  <c r="I7" i="3"/>
  <c r="M7" i="3" s="1"/>
  <c r="J6" i="3"/>
  <c r="I6" i="3"/>
  <c r="N6" i="3" l="1"/>
  <c r="J32" i="3"/>
  <c r="N32" i="3" s="1"/>
  <c r="M6" i="3"/>
  <c r="I32" i="3"/>
  <c r="M32" i="3" s="1"/>
  <c r="K9" i="3"/>
  <c r="O9" i="3" s="1"/>
  <c r="K12" i="3"/>
  <c r="O12" i="3" s="1"/>
  <c r="K10" i="3"/>
  <c r="O10" i="3" s="1"/>
  <c r="K17" i="3"/>
  <c r="O17" i="3" s="1"/>
  <c r="K8" i="3"/>
  <c r="O8" i="3" s="1"/>
  <c r="K15" i="3"/>
  <c r="O15" i="3" s="1"/>
  <c r="K14" i="3"/>
  <c r="O14" i="3" s="1"/>
  <c r="K13" i="3"/>
  <c r="O13" i="3" s="1"/>
  <c r="K11" i="3"/>
  <c r="O11" i="3" s="1"/>
  <c r="K6" i="3"/>
  <c r="O6" i="3" s="1"/>
  <c r="K18" i="3"/>
  <c r="O18" i="3" s="1"/>
  <c r="K16" i="3"/>
  <c r="O16" i="3" s="1"/>
  <c r="K7" i="3"/>
  <c r="O7" i="3" s="1"/>
  <c r="K32" i="3" l="1"/>
  <c r="O3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CROCHE</author>
  </authors>
  <commentList>
    <comment ref="F4" authorId="0" shapeId="0" xr:uid="{7C1E58DD-C6B7-4B01-B759-81025D04A7BA}">
      <text>
        <r>
          <rPr>
            <sz val="10"/>
            <color indexed="81"/>
            <rFont val="Arial"/>
            <family val="2"/>
          </rPr>
          <t>Frais de linge compris, taxes comprises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<sst xmlns="http://schemas.openxmlformats.org/spreadsheetml/2006/main" count="180" uniqueCount="63">
  <si>
    <t>1re nuit Booking</t>
  </si>
  <si>
    <t>Dernière nuit Booking</t>
  </si>
  <si>
    <t>1re nuit Airbnb</t>
  </si>
  <si>
    <t>Dernière nuit Airbnb</t>
  </si>
  <si>
    <t>Provenance</t>
  </si>
  <si>
    <t>Date</t>
  </si>
  <si>
    <t>Nb nuits</t>
  </si>
  <si>
    <t>Nb pers.</t>
  </si>
  <si>
    <t>Taxe séjour Booking</t>
  </si>
  <si>
    <t>Montant hôte net + frais</t>
  </si>
  <si>
    <t>Frais de linge net</t>
  </si>
  <si>
    <t>Prix de base</t>
  </si>
  <si>
    <t>Prix de base + taxe</t>
  </si>
  <si>
    <t>Nb séjour</t>
  </si>
  <si>
    <t>Nb nuit·pers</t>
  </si>
  <si>
    <t>Montant hors linge / nuit / pers</t>
  </si>
  <si>
    <t>Saison</t>
  </si>
  <si>
    <t>airbnb</t>
  </si>
  <si>
    <t>booking</t>
  </si>
  <si>
    <t>Taux d’occupation</t>
  </si>
  <si>
    <t xml:space="preserve">Nb nuits </t>
  </si>
  <si>
    <t xml:space="preserve"> </t>
  </si>
  <si>
    <t>Total airbnb</t>
  </si>
  <si>
    <t>Total booking</t>
  </si>
  <si>
    <t>Total</t>
  </si>
  <si>
    <t>Nb nuits dispo</t>
  </si>
  <si>
    <t>Dates</t>
  </si>
  <si>
    <t>Haute</t>
  </si>
  <si>
    <t>Airbnb</t>
  </si>
  <si>
    <t>Booking</t>
  </si>
  <si>
    <t>Basse</t>
  </si>
  <si>
    <t>2024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</si>
  <si>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</si>
  <si>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</si>
  <si>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</si>
  <si>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</si>
  <si>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</si>
  <si>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</si>
  <si>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</si>
  <si>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</si>
  <si>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</si>
  <si>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</si>
  <si>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</si>
  <si>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</si>
  <si>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Haute saison</t>
  </si>
  <si>
    <t>Basse saison</t>
  </si>
  <si>
    <t>Nombre de nuits et montant total</t>
  </si>
  <si>
    <t>Total Nb séjours</t>
  </si>
  <si>
    <t xml:space="preserve">Total Nb nuits </t>
  </si>
  <si>
    <t>Nb séjours</t>
  </si>
  <si>
    <t>Total général</t>
  </si>
  <si>
    <t>Moyenne du montant hors linge par séjour</t>
  </si>
  <si>
    <t>Moyenne du montant hors linge par nuit par personne</t>
  </si>
  <si>
    <t>Total Moyenne de Montant hors linge / nuit / pers</t>
  </si>
  <si>
    <t>Total Nb nuit·pers.</t>
  </si>
  <si>
    <t>Moyenne de Montant hors linge / nuit / pers</t>
  </si>
  <si>
    <t>Nb nuit·pers.</t>
  </si>
  <si>
    <t>&lt;13/05/2024</t>
  </si>
  <si>
    <t>&gt;21/07/2024</t>
  </si>
  <si>
    <t>Min. de Date</t>
  </si>
  <si>
    <t>Max. de Date</t>
  </si>
  <si>
    <t>Total Montant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</si>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</sst>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8"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&quot; &quot;%"/>
    <numFmt numFmtId="165" formatCode="#,##0,&quot; k€&quot;"/>
    <numFmt numFmtId="166" formatCode="@\ *.\ \:"/>
    <numFmt numFmtId="167" formatCode="[$-40C]\ ddd\ dd\ mmm\ yy;@"/>
    <numFmt numFmtId="168" formatCode="#,##0&quot; m/s²&quot;"/>
    <numFmt numFmtId="169" formatCode="#,##0&quot; daN·m&quot;"/>
    <numFmt numFmtId="170" formatCode="#,##0&quot; N·m&quot;"/>
    <numFmt numFmtId="171" formatCode="#,##0&quot; ℓ/min&quot;"/>
    <numFmt numFmtId="172" formatCode="#,##0&quot; ℓ/s&quot;"/>
    <numFmt numFmtId="173" formatCode="#,##0&quot; m³/h&quot;"/>
    <numFmt numFmtId="174" formatCode="#,##0&quot; cm&quot;"/>
    <numFmt numFmtId="175" formatCode="#,##0&quot; m&quot;"/>
    <numFmt numFmtId="176" formatCode="#,##0&quot; mm&quot;"/>
    <numFmt numFmtId="177" formatCode="#,##0&quot; km&quot;"/>
    <numFmt numFmtId="178" formatCode="#,##0&quot; µm&quot;"/>
    <numFmt numFmtId="179" formatCode="#,##0&quot; V&quot;"/>
    <numFmt numFmtId="180" formatCode="#,##0&quot; daN&quot;"/>
    <numFmt numFmtId="181" formatCode="#,##0&quot; N&quot;"/>
    <numFmt numFmtId="182" formatCode="#,##0&quot; kN&quot;"/>
    <numFmt numFmtId="183" formatCode="#,##0&quot; rpm&quot;"/>
    <numFmt numFmtId="184" formatCode="#,##0&quot; tr/min&quot;"/>
    <numFmt numFmtId="185" formatCode="#,##0&quot; kg&quot;"/>
    <numFmt numFmtId="186" formatCode="#,##0&quot; t&quot;"/>
    <numFmt numFmtId="187" formatCode="#,##0&quot; kg/m³&quot;"/>
    <numFmt numFmtId="188" formatCode="#,##0&quot; k€&quot;"/>
    <numFmt numFmtId="189" formatCode="#,##0&quot; M€&quot;"/>
    <numFmt numFmtId="190" formatCode="#,##0&quot; Pa&quot;"/>
    <numFmt numFmtId="191" formatCode="#,##0&quot; kW&quot;"/>
    <numFmt numFmtId="192" formatCode="#,##0&quot; m²&quot;"/>
    <numFmt numFmtId="193" formatCode="#,##0&quot; cm²&quot;"/>
    <numFmt numFmtId="194" formatCode="#,##0&quot; mm²&quot;"/>
    <numFmt numFmtId="195" formatCode="#,##0&quot; °C&quot;"/>
    <numFmt numFmtId="196" formatCode="#,##0&quot; h&quot;"/>
    <numFmt numFmtId="197" formatCode="#,##0&quot; j&quot;"/>
    <numFmt numFmtId="198" formatCode="#,##0&quot; min&quot;"/>
    <numFmt numFmtId="199" formatCode="#,##0&quot; mois&quot;"/>
    <numFmt numFmtId="200" formatCode="#,##0&quot; s&quot;"/>
    <numFmt numFmtId="201" formatCode="#,##0&quot; sem.&quot;"/>
    <numFmt numFmtId="202" formatCode="#,##0&quot; an(s)&quot;"/>
    <numFmt numFmtId="203" formatCode="#,##0&quot; km/h&quot;"/>
    <numFmt numFmtId="204" formatCode="#,##0&quot; m/s&quot;"/>
    <numFmt numFmtId="205" formatCode="#,##0&quot; m/min&quot;"/>
    <numFmt numFmtId="206" formatCode="#,##0&quot; cm/min&quot;"/>
    <numFmt numFmtId="207" formatCode="#,##0&quot; mm/min&quot;"/>
    <numFmt numFmtId="208" formatCode="#,##0&quot; mm/s&quot;"/>
    <numFmt numFmtId="209" formatCode="#,##0&quot; L&quot;"/>
    <numFmt numFmtId="210" formatCode="#,##0&quot; ℓ&quot;"/>
    <numFmt numFmtId="211" formatCode="#,##0&quot; m³&quot;"/>
    <numFmt numFmtId="212" formatCode="#,##0&quot; cm³&quot;"/>
    <numFmt numFmtId="213" formatCode="#,##0&quot; dm³&quot;"/>
    <numFmt numFmtId="214" formatCode="#,##0.00\ &quot;€&quot;"/>
    <numFmt numFmtId="215" formatCode="[$-40C]mmm\ yyyy"/>
    <numFmt numFmtId="216" formatCode="General;;\-"/>
  </numFmts>
  <fonts count="22" x14ac:knownFonts="1">
    <font>
      <sz val="10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6"/>
      <color theme="4"/>
      <name val="Arial"/>
      <family val="2"/>
      <scheme val="major"/>
    </font>
    <font>
      <b/>
      <u/>
      <sz val="12"/>
      <color theme="4"/>
      <name val="Arial"/>
      <family val="2"/>
      <scheme val="major"/>
    </font>
    <font>
      <sz val="10"/>
      <color theme="1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theme="8" tint="-0.499984740745262"/>
      <name val="Arial"/>
      <family val="2"/>
      <scheme val="minor"/>
    </font>
    <font>
      <sz val="10"/>
      <color theme="7"/>
      <name val="Arial"/>
      <family val="2"/>
      <scheme val="minor"/>
    </font>
    <font>
      <u/>
      <sz val="10"/>
      <color theme="9"/>
      <name val="Arial"/>
      <family val="2"/>
      <scheme val="minor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u/>
      <sz val="10"/>
      <color theme="0" tint="-0.499984740745262"/>
      <name val="Arial"/>
      <family val="2"/>
      <scheme val="minor"/>
    </font>
    <font>
      <sz val="10"/>
      <color rgb="FF006100"/>
      <name val="Arial"/>
      <family val="2"/>
      <scheme val="minor"/>
    </font>
    <font>
      <b/>
      <sz val="10"/>
      <color rgb="FF3F3F3F"/>
      <name val="Arial"/>
      <family val="2"/>
      <scheme val="minor"/>
    </font>
    <font>
      <i/>
      <sz val="10"/>
      <color theme="0" tint="-0.499984740745262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theme="4"/>
      <name val="Arial"/>
      <family val="2"/>
      <scheme val="major"/>
    </font>
    <font>
      <b/>
      <sz val="10"/>
      <color theme="4"/>
      <name val="Arial"/>
      <family val="2"/>
      <scheme val="major"/>
    </font>
    <font>
      <b/>
      <sz val="10"/>
      <color theme="1"/>
      <name val="Arial"/>
      <family val="2"/>
      <scheme val="minor"/>
    </font>
    <font>
      <sz val="10"/>
      <color indexed="81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80E0E"/>
        <bgColor indexed="64"/>
      </patternFill>
    </fill>
    <fill>
      <patternFill patternType="solid">
        <fgColor rgb="FFDE511D"/>
        <bgColor indexed="64"/>
      </patternFill>
    </fill>
    <fill>
      <patternFill patternType="solid">
        <fgColor rgb="FFFFB100"/>
        <bgColor indexed="64"/>
      </patternFill>
    </fill>
    <fill>
      <patternFill patternType="solid">
        <fgColor rgb="FF264FC4"/>
        <bgColor indexed="64"/>
      </patternFill>
    </fill>
    <fill>
      <patternFill patternType="solid">
        <fgColor rgb="FF5068F5"/>
        <bgColor indexed="64"/>
      </patternFill>
    </fill>
    <fill>
      <patternFill patternType="solid">
        <fgColor rgb="FF00AFB5"/>
        <bgColor indexed="64"/>
      </patternFill>
    </fill>
    <fill>
      <patternFill patternType="solid">
        <fgColor rgb="FF7AB327"/>
        <bgColor indexed="64"/>
      </patternFill>
    </fill>
    <fill>
      <patternFill patternType="solid">
        <fgColor rgb="FF008056"/>
        <bgColor indexed="64"/>
      </patternFill>
    </fill>
    <fill>
      <patternFill patternType="solid">
        <fgColor rgb="FF015147"/>
        <bgColor indexed="64"/>
      </patternFill>
    </fill>
    <fill>
      <patternFill patternType="solid">
        <fgColor rgb="FF9024FA"/>
        <bgColor indexed="64"/>
      </patternFill>
    </fill>
    <fill>
      <patternFill patternType="solid">
        <fgColor rgb="FF800064"/>
        <bgColor indexed="64"/>
      </patternFill>
    </fill>
    <fill>
      <patternFill patternType="solid">
        <fgColor rgb="FFC30067"/>
        <bgColor indexed="64"/>
      </patternFill>
    </fill>
    <fill>
      <patternFill patternType="solid">
        <fgColor rgb="FFF100B5"/>
        <bgColor indexed="64"/>
      </patternFill>
    </fill>
    <fill>
      <patternFill patternType="solid">
        <fgColor rgb="FFFFE38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 applyFill="0" applyBorder="0">
      <alignment vertical="top"/>
    </xf>
    <xf numFmtId="0" fontId="1" fillId="0" borderId="0" applyNumberFormat="0" applyFill="0" applyBorder="0" applyAlignment="0" applyProtection="0">
      <alignment vertical="top"/>
    </xf>
    <xf numFmtId="190" fontId="4" fillId="0" borderId="0" applyFont="0" applyFill="0" applyBorder="0" applyAlignment="0" applyProtection="0">
      <alignment vertical="top"/>
    </xf>
    <xf numFmtId="209" fontId="4" fillId="0" borderId="0" applyFont="0" applyFill="0" applyBorder="0" applyAlignment="0" applyProtection="0">
      <alignment vertical="top"/>
    </xf>
    <xf numFmtId="179" fontId="4" fillId="0" borderId="0" applyFont="0" applyFill="0" applyBorder="0" applyAlignment="0" applyProtection="0">
      <alignment vertical="top"/>
    </xf>
    <xf numFmtId="191" fontId="4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>
      <alignment vertical="top"/>
    </xf>
    <xf numFmtId="207" fontId="4" fillId="0" borderId="0" applyFont="0" applyFill="0" applyBorder="0" applyAlignment="0" applyProtection="0">
      <alignment vertical="top"/>
    </xf>
    <xf numFmtId="173" fontId="4" fillId="0" borderId="0" applyFont="0" applyFill="0" applyBorder="0" applyAlignment="0" applyProtection="0">
      <alignment vertical="top"/>
    </xf>
    <xf numFmtId="175" fontId="4" fillId="0" borderId="0" applyFont="0" applyFill="0" applyBorder="0" applyAlignment="0" applyProtection="0">
      <alignment vertical="top"/>
    </xf>
    <xf numFmtId="167" fontId="4" fillId="0" borderId="0" applyFont="0" applyFill="0" applyBorder="0" applyAlignment="0" applyProtection="0">
      <alignment vertical="top"/>
    </xf>
    <xf numFmtId="181" fontId="4" fillId="0" borderId="0" applyFont="0" applyFill="0" applyBorder="0" applyAlignment="0" applyProtection="0">
      <alignment vertical="top"/>
    </xf>
    <xf numFmtId="165" fontId="4" fillId="0" borderId="0" applyFont="0" applyFill="0" applyBorder="0" applyAlignment="0" applyProtection="0">
      <alignment vertical="top"/>
    </xf>
    <xf numFmtId="186" fontId="4" fillId="0" borderId="0" applyFont="0" applyFill="0" applyBorder="0" applyAlignment="0" applyProtection="0">
      <alignment vertical="top"/>
    </xf>
    <xf numFmtId="182" fontId="4" fillId="0" borderId="0" applyFont="0" applyFill="0" applyBorder="0" applyAlignment="0" applyProtection="0">
      <alignment vertical="top"/>
    </xf>
    <xf numFmtId="176" fontId="4" fillId="0" borderId="0" applyFont="0" applyFill="0" applyBorder="0" applyAlignment="0" applyProtection="0">
      <alignment vertical="top"/>
    </xf>
    <xf numFmtId="183" fontId="4" fillId="0" borderId="0" applyFont="0" applyFill="0" applyBorder="0" applyAlignment="0" applyProtection="0">
      <alignment vertical="top"/>
    </xf>
    <xf numFmtId="188" fontId="4" fillId="0" borderId="0" applyFont="0" applyFill="0" applyBorder="0" applyAlignment="0" applyProtection="0">
      <alignment vertical="top"/>
    </xf>
    <xf numFmtId="213" fontId="4" fillId="0" borderId="0" applyFont="0" applyFill="0" applyBorder="0" applyAlignment="0" applyProtection="0">
      <alignment vertical="top"/>
    </xf>
    <xf numFmtId="211" fontId="4" fillId="0" borderId="0" applyFont="0" applyFill="0" applyBorder="0" applyAlignment="0" applyProtection="0">
      <alignment vertical="top"/>
    </xf>
    <xf numFmtId="169" fontId="4" fillId="0" borderId="0" applyFont="0" applyFill="0" applyBorder="0" applyAlignment="0" applyProtection="0">
      <alignment vertical="top"/>
    </xf>
    <xf numFmtId="204" fontId="4" fillId="0" borderId="0" applyFont="0" applyFill="0" applyBorder="0" applyAlignment="0" applyProtection="0">
      <alignment vertical="top"/>
    </xf>
    <xf numFmtId="170" fontId="4" fillId="0" borderId="0" applyFont="0" applyFill="0" applyBorder="0" applyAlignment="0" applyProtection="0">
      <alignment vertical="top"/>
    </xf>
    <xf numFmtId="200" fontId="4" fillId="0" borderId="0" applyFont="0" applyFill="0" applyBorder="0" applyAlignment="0" applyProtection="0">
      <alignment vertical="top"/>
    </xf>
    <xf numFmtId="202" fontId="4" fillId="0" borderId="0" applyFont="0" applyFill="0" applyBorder="0" applyAlignment="0" applyProtection="0">
      <alignment vertical="top"/>
    </xf>
    <xf numFmtId="193" fontId="4" fillId="0" borderId="0" applyFont="0" applyFill="0" applyBorder="0" applyAlignment="0" applyProtection="0">
      <alignment vertical="top"/>
    </xf>
    <xf numFmtId="184" fontId="4" fillId="0" borderId="0" applyFont="0" applyFill="0" applyBorder="0" applyAlignment="0" applyProtection="0">
      <alignment vertical="top"/>
    </xf>
    <xf numFmtId="197" fontId="4" fillId="0" borderId="0" applyFont="0" applyFill="0" applyBorder="0" applyAlignment="0" applyProtection="0">
      <alignment vertical="top"/>
    </xf>
    <xf numFmtId="196" fontId="4" fillId="0" borderId="0" applyFont="0" applyFill="0" applyBorder="0" applyAlignment="0" applyProtection="0">
      <alignment vertical="top"/>
    </xf>
    <xf numFmtId="206" fontId="4" fillId="0" borderId="0" applyFont="0" applyFill="0" applyBorder="0" applyAlignment="0" applyProtection="0">
      <alignment vertical="top"/>
    </xf>
    <xf numFmtId="180" fontId="4" fillId="0" borderId="0" applyFont="0" applyFill="0" applyBorder="0" applyAlignment="0" applyProtection="0">
      <alignment vertical="top"/>
    </xf>
    <xf numFmtId="198" fontId="4" fillId="0" borderId="0" applyFont="0" applyFill="0" applyBorder="0" applyAlignment="0" applyProtection="0">
      <alignment vertical="top"/>
    </xf>
    <xf numFmtId="194" fontId="4" fillId="0" borderId="0" applyFont="0" applyFill="0" applyBorder="0" applyAlignment="0" applyProtection="0">
      <alignment vertical="top"/>
    </xf>
    <xf numFmtId="212" fontId="4" fillId="0" borderId="0" applyFont="0" applyFill="0" applyBorder="0" applyAlignment="0" applyProtection="0">
      <alignment vertical="top"/>
    </xf>
    <xf numFmtId="208" fontId="4" fillId="0" borderId="0" applyFont="0" applyFill="0" applyBorder="0" applyAlignment="0" applyProtection="0">
      <alignment vertical="top"/>
    </xf>
    <xf numFmtId="166" fontId="4" fillId="0" borderId="0" applyFont="0" applyFill="0" applyBorder="0" applyAlignment="0" applyProtection="0">
      <alignment vertical="top"/>
    </xf>
    <xf numFmtId="192" fontId="4" fillId="0" borderId="0" applyFont="0" applyFill="0" applyBorder="0" applyAlignment="0" applyProtection="0">
      <alignment vertical="top"/>
    </xf>
    <xf numFmtId="0" fontId="17" fillId="36" borderId="0" applyNumberFormat="0" applyFont="0" applyBorder="0" applyProtection="0">
      <alignment vertical="center" wrapText="1"/>
    </xf>
    <xf numFmtId="171" fontId="4" fillId="0" borderId="0" applyFont="0" applyFill="0" applyBorder="0" applyAlignment="0" applyProtection="0">
      <alignment vertical="top"/>
    </xf>
    <xf numFmtId="0" fontId="17" fillId="34" borderId="0" applyNumberFormat="0" applyFont="0" applyBorder="0" applyProtection="0">
      <alignment vertical="center" wrapText="1"/>
    </xf>
    <xf numFmtId="187" fontId="4" fillId="0" borderId="0" applyFont="0" applyFill="0" applyBorder="0" applyAlignment="0" applyProtection="0">
      <alignment vertical="top"/>
    </xf>
    <xf numFmtId="210" fontId="4" fillId="0" borderId="0" applyFont="0" applyFill="0" applyBorder="0" applyAlignment="0" applyProtection="0">
      <alignment vertical="top"/>
    </xf>
    <xf numFmtId="172" fontId="4" fillId="0" borderId="0" applyFont="0" applyFill="0" applyBorder="0" applyAlignment="0" applyProtection="0">
      <alignment vertical="top"/>
    </xf>
    <xf numFmtId="203" fontId="4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>
      <alignment vertical="top"/>
    </xf>
    <xf numFmtId="199" fontId="4" fillId="0" borderId="0" applyFont="0" applyFill="0" applyBorder="0" applyAlignment="0" applyProtection="0">
      <alignment vertical="top"/>
    </xf>
    <xf numFmtId="0" fontId="2" fillId="0" borderId="0" applyNumberFormat="0" applyFill="0" applyBorder="0" applyAlignment="0" applyProtection="0">
      <alignment vertical="top"/>
    </xf>
    <xf numFmtId="0" fontId="3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9" fillId="2" borderId="1" applyNumberFormat="0" applyAlignment="0">
      <protection locked="0"/>
    </xf>
    <xf numFmtId="0" fontId="7" fillId="3" borderId="2" applyNumberFormat="0" applyAlignment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14" fillId="4" borderId="3" applyNumberFormat="0" applyAlignment="0" applyProtection="0"/>
    <xf numFmtId="0" fontId="16" fillId="9" borderId="4" applyNumberFormat="0" applyAlignment="0" applyProtection="0"/>
    <xf numFmtId="0" fontId="4" fillId="8" borderId="6" applyNumberFormat="0" applyAlignment="0" applyProtection="0"/>
    <xf numFmtId="0" fontId="19" fillId="0" borderId="5" applyNumberFormat="0" applyFill="0" applyProtection="0">
      <alignment vertical="center"/>
    </xf>
    <xf numFmtId="201" fontId="4" fillId="0" borderId="0" applyFont="0" applyFill="0" applyBorder="0" applyAlignment="0" applyProtection="0">
      <alignment vertical="top"/>
    </xf>
    <xf numFmtId="0" fontId="1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164" fontId="4" fillId="0" borderId="0" applyFont="0" applyFill="0" applyBorder="0" applyAlignment="0" applyProtection="0"/>
    <xf numFmtId="195" fontId="4" fillId="0" borderId="0" applyFont="0" applyFill="0" applyBorder="0" applyAlignment="0" applyProtection="0">
      <alignment vertical="top"/>
    </xf>
    <xf numFmtId="185" fontId="4" fillId="0" borderId="0" applyFont="0" applyFill="0" applyBorder="0" applyAlignment="0" applyProtection="0">
      <alignment vertical="top"/>
    </xf>
    <xf numFmtId="205" fontId="4" fillId="0" borderId="0" applyFont="0" applyFill="0" applyBorder="0" applyAlignment="0" applyProtection="0">
      <alignment vertical="top"/>
    </xf>
    <xf numFmtId="189" fontId="4" fillId="0" borderId="0" applyFont="0" applyFill="0" applyBorder="0" applyAlignment="0" applyProtection="0">
      <alignment vertical="top"/>
    </xf>
    <xf numFmtId="0" fontId="17" fillId="37" borderId="0" applyNumberFormat="0" applyFont="0" applyBorder="0" applyProtection="0">
      <alignment vertical="center" wrapText="1"/>
    </xf>
    <xf numFmtId="0" fontId="17" fillId="38" borderId="0" applyNumberFormat="0" applyFont="0" applyBorder="0" applyProtection="0">
      <alignment vertical="center" wrapText="1"/>
    </xf>
    <xf numFmtId="0" fontId="17" fillId="39" borderId="0" applyNumberFormat="0" applyFont="0" applyBorder="0" applyProtection="0">
      <alignment vertical="center" wrapText="1"/>
    </xf>
    <xf numFmtId="0" fontId="17" fillId="40" borderId="0" applyNumberFormat="0" applyFont="0" applyBorder="0" applyProtection="0">
      <alignment vertical="center" wrapText="1"/>
    </xf>
    <xf numFmtId="0" fontId="17" fillId="41" borderId="0" applyNumberFormat="0" applyFont="0" applyBorder="0" applyProtection="0">
      <alignment vertical="center" wrapText="1"/>
    </xf>
    <xf numFmtId="0" fontId="17" fillId="42" borderId="0" applyNumberFormat="0" applyFont="0" applyBorder="0" applyProtection="0">
      <alignment vertical="center" wrapText="1"/>
    </xf>
    <xf numFmtId="0" fontId="17" fillId="43" borderId="0" applyNumberFormat="0" applyFont="0" applyBorder="0" applyProtection="0">
      <alignment vertical="center" wrapText="1"/>
    </xf>
    <xf numFmtId="0" fontId="17" fillId="44" borderId="0" applyNumberFormat="0" applyFont="0" applyBorder="0" applyProtection="0">
      <alignment vertical="center" wrapText="1"/>
    </xf>
    <xf numFmtId="0" fontId="17" fillId="45" borderId="0" applyNumberFormat="0" applyFont="0" applyBorder="0" applyProtection="0">
      <alignment vertical="center" wrapText="1"/>
    </xf>
    <xf numFmtId="0" fontId="17" fillId="46" borderId="0" applyNumberFormat="0" applyFont="0" applyBorder="0" applyProtection="0">
      <alignment vertical="center" wrapText="1"/>
    </xf>
    <xf numFmtId="174" fontId="4" fillId="0" borderId="0" applyFont="0" applyFill="0" applyBorder="0" applyAlignment="0" applyProtection="0">
      <alignment vertical="top"/>
    </xf>
    <xf numFmtId="0" fontId="17" fillId="35" borderId="0" applyNumberFormat="0" applyFont="0" applyBorder="0" applyProtection="0">
      <alignment vertical="center" wrapText="1"/>
    </xf>
    <xf numFmtId="168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65">
    <xf numFmtId="0" fontId="0" fillId="0" borderId="0" xfId="0">
      <alignment vertical="top"/>
    </xf>
    <xf numFmtId="0" fontId="0" fillId="0" borderId="0" xfId="0" applyFill="1">
      <alignment vertical="top"/>
    </xf>
    <xf numFmtId="44" fontId="0" fillId="0" borderId="0" xfId="109" applyFont="1" applyFill="1" applyAlignment="1">
      <alignment vertical="top"/>
    </xf>
    <xf numFmtId="0" fontId="0" fillId="0" borderId="0" xfId="0" applyFill="1" applyBorder="1" applyAlignment="1">
      <alignment vertical="top" wrapText="1"/>
    </xf>
    <xf numFmtId="2" fontId="0" fillId="0" borderId="0" xfId="0" applyNumberFormat="1" applyFill="1" applyBorder="1" applyAlignment="1">
      <alignment vertical="top" wrapText="1"/>
    </xf>
    <xf numFmtId="0" fontId="0" fillId="0" borderId="0" xfId="0" applyFill="1" applyBorder="1" applyAlignment="1"/>
    <xf numFmtId="14" fontId="0" fillId="0" borderId="0" xfId="0" applyNumberFormat="1" applyFill="1" applyBorder="1" applyAlignment="1"/>
    <xf numFmtId="0" fontId="0" fillId="0" borderId="0" xfId="0" applyFill="1" applyBorder="1" applyAlignment="1">
      <alignment horizontal="center"/>
    </xf>
    <xf numFmtId="44" fontId="0" fillId="0" borderId="0" xfId="109" applyFont="1" applyFill="1" applyBorder="1" applyAlignment="1"/>
    <xf numFmtId="0" fontId="0" fillId="0" borderId="0" xfId="0" pivotButton="1">
      <alignment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14" fontId="0" fillId="0" borderId="0" xfId="0" applyNumberFormat="1">
      <alignment vertical="top"/>
    </xf>
    <xf numFmtId="214" fontId="0" fillId="0" borderId="0" xfId="0" applyNumberFormat="1">
      <alignment vertical="top"/>
    </xf>
    <xf numFmtId="166" fontId="0" fillId="0" borderId="0" xfId="35" applyFont="1" applyAlignment="1">
      <alignment horizontal="right" vertical="top"/>
    </xf>
    <xf numFmtId="0" fontId="0" fillId="0" borderId="0" xfId="0" applyAlignment="1">
      <alignment horizontal="left" vertical="top" wrapText="1"/>
    </xf>
    <xf numFmtId="0" fontId="0" fillId="47" borderId="0" xfId="0" applyFill="1">
      <alignment vertical="top"/>
    </xf>
    <xf numFmtId="0" fontId="0" fillId="48" borderId="0" xfId="0" applyFill="1" applyAlignment="1">
      <alignment vertical="top" wrapText="1"/>
    </xf>
    <xf numFmtId="0" fontId="0" fillId="0" borderId="0" xfId="109" applyNumberFormat="1" applyFont="1" applyFill="1" applyAlignment="1">
      <alignment horizontal="center" vertical="top"/>
    </xf>
    <xf numFmtId="44" fontId="0" fillId="0" borderId="0" xfId="0" applyNumberFormat="1" applyFill="1">
      <alignment vertical="top"/>
    </xf>
    <xf numFmtId="0" fontId="1" fillId="0" borderId="0" xfId="1">
      <alignment vertical="top"/>
    </xf>
    <xf numFmtId="0" fontId="20" fillId="0" borderId="7" xfId="0" applyFont="1" applyBorder="1" applyAlignment="1">
      <alignment horizontal="center" vertical="top"/>
    </xf>
    <xf numFmtId="164" fontId="20" fillId="0" borderId="7" xfId="89" applyFont="1" applyBorder="1" applyAlignment="1">
      <alignment horizontal="center" vertical="top"/>
    </xf>
    <xf numFmtId="164" fontId="0" fillId="0" borderId="7" xfId="89" applyFont="1" applyBorder="1" applyAlignment="1">
      <alignment horizontal="center" vertical="top"/>
    </xf>
    <xf numFmtId="215" fontId="0" fillId="0" borderId="7" xfId="0" applyNumberFormat="1" applyBorder="1">
      <alignment vertical="top"/>
    </xf>
    <xf numFmtId="1" fontId="0" fillId="0" borderId="0" xfId="0" applyNumberFormat="1" applyAlignment="1">
      <alignment horizontal="left" vertical="top" indent="1"/>
    </xf>
    <xf numFmtId="0" fontId="0" fillId="2" borderId="0" xfId="0" applyFill="1">
      <alignment vertical="top"/>
    </xf>
    <xf numFmtId="0" fontId="0" fillId="2" borderId="8" xfId="0" applyFill="1" applyBorder="1" applyAlignment="1">
      <alignment horizontal="center" vertical="center"/>
    </xf>
    <xf numFmtId="8" fontId="0" fillId="2" borderId="7" xfId="0" applyNumberFormat="1" applyFill="1" applyBorder="1" applyAlignment="1">
      <alignment horizontal="center" vertical="center"/>
    </xf>
    <xf numFmtId="216" fontId="20" fillId="0" borderId="7" xfId="0" applyNumberFormat="1" applyFont="1" applyBorder="1" applyAlignment="1">
      <alignment horizontal="center" vertical="top"/>
    </xf>
    <xf numFmtId="216" fontId="0" fillId="0" borderId="7" xfId="0" applyNumberForma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0" fillId="0" borderId="7" xfId="0" applyBorder="1">
      <alignment vertical="top"/>
    </xf>
    <xf numFmtId="0" fontId="20" fillId="0" borderId="7" xfId="0" applyFont="1" applyBorder="1">
      <alignment vertical="top"/>
    </xf>
    <xf numFmtId="214" fontId="0" fillId="0" borderId="0" xfId="0" applyNumberFormat="1" applyAlignment="1">
      <alignment vertical="top" wrapText="1"/>
    </xf>
    <xf numFmtId="0" fontId="0" fillId="0" borderId="0" xfId="0" applyAlignment="1">
      <alignment horizontal="left" vertical="top" wrapText="1" indent="1"/>
    </xf>
    <xf numFmtId="0" fontId="0" fillId="47" borderId="0" xfId="0" applyFill="1" applyAlignment="1">
      <alignment horizontal="left" vertical="top"/>
    </xf>
    <xf numFmtId="0" fontId="0" fillId="47" borderId="0" xfId="0" applyFill="1" applyAlignment="1">
      <alignment horizontal="left" vertical="top" wrapText="1" indent="1"/>
    </xf>
    <xf numFmtId="0" fontId="0" fillId="0" borderId="0" xfId="0" applyAlignment="1">
      <alignment horizontal="center" vertical="top" wrapText="1"/>
    </xf>
    <xf numFmtId="0" fontId="0" fillId="0" borderId="9" xfId="0" applyBorder="1">
      <alignment vertical="top"/>
    </xf>
    <xf numFmtId="0" fontId="0" fillId="0" borderId="10" xfId="0" applyBorder="1">
      <alignment vertical="top"/>
    </xf>
    <xf numFmtId="0" fontId="0" fillId="0" borderId="11" xfId="0" applyBorder="1">
      <alignment vertical="top"/>
    </xf>
    <xf numFmtId="214" fontId="0" fillId="0" borderId="14" xfId="0" applyNumberFormat="1" applyBorder="1">
      <alignment vertical="top"/>
    </xf>
    <xf numFmtId="214" fontId="0" fillId="0" borderId="16" xfId="0" applyNumberFormat="1" applyBorder="1">
      <alignment vertical="top"/>
    </xf>
    <xf numFmtId="214" fontId="0" fillId="0" borderId="19" xfId="0" applyNumberFormat="1" applyBorder="1">
      <alignment vertical="top"/>
    </xf>
    <xf numFmtId="0" fontId="0" fillId="2" borderId="7" xfId="0" applyFill="1" applyBorder="1" applyAlignment="1">
      <alignment horizontal="center" vertical="center"/>
    </xf>
    <xf numFmtId="0" fontId="1" fillId="0" borderId="0" xfId="1" applyAlignment="1">
      <alignment vertical="top" wrapText="1"/>
    </xf>
    <xf numFmtId="0" fontId="0" fillId="0" borderId="0" xfId="0" applyFill="1" applyAlignment="1">
      <alignment horizontal="center"/>
    </xf>
    <xf numFmtId="44" fontId="0" fillId="49" borderId="0" xfId="109" applyFont="1" applyFill="1" applyAlignment="1"/>
    <xf numFmtId="14" fontId="0" fillId="0" borderId="0" xfId="0" applyNumberFormat="1" applyFill="1">
      <alignment vertical="top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1" fillId="0" borderId="0" xfId="1" applyAlignment="1">
      <alignment vertical="top" wrapText="1"/>
    </xf>
    <xf numFmtId="0" fontId="0" fillId="0" borderId="0" xfId="0" applyNumberFormat="1">
      <alignment vertical="top"/>
    </xf>
    <xf numFmtId="0" fontId="0" fillId="0" borderId="0" xfId="0" applyNumberFormat="1" applyAlignment="1">
      <alignment horizontal="center" vertical="top"/>
    </xf>
    <xf numFmtId="0" fontId="0" fillId="0" borderId="12" xfId="0" applyNumberFormat="1" applyBorder="1" applyAlignment="1">
      <alignment horizontal="center" vertical="top"/>
    </xf>
    <xf numFmtId="0" fontId="0" fillId="0" borderId="13" xfId="0" applyNumberFormat="1" applyBorder="1" applyAlignment="1">
      <alignment horizontal="center" vertical="top"/>
    </xf>
    <xf numFmtId="0" fontId="0" fillId="0" borderId="15" xfId="0" applyNumberForma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0" fontId="0" fillId="0" borderId="17" xfId="0" applyNumberFormat="1" applyBorder="1" applyAlignment="1">
      <alignment horizontal="center" vertical="top"/>
    </xf>
    <xf numFmtId="0" fontId="0" fillId="0" borderId="18" xfId="0" applyNumberFormat="1" applyBorder="1" applyAlignment="1">
      <alignment horizontal="center" vertical="top"/>
    </xf>
  </cellXfs>
  <cellStyles count="111">
    <cellStyle name="_01 Rouge feu" xfId="39" xr:uid="{C0CDC7DE-A309-48A9-9A85-8079E13D2D31}"/>
    <cellStyle name="_02 Orange mécanique" xfId="105" xr:uid="{8E7C038C-E4BD-40B8-BC25-1E1A5215908D}"/>
    <cellStyle name="_03 Jaune or" xfId="37" xr:uid="{B6D9620E-EFA4-41F4-82E1-B676448D968A}"/>
    <cellStyle name="_05 Bleu acier" xfId="94" xr:uid="{B8FA67AB-4C5E-4E8D-9370-7D9A9434F097}"/>
    <cellStyle name="_06 Bleu cobalt" xfId="95" xr:uid="{246D4C41-4319-4344-B05F-3A6390AB0020}"/>
    <cellStyle name="_07 Bleu givré" xfId="96" xr:uid="{603300C9-4124-4817-AC2C-98B2ED570EDE}"/>
    <cellStyle name="_08 Vert lichen" xfId="97" xr:uid="{A7EF3030-7D07-4D11-B2AE-0E94F1F8A11F}"/>
    <cellStyle name="_09 Vert trèfle" xfId="98" xr:uid="{E2685034-FE1E-4D53-9134-F91BB0943172}"/>
    <cellStyle name="_10 Vert sapin" xfId="99" xr:uid="{9AA2BC37-1EA9-4557-814B-280044860A0A}"/>
    <cellStyle name="_11 Violet électrique" xfId="100" xr:uid="{218FF919-CEE9-4286-A3E4-9B46F296E4A1}"/>
    <cellStyle name="_12 Violet lie de vin" xfId="101" xr:uid="{7AB92AF2-17C9-4BB0-BB3F-6060CC79C58F}"/>
    <cellStyle name="_13 Rose rubis" xfId="102" xr:uid="{3B250273-21DE-46CB-B399-F5B0D494EADD}"/>
    <cellStyle name="_14 Rose vif" xfId="103" xr:uid="{FF225D0A-DD66-4AB3-A624-1EE17EB2D109}"/>
    <cellStyle name="°C" xfId="90" xr:uid="{41DD34DE-6933-4000-A853-187EB45EAD17}"/>
    <cellStyle name="µm" xfId="6" xr:uid="{D246FF92-544B-4B97-8EA6-06318686BF4E}"/>
    <cellStyle name="… :" xfId="35" xr:uid="{B6313378-7411-4CF6-ADC7-FDDAA65909BC}"/>
    <cellStyle name="20 % - Accent1" xfId="66" builtinId="30" customBuiltin="1"/>
    <cellStyle name="20 % - Accent2" xfId="70" builtinId="34" customBuiltin="1"/>
    <cellStyle name="20 % - Accent3" xfId="74" builtinId="38" customBuiltin="1"/>
    <cellStyle name="20 % - Accent4" xfId="78" builtinId="42" customBuiltin="1"/>
    <cellStyle name="20 % - Accent5" xfId="82" builtinId="46" customBuiltin="1"/>
    <cellStyle name="20 % - Accent6" xfId="86" builtinId="50" customBuiltin="1"/>
    <cellStyle name="40 % - Accent1" xfId="67" builtinId="31" customBuiltin="1"/>
    <cellStyle name="40 % - Accent2" xfId="71" builtinId="35" customBuiltin="1"/>
    <cellStyle name="40 % - Accent3" xfId="75" builtinId="39" customBuiltin="1"/>
    <cellStyle name="40 % - Accent4" xfId="79" builtinId="43" customBuiltin="1"/>
    <cellStyle name="40 % - Accent5" xfId="83" builtinId="47" customBuiltin="1"/>
    <cellStyle name="40 % - Accent6" xfId="87" builtinId="51" customBuiltin="1"/>
    <cellStyle name="60 % - Accent1" xfId="68" builtinId="32" customBuiltin="1"/>
    <cellStyle name="60 % - Accent2" xfId="72" builtinId="36" customBuiltin="1"/>
    <cellStyle name="60 % - Accent3" xfId="76" builtinId="40" customBuiltin="1"/>
    <cellStyle name="60 % - Accent4" xfId="80" builtinId="44" customBuiltin="1"/>
    <cellStyle name="60 % - Accent5" xfId="84" builtinId="48" customBuiltin="1"/>
    <cellStyle name="60 % - Accent6" xfId="88" builtinId="52" customBuiltin="1"/>
    <cellStyle name="Accent1" xfId="65" builtinId="29" customBuiltin="1"/>
    <cellStyle name="Accent2" xfId="69" builtinId="33" customBuiltin="1"/>
    <cellStyle name="Accent3" xfId="73" builtinId="37" customBuiltin="1"/>
    <cellStyle name="Accent4" xfId="77" builtinId="41" customBuiltin="1"/>
    <cellStyle name="Accent5" xfId="81" builtinId="45" customBuiltin="1"/>
    <cellStyle name="Accent6" xfId="85" builtinId="49" customBuiltin="1"/>
    <cellStyle name="Année" xfId="24" xr:uid="{5D5AED1C-D281-4C1C-A273-FCC4F12A6F58}"/>
    <cellStyle name="Avertissement" xfId="53" builtinId="11" customBuiltin="1"/>
    <cellStyle name="Calcul" xfId="51" builtinId="22" customBuiltin="1"/>
    <cellStyle name="Cellule liée" xfId="52" builtinId="24" customBuiltin="1"/>
    <cellStyle name="cm" xfId="104" xr:uid="{D491B0EE-1471-45F9-B2FA-6469FF330B13}"/>
    <cellStyle name="cm/min" xfId="29" xr:uid="{383F4DF3-1F20-4123-9DC8-DD421F2DF8ED}"/>
    <cellStyle name="cm²" xfId="25" xr:uid="{313C623F-3A2F-439C-A720-2B2F0BE724D4}"/>
    <cellStyle name="cm³" xfId="33" xr:uid="{52A1CE20-49B6-4256-AFCC-B842200681F0}"/>
    <cellStyle name="daN" xfId="30" xr:uid="{5BA873F7-3BB3-43C6-AB3F-870FE5AEDCED}"/>
    <cellStyle name="daN·m" xfId="20" xr:uid="{0263CDFA-A5A2-4CDB-B8CD-82F56D3756AA}"/>
    <cellStyle name="Date semi-longue" xfId="10" xr:uid="{2E446676-9CF2-4263-ABBE-2469D22A8A3E}"/>
    <cellStyle name="dm³" xfId="18" xr:uid="{47F7DFFB-5909-4D37-948E-8971478E39EA}"/>
    <cellStyle name="Entrée" xfId="50" builtinId="20" customBuiltin="1"/>
    <cellStyle name="h" xfId="28" xr:uid="{93FE8FA3-2E25-44C5-910D-E989E6216440}"/>
    <cellStyle name="Insatisfaisant" xfId="58" builtinId="27" customBuiltin="1"/>
    <cellStyle name="jours" xfId="27" xr:uid="{43E3755D-B3E4-4ED4-ACDD-E4280909E2A2}"/>
    <cellStyle name="k€" xfId="17" xr:uid="{C9C1CC43-D902-40C4-B63A-00F1A0BC3F8C}"/>
    <cellStyle name="k€ (valeur en €)" xfId="12" xr:uid="{97D8271E-F58E-4AD2-B378-636481DBCA3B}"/>
    <cellStyle name="kg" xfId="91" xr:uid="{B659D20F-C90E-4A3B-872F-7F0B2FE1700B}"/>
    <cellStyle name="kg/m³" xfId="40" xr:uid="{7ACC1565-5ADC-460B-8EFE-77CB38C91A07}"/>
    <cellStyle name="km" xfId="44" xr:uid="{DE0F9411-D76C-4B5B-8122-D0E7A2C8F5D7}"/>
    <cellStyle name="km/h" xfId="43" xr:uid="{76EC2EF3-FD19-47B8-9E93-9BBEEA4F9DA9}"/>
    <cellStyle name="kN" xfId="14" xr:uid="{26F1BC7D-E00F-4333-B7A1-7AE4FF50BBB8}"/>
    <cellStyle name="kW" xfId="5" xr:uid="{8830EF86-D0E2-4FC8-A002-CD8792162A4D}"/>
    <cellStyle name="L" xfId="3" xr:uid="{D1C81E53-35C7-4A2D-A3A9-D0026F19D103}"/>
    <cellStyle name="ℓ" xfId="41" xr:uid="{234FAA76-B4B0-4AA5-8E92-6439B2B85FDF}"/>
    <cellStyle name="ℓ/min" xfId="38" xr:uid="{18E4FE32-5C8D-4661-B852-449B62BE85E6}"/>
    <cellStyle name="ℓ/s" xfId="42" xr:uid="{C35268DE-09A7-4694-AF05-5379C367B996}"/>
    <cellStyle name="Lien hypertexte" xfId="55" builtinId="8" customBuiltin="1"/>
    <cellStyle name="Lien hypertexte visité" xfId="56" builtinId="9" customBuiltin="1"/>
    <cellStyle name="m" xfId="9" xr:uid="{F2859904-5836-4715-8723-6E5F46665E34}"/>
    <cellStyle name="m/min" xfId="92" xr:uid="{133B3BED-E10A-4844-B3C0-0447BC7FD970}"/>
    <cellStyle name="m/s" xfId="21" xr:uid="{29431E60-612A-4ED3-AB96-B0F0BC6382ED}"/>
    <cellStyle name="m/s²" xfId="106" xr:uid="{58F755AD-BE55-476F-8D38-C532A9A450B3}"/>
    <cellStyle name="M€" xfId="93" xr:uid="{CB3ABD67-630A-4C9F-A337-D65B9CB7AA1F}"/>
    <cellStyle name="m²" xfId="36" xr:uid="{8CCD81A0-972C-4BBF-8E58-48122395C4D5}"/>
    <cellStyle name="m³" xfId="19" xr:uid="{83F09F29-3816-4E8F-8CE3-626E50E18426}"/>
    <cellStyle name="m³/h" xfId="8" xr:uid="{A34551C4-9BB0-4770-9093-E977621024A6}"/>
    <cellStyle name="Milliers" xfId="107" builtinId="3" customBuiltin="1"/>
    <cellStyle name="Milliers [0]" xfId="108" builtinId="6" customBuiltin="1"/>
    <cellStyle name="minute" xfId="31" xr:uid="{D402AC93-BE91-41B8-BF8B-9B677A122840}"/>
    <cellStyle name="mm" xfId="15" xr:uid="{8AEEA6C4-31DD-466A-87D9-C7533FB4578E}"/>
    <cellStyle name="mm/min" xfId="7" xr:uid="{6F3D69D2-DFB8-46FE-952E-78DFDA3AD523}"/>
    <cellStyle name="mm/s" xfId="34" xr:uid="{B2D8CDC9-6F15-413E-9585-36B1BE62314A}"/>
    <cellStyle name="mm²" xfId="32" xr:uid="{5F35B09A-C96B-47E4-BC1B-58D58163AB7E}"/>
    <cellStyle name="mois" xfId="45" xr:uid="{47B78937-3E0F-4D37-BB8B-B340E5D9DCB5}"/>
    <cellStyle name="Monétaire" xfId="109" builtinId="4" customBuiltin="1"/>
    <cellStyle name="Monétaire [0]" xfId="110" builtinId="7" customBuiltin="1"/>
    <cellStyle name="N" xfId="11" xr:uid="{BE4143FD-825D-4409-89F7-69FD6C22454E}"/>
    <cellStyle name="N·m" xfId="22" xr:uid="{FEE4A85F-DFBC-45A7-99D1-D7A5170FE759}"/>
    <cellStyle name="Neutre" xfId="59" builtinId="28" customBuiltin="1"/>
    <cellStyle name="Normal" xfId="0" builtinId="0" customBuiltin="1"/>
    <cellStyle name="Note" xfId="62" builtinId="10" customBuiltin="1"/>
    <cellStyle name="Pa" xfId="2" xr:uid="{653AB2DA-BA12-4BA8-BC18-EDC30F15E063}"/>
    <cellStyle name="Pourcentage" xfId="89" builtinId="5" customBuiltin="1"/>
    <cellStyle name="rpm" xfId="16" xr:uid="{FA12D7A3-21FF-40BA-846F-CB1F8CFECD74}"/>
    <cellStyle name="s" xfId="23" xr:uid="{7BADD257-DB70-4945-86C4-6E35796E6CD4}"/>
    <cellStyle name="Satisfaisant" xfId="57" builtinId="26" customBuiltin="1"/>
    <cellStyle name="semaine" xfId="64" xr:uid="{7E538A63-8AF3-423F-A3E8-EBC5926C6F07}"/>
    <cellStyle name="Sortie" xfId="60" builtinId="21" customBuiltin="1"/>
    <cellStyle name="Texte explicatif" xfId="54" builtinId="53" customBuiltin="1"/>
    <cellStyle name="Titre" xfId="1" builtinId="15" customBuiltin="1"/>
    <cellStyle name="Titre 1" xfId="46" builtinId="16" customBuiltin="1"/>
    <cellStyle name="Titre 2" xfId="47" builtinId="17" customBuiltin="1"/>
    <cellStyle name="Titre 3" xfId="48" builtinId="18" customBuiltin="1"/>
    <cellStyle name="Titre 4" xfId="49" builtinId="19" customBuiltin="1"/>
    <cellStyle name="tonne" xfId="13" xr:uid="{60CA6BCD-DAD8-496C-AB13-ED8AD1A50208}"/>
    <cellStyle name="Total" xfId="63" builtinId="25" customBuiltin="1"/>
    <cellStyle name="tr/min" xfId="26" xr:uid="{E05FC9CA-1F48-4BB7-B115-81A80ED34E97}"/>
    <cellStyle name="V" xfId="4" xr:uid="{DDA87942-C384-4007-9D48-52EA656396A4}"/>
    <cellStyle name="Vérification" xfId="61" builtinId="23" customBuiltin="1"/>
  </cellStyles>
  <dxfs count="257"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numFmt numFmtId="19" formatCode="dd/mm/yyyy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numFmt numFmtId="19" formatCode="dd/mm/yyyy"/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7" tint="0.79998168889431442"/>
        </patternFill>
      </fill>
    </dxf>
    <dxf>
      <fill>
        <patternFill>
          <bgColor rgb="FFFFE389"/>
        </patternFill>
      </fill>
    </dxf>
    <dxf>
      <fill>
        <patternFill>
          <bgColor theme="4" tint="0.79998168889431442"/>
        </patternFill>
      </fill>
    </dxf>
    <dxf>
      <fill>
        <patternFill>
          <bgColor rgb="FFFFE389"/>
        </patternFill>
      </fill>
    </dxf>
    <dxf>
      <numFmt numFmtId="19" formatCode="dd/mm/yyyy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horizontal="center"/>
    </dxf>
    <dxf>
      <alignment wrapText="1"/>
    </dxf>
    <dxf>
      <fill>
        <patternFill patternType="solid">
          <bgColor rgb="FFFFE389"/>
        </patternFill>
      </fill>
    </dxf>
    <dxf>
      <fill>
        <patternFill patternType="solid">
          <bgColor rgb="FFFFE389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alignment wrapText="1"/>
    </dxf>
    <dxf>
      <alignment wrapText="1"/>
    </dxf>
    <dxf>
      <alignment wrapText="1"/>
    </dxf>
    <dxf>
      <numFmt numFmtId="214" formatCode="#,##0.00\ &quot;€&quot;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numFmt numFmtId="214" formatCode="#,##0.00\ &quot;€&quot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horizontal="center"/>
    </dxf>
    <dxf>
      <numFmt numFmtId="0" formatCode="General"/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theme="1"/>
      </font>
      <border>
        <top style="double">
          <color theme="0" tint="-0.24994659260841701"/>
        </top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color theme="1"/>
      </font>
      <border diagonalUp="0" diagonalDown="0"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499984740745262"/>
        </horizontal>
      </border>
    </dxf>
    <dxf>
      <fill>
        <patternFill patternType="solid">
          <fgColor theme="4" tint="0.799920651875362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border>
        <top style="double">
          <color theme="4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color theme="1"/>
      </font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horizontal style="thin">
          <color theme="4" tint="0.79998168889431442"/>
        </horizontal>
      </border>
    </dxf>
    <dxf>
      <font>
        <color theme="7" tint="-0.249977111117893"/>
      </font>
    </dxf>
    <dxf>
      <font>
        <color theme="7" tint="-0.249977111117893"/>
      </font>
    </dxf>
    <dxf>
      <font>
        <color theme="7" tint="-0.249977111117893"/>
      </font>
    </dxf>
    <dxf>
      <font>
        <color theme="7" tint="-0.249977111117893"/>
      </font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none">
          <fgColor indexed="64"/>
          <bgColor auto="1"/>
        </patternFill>
      </fill>
      <border>
        <top style="thin">
          <color theme="1" tint="0.499984740745262"/>
        </top>
        <bottom style="thin">
          <color theme="1" tint="0.499984740745262"/>
        </bottom>
        <horizontal style="thin">
          <color theme="1" tint="0.499984740745262"/>
        </horizontal>
      </border>
    </dxf>
    <dxf>
      <font>
        <color theme="7" tint="-0.249977111117893"/>
      </font>
    </dxf>
    <dxf>
      <font>
        <color theme="7" tint="-0.249977111117893"/>
      </font>
      <border>
        <top style="thin">
          <color theme="7"/>
        </top>
      </border>
    </dxf>
    <dxf>
      <font>
        <color theme="7" tint="-0.249977111117893"/>
      </font>
      <border>
        <bottom style="thin">
          <color theme="7"/>
        </bottom>
      </border>
    </dxf>
    <dxf>
      <font>
        <color theme="7" tint="-0.249977111117893"/>
      </font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/>
      </border>
    </dxf>
  </dxfs>
  <tableStyles count="4" defaultTableStyle="SNCF 2" defaultPivotStyle="PivotStyleLight26 2">
    <tableStyle name="Invisible" pivot="0" table="0" count="0" xr9:uid="{522164C6-EE65-46E6-B6C6-757C528BA2F2}"/>
    <tableStyle name="PivotStyleLight26 2" table="0" count="10" xr9:uid="{16C8F2A1-A97D-4E83-A9D7-F4248A74E053}">
      <tableStyleElement type="wholeTable" dxfId="256"/>
      <tableStyleElement type="headerRow" dxfId="255"/>
      <tableStyleElement type="totalRow" dxfId="254"/>
      <tableStyleElement type="firstColumn" dxfId="253"/>
      <tableStyleElement type="firstRowStripe" dxfId="252"/>
      <tableStyleElement type="firstColumnStripe" dxfId="251"/>
      <tableStyleElement type="firstSubtotalColumn" dxfId="250"/>
      <tableStyleElement type="firstSubtotalRow" dxfId="249"/>
      <tableStyleElement type="secondSubtotalRow" dxfId="248"/>
      <tableStyleElement type="pageFieldLabels" dxfId="247"/>
    </tableStyle>
    <tableStyle name="SNCF 2" pivot="0" count="6" xr9:uid="{18A85E9B-37D2-4A37-AB35-4AEE67B64169}">
      <tableStyleElement type="wholeTable" dxfId="246"/>
      <tableStyleElement type="headerRow" dxfId="245"/>
      <tableStyleElement type="totalRow" dxfId="244"/>
      <tableStyleElement type="firstRowStripe" size="4" dxfId="243"/>
      <tableStyleElement type="secondRowStripe" dxfId="242"/>
      <tableStyleElement type="firstColumnStripe" dxfId="241"/>
    </tableStyle>
    <tableStyle name="SNCF simple" pivot="0" count="6" xr9:uid="{EF438062-4D08-4305-8AF2-6672E5346288}">
      <tableStyleElement type="wholeTable" dxfId="240"/>
      <tableStyleElement type="headerRow" dxfId="239"/>
      <tableStyleElement type="totalRow" dxfId="238"/>
      <tableStyleElement type="firstRowStripe" size="4" dxfId="237"/>
      <tableStyleElement type="secondRowStripe" dxfId="236"/>
      <tableStyleElement type="firstColumnStripe" dxfId="235"/>
    </tableStyle>
  </tableStyles>
  <colors>
    <mruColors>
      <color rgb="FFFFE3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d’occupation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'Taux d’occupation'!$M$5</c:f>
              <c:strCache>
                <c:ptCount val="1"/>
                <c:pt idx="0">
                  <c:v>Airbnb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('Taux d’occupation'!$A$6,'Taux d’occupation'!$A$19)</c:f>
              <c:strCache>
                <c:ptCount val="2"/>
                <c:pt idx="0">
                  <c:v>2024</c:v>
                </c:pt>
                <c:pt idx="1">
                  <c:v>Total</c:v>
                </c:pt>
              </c:strCache>
            </c:strRef>
          </c:cat>
          <c:val>
            <c:numRef>
              <c:f>('Taux d’occupation'!$M$6,'Taux d’occupation'!$M$19)</c:f>
              <c:numCache>
                <c:formatCode>0" "%</c:formatCode>
                <c:ptCount val="2"/>
                <c:pt idx="0">
                  <c:v>8.15450643776824E-2</c:v>
                </c:pt>
                <c:pt idx="1">
                  <c:v>9.405940594059406E-2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E-432E-82BA-A40C83EAFE57}"/>
            </c:ext>
          </c:extLst>
        </c:ser>
        <c:ser>
          <c:idx val="1"/>
          <c:order val="1"/>
          <c:tx>
            <c:strRef>
              <c:f>'Taux d’occupation'!$N$5</c:f>
              <c:strCache>
                <c:ptCount val="1"/>
                <c:pt idx="0">
                  <c:v>Booking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('Taux d’occupation'!$A$6,'Taux d’occupation'!$A$19)</c:f>
              <c:strCache>
                <c:ptCount val="2"/>
                <c:pt idx="0">
                  <c:v>2024</c:v>
                </c:pt>
                <c:pt idx="1">
                  <c:v>Total</c:v>
                </c:pt>
              </c:strCache>
            </c:strRef>
          </c:cat>
          <c:val>
            <c:numRef>
              <c:f>('Taux d’occupation'!$N$6,'Taux d’occupation'!$N$19)</c:f>
              <c:numCache>
                <c:formatCode>0" "%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8E-432E-82BA-A40C83EAF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4"/>
        <c:axId val="1953915648"/>
        <c:axId val="1953916608"/>
      </c:barChart>
      <c:catAx>
        <c:axId val="1953915648"/>
        <c:scaling>
          <c:orientation val="minMax"/>
        </c:scaling>
        <c:delete val="0"/>
        <c:axPos val="b"/>
        <c:numFmt formatCode="[$-40C]mmm\ 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3916608"/>
        <c:crosses val="autoZero"/>
        <c:auto val="1"/>
        <c:lblAlgn val="ctr"/>
        <c:lblOffset val="100"/>
        <c:noMultiLvlLbl val="0"/>
      </c:catAx>
      <c:valAx>
        <c:axId val="1953916608"/>
        <c:scaling>
          <c:orientation val="minMax"/>
        </c:scaling>
        <c:delete val="1"/>
        <c:axPos val="l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&quot; &quot;%" sourceLinked="1"/>
        <c:majorTickMark val="none"/>
        <c:minorTickMark val="none"/>
        <c:tickLblPos val="nextTo"/>
        <c:crossAx val="1953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d’occupation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'Taux d’occupation'!$M$5</c:f>
              <c:strCache>
                <c:ptCount val="1"/>
                <c:pt idx="0">
                  <c:v>Airbnb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('Taux d’occupation'!$L$7:$L$18,'Taux d’occupation'!$L$20:$L$31)</c:f>
              <c:strCache>
                <c:ptCount val="12"/>
                <c:pt idx="0">
                  <c:v>janv. 2024</c:v>
                </c:pt>
                <c:pt idx="1">
                  <c:v>févr. 2024</c:v>
                </c:pt>
                <c:pt idx="2">
                  <c:v>mars 2024</c:v>
                </c:pt>
                <c:pt idx="3">
                  <c:v>avr. 2024</c:v>
                </c:pt>
                <c:pt idx="4">
                  <c:v>mai 2024</c:v>
                </c:pt>
                <c:pt idx="5">
                  <c:v>juin 2024</c:v>
                </c:pt>
                <c:pt idx="6">
                  <c:v>juil. 2024</c:v>
                </c:pt>
                <c:pt idx="7">
                  <c:v>août 2024</c:v>
                </c:pt>
                <c:pt idx="8">
                  <c:v>sept. 2024</c:v>
                </c:pt>
                <c:pt idx="9">
                  <c:v>oct. 2024</c:v>
                </c:pt>
                <c:pt idx="10">
                  <c:v>nov. 2024</c:v>
                </c:pt>
                <c:pt idx="11">
                  <c:v>déc. 2024</c:v>
                </c:pt>
              </c:strCache>
            </c:strRef>
          </c:cat>
          <c:val>
            <c:numRef>
              <c:f>('Taux d’occupation'!$M$7:$M$18,'Taux d’occupation'!$M$20:$M$31)</c:f>
              <c:numCache>
                <c:formatCode>0" "%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0.52631578947368418</c:v>
                </c:pt>
                <c:pt idx="5">
                  <c:v>0.1</c:v>
                </c:pt>
                <c:pt idx="6">
                  <c:v>0.75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E-432E-82BA-A40C83EAFE57}"/>
            </c:ext>
          </c:extLst>
        </c:ser>
        <c:ser>
          <c:idx val="1"/>
          <c:order val="1"/>
          <c:tx>
            <c:strRef>
              <c:f>'Taux d’occupation'!$N$5</c:f>
              <c:strCache>
                <c:ptCount val="1"/>
                <c:pt idx="0">
                  <c:v>Booking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('Taux d’occupation'!$L$7:$L$18,'Taux d’occupation'!$L$20:$L$31)</c:f>
              <c:strCache>
                <c:ptCount val="12"/>
                <c:pt idx="0">
                  <c:v>janv. 2024</c:v>
                </c:pt>
                <c:pt idx="1">
                  <c:v>févr. 2024</c:v>
                </c:pt>
                <c:pt idx="2">
                  <c:v>mars 2024</c:v>
                </c:pt>
                <c:pt idx="3">
                  <c:v>avr. 2024</c:v>
                </c:pt>
                <c:pt idx="4">
                  <c:v>mai 2024</c:v>
                </c:pt>
                <c:pt idx="5">
                  <c:v>juin 2024</c:v>
                </c:pt>
                <c:pt idx="6">
                  <c:v>juil. 2024</c:v>
                </c:pt>
                <c:pt idx="7">
                  <c:v>août 2024</c:v>
                </c:pt>
                <c:pt idx="8">
                  <c:v>sept. 2024</c:v>
                </c:pt>
                <c:pt idx="9">
                  <c:v>oct. 2024</c:v>
                </c:pt>
                <c:pt idx="10">
                  <c:v>nov. 2024</c:v>
                </c:pt>
                <c:pt idx="11">
                  <c:v>déc. 2024</c:v>
                </c:pt>
              </c:strCache>
            </c:strRef>
          </c:cat>
          <c:val>
            <c:numRef>
              <c:f>('Taux d’occupation'!$N$7:$N$18,'Taux d’occupation'!$N$20:$N$31)</c:f>
              <c:numCache>
                <c:formatCode>0" "%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0.53846153846153844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8E-432E-82BA-A40C83EAF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4"/>
        <c:axId val="1953915648"/>
        <c:axId val="1953916608"/>
      </c:barChart>
      <c:dateAx>
        <c:axId val="1953915648"/>
        <c:scaling>
          <c:orientation val="minMax"/>
        </c:scaling>
        <c:delete val="0"/>
        <c:axPos val="b"/>
        <c:numFmt formatCode="[$-40C]mmm\ 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3916608"/>
        <c:crosses val="autoZero"/>
        <c:auto val="1"/>
        <c:lblOffset val="100"/>
        <c:baseTimeUnit val="months"/>
      </c:dateAx>
      <c:valAx>
        <c:axId val="1953916608"/>
        <c:scaling>
          <c:orientation val="minMax"/>
        </c:scaling>
        <c:delete val="1"/>
        <c:axPos val="l"/>
        <c:numFmt formatCode="0&quot; &quot;%" sourceLinked="1"/>
        <c:majorTickMark val="none"/>
        <c:minorTickMark val="none"/>
        <c:tickLblPos val="nextTo"/>
        <c:crossAx val="195391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du nb de nuits louées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'Taux d’occupation'!$I$5:$J$5</c:f>
              <c:strCache>
                <c:ptCount val="2"/>
                <c:pt idx="0">
                  <c:v>Airbnb</c:v>
                </c:pt>
                <c:pt idx="1">
                  <c:v>Booking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F5F-4AA7-9853-7E9E03062F9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F5F-4AA7-9853-7E9E03062F9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'Taux d’occupation'!$M$5:$N$5</c:f>
              <c:strCache>
                <c:ptCount val="2"/>
                <c:pt idx="0">
                  <c:v>Airbnb</c:v>
                </c:pt>
                <c:pt idx="1">
                  <c:v>Booking</c:v>
                </c:pt>
              </c:strCache>
            </c:strRef>
          </c:cat>
          <c:val>
            <c:numRef>
              <c:f>('Taux d’occupation'!$D$32,'Taux d’occupation'!$G$32)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848E-432E-82BA-A40C83EAF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par saison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1"/>
          <c:order val="0"/>
          <c:tx>
            <c:v>Saison</c:v>
          </c:tx>
          <c:spPr>
            <a:solidFill>
              <a:srgbClr val="FFE389"/>
            </a:solidFill>
          </c:spPr>
          <c:dPt>
            <c:idx val="0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3FC-4B4B-8E55-06558771C8FC}"/>
              </c:ext>
            </c:extLst>
          </c:dPt>
          <c:dPt>
            <c:idx val="1"/>
            <c:bubble3D val="0"/>
            <c:spPr>
              <a:solidFill>
                <a:srgbClr val="FFE38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3FC-4B4B-8E55-06558771C8F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'Taux d’occupation'!$P$5:$Q$5</c:f>
              <c:strCache>
                <c:ptCount val="2"/>
                <c:pt idx="0">
                  <c:v>Basse</c:v>
                </c:pt>
                <c:pt idx="1">
                  <c:v>Haute</c:v>
                </c:pt>
              </c:strCache>
            </c:strRef>
          </c:cat>
          <c:val>
            <c:numRef>
              <c:f>'Taux d’occupation'!$P$32:$Q$32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FC-4B4B-8E55-06558771C8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393700</xdr:colOff>
      <xdr:row>0</xdr:row>
      <xdr:rowOff>0</xdr:rowOff>
    </xdr:from>
    <xdr:to>
      <xdr:col>14</xdr:col>
      <xdr:colOff>698500</xdr:colOff>
      <xdr:row>2</xdr:row>
      <xdr:rowOff>590550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rovenance">
              <a:extLst>
                <a:ext uri="{FF2B5EF4-FFF2-40B4-BE49-F238E27FC236}">
                  <a16:creationId xmlns:a16="http://schemas.microsoft.com/office/drawing/2014/main" id="{26F4D43F-D384-83A1-14BB-883364BB76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vena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02650" y="0"/>
              <a:ext cx="1828800" cy="908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920750</xdr:colOff>
      <xdr:row>0</xdr:row>
      <xdr:rowOff>0</xdr:rowOff>
    </xdr:from>
    <xdr:to>
      <xdr:col>16</xdr:col>
      <xdr:colOff>736600</xdr:colOff>
      <xdr:row>3</xdr:row>
      <xdr:rowOff>412750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A3B45CD0-9A4D-0FDB-53B0-368DEC0ADF9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15600" y="0"/>
              <a:ext cx="1828800" cy="2197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</xdr:colOff>
      <xdr:row>3</xdr:row>
      <xdr:rowOff>0</xdr:rowOff>
    </xdr:from>
    <xdr:to>
      <xdr:col>30</xdr:col>
      <xdr:colOff>1</xdr:colOff>
      <xdr:row>30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60318CF-5E44-D84C-D8B6-96C7FB0D27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</xdr:row>
      <xdr:rowOff>0</xdr:rowOff>
    </xdr:from>
    <xdr:to>
      <xdr:col>23</xdr:col>
      <xdr:colOff>0</xdr:colOff>
      <xdr:row>30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22FDD1A-F1DC-1D60-8879-87FFC93AF3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30</xdr:row>
      <xdr:rowOff>0</xdr:rowOff>
    </xdr:from>
    <xdr:to>
      <xdr:col>23</xdr:col>
      <xdr:colOff>19050</xdr:colOff>
      <xdr:row>58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FC8609E0-2101-3848-39A2-A776F6D335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0</xdr:colOff>
      <xdr:row>30</xdr:row>
      <xdr:rowOff>0</xdr:rowOff>
    </xdr:from>
    <xdr:to>
      <xdr:col>30</xdr:col>
      <xdr:colOff>0</xdr:colOff>
      <xdr:row>58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D3DD1C3-2D39-BC4B-4B2F-5AE71ACBD9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5505.732024999998" createdVersion="8" refreshedVersion="8" minRefreshableVersion="3" recordCount="11" xr:uid="{B63BAC9D-C9C1-4120-9F2D-22C3F1AA3A37}">
  <cacheSource type="worksheet">
    <worksheetSource name="data"/>
  </cacheSource>
  <cacheFields count="15">
    <cacheField name="Provenance" numFmtId="0">
      <sharedItems count="2">
        <s v="airbnb"/>
        <s v="booking"/>
      </sharedItems>
    </cacheField>
    <cacheField name="Date" numFmtId="14">
      <sharedItems containsSemiMixedTypes="0" containsNonDate="0" containsDate="1" containsString="0" minDate="2023-08-21T00:00:00" maxDate="2024-07-21T00:00:00" count="90">
        <d v="2024-05-13T00:00:00"/>
        <d v="2024-05-17T00:00:00"/>
        <d v="2024-05-21T00:00:00"/>
        <d v="2024-05-27T00:00:00"/>
        <d v="2024-05-28T00:00:00"/>
        <d v="2024-05-31T00:00:00"/>
        <d v="2024-06-10T00:00:00"/>
        <d v="2024-07-04T00:00:00"/>
        <d v="2024-07-08T00:00:00"/>
        <d v="2024-07-13T00:00:00"/>
        <d v="2024-07-20T00:00:00"/>
        <d v="2023-08-21T00:00:00" u="1"/>
        <d v="2023-08-22T00:00:00" u="1"/>
        <d v="2023-08-23T00:00:00" u="1"/>
        <d v="2023-08-25T00:00:00" u="1"/>
        <d v="2023-08-26T00:00:00" u="1"/>
        <d v="2023-08-29T00:00:00" u="1"/>
        <d v="2023-08-31T00:00:00" u="1"/>
        <d v="2023-09-03T00:00:00" u="1"/>
        <d v="2023-09-04T00:00:00" u="1"/>
        <d v="2023-09-11T00:00:00" u="1"/>
        <d v="2023-09-16T00:00:00" u="1"/>
        <d v="2023-09-20T00:00:00" u="1"/>
        <d v="2023-09-21T00:00:00" u="1"/>
        <d v="2023-09-25T00:00:00" u="1"/>
        <d v="2023-10-02T00:00:00" u="1"/>
        <d v="2023-10-03T00:00:00" u="1"/>
        <d v="2023-10-07T00:00:00" u="1"/>
        <d v="2023-10-09T00:00:00" u="1"/>
        <d v="2023-10-10T00:00:00" u="1"/>
        <d v="2023-10-14T00:00:00" u="1"/>
        <d v="2023-10-16T00:00:00" u="1"/>
        <d v="2023-10-17T00:00:00" u="1"/>
        <d v="2023-10-21T00:00:00" u="1"/>
        <d v="2023-10-26T00:00:00" u="1"/>
        <d v="2023-10-28T00:00:00" u="1"/>
        <d v="2023-11-03T00:00:00" u="1"/>
        <d v="2023-11-04T00:00:00" u="1"/>
        <d v="2023-11-09T00:00:00" u="1"/>
        <d v="2023-11-13T00:00:00" u="1"/>
        <d v="2023-11-16T00:00:00" u="1"/>
        <d v="2023-11-21T00:00:00" u="1"/>
        <d v="2023-11-22T00:00:00" u="1"/>
        <d v="2023-11-24T00:00:00" u="1"/>
        <d v="2023-11-29T00:00:00" u="1"/>
        <d v="2023-12-03T00:00:00" u="1"/>
        <d v="2023-12-19T00:00:00" u="1"/>
        <d v="2023-12-25T00:00:00" u="1"/>
        <d v="2023-12-27T00:00:00" u="1"/>
        <d v="2023-12-30T00:00:00" u="1"/>
        <d v="2024-01-10T00:00:00" u="1"/>
        <d v="2024-01-12T00:00:00" u="1"/>
        <d v="2024-01-22T00:00:00" u="1"/>
        <d v="2024-01-26T00:00:00" u="1"/>
        <d v="2024-01-29T00:00:00" u="1"/>
        <d v="2024-02-12T00:00:00" u="1"/>
        <d v="2024-02-16T00:00:00" u="1"/>
        <d v="2024-02-19T00:00:00" u="1"/>
        <d v="2024-02-26T00:00:00" u="1"/>
        <d v="2024-03-06T00:00:00" u="1"/>
        <d v="2024-03-11T00:00:00" u="1"/>
        <d v="2024-03-13T00:00:00" u="1"/>
        <d v="2024-03-15T00:00:00" u="1"/>
        <d v="2024-03-19T00:00:00" u="1"/>
        <d v="2024-03-25T00:00:00" u="1"/>
        <d v="2024-03-28T00:00:00" u="1"/>
        <d v="2024-03-31T00:00:00" u="1"/>
        <d v="2024-04-02T00:00:00" u="1"/>
        <d v="2024-04-08T00:00:00" u="1"/>
        <d v="2024-04-15T00:00:00" u="1"/>
        <d v="2024-04-17T00:00:00" u="1"/>
        <d v="2024-04-20T00:00:00" u="1"/>
        <d v="2024-04-26T00:00:00" u="1"/>
        <d v="2024-04-30T00:00:00" u="1"/>
        <d v="2024-05-01T00:00:00" u="1"/>
        <d v="2024-05-06T00:00:00" u="1"/>
        <d v="2024-05-18T00:00:00" u="1"/>
        <d v="2024-05-19T00:00:00" u="1"/>
        <d v="2024-06-01T00:00:00" u="1"/>
        <d v="2024-06-03T00:00:00" u="1"/>
        <d v="2024-06-08T00:00:00" u="1"/>
        <d v="2024-06-09T00:00:00" u="1"/>
        <d v="2024-06-11T00:00:00" u="1"/>
        <d v="2024-06-17T00:00:00" u="1"/>
        <d v="2024-06-18T00:00:00" u="1"/>
        <d v="2024-06-19T00:00:00" u="1"/>
        <d v="2024-06-20T00:00:00" u="1"/>
        <d v="2024-06-24T00:00:00" u="1"/>
        <d v="2024-06-28T00:00:00" u="1"/>
        <d v="2024-07-01T00:00:00" u="1"/>
      </sharedItems>
      <fieldGroup par="14"/>
    </cacheField>
    <cacheField name="Nb nuits" numFmtId="0">
      <sharedItems containsSemiMixedTypes="0" containsString="0" containsNumber="1" containsInteger="1" minValue="1" maxValue="9"/>
    </cacheField>
    <cacheField name="Nb pers." numFmtId="0">
      <sharedItems containsSemiMixedTypes="0" containsString="0" containsNumber="1" containsInteger="1" minValue="1" maxValue="2"/>
    </cacheField>
    <cacheField name="Taxe séjour Booking" numFmtId="44">
      <sharedItems containsString="0" containsBlank="1" containsNumber="1" minValue="5.04" maxValue="19.149999999999999"/>
    </cacheField>
    <cacheField name="Montant hôte net + frais" numFmtId="44">
      <sharedItems containsSemiMixedTypes="0" containsString="0" containsNumber="1" minValue="68.44" maxValue="418.3"/>
    </cacheField>
    <cacheField name="Frais de linge net" numFmtId="44">
      <sharedItems containsSemiMixedTypes="0" containsString="0" containsNumber="1" containsInteger="1" minValue="20" maxValue="20"/>
    </cacheField>
    <cacheField name="Prix de base" numFmtId="44">
      <sharedItems containsSemiMixedTypes="0" containsString="0" containsNumber="1" minValue="48.44" maxValue="398.3"/>
    </cacheField>
    <cacheField name="Prix de base + taxe" numFmtId="44">
      <sharedItems containsSemiMixedTypes="0" containsString="0" containsNumber="1" minValue="48.44" maxValue="417.45"/>
    </cacheField>
    <cacheField name="Nb séjour" numFmtId="0">
      <sharedItems containsSemiMixedTypes="0" containsString="0" containsNumber="1" containsInteger="1" minValue="1" maxValue="1"/>
    </cacheField>
    <cacheField name="Nb nuit·pers" numFmtId="0">
      <sharedItems containsSemiMixedTypes="0" containsString="0" containsNumber="1" containsInteger="1" minValue="2" maxValue="18"/>
    </cacheField>
    <cacheField name="Montant hors linge / nuit / pers" numFmtId="44">
      <sharedItems containsSemiMixedTypes="0" containsString="0" containsNumber="1" minValue="19.546666666666667" maxValue="48.984999999999999"/>
    </cacheField>
    <cacheField name="Saison" numFmtId="0">
      <sharedItems count="2">
        <s v="Haute"/>
        <s v="Basse" u="1"/>
      </sharedItems>
    </cacheField>
    <cacheField name="Mois (Date)" numFmtId="0" databaseField="0">
      <fieldGroup base="1">
        <rangePr groupBy="months" startDate="2024-05-13T00:00:00" endDate="2024-07-21T00:00:00"/>
        <groupItems count="14">
          <s v="&lt;13/05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7/2024"/>
        </groupItems>
      </fieldGroup>
    </cacheField>
    <cacheField name="Années (Date)" numFmtId="0" databaseField="0">
      <fieldGroup base="1">
        <rangePr groupBy="years" startDate="2024-05-13T00:00:00" endDate="2024-07-21T00:00:00"/>
        <groupItems count="3">
          <s v="&lt;13/05/2024"/>
          <s v="2024"/>
          <s v="&gt;21/07/2024"/>
        </groupItems>
      </fieldGroup>
    </cacheField>
  </cacheFields>
  <extLst>
    <ext xmlns:x14="http://schemas.microsoft.com/office/spreadsheetml/2009/9/main" uri="{725AE2AE-9491-48be-B2B4-4EB974FC3084}">
      <x14:pivotCacheDefinition pivotCacheId="41542521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3"/>
    <n v="2"/>
    <m/>
    <n v="137.28"/>
    <n v="20"/>
    <n v="117.28"/>
    <n v="117.28"/>
    <n v="1"/>
    <n v="6"/>
    <n v="19.546666666666667"/>
    <x v="0"/>
  </r>
  <r>
    <x v="0"/>
    <x v="1"/>
    <n v="3"/>
    <n v="2"/>
    <m/>
    <n v="137.28"/>
    <n v="20"/>
    <n v="117.28"/>
    <n v="117.28"/>
    <n v="1"/>
    <n v="6"/>
    <n v="19.546666666666667"/>
    <x v="0"/>
  </r>
  <r>
    <x v="0"/>
    <x v="2"/>
    <n v="3"/>
    <n v="2"/>
    <m/>
    <n v="137.28"/>
    <n v="20"/>
    <n v="117.28"/>
    <n v="117.28"/>
    <n v="1"/>
    <n v="6"/>
    <n v="19.546666666666667"/>
    <x v="0"/>
  </r>
  <r>
    <x v="0"/>
    <x v="3"/>
    <n v="1"/>
    <n v="2"/>
    <m/>
    <n v="68.44"/>
    <n v="20"/>
    <n v="48.44"/>
    <n v="48.44"/>
    <n v="1"/>
    <n v="2"/>
    <n v="24.22"/>
    <x v="0"/>
  </r>
  <r>
    <x v="1"/>
    <x v="4"/>
    <n v="3"/>
    <n v="1"/>
    <n v="5.04"/>
    <n v="122.44"/>
    <n v="20"/>
    <n v="102.44"/>
    <n v="107.48"/>
    <n v="1"/>
    <n v="3"/>
    <n v="34.146666666666668"/>
    <x v="0"/>
  </r>
  <r>
    <x v="1"/>
    <x v="5"/>
    <n v="9"/>
    <n v="2"/>
    <n v="19.149999999999999"/>
    <n v="418.3"/>
    <n v="20"/>
    <n v="398.3"/>
    <n v="417.45"/>
    <n v="1"/>
    <n v="18"/>
    <n v="22.12777777777778"/>
    <x v="0"/>
  </r>
  <r>
    <x v="0"/>
    <x v="6"/>
    <n v="3"/>
    <n v="1"/>
    <m/>
    <n v="166.77"/>
    <n v="20"/>
    <n v="146.77000000000001"/>
    <n v="146.77000000000001"/>
    <n v="1"/>
    <n v="3"/>
    <n v="48.923333333333339"/>
    <x v="0"/>
  </r>
  <r>
    <x v="0"/>
    <x v="7"/>
    <n v="4"/>
    <n v="2"/>
    <m/>
    <n v="215.94"/>
    <n v="20"/>
    <n v="195.94"/>
    <n v="195.94"/>
    <n v="1"/>
    <n v="8"/>
    <n v="24.4925"/>
    <x v="0"/>
  </r>
  <r>
    <x v="0"/>
    <x v="8"/>
    <n v="4"/>
    <n v="1"/>
    <m/>
    <n v="215.94"/>
    <n v="20"/>
    <n v="195.94"/>
    <n v="195.94"/>
    <n v="1"/>
    <n v="4"/>
    <n v="48.984999999999999"/>
    <x v="0"/>
  </r>
  <r>
    <x v="1"/>
    <x v="9"/>
    <n v="7"/>
    <n v="2"/>
    <n v="15.29"/>
    <n v="337.3"/>
    <n v="20"/>
    <n v="317.3"/>
    <n v="332.59000000000003"/>
    <n v="1"/>
    <n v="14"/>
    <n v="22.664285714285715"/>
    <x v="0"/>
  </r>
  <r>
    <x v="0"/>
    <x v="10"/>
    <n v="7"/>
    <n v="2"/>
    <m/>
    <n v="363.43"/>
    <n v="20"/>
    <n v="343.43"/>
    <n v="343.43"/>
    <n v="1"/>
    <n v="14"/>
    <n v="24.53071428571428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711497-2F26-4159-910E-BA943C2D806D}" name="Tableau croisé dynamique1" cacheId="19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S1:U3" firstHeaderRow="0" firstDataRow="1" firstDataCol="1"/>
  <pivotFields count="15">
    <pivotField axis="axisRow" compact="0" outline="0" showAll="0" defaultSubtotal="0">
      <items count="2">
        <item x="0"/>
        <item x="1"/>
      </items>
    </pivotField>
    <pivotField dataField="1" compact="0" numFmtId="14" outline="0" showAll="0" defaultSubtotal="0">
      <items count="90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x="1"/>
        <item m="1" x="76"/>
        <item m="1" x="77"/>
        <item x="2"/>
        <item x="3"/>
        <item x="4"/>
        <item x="5"/>
        <item m="1" x="78"/>
        <item m="1" x="79"/>
        <item m="1" x="80"/>
        <item m="1" x="81"/>
        <item x="6"/>
        <item m="1" x="82"/>
        <item m="1" x="83"/>
        <item m="1" x="84"/>
        <item m="1" x="85"/>
        <item m="1" x="86"/>
        <item m="1" x="87"/>
        <item m="1" x="88"/>
        <item m="1" x="89"/>
        <item x="7"/>
        <item x="8"/>
        <item x="9"/>
        <item x="1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numFmtId="44" outline="0" showAll="0" defaultSubtotal="0"/>
    <pivotField compact="0" numFmtId="44" outline="0" showAll="0" defaultSubtotal="0"/>
    <pivotField compact="0" numFmtId="44" outline="0" showAll="0" defaultSubtotal="0"/>
    <pivotField compact="0" numFmtId="44" outline="0" showAll="0" defaultSubtotal="0"/>
    <pivotField compact="0" outline="0" showAll="0" defaultSubtotal="0"/>
    <pivotField compact="0" outline="0" showAll="0" defaultSubtotal="0"/>
    <pivotField compact="0" numFmtId="44" outline="0" showAll="0" defaultSubtotal="0"/>
    <pivotField compact="0" outline="0" showAll="0" defaultSubtota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3">
        <item sd="0" x="0"/>
        <item sd="0" x="1"/>
        <item sd="0" x="2"/>
      </items>
    </pivotField>
  </pivotFields>
  <rowFields count="1">
    <field x="0"/>
  </rowFields>
  <rowItems count="2">
    <i>
      <x/>
    </i>
    <i>
      <x v="1"/>
    </i>
  </rowItems>
  <colFields count="1">
    <field x="-2"/>
  </colFields>
  <colItems count="2">
    <i>
      <x/>
    </i>
    <i i="1">
      <x v="1"/>
    </i>
  </colItems>
  <dataFields count="2">
    <dataField name="Min. de Date" fld="1" subtotal="min" baseField="0" baseItem="0"/>
    <dataField name="Max. de Date" fld="1" subtotal="max" baseField="0" baseItem="0"/>
  </dataFields>
  <formats count="1">
    <format dxfId="160">
      <pivotArea dataOnly="0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26 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5DB2BE-EC3B-438E-81EA-2C0984F33014}" name="Tableau croisé dynamique4" cacheId="19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Dates" colHeaderCaption=" ">
  <location ref="A3:F19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1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m="1" x="76"/>
        <item m="1" x="77"/>
        <item x="3"/>
        <item x="4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x="1"/>
        <item x="2"/>
        <item x="6"/>
        <item x="7"/>
        <item x="8"/>
        <item x="10"/>
        <item x="5"/>
        <item x="9"/>
        <item t="default"/>
      </items>
    </pivotField>
    <pivotField dataField="1" showAll="0"/>
    <pivotField showAll="0"/>
    <pivotField showAll="0"/>
    <pivotField numFmtId="44" showAll="0"/>
    <pivotField numFmtId="44" showAll="0"/>
    <pivotField numFmtId="44" showAll="0"/>
    <pivotField numFmtId="44" showAll="0"/>
    <pivotField showAll="0"/>
    <pivotField showAll="0"/>
    <pivotField numFmtId="44" showAll="0"/>
    <pivotField axis="axisCol" showAll="0">
      <items count="3">
        <item m="1" x="1"/>
        <item x="0"/>
        <item t="default"/>
      </items>
    </pivotField>
    <pivotField axis="axisRow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4">
        <item x="1"/>
        <item x="0"/>
        <item x="2"/>
        <item t="default"/>
      </items>
    </pivotField>
  </pivotFields>
  <rowFields count="2">
    <field x="14"/>
    <field x="13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12"/>
  </colFields>
  <colItems count="5">
    <i>
      <x/>
      <x v="1"/>
    </i>
    <i t="default">
      <x/>
    </i>
    <i>
      <x v="1"/>
      <x v="1"/>
    </i>
    <i t="default">
      <x v="1"/>
    </i>
    <i t="grand">
      <x/>
    </i>
  </colItems>
  <dataFields count="1">
    <dataField name="Nb nuits " fld="2" baseField="0" baseItem="0"/>
  </dataFields>
  <formats count="7">
    <format dxfId="219">
      <pivotArea dataOnly="0" outline="0" fieldPosition="0">
        <references count="1">
          <reference field="4294967294" count="1">
            <x v="0"/>
          </reference>
        </references>
      </pivotArea>
    </format>
    <format dxfId="218">
      <pivotArea dataOnly="0" labelOnly="1" fieldPosition="0">
        <references count="1">
          <reference field="14" count="0"/>
        </references>
      </pivotArea>
    </format>
    <format dxfId="217">
      <pivotArea field="14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216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215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214">
      <pivotArea dataOnly="0" labelOnly="1" fieldPosition="0">
        <references count="1">
          <reference field="0" count="1" defaultSubtotal="1">
            <x v="0"/>
          </reference>
        </references>
      </pivotArea>
    </format>
    <format dxfId="213">
      <pivotArea dataOnly="0" labelOnly="1" fieldPosition="0">
        <references count="1">
          <reference field="0" count="1" defaultSubtotal="1">
            <x v="1"/>
          </reference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557F78-7AED-460C-B9C6-E2058CB4EE25}" name="Tableau croisé dynamique3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A3:J19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1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m="1" x="76"/>
        <item m="1" x="77"/>
        <item x="3"/>
        <item x="4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x="1"/>
        <item x="2"/>
        <item x="6"/>
        <item x="7"/>
        <item x="8"/>
        <item x="10"/>
        <item x="5"/>
        <item x="9"/>
        <item t="default"/>
      </items>
    </pivotField>
    <pivotField dataField="1" showAll="0"/>
    <pivotField showAll="0"/>
    <pivotField showAll="0"/>
    <pivotField dataField="1" numFmtId="44" showAll="0"/>
    <pivotField numFmtId="44" showAll="0"/>
    <pivotField numFmtId="44" showAll="0"/>
    <pivotField numFmtId="44" showAll="0"/>
    <pivotField dataField="1" showAll="0"/>
    <pivotField showAll="0"/>
    <pivotField numFmtId="44" showAll="0"/>
    <pivotField showAll="0"/>
    <pivotField axis="axisRow"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4">
        <item x="1"/>
        <item x="0"/>
        <item x="2"/>
        <item t="default"/>
      </items>
    </pivotField>
  </pivotFields>
  <rowFields count="2">
    <field x="14"/>
    <field x="13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b séjours" fld="9" baseField="0" baseItem="0"/>
    <dataField name="Nb nuits " fld="2" baseField="0" baseItem="0"/>
    <dataField name="Montant" fld="5" baseField="13" baseItem="12" numFmtId="214"/>
  </dataFields>
  <formats count="18">
    <format dxfId="212">
      <pivotArea dataOnly="0" labelOnly="1" fieldPosition="0">
        <references count="1">
          <reference field="14" count="0"/>
        </references>
      </pivotArea>
    </format>
    <format dxfId="211">
      <pivotArea field="14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210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209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208">
      <pivotArea dataOnly="0" labelOnly="1" outline="0" fieldPosition="0">
        <references count="2">
          <reference field="4294967294" count="1">
            <x v="0"/>
          </reference>
          <reference field="0" count="1" selected="0">
            <x v="0"/>
          </reference>
        </references>
      </pivotArea>
    </format>
    <format dxfId="207">
      <pivotArea dataOnly="0" labelOnly="1" outline="0" fieldPosition="0">
        <references count="2">
          <reference field="4294967294" count="1">
            <x v="0"/>
          </reference>
          <reference field="0" count="1" selected="0">
            <x v="1"/>
          </reference>
        </references>
      </pivotArea>
    </format>
    <format dxfId="206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05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04">
      <pivotArea field="0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03">
      <pivotArea outline="0" fieldPosition="0">
        <references count="1">
          <reference field="4294967294" count="1">
            <x v="2"/>
          </reference>
        </references>
      </pivotArea>
    </format>
    <format dxfId="202">
      <pivotArea dataOnly="0" outline="0" fieldPosition="0">
        <references count="1">
          <reference field="4294967294" count="1">
            <x v="0"/>
          </reference>
        </references>
      </pivotArea>
    </format>
    <format dxfId="201">
      <pivotArea dataOnly="0" outline="0" fieldPosition="0">
        <references count="1">
          <reference field="4294967294" count="1">
            <x v="1"/>
          </reference>
        </references>
      </pivotArea>
    </format>
    <format dxfId="200">
      <pivotArea dataOnly="0" outline="0" fieldPosition="0">
        <references count="1">
          <reference field="0" count="1">
            <x v="0"/>
          </reference>
        </references>
      </pivotArea>
    </format>
    <format dxfId="199">
      <pivotArea dataOnly="0" labelOnly="1" fieldPosition="0">
        <references count="1">
          <reference field="0" count="1">
            <x v="1"/>
          </reference>
        </references>
      </pivotArea>
    </format>
    <format dxfId="83">
      <pivotArea dataOnly="0" labelOnly="1" outline="0" fieldPosition="0">
        <references count="2">
          <reference field="4294967294" count="1">
            <x v="2"/>
          </reference>
          <reference field="0" count="1" selected="0">
            <x v="1"/>
          </reference>
        </references>
      </pivotArea>
    </format>
    <format dxfId="82">
      <pivotArea dataOnly="0" labelOnly="1" outline="0" fieldPosition="0">
        <references count="2">
          <reference field="4294967294" count="1">
            <x v="2"/>
          </reference>
          <reference field="0" count="1" selected="0">
            <x v="0"/>
          </reference>
        </references>
      </pivotArea>
    </format>
    <format dxfId="65">
      <pivotArea dataOnly="0" labelOnly="1" outline="0" fieldPosition="0">
        <references count="2">
          <reference field="4294967294" count="1">
            <x v="1"/>
          </reference>
          <reference field="0" count="1" selected="0">
            <x v="1"/>
          </reference>
        </references>
      </pivotArea>
    </format>
    <format dxfId="64">
      <pivotArea dataOnly="0" labelOnly="1" outline="0" fieldPosition="0">
        <references count="2">
          <reference field="4294967294" count="1">
            <x v="1"/>
          </reference>
          <reference field="0" count="1" selected="0">
            <x v="0"/>
          </reference>
        </references>
      </pivotArea>
    </format>
  </formats>
  <pivotTableStyleInfo name="PivotStyleMedium1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A4FAAF-71C3-453C-8BC5-FF6E91BA8570}" name="Tableau croisé dynamique5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I3:O19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1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m="1" x="76"/>
        <item m="1" x="77"/>
        <item x="3"/>
        <item x="4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x="1"/>
        <item x="2"/>
        <item x="6"/>
        <item x="7"/>
        <item x="8"/>
        <item x="10"/>
        <item x="5"/>
        <item x="9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showAll="0"/>
    <pivotField dataField="1" showAll="0"/>
    <pivotField dataField="1" numFmtId="44" showAll="0"/>
    <pivotField showAll="0"/>
    <pivotField axis="axisRow"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4">
        <item x="1"/>
        <item x="0"/>
        <item x="2"/>
        <item t="default"/>
      </items>
    </pivotField>
  </pivotFields>
  <rowFields count="2">
    <field x="14"/>
    <field x="13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nuit·pers." fld="10" baseField="0" baseItem="0"/>
    <dataField name="Moyenne de Montant hors linge / nuit / pers" fld="11" subtotal="average" baseField="13" baseItem="7" numFmtId="214"/>
  </dataFields>
  <formats count="6">
    <format dxfId="166">
      <pivotArea dataOnly="0" labelOnly="1" fieldPosition="0">
        <references count="1">
          <reference field="14" count="0"/>
        </references>
      </pivotArea>
    </format>
    <format dxfId="165">
      <pivotArea dataOnly="0" outline="0" fieldPosition="0">
        <references count="1">
          <reference field="4294967294" count="1">
            <x v="0"/>
          </reference>
        </references>
      </pivotArea>
    </format>
    <format dxfId="164">
      <pivotArea outline="0" fieldPosition="0">
        <references count="1">
          <reference field="4294967294" count="1">
            <x v="1"/>
          </reference>
        </references>
      </pivotArea>
    </format>
    <format dxfId="163">
      <pivotArea dataOnly="0" outline="0" fieldPosition="0">
        <references count="1">
          <reference field="4294967294" count="1">
            <x v="1"/>
          </reference>
        </references>
      </pivotArea>
    </format>
    <format dxfId="162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1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76AFF8-4ED5-45F4-A29D-E6502DD2EEE3}" name="Tableau croisé dynamique3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A3:G19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1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m="1" x="76"/>
        <item m="1" x="77"/>
        <item x="3"/>
        <item x="4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x="1"/>
        <item x="2"/>
        <item x="6"/>
        <item x="7"/>
        <item x="8"/>
        <item x="10"/>
        <item x="5"/>
        <item x="9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dataField="1" showAll="0"/>
    <pivotField showAll="0"/>
    <pivotField dataField="1" numFmtId="44" showAll="0"/>
    <pivotField showAll="0"/>
    <pivotField axis="axisRow"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4">
        <item x="1"/>
        <item x="0"/>
        <item x="2"/>
        <item t="default"/>
      </items>
    </pivotField>
  </pivotFields>
  <rowFields count="2">
    <field x="14"/>
    <field x="13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séjours" fld="9" baseField="0" baseItem="0"/>
    <dataField name="Moyenne de Montant hors linge / nuit / pers" fld="11" subtotal="average" baseField="13" baseItem="8" numFmtId="214"/>
  </dataFields>
  <formats count="10">
    <format dxfId="176">
      <pivotArea dataOnly="0" labelOnly="1" fieldPosition="0">
        <references count="1">
          <reference field="14" count="0"/>
        </references>
      </pivotArea>
    </format>
    <format dxfId="175">
      <pivotArea field="14" dataOnly="0" labelOnly="1" grandRow="1" outline="0" axis="axisRow" fieldPosition="0">
        <references count="1">
          <reference field="4294967294" count="1" selected="0">
            <x v="0"/>
          </reference>
        </references>
      </pivotArea>
    </format>
    <format dxfId="174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173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172">
      <pivotArea dataOnly="0" labelOnly="1" outline="0" fieldPosition="0">
        <references count="2">
          <reference field="4294967294" count="1">
            <x v="0"/>
          </reference>
          <reference field="0" count="1" selected="0">
            <x v="0"/>
          </reference>
        </references>
      </pivotArea>
    </format>
    <format dxfId="171">
      <pivotArea dataOnly="0" labelOnly="1" outline="0" fieldPosition="0">
        <references count="2">
          <reference field="4294967294" count="1">
            <x v="0"/>
          </reference>
          <reference field="0" count="1" selected="0">
            <x v="1"/>
          </reference>
        </references>
      </pivotArea>
    </format>
    <format dxfId="170">
      <pivotArea outline="0" fieldPosition="0">
        <references count="1">
          <reference field="4294967294" count="1">
            <x v="1"/>
          </reference>
        </references>
      </pivotArea>
    </format>
    <format dxfId="169">
      <pivotArea dataOnly="0" outline="0" fieldPosition="0">
        <references count="1">
          <reference field="4294967294" count="1">
            <x v="1"/>
          </reference>
        </references>
      </pivotArea>
    </format>
    <format dxfId="168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67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6837DB-B6E9-49F4-8460-6489D5F16ED1}" name="Tableau croisé dynamique2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I35:O42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1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m="1" x="76"/>
        <item m="1" x="77"/>
        <item x="3"/>
        <item x="4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x="1"/>
        <item x="2"/>
        <item x="6"/>
        <item x="7"/>
        <item x="8"/>
        <item x="10"/>
        <item x="5"/>
        <item x="9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showAll="0"/>
    <pivotField dataField="1" showAll="0"/>
    <pivotField dataField="1" numFmtId="44" showAll="0"/>
    <pivotField axis="axisRow" showAll="0">
      <items count="3">
        <item m="1" x="1"/>
        <item x="0"/>
        <item t="default"/>
      </items>
    </pivotField>
    <pivotField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4">
        <item x="1"/>
        <item x="0"/>
        <item x="2"/>
        <item t="default"/>
      </items>
    </pivotField>
  </pivotFields>
  <rowFields count="2">
    <field x="12"/>
    <field x="14"/>
  </rowFields>
  <rowItems count="5">
    <i>
      <x v="1"/>
    </i>
    <i r="1">
      <x/>
    </i>
    <i r="1">
      <x v="1"/>
    </i>
    <i r="1">
      <x v="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nuit·pers." fld="10" baseField="0" baseItem="0"/>
    <dataField name="Moyenne de Montant hors linge / nuit / pers" fld="11" subtotal="average" baseField="13" baseItem="7" numFmtId="214"/>
  </dataFields>
  <formats count="8">
    <format dxfId="184">
      <pivotArea dataOnly="0" labelOnly="1" fieldPosition="0">
        <references count="1">
          <reference field="14" count="0"/>
        </references>
      </pivotArea>
    </format>
    <format dxfId="183">
      <pivotArea dataOnly="0" outline="0" fieldPosition="0">
        <references count="1">
          <reference field="4294967294" count="1">
            <x v="0"/>
          </reference>
        </references>
      </pivotArea>
    </format>
    <format dxfId="182">
      <pivotArea outline="0" fieldPosition="0">
        <references count="1">
          <reference field="4294967294" count="1">
            <x v="1"/>
          </reference>
        </references>
      </pivotArea>
    </format>
    <format dxfId="181">
      <pivotArea dataOnly="0" outline="0" fieldPosition="0">
        <references count="1">
          <reference field="4294967294" count="1">
            <x v="1"/>
          </reference>
        </references>
      </pivotArea>
    </format>
    <format dxfId="180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79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8">
      <pivotArea dataOnly="0" labelOnly="1" fieldPosition="0">
        <references count="1">
          <reference field="12" count="1">
            <x v="0"/>
          </reference>
        </references>
      </pivotArea>
    </format>
    <format dxfId="177">
      <pivotArea dataOnly="0" labelOnly="1" fieldPosition="0">
        <references count="2">
          <reference field="12" count="1" selected="0">
            <x v="0"/>
          </reference>
          <reference field="14" count="0"/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E03FD4-B2EF-4F9F-9DED-337A0A3BC149}" name="Tableau croisé dynamique1" cacheId="1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s" colHeaderCaption=" ">
  <location ref="A35:G42" firstHeaderRow="1" firstDataRow="3" firstDataCol="1"/>
  <pivotFields count="15">
    <pivotField axis="axisCol" showAll="0">
      <items count="3">
        <item x="0"/>
        <item x="1"/>
        <item t="default"/>
      </items>
    </pivotField>
    <pivotField numFmtId="14">
      <items count="91"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0"/>
        <item m="1" x="76"/>
        <item m="1" x="77"/>
        <item x="3"/>
        <item x="4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x="1"/>
        <item x="2"/>
        <item x="6"/>
        <item x="7"/>
        <item x="8"/>
        <item x="10"/>
        <item x="5"/>
        <item x="9"/>
        <item t="default"/>
      </items>
    </pivotField>
    <pivotField showAll="0"/>
    <pivotField showAll="0"/>
    <pivotField showAll="0"/>
    <pivotField numFmtId="44" showAll="0"/>
    <pivotField numFmtId="44" showAll="0"/>
    <pivotField numFmtId="44" showAll="0"/>
    <pivotField numFmtId="44" showAll="0"/>
    <pivotField dataField="1" showAll="0"/>
    <pivotField showAll="0"/>
    <pivotField dataField="1" numFmtId="44" showAll="0"/>
    <pivotField axis="axisRow" showAll="0">
      <items count="3">
        <item m="1" x="1"/>
        <item x="0"/>
        <item t="default"/>
      </items>
    </pivotField>
    <pivotField numFmtId="1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>
      <items count="4">
        <item x="1"/>
        <item x="0"/>
        <item x="2"/>
        <item t="default"/>
      </items>
    </pivotField>
  </pivotFields>
  <rowFields count="2">
    <field x="12"/>
    <field x="14"/>
  </rowFields>
  <rowItems count="5">
    <i>
      <x v="1"/>
    </i>
    <i r="1">
      <x/>
    </i>
    <i r="1">
      <x v="1"/>
    </i>
    <i r="1">
      <x v="2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séjours" fld="9" baseField="0" baseItem="0"/>
    <dataField name="Moyenne de Montant hors linge / nuit / pers" fld="11" subtotal="average" baseField="13" baseItem="8" numFmtId="214"/>
  </dataFields>
  <formats count="14">
    <format dxfId="198">
      <pivotArea dataOnly="0" labelOnly="1" fieldPosition="0">
        <references count="1">
          <reference field="14" count="0"/>
        </references>
      </pivotArea>
    </format>
    <format dxfId="197">
      <pivotArea field="14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196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195">
      <pivotArea dataOnly="0" labelOnly="1" outline="0" fieldPosition="0">
        <references count="2">
          <reference field="4294967294" count="1">
            <x v="0"/>
          </reference>
          <reference field="14" count="1" selected="0">
            <x v="0"/>
          </reference>
        </references>
      </pivotArea>
    </format>
    <format dxfId="194">
      <pivotArea dataOnly="0" labelOnly="1" outline="0" fieldPosition="0">
        <references count="2">
          <reference field="4294967294" count="1">
            <x v="0"/>
          </reference>
          <reference field="0" count="1" selected="0">
            <x v="0"/>
          </reference>
        </references>
      </pivotArea>
    </format>
    <format dxfId="193">
      <pivotArea dataOnly="0" labelOnly="1" outline="0" fieldPosition="0">
        <references count="2">
          <reference field="4294967294" count="1">
            <x v="0"/>
          </reference>
          <reference field="0" count="1" selected="0">
            <x v="1"/>
          </reference>
        </references>
      </pivotArea>
    </format>
    <format dxfId="192">
      <pivotArea outline="0" fieldPosition="0">
        <references count="1">
          <reference field="4294967294" count="1">
            <x v="1"/>
          </reference>
        </references>
      </pivotArea>
    </format>
    <format dxfId="191">
      <pivotArea dataOnly="0" outline="0" fieldPosition="0">
        <references count="1">
          <reference field="4294967294" count="1">
            <x v="1"/>
          </reference>
        </references>
      </pivotArea>
    </format>
    <format dxfId="190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9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88">
      <pivotArea dataOnly="0" labelOnly="1" fieldPosition="0">
        <references count="1">
          <reference field="12" count="1">
            <x v="0"/>
          </reference>
        </references>
      </pivotArea>
    </format>
    <format dxfId="187">
      <pivotArea dataOnly="0" labelOnly="1" fieldPosition="0">
        <references count="2">
          <reference field="12" count="1" selected="0">
            <x v="0"/>
          </reference>
          <reference field="14" count="0"/>
        </references>
      </pivotArea>
    </format>
    <format dxfId="186">
      <pivotArea dataOnly="0" labelOnly="1" fieldPosition="0">
        <references count="1">
          <reference field="12" count="1">
            <x v="1"/>
          </reference>
        </references>
      </pivotArea>
    </format>
    <format dxfId="185">
      <pivotArea dataOnly="0" labelOnly="1" fieldPosition="0">
        <references count="2">
          <reference field="12" count="1" selected="0">
            <x v="1"/>
          </reference>
          <reference field="14" count="0"/>
        </references>
      </pivotArea>
    </format>
  </formats>
  <pivotTableStyleInfo name="PivotStyleMedium1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venance" xr10:uid="{D7BC51F8-2CD1-4C8B-BDAE-000C5A62FDBC}" sourceName="Provenanc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B6F9288A-AC34-4B80-AC3F-363971653958}" sourceName="Dat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venance" xr10:uid="{C477D438-BD5C-41C0-BCB4-3943AC929DAD}" cache="Segment_Provenance" caption="Provenance" rowHeight="220133"/>
  <slicer name="Date" xr10:uid="{64A26B6B-AA9D-4543-BE18-58C73AB7ACF9}" cache="Segment_Date" caption="Date" startItem="4" rowHeight="2201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E46DDB-36FD-4D9D-9B48-8A1310D22EA6}" name="data" displayName="data" ref="A4:M15" totalsRowShown="0" headerRowDxfId="234" dataDxfId="233">
  <autoFilter ref="A4:M15" xr:uid="{ECE46DDB-36FD-4D9D-9B48-8A1310D22EA6}"/>
  <sortState xmlns:xlrd2="http://schemas.microsoft.com/office/spreadsheetml/2017/richdata2" ref="A5:M15">
    <sortCondition ref="B5:B15"/>
  </sortState>
  <tableColumns count="13">
    <tableColumn id="1" xr3:uid="{F139E50D-0C3E-41C0-921D-1CADB0EF6B14}" name="Provenance" dataDxfId="232"/>
    <tableColumn id="2" xr3:uid="{4E871A51-1440-4831-B54B-BF67FFAB15E8}" name="Date" dataDxfId="231"/>
    <tableColumn id="3" xr3:uid="{11F1E89E-3E0D-4AC4-A0D3-CB33CAB22D9F}" name="Nb nuits" dataDxfId="230"/>
    <tableColumn id="4" xr3:uid="{87EDB729-926C-4532-8982-83F8F6015175}" name="Nb pers." dataDxfId="229"/>
    <tableColumn id="6" xr3:uid="{33291A21-20FE-4106-8582-9B98AC8F8F6B}" name="Taxe séjour Booking" dataDxfId="228" dataCellStyle="Monétaire"/>
    <tableColumn id="7" xr3:uid="{C3134D38-BB08-4371-A1E7-41412FED7316}" name="Montant hôte net + frais" dataDxfId="227" dataCellStyle="Monétaire"/>
    <tableColumn id="8" xr3:uid="{68FFAAD3-E743-4A66-9054-7446C493E435}" name="Frais de linge net" dataDxfId="226" dataCellStyle="Monétaire"/>
    <tableColumn id="15" xr3:uid="{7F04C757-CB18-42A8-9803-537E8EB6BDB8}" name="Prix de base" dataDxfId="225" dataCellStyle="Monétaire">
      <calculatedColumnFormula>data[[#This Row],[Montant hôte net + frais]]-data[[#This Row],[Frais de linge net]]</calculatedColumnFormula>
    </tableColumn>
    <tableColumn id="10" xr3:uid="{CB821890-3A6F-4704-ACFD-A3E54A248525}" name="Prix de base + taxe" dataDxfId="224" dataCellStyle="Monétaire">
      <calculatedColumnFormula>data[[#This Row],[Prix de base]]+data[[#This Row],[Taxe séjour Booking]]</calculatedColumnFormula>
    </tableColumn>
    <tableColumn id="16" xr3:uid="{F42CC597-8631-4F36-8DC3-F8E3608E06CB}" name="Nb séjour" dataDxfId="223" dataCellStyle="Monétaire">
      <calculatedColumnFormula>1</calculatedColumnFormula>
    </tableColumn>
    <tableColumn id="17" xr3:uid="{13AAFEA3-CF89-43DB-A48C-B6EBC0F918CA}" name="Nb nuit·pers" dataDxfId="222" dataCellStyle="Monétaire">
      <calculatedColumnFormula>data[[#This Row],[Nb nuits]]*data[[#This Row],[Nb pers.]]</calculatedColumnFormula>
    </tableColumn>
    <tableColumn id="5" xr3:uid="{0C39FCC7-471D-4147-8577-3DE628B6E110}" name="Montant hors linge / nuit / pers" dataDxfId="221">
      <calculatedColumnFormula>data[[#This Row],[Prix de base]]/data[[#This Row],[Nb nuit·pers]]</calculatedColumnFormula>
    </tableColumn>
    <tableColumn id="9" xr3:uid="{C631162A-E0F1-417E-B1F7-C0EC3181EC21}" name="Saison" dataDxfId="220">
      <calculatedColumnFormula>IF(AND(MONTH(data[[#This Row],[Date]])&gt;=5,MONTH(data[[#This Row],[Date]])&lt;=9),"Haute","Basse")</calculatedColumnFormula>
    </tableColumn>
  </tableColumns>
  <tableStyleInfo name="TableStyleLight1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494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B5BF4B1-3D42-4A07-A9AA-854F0D4AAE91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3D3C6056-F085-4D4D-8D76-7362905D3E38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microsoft.com/office/2007/relationships/slicer" Target="../slicers/slicer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4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8-F103-4842-AD21-EBE0DFA214D4}">
  <sheetPr codeName="Feuil1">
    <tabColor theme="3"/>
    <pageSetUpPr fitToPage="1"/>
  </sheetPr>
  <dimension ref="A1:U15"/>
  <sheetViews>
    <sheetView showGridLines="0" tabSelected="1" zoomScaleNormal="100" workbookViewId="0">
      <pane ySplit="4" topLeftCell="A5" activePane="bottomLeft" state="frozen"/>
      <selection pane="bottomLeft" activeCell="H27" sqref="H27"/>
    </sheetView>
  </sheetViews>
  <sheetFormatPr baseColWidth="10" defaultColWidth="11.453125" defaultRowHeight="12.5" x14ac:dyDescent="0.25"/>
  <cols>
    <col min="1" max="1" width="11" style="1" bestFit="1" customWidth="1"/>
    <col min="2" max="2" width="10.453125" style="1" bestFit="1" customWidth="1"/>
    <col min="3" max="3" width="5.1796875" style="1" bestFit="1" customWidth="1"/>
    <col min="4" max="4" width="5.7265625" style="1" customWidth="1"/>
    <col min="5" max="5" width="8.453125" style="1" bestFit="1" customWidth="1"/>
    <col min="6" max="6" width="9.54296875" style="1" bestFit="1" customWidth="1"/>
    <col min="7" max="7" width="8.453125" style="1" bestFit="1" customWidth="1"/>
    <col min="8" max="8" width="13.54296875" bestFit="1" customWidth="1"/>
    <col min="15" max="15" width="18.81640625" bestFit="1" customWidth="1"/>
    <col min="16" max="16" width="11.08984375" bestFit="1" customWidth="1"/>
    <col min="17" max="17" width="11.6328125" bestFit="1" customWidth="1"/>
    <col min="18" max="18" width="21.26953125" bestFit="1" customWidth="1"/>
    <col min="19" max="19" width="12.453125" bestFit="1" customWidth="1"/>
    <col min="20" max="20" width="11.08984375" bestFit="1" customWidth="1"/>
    <col min="21" max="21" width="11.6328125" bestFit="1" customWidth="1"/>
  </cols>
  <sheetData>
    <row r="1" spans="1:21" x14ac:dyDescent="0.25">
      <c r="H1" t="s">
        <v>2</v>
      </c>
      <c r="I1" s="10">
        <f>GETPIVOTDATA("Min. de Date",$S$1,"Provenance","airbnb")</f>
        <v>45425</v>
      </c>
      <c r="K1" s="15" t="s">
        <v>3</v>
      </c>
      <c r="L1" s="16">
        <f>GETPIVOTDATA("Max. de Date",$S$1,"Provenance","airbnb")</f>
        <v>45493</v>
      </c>
      <c r="S1" s="9" t="s">
        <v>4</v>
      </c>
      <c r="T1" s="16" t="s">
        <v>59</v>
      </c>
      <c r="U1" s="16" t="s">
        <v>60</v>
      </c>
    </row>
    <row r="2" spans="1:21" x14ac:dyDescent="0.25">
      <c r="H2" t="s">
        <v>0</v>
      </c>
      <c r="I2" s="10">
        <f>GETPIVOTDATA("Min. de Date",$S$1,"Provenance","booking")</f>
        <v>45440</v>
      </c>
      <c r="K2" s="15" t="s">
        <v>1</v>
      </c>
      <c r="L2" s="16">
        <f>GETPIVOTDATA("Max. de Date",$S$1,"Provenance","booking")</f>
        <v>45486</v>
      </c>
      <c r="S2" t="s">
        <v>17</v>
      </c>
      <c r="T2" s="16">
        <v>45425</v>
      </c>
      <c r="U2" s="16">
        <v>45493</v>
      </c>
    </row>
    <row r="3" spans="1:21" ht="115.5" customHeight="1" x14ac:dyDescent="0.25">
      <c r="S3" t="s">
        <v>18</v>
      </c>
      <c r="T3" s="16">
        <v>45440</v>
      </c>
      <c r="U3" s="16">
        <v>45486</v>
      </c>
    </row>
    <row r="4" spans="1:21" ht="37.5" x14ac:dyDescent="0.25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4" t="s">
        <v>10</v>
      </c>
      <c r="H4" s="21" t="s">
        <v>11</v>
      </c>
      <c r="I4" s="21" t="s">
        <v>12</v>
      </c>
      <c r="J4" s="21" t="s">
        <v>13</v>
      </c>
      <c r="K4" s="21" t="s">
        <v>14</v>
      </c>
      <c r="L4" s="21" t="s">
        <v>15</v>
      </c>
      <c r="M4" s="21" t="s">
        <v>16</v>
      </c>
    </row>
    <row r="5" spans="1:21" x14ac:dyDescent="0.25">
      <c r="A5" s="5" t="s">
        <v>17</v>
      </c>
      <c r="B5" s="6">
        <v>45425</v>
      </c>
      <c r="C5" s="7">
        <v>3</v>
      </c>
      <c r="D5" s="7">
        <v>2</v>
      </c>
      <c r="E5" s="8"/>
      <c r="F5" s="8">
        <v>137.28</v>
      </c>
      <c r="G5" s="8">
        <v>20</v>
      </c>
      <c r="H5" s="2">
        <f>data[[#This Row],[Montant hôte net + frais]]-data[[#This Row],[Frais de linge net]]</f>
        <v>117.28</v>
      </c>
      <c r="I5" s="2">
        <f>data[[#This Row],[Prix de base]]+data[[#This Row],[Taxe séjour Booking]]</f>
        <v>117.28</v>
      </c>
      <c r="J5" s="22">
        <f>1</f>
        <v>1</v>
      </c>
      <c r="K5" s="22">
        <f>data[[#This Row],[Nb nuits]]*data[[#This Row],[Nb pers.]]</f>
        <v>6</v>
      </c>
      <c r="L5" s="23">
        <f>data[[#This Row],[Prix de base]]/data[[#This Row],[Nb nuit·pers]]</f>
        <v>19.546666666666667</v>
      </c>
      <c r="M5" s="1" t="str">
        <f>IF(AND(MONTH(data[[#This Row],[Date]])&gt;=5,MONTH(data[[#This Row],[Date]])&lt;=9),"Haute","Basse")</f>
        <v>Haute</v>
      </c>
    </row>
    <row r="6" spans="1:21" x14ac:dyDescent="0.25">
      <c r="A6" s="1" t="s">
        <v>17</v>
      </c>
      <c r="B6" s="53">
        <v>45429</v>
      </c>
      <c r="C6" s="51">
        <v>3</v>
      </c>
      <c r="D6" s="51">
        <v>2</v>
      </c>
      <c r="E6" s="2"/>
      <c r="F6" s="2">
        <v>137.28</v>
      </c>
      <c r="G6" s="2">
        <v>20</v>
      </c>
      <c r="H6" s="52">
        <f>data[[#This Row],[Montant hôte net + frais]]-data[[#This Row],[Frais de linge net]]</f>
        <v>117.28</v>
      </c>
      <c r="I6" s="2">
        <f>data[[#This Row],[Prix de base]]+data[[#This Row],[Taxe séjour Booking]]</f>
        <v>117.28</v>
      </c>
      <c r="J6" s="22">
        <f>1</f>
        <v>1</v>
      </c>
      <c r="K6" s="22">
        <f>data[[#This Row],[Nb nuits]]*data[[#This Row],[Nb pers.]]</f>
        <v>6</v>
      </c>
      <c r="L6" s="23">
        <f>data[[#This Row],[Prix de base]]/data[[#This Row],[Nb nuit·pers]]</f>
        <v>19.546666666666667</v>
      </c>
      <c r="M6" s="1" t="str">
        <f>IF(AND(MONTH(data[[#This Row],[Date]])&gt;=5,MONTH(data[[#This Row],[Date]])&lt;=9),"Haute","Basse")</f>
        <v>Haute</v>
      </c>
    </row>
    <row r="7" spans="1:21" x14ac:dyDescent="0.25">
      <c r="A7" s="1" t="s">
        <v>17</v>
      </c>
      <c r="B7" s="53">
        <v>45433</v>
      </c>
      <c r="C7" s="51">
        <v>3</v>
      </c>
      <c r="D7" s="51">
        <v>2</v>
      </c>
      <c r="E7" s="2"/>
      <c r="F7" s="2">
        <v>137.28</v>
      </c>
      <c r="G7" s="2">
        <v>20</v>
      </c>
      <c r="H7" s="52">
        <f>data[[#This Row],[Montant hôte net + frais]]-data[[#This Row],[Frais de linge net]]</f>
        <v>117.28</v>
      </c>
      <c r="I7" s="2">
        <f>data[[#This Row],[Prix de base]]+data[[#This Row],[Taxe séjour Booking]]</f>
        <v>117.28</v>
      </c>
      <c r="J7" s="22">
        <f>1</f>
        <v>1</v>
      </c>
      <c r="K7" s="22">
        <f>data[[#This Row],[Nb nuits]]*data[[#This Row],[Nb pers.]]</f>
        <v>6</v>
      </c>
      <c r="L7" s="23">
        <f>data[[#This Row],[Prix de base]]/data[[#This Row],[Nb nuit·pers]]</f>
        <v>19.546666666666667</v>
      </c>
      <c r="M7" s="1" t="str">
        <f>IF(AND(MONTH(data[[#This Row],[Date]])&gt;=5,MONTH(data[[#This Row],[Date]])&lt;=9),"Haute","Basse")</f>
        <v>Haute</v>
      </c>
    </row>
    <row r="8" spans="1:21" x14ac:dyDescent="0.25">
      <c r="A8" s="1" t="s">
        <v>17</v>
      </c>
      <c r="B8" s="53">
        <v>45439</v>
      </c>
      <c r="C8" s="51">
        <v>1</v>
      </c>
      <c r="D8" s="51">
        <v>2</v>
      </c>
      <c r="E8" s="2"/>
      <c r="F8" s="2">
        <v>68.44</v>
      </c>
      <c r="G8" s="2">
        <v>20</v>
      </c>
      <c r="H8" s="52">
        <f>data[[#This Row],[Montant hôte net + frais]]-data[[#This Row],[Frais de linge net]]</f>
        <v>48.44</v>
      </c>
      <c r="I8" s="2">
        <f>data[[#This Row],[Prix de base]]+data[[#This Row],[Taxe séjour Booking]]</f>
        <v>48.44</v>
      </c>
      <c r="J8" s="22">
        <f>1</f>
        <v>1</v>
      </c>
      <c r="K8" s="22">
        <f>data[[#This Row],[Nb nuits]]*data[[#This Row],[Nb pers.]]</f>
        <v>2</v>
      </c>
      <c r="L8" s="23">
        <f>data[[#This Row],[Prix de base]]/data[[#This Row],[Nb nuit·pers]]</f>
        <v>24.22</v>
      </c>
      <c r="M8" s="1" t="str">
        <f>IF(AND(MONTH(data[[#This Row],[Date]])&gt;=5,MONTH(data[[#This Row],[Date]])&lt;=9),"Haute","Basse")</f>
        <v>Haute</v>
      </c>
    </row>
    <row r="9" spans="1:21" x14ac:dyDescent="0.25">
      <c r="A9" s="1" t="s">
        <v>18</v>
      </c>
      <c r="B9" s="53">
        <v>45440</v>
      </c>
      <c r="C9" s="51">
        <v>3</v>
      </c>
      <c r="D9" s="51">
        <v>1</v>
      </c>
      <c r="E9" s="2">
        <v>5.04</v>
      </c>
      <c r="F9" s="2">
        <v>122.44</v>
      </c>
      <c r="G9" s="2">
        <v>20</v>
      </c>
      <c r="H9" s="52">
        <f>data[[#This Row],[Montant hôte net + frais]]-data[[#This Row],[Frais de linge net]]</f>
        <v>102.44</v>
      </c>
      <c r="I9" s="2">
        <f>data[[#This Row],[Prix de base]]+data[[#This Row],[Taxe séjour Booking]]</f>
        <v>107.48</v>
      </c>
      <c r="J9" s="22">
        <f>1</f>
        <v>1</v>
      </c>
      <c r="K9" s="22">
        <f>data[[#This Row],[Nb nuits]]*data[[#This Row],[Nb pers.]]</f>
        <v>3</v>
      </c>
      <c r="L9" s="23">
        <f>data[[#This Row],[Prix de base]]/data[[#This Row],[Nb nuit·pers]]</f>
        <v>34.146666666666668</v>
      </c>
      <c r="M9" s="1" t="str">
        <f>IF(AND(MONTH(data[[#This Row],[Date]])&gt;=5,MONTH(data[[#This Row],[Date]])&lt;=9),"Haute","Basse")</f>
        <v>Haute</v>
      </c>
    </row>
    <row r="10" spans="1:21" x14ac:dyDescent="0.25">
      <c r="A10" s="1" t="s">
        <v>18</v>
      </c>
      <c r="B10" s="53">
        <v>45443</v>
      </c>
      <c r="C10" s="51">
        <v>9</v>
      </c>
      <c r="D10" s="51">
        <v>2</v>
      </c>
      <c r="E10" s="2">
        <v>19.149999999999999</v>
      </c>
      <c r="F10" s="2">
        <v>418.3</v>
      </c>
      <c r="G10" s="2">
        <v>20</v>
      </c>
      <c r="H10" s="52">
        <f>data[[#This Row],[Montant hôte net + frais]]-data[[#This Row],[Frais de linge net]]</f>
        <v>398.3</v>
      </c>
      <c r="I10" s="2">
        <f>data[[#This Row],[Prix de base]]+data[[#This Row],[Taxe séjour Booking]]</f>
        <v>417.45</v>
      </c>
      <c r="J10" s="22">
        <f>1</f>
        <v>1</v>
      </c>
      <c r="K10" s="22">
        <f>data[[#This Row],[Nb nuits]]*data[[#This Row],[Nb pers.]]</f>
        <v>18</v>
      </c>
      <c r="L10" s="23">
        <f>data[[#This Row],[Prix de base]]/data[[#This Row],[Nb nuit·pers]]</f>
        <v>22.12777777777778</v>
      </c>
      <c r="M10" s="1" t="str">
        <f>IF(AND(MONTH(data[[#This Row],[Date]])&gt;=5,MONTH(data[[#This Row],[Date]])&lt;=9),"Haute","Basse")</f>
        <v>Haute</v>
      </c>
    </row>
    <row r="11" spans="1:21" x14ac:dyDescent="0.25">
      <c r="A11" s="1" t="s">
        <v>17</v>
      </c>
      <c r="B11" s="53">
        <v>45453</v>
      </c>
      <c r="C11" s="51">
        <v>3</v>
      </c>
      <c r="D11" s="51">
        <v>1</v>
      </c>
      <c r="E11" s="2"/>
      <c r="F11" s="2">
        <v>166.77</v>
      </c>
      <c r="G11" s="2">
        <v>20</v>
      </c>
      <c r="H11" s="52">
        <f>data[[#This Row],[Montant hôte net + frais]]-data[[#This Row],[Frais de linge net]]</f>
        <v>146.77000000000001</v>
      </c>
      <c r="I11" s="2">
        <f>data[[#This Row],[Prix de base]]+data[[#This Row],[Taxe séjour Booking]]</f>
        <v>146.77000000000001</v>
      </c>
      <c r="J11" s="22">
        <f>1</f>
        <v>1</v>
      </c>
      <c r="K11" s="22">
        <f>data[[#This Row],[Nb nuits]]*data[[#This Row],[Nb pers.]]</f>
        <v>3</v>
      </c>
      <c r="L11" s="23">
        <f>data[[#This Row],[Prix de base]]/data[[#This Row],[Nb nuit·pers]]</f>
        <v>48.923333333333339</v>
      </c>
      <c r="M11" s="1" t="str">
        <f>IF(AND(MONTH(data[[#This Row],[Date]])&gt;=5,MONTH(data[[#This Row],[Date]])&lt;=9),"Haute","Basse")</f>
        <v>Haute</v>
      </c>
    </row>
    <row r="12" spans="1:21" x14ac:dyDescent="0.25">
      <c r="A12" s="1" t="s">
        <v>17</v>
      </c>
      <c r="B12" s="53">
        <v>45477</v>
      </c>
      <c r="C12" s="51">
        <v>4</v>
      </c>
      <c r="D12" s="51">
        <v>2</v>
      </c>
      <c r="E12" s="2"/>
      <c r="F12" s="2">
        <v>215.94</v>
      </c>
      <c r="G12" s="2">
        <v>20</v>
      </c>
      <c r="H12" s="52">
        <f>data[[#This Row],[Montant hôte net + frais]]-data[[#This Row],[Frais de linge net]]</f>
        <v>195.94</v>
      </c>
      <c r="I12" s="2">
        <f>data[[#This Row],[Prix de base]]+data[[#This Row],[Taxe séjour Booking]]</f>
        <v>195.94</v>
      </c>
      <c r="J12" s="22">
        <f>1</f>
        <v>1</v>
      </c>
      <c r="K12" s="22">
        <f>data[[#This Row],[Nb nuits]]*data[[#This Row],[Nb pers.]]</f>
        <v>8</v>
      </c>
      <c r="L12" s="23">
        <f>data[[#This Row],[Prix de base]]/data[[#This Row],[Nb nuit·pers]]</f>
        <v>24.4925</v>
      </c>
      <c r="M12" s="1" t="str">
        <f>IF(AND(MONTH(data[[#This Row],[Date]])&gt;=5,MONTH(data[[#This Row],[Date]])&lt;=9),"Haute","Basse")</f>
        <v>Haute</v>
      </c>
    </row>
    <row r="13" spans="1:21" x14ac:dyDescent="0.25">
      <c r="A13" s="1" t="s">
        <v>17</v>
      </c>
      <c r="B13" s="53">
        <v>45481</v>
      </c>
      <c r="C13" s="51">
        <v>4</v>
      </c>
      <c r="D13" s="51">
        <v>1</v>
      </c>
      <c r="E13" s="2"/>
      <c r="F13" s="2">
        <v>215.94</v>
      </c>
      <c r="G13" s="2">
        <v>20</v>
      </c>
      <c r="H13" s="52">
        <f>data[[#This Row],[Montant hôte net + frais]]-data[[#This Row],[Frais de linge net]]</f>
        <v>195.94</v>
      </c>
      <c r="I13" s="2">
        <f>data[[#This Row],[Prix de base]]+data[[#This Row],[Taxe séjour Booking]]</f>
        <v>195.94</v>
      </c>
      <c r="J13" s="22">
        <f>1</f>
        <v>1</v>
      </c>
      <c r="K13" s="22">
        <f>data[[#This Row],[Nb nuits]]*data[[#This Row],[Nb pers.]]</f>
        <v>4</v>
      </c>
      <c r="L13" s="23">
        <f>data[[#This Row],[Prix de base]]/data[[#This Row],[Nb nuit·pers]]</f>
        <v>48.984999999999999</v>
      </c>
      <c r="M13" s="1" t="str">
        <f>IF(AND(MONTH(data[[#This Row],[Date]])&gt;=5,MONTH(data[[#This Row],[Date]])&lt;=9),"Haute","Basse")</f>
        <v>Haute</v>
      </c>
    </row>
    <row r="14" spans="1:21" x14ac:dyDescent="0.25">
      <c r="A14" s="1" t="s">
        <v>18</v>
      </c>
      <c r="B14" s="53">
        <v>45486</v>
      </c>
      <c r="C14" s="51">
        <v>7</v>
      </c>
      <c r="D14" s="51">
        <v>2</v>
      </c>
      <c r="E14" s="2">
        <v>15.29</v>
      </c>
      <c r="F14" s="2">
        <v>337.3</v>
      </c>
      <c r="G14" s="2">
        <v>20</v>
      </c>
      <c r="H14" s="52">
        <f>data[[#This Row],[Montant hôte net + frais]]-data[[#This Row],[Frais de linge net]]</f>
        <v>317.3</v>
      </c>
      <c r="I14" s="2">
        <f>data[[#This Row],[Prix de base]]+data[[#This Row],[Taxe séjour Booking]]</f>
        <v>332.59000000000003</v>
      </c>
      <c r="J14" s="22">
        <f>1</f>
        <v>1</v>
      </c>
      <c r="K14" s="22">
        <f>data[[#This Row],[Nb nuits]]*data[[#This Row],[Nb pers.]]</f>
        <v>14</v>
      </c>
      <c r="L14" s="23">
        <f>data[[#This Row],[Prix de base]]/data[[#This Row],[Nb nuit·pers]]</f>
        <v>22.664285714285715</v>
      </c>
      <c r="M14" s="1" t="str">
        <f>IF(AND(MONTH(data[[#This Row],[Date]])&gt;=5,MONTH(data[[#This Row],[Date]])&lt;=9),"Haute","Basse")</f>
        <v>Haute</v>
      </c>
    </row>
    <row r="15" spans="1:21" x14ac:dyDescent="0.25">
      <c r="A15" s="1" t="s">
        <v>17</v>
      </c>
      <c r="B15" s="53">
        <v>45493</v>
      </c>
      <c r="C15" s="51">
        <v>7</v>
      </c>
      <c r="D15" s="51">
        <v>2</v>
      </c>
      <c r="E15" s="2"/>
      <c r="F15" s="2">
        <v>363.43</v>
      </c>
      <c r="G15" s="2">
        <v>20</v>
      </c>
      <c r="H15" s="52">
        <f>data[[#This Row],[Montant hôte net + frais]]-data[[#This Row],[Frais de linge net]]</f>
        <v>343.43</v>
      </c>
      <c r="I15" s="2">
        <f>data[[#This Row],[Prix de base]]+data[[#This Row],[Taxe séjour Booking]]</f>
        <v>343.43</v>
      </c>
      <c r="J15" s="22">
        <f>1</f>
        <v>1</v>
      </c>
      <c r="K15" s="22">
        <f>data[[#This Row],[Nb nuits]]*data[[#This Row],[Nb pers.]]</f>
        <v>14</v>
      </c>
      <c r="L15" s="23">
        <f>data[[#This Row],[Prix de base]]/data[[#This Row],[Nb nuit·pers]]</f>
        <v>24.530714285714286</v>
      </c>
      <c r="M15" s="1" t="str">
        <f>IF(AND(MONTH(data[[#This Row],[Date]])&gt;=5,MONTH(data[[#This Row],[Date]])&lt;=9),"Haute","Basse")</f>
        <v>Haute</v>
      </c>
    </row>
  </sheetData>
  <conditionalFormatting sqref="M5:M15">
    <cfRule type="containsText" dxfId="159" priority="1" operator="containsText" text="Haute">
      <formula>NOT(ISERROR(SEARCH("Haute",M5)))</formula>
    </cfRule>
    <cfRule type="containsText" dxfId="158" priority="2" operator="containsText" text="Basse">
      <formula>NOT(ISERROR(SEARCH("Basse",M5)))</formula>
    </cfRule>
  </conditionalFormatting>
  <printOptions horizontalCentered="1"/>
  <pageMargins left="0.39370078740157483" right="0.39370078740157483" top="0.78740157480314965" bottom="0.78740157480314965" header="0.39370078740157483" footer="0.39370078740157483"/>
  <pageSetup paperSize="9" fitToHeight="0" orientation="portrait" horizontalDpi="4294967292" r:id="rId2"/>
  <headerFooter scaleWithDoc="0">
    <oddHeader>&amp;L&amp;"Avenir LT Std 65 Medium,Gras"&amp;22&amp;K04+000TITRE&amp;R&amp;"Avenir LT Std 55 Roman,Normal"&amp;12&amp;K04+000&amp;D</oddHeader>
    <oddFooter>&amp;R&amp;G</oddFooter>
  </headerFooter>
  <drawing r:id="rId3"/>
  <legacyDrawing r:id="rId4"/>
  <legacyDrawingHF r:id="rId5"/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24E8-2CDF-4CEF-8B8A-5CDC6CB400C6}">
  <dimension ref="A1:AA65"/>
  <sheetViews>
    <sheetView showGridLines="0" workbookViewId="0">
      <selection activeCell="M11" sqref="M7:M18 M20:M31"/>
    </sheetView>
  </sheetViews>
  <sheetFormatPr baseColWidth="10" defaultColWidth="11.453125" defaultRowHeight="12.5" x14ac:dyDescent="0.25"/>
  <cols>
    <col min="1" max="1" width="8.6328125" bestFit="1" customWidth="1"/>
    <col min="2" max="2" width="8.26953125" bestFit="1" customWidth="1"/>
    <col min="3" max="3" width="6.26953125" bestFit="1" customWidth="1"/>
    <col min="4" max="4" width="9.7265625" bestFit="1" customWidth="1"/>
    <col min="5" max="5" width="7.7265625" bestFit="1" customWidth="1"/>
    <col min="6" max="6" width="5.1796875" bestFit="1" customWidth="1"/>
    <col min="7" max="7" width="6.1796875" bestFit="1" customWidth="1"/>
    <col min="8" max="8" width="5.54296875" bestFit="1" customWidth="1"/>
    <col min="9" max="12" width="9.36328125" bestFit="1" customWidth="1"/>
    <col min="13" max="13" width="5.81640625" bestFit="1" customWidth="1"/>
    <col min="14" max="14" width="9.453125" bestFit="1" customWidth="1"/>
    <col min="15" max="16" width="5.81640625" bestFit="1" customWidth="1"/>
    <col min="17" max="17" width="5.453125" bestFit="1" customWidth="1"/>
    <col min="18" max="18" width="20.1796875" bestFit="1" customWidth="1"/>
    <col min="19" max="19" width="17.26953125" bestFit="1" customWidth="1"/>
    <col min="20" max="20" width="15.7265625" bestFit="1" customWidth="1"/>
    <col min="21" max="21" width="17" bestFit="1" customWidth="1"/>
    <col min="22" max="22" width="8.81640625" style="14" bestFit="1" customWidth="1"/>
    <col min="23" max="23" width="10.1796875" style="14" customWidth="1"/>
    <col min="24" max="24" width="14.453125" bestFit="1" customWidth="1"/>
    <col min="25" max="25" width="11.54296875" bestFit="1" customWidth="1"/>
    <col min="26" max="26" width="10.1796875" bestFit="1" customWidth="1"/>
    <col min="27" max="27" width="8.81640625" bestFit="1" customWidth="1"/>
    <col min="28" max="28" width="4.81640625" bestFit="1" customWidth="1"/>
    <col min="29" max="29" width="6.81640625" bestFit="1" customWidth="1"/>
    <col min="30" max="30" width="14.453125" bestFit="1" customWidth="1"/>
    <col min="31" max="31" width="11.54296875" bestFit="1" customWidth="1"/>
    <col min="32" max="32" width="10.1796875" bestFit="1" customWidth="1"/>
    <col min="33" max="33" width="11.26953125" bestFit="1" customWidth="1"/>
    <col min="34" max="34" width="11.54296875" bestFit="1" customWidth="1"/>
    <col min="35" max="35" width="13.7265625" bestFit="1" customWidth="1"/>
    <col min="36" max="36" width="21.453125" bestFit="1" customWidth="1"/>
    <col min="37" max="37" width="18.54296875" bestFit="1" customWidth="1"/>
    <col min="38" max="38" width="17.1796875" bestFit="1" customWidth="1"/>
    <col min="39" max="39" width="18.26953125" bestFit="1" customWidth="1"/>
    <col min="40" max="40" width="14.54296875" bestFit="1" customWidth="1"/>
    <col min="41" max="41" width="9.81640625" bestFit="1" customWidth="1"/>
    <col min="42" max="42" width="14.81640625" bestFit="1" customWidth="1"/>
    <col min="43" max="43" width="10.1796875" bestFit="1" customWidth="1"/>
  </cols>
  <sheetData>
    <row r="1" spans="1:27" ht="23" x14ac:dyDescent="0.25">
      <c r="A1" s="24" t="s">
        <v>19</v>
      </c>
      <c r="V1"/>
      <c r="W1"/>
    </row>
    <row r="2" spans="1:27" x14ac:dyDescent="0.25">
      <c r="V2"/>
      <c r="W2"/>
      <c r="AA2" s="18"/>
    </row>
    <row r="3" spans="1:27" ht="12.65" customHeight="1" x14ac:dyDescent="0.25">
      <c r="A3" s="9" t="s">
        <v>20</v>
      </c>
      <c r="B3" s="9" t="s">
        <v>21</v>
      </c>
      <c r="V3"/>
      <c r="W3"/>
    </row>
    <row r="4" spans="1:27" ht="26" x14ac:dyDescent="0.25">
      <c r="B4" t="s">
        <v>17</v>
      </c>
      <c r="C4" s="13" t="s">
        <v>22</v>
      </c>
      <c r="D4" t="s">
        <v>18</v>
      </c>
      <c r="E4" s="13" t="s">
        <v>23</v>
      </c>
      <c r="F4" t="s">
        <v>24</v>
      </c>
      <c r="I4" s="54" t="s">
        <v>25</v>
      </c>
      <c r="J4" s="54"/>
      <c r="K4" s="54"/>
      <c r="L4" s="55" t="s">
        <v>19</v>
      </c>
      <c r="M4" s="55"/>
      <c r="N4" s="55"/>
      <c r="O4" s="55"/>
      <c r="V4"/>
      <c r="W4"/>
    </row>
    <row r="5" spans="1:27" x14ac:dyDescent="0.25">
      <c r="A5" s="9" t="s">
        <v>26</v>
      </c>
      <c r="B5" t="s">
        <v>27</v>
      </c>
      <c r="C5" s="13"/>
      <c r="D5" t="s">
        <v>27</v>
      </c>
      <c r="E5" s="13"/>
      <c r="I5" s="49" t="s">
        <v>28</v>
      </c>
      <c r="J5" s="49" t="s">
        <v>29</v>
      </c>
      <c r="K5" s="49" t="s">
        <v>24</v>
      </c>
      <c r="L5" s="31" t="s">
        <v>5</v>
      </c>
      <c r="M5" s="31" t="s">
        <v>28</v>
      </c>
      <c r="N5" s="31" t="s">
        <v>29</v>
      </c>
      <c r="O5" s="49" t="s">
        <v>24</v>
      </c>
      <c r="P5" s="32" t="s">
        <v>30</v>
      </c>
      <c r="Q5" s="32" t="s">
        <v>27</v>
      </c>
      <c r="V5"/>
      <c r="W5"/>
    </row>
    <row r="6" spans="1:27" ht="13" x14ac:dyDescent="0.25">
      <c r="A6" s="19" t="s">
        <v>31</v>
      </c>
      <c r="B6" s="58">
        <v>28</v>
      </c>
      <c r="C6" s="58">
        <v>28</v>
      </c>
      <c r="D6" s="58">
        <v>19</v>
      </c>
      <c r="E6" s="58">
        <v>19</v>
      </c>
      <c r="F6" s="58">
        <v>47</v>
      </c>
      <c r="I6" s="33" cm="1">
        <f t="array" aca="1" ref="I6" ca="1">DATE(YEAR(INDIRECT("premNuit"&amp;I$5)),12,31)-INDIRECT("premNuit"&amp;I$5)+1</f>
        <v>233</v>
      </c>
      <c r="J6" s="33" cm="1">
        <f t="array" aca="1" ref="J6" ca="1">DATE(YEAR(INDIRECT("premNuit"&amp;J$5)),12,31)-INDIRECT("premNuit"&amp;J$5)+1</f>
        <v>218</v>
      </c>
      <c r="K6" s="33">
        <f t="shared" ref="K6:K19" ca="1" si="0">SUM(I6:J6)</f>
        <v>451</v>
      </c>
      <c r="L6" s="35">
        <v>2023</v>
      </c>
      <c r="M6" s="26">
        <f ca="1">IFERROR(D6/I6,"")</f>
        <v>8.15450643776824E-2</v>
      </c>
      <c r="N6" s="26">
        <f ca="1">IFERROR(G6/J6,"")</f>
        <v>0</v>
      </c>
      <c r="O6" s="26">
        <f t="shared" ref="O6:O19" ca="1" si="1">IFERROR(H6/K6,"")</f>
        <v>0</v>
      </c>
      <c r="P6" s="36"/>
      <c r="Q6" s="36"/>
      <c r="V6"/>
      <c r="W6"/>
    </row>
    <row r="7" spans="1:27" x14ac:dyDescent="0.25">
      <c r="A7" s="12" t="s">
        <v>32</v>
      </c>
      <c r="B7" s="58"/>
      <c r="C7" s="58"/>
      <c r="D7" s="58"/>
      <c r="E7" s="58"/>
      <c r="F7" s="58"/>
      <c r="I7" s="34" cm="1">
        <f t="array" aca="1" ref="I7" ca="1">_nbNuitsDispo($A7,$A$6,I$5)</f>
        <v>0</v>
      </c>
      <c r="J7" s="34" cm="1">
        <f t="array" aca="1" ref="J7" ca="1">_nbNuitsDispo($A7,$A$6,J$5)</f>
        <v>0</v>
      </c>
      <c r="K7" s="34">
        <f t="shared" ca="1" si="0"/>
        <v>0</v>
      </c>
      <c r="L7" s="28" cm="1">
        <f t="array" ref="L7">_dateVal(A7,$A$6)</f>
        <v>45292</v>
      </c>
      <c r="M7" s="27" t="str">
        <f t="shared" ref="M7:M18" ca="1" si="2">IFERROR(C7/I7,"")</f>
        <v/>
      </c>
      <c r="N7" s="27" t="str">
        <f t="shared" ref="N7:N18" ca="1" si="3">IFERROR(E7/J7,"")</f>
        <v/>
      </c>
      <c r="O7" s="27" t="str">
        <f t="shared" ca="1" si="1"/>
        <v/>
      </c>
      <c r="P7" s="36"/>
      <c r="Q7" s="36"/>
      <c r="V7"/>
      <c r="W7"/>
    </row>
    <row r="8" spans="1:27" x14ac:dyDescent="0.25">
      <c r="A8" s="12" t="s">
        <v>33</v>
      </c>
      <c r="B8" s="58"/>
      <c r="C8" s="58"/>
      <c r="D8" s="58"/>
      <c r="E8" s="58"/>
      <c r="F8" s="58"/>
      <c r="I8" s="34" cm="1">
        <f t="array" aca="1" ref="I8" ca="1">_nbNuitsDispo($A8,$A$6,I$5)</f>
        <v>0</v>
      </c>
      <c r="J8" s="34" cm="1">
        <f t="array" aca="1" ref="J8" ca="1">_nbNuitsDispo($A8,$A$6,J$5)</f>
        <v>0</v>
      </c>
      <c r="K8" s="34">
        <f t="shared" ref="K8:K18" ca="1" si="4">SUM(I8:J8)</f>
        <v>0</v>
      </c>
      <c r="L8" s="28" cm="1">
        <f t="array" ref="L8">_dateVal(A8,$A$6)</f>
        <v>45323</v>
      </c>
      <c r="M8" s="27" t="str">
        <f t="shared" ca="1" si="2"/>
        <v/>
      </c>
      <c r="N8" s="27" t="str">
        <f t="shared" ca="1" si="3"/>
        <v/>
      </c>
      <c r="O8" s="27" t="str">
        <f t="shared" ca="1" si="1"/>
        <v/>
      </c>
      <c r="P8" s="36"/>
      <c r="Q8" s="36"/>
      <c r="V8"/>
      <c r="W8"/>
    </row>
    <row r="9" spans="1:27" x14ac:dyDescent="0.25">
      <c r="A9" s="12" t="s">
        <v>34</v>
      </c>
      <c r="B9" s="58"/>
      <c r="C9" s="58"/>
      <c r="D9" s="58"/>
      <c r="E9" s="58"/>
      <c r="F9" s="58"/>
      <c r="I9" s="34" cm="1">
        <f t="array" aca="1" ref="I9" ca="1">_nbNuitsDispo($A9,$A$6,I$5)</f>
        <v>0</v>
      </c>
      <c r="J9" s="34" cm="1">
        <f t="array" aca="1" ref="J9" ca="1">_nbNuitsDispo($A9,$A$6,J$5)</f>
        <v>0</v>
      </c>
      <c r="K9" s="34">
        <f t="shared" ca="1" si="4"/>
        <v>0</v>
      </c>
      <c r="L9" s="28" cm="1">
        <f t="array" ref="L9">_dateVal(A9,$A$6)</f>
        <v>45352</v>
      </c>
      <c r="M9" s="27" t="str">
        <f t="shared" ca="1" si="2"/>
        <v/>
      </c>
      <c r="N9" s="27" t="str">
        <f t="shared" ca="1" si="3"/>
        <v/>
      </c>
      <c r="O9" s="27" t="str">
        <f t="shared" ca="1" si="1"/>
        <v/>
      </c>
      <c r="P9" s="36"/>
      <c r="Q9" s="36"/>
      <c r="V9"/>
      <c r="W9"/>
    </row>
    <row r="10" spans="1:27" x14ac:dyDescent="0.25">
      <c r="A10" s="12" t="s">
        <v>35</v>
      </c>
      <c r="B10" s="58"/>
      <c r="C10" s="58"/>
      <c r="D10" s="58"/>
      <c r="E10" s="58"/>
      <c r="F10" s="58"/>
      <c r="I10" s="34" cm="1">
        <f t="array" aca="1" ref="I10" ca="1">_nbNuitsDispo($A10,$A$6,I$5)</f>
        <v>0</v>
      </c>
      <c r="J10" s="34" cm="1">
        <f t="array" aca="1" ref="J10" ca="1">_nbNuitsDispo($A10,$A$6,J$5)</f>
        <v>0</v>
      </c>
      <c r="K10" s="34">
        <f t="shared" ca="1" si="4"/>
        <v>0</v>
      </c>
      <c r="L10" s="28" cm="1">
        <f t="array" ref="L10">_dateVal(A10,$A$6)</f>
        <v>45383</v>
      </c>
      <c r="M10" s="27" t="str">
        <f t="shared" ca="1" si="2"/>
        <v/>
      </c>
      <c r="N10" s="27" t="str">
        <f t="shared" ca="1" si="3"/>
        <v/>
      </c>
      <c r="O10" s="27" t="str">
        <f t="shared" ca="1" si="1"/>
        <v/>
      </c>
      <c r="P10" s="36"/>
      <c r="Q10" s="36"/>
      <c r="V10"/>
      <c r="W10"/>
    </row>
    <row r="11" spans="1:27" x14ac:dyDescent="0.25">
      <c r="A11" s="12" t="s">
        <v>36</v>
      </c>
      <c r="B11" s="58">
        <v>10</v>
      </c>
      <c r="C11" s="58">
        <v>10</v>
      </c>
      <c r="D11" s="58">
        <v>12</v>
      </c>
      <c r="E11" s="58">
        <v>12</v>
      </c>
      <c r="F11" s="58">
        <v>22</v>
      </c>
      <c r="I11" s="34" cm="1">
        <f t="array" aca="1" ref="I11" ca="1">_nbNuitsDispo($A11,$A$6,I$5)</f>
        <v>19</v>
      </c>
      <c r="J11" s="34" cm="1">
        <f t="array" aca="1" ref="J11" ca="1">_nbNuitsDispo($A11,$A$6,J$5)</f>
        <v>4</v>
      </c>
      <c r="K11" s="34">
        <f t="shared" ca="1" si="4"/>
        <v>23</v>
      </c>
      <c r="L11" s="28" cm="1">
        <f t="array" ref="L11">_dateVal(A11,$A$6)</f>
        <v>45413</v>
      </c>
      <c r="M11" s="27">
        <f t="shared" ca="1" si="2"/>
        <v>0.52631578947368418</v>
      </c>
      <c r="N11" s="27">
        <f t="shared" ca="1" si="3"/>
        <v>3</v>
      </c>
      <c r="O11" s="27">
        <f t="shared" ca="1" si="1"/>
        <v>0</v>
      </c>
      <c r="P11" s="36"/>
      <c r="Q11" s="36"/>
      <c r="V11"/>
      <c r="W11"/>
    </row>
    <row r="12" spans="1:27" x14ac:dyDescent="0.25">
      <c r="A12" s="12" t="s">
        <v>37</v>
      </c>
      <c r="B12" s="58">
        <v>3</v>
      </c>
      <c r="C12" s="58">
        <v>3</v>
      </c>
      <c r="D12" s="58"/>
      <c r="E12" s="58"/>
      <c r="F12" s="58">
        <v>3</v>
      </c>
      <c r="I12" s="34" cm="1">
        <f t="array" aca="1" ref="I12" ca="1">_nbNuitsDispo($A12,$A$6,I$5)</f>
        <v>30</v>
      </c>
      <c r="J12" s="34" cm="1">
        <f t="array" aca="1" ref="J12" ca="1">_nbNuitsDispo($A12,$A$6,J$5)</f>
        <v>30</v>
      </c>
      <c r="K12" s="34">
        <f t="shared" ca="1" si="4"/>
        <v>60</v>
      </c>
      <c r="L12" s="28" cm="1">
        <f t="array" ref="L12">_dateVal(A12,$A$6)</f>
        <v>45444</v>
      </c>
      <c r="M12" s="27">
        <f t="shared" ca="1" si="2"/>
        <v>0.1</v>
      </c>
      <c r="N12" s="27">
        <f t="shared" ca="1" si="3"/>
        <v>0</v>
      </c>
      <c r="O12" s="27">
        <f t="shared" ca="1" si="1"/>
        <v>0</v>
      </c>
      <c r="P12" s="36"/>
      <c r="Q12" s="36"/>
      <c r="V12"/>
      <c r="W12"/>
    </row>
    <row r="13" spans="1:27" x14ac:dyDescent="0.25">
      <c r="A13" s="12" t="s">
        <v>38</v>
      </c>
      <c r="B13" s="58">
        <v>15</v>
      </c>
      <c r="C13" s="58">
        <v>15</v>
      </c>
      <c r="D13" s="58">
        <v>7</v>
      </c>
      <c r="E13" s="58">
        <v>7</v>
      </c>
      <c r="F13" s="58">
        <v>22</v>
      </c>
      <c r="I13" s="34" cm="1">
        <f t="array" aca="1" ref="I13" ca="1">_nbNuitsDispo($A13,$A$6,I$5)</f>
        <v>20</v>
      </c>
      <c r="J13" s="34" cm="1">
        <f t="array" aca="1" ref="J13" ca="1">_nbNuitsDispo($A13,$A$6,J$5)</f>
        <v>13</v>
      </c>
      <c r="K13" s="34">
        <f t="shared" ca="1" si="4"/>
        <v>33</v>
      </c>
      <c r="L13" s="28" cm="1">
        <f t="array" ref="L13">_dateVal(A13,$A$6)</f>
        <v>45474</v>
      </c>
      <c r="M13" s="27">
        <f t="shared" ca="1" si="2"/>
        <v>0.75</v>
      </c>
      <c r="N13" s="27">
        <f t="shared" ca="1" si="3"/>
        <v>0.53846153846153844</v>
      </c>
      <c r="O13" s="27">
        <f t="shared" ca="1" si="1"/>
        <v>0</v>
      </c>
      <c r="P13" s="36"/>
      <c r="Q13" s="36"/>
      <c r="V13"/>
      <c r="W13"/>
    </row>
    <row r="14" spans="1:27" x14ac:dyDescent="0.25">
      <c r="A14" s="12" t="s">
        <v>39</v>
      </c>
      <c r="B14" s="58"/>
      <c r="C14" s="58"/>
      <c r="D14" s="58"/>
      <c r="E14" s="58"/>
      <c r="F14" s="58"/>
      <c r="I14" s="34" cm="1">
        <f t="array" aca="1" ref="I14" ca="1">_nbNuitsDispo($A14,$A$6,I$5)</f>
        <v>0</v>
      </c>
      <c r="J14" s="34" cm="1">
        <f t="array" aca="1" ref="J14" ca="1">_nbNuitsDispo($A14,$A$6,J$5)</f>
        <v>0</v>
      </c>
      <c r="K14" s="34">
        <f t="shared" ca="1" si="4"/>
        <v>0</v>
      </c>
      <c r="L14" s="28" cm="1">
        <f t="array" ref="L14">_dateVal(A14,$A$6)</f>
        <v>45505</v>
      </c>
      <c r="M14" s="27" t="str">
        <f t="shared" ca="1" si="2"/>
        <v/>
      </c>
      <c r="N14" s="27" t="str">
        <f t="shared" ca="1" si="3"/>
        <v/>
      </c>
      <c r="O14" s="27" t="str">
        <f t="shared" ca="1" si="1"/>
        <v/>
      </c>
      <c r="P14" s="36"/>
      <c r="Q14" s="36"/>
      <c r="V14"/>
      <c r="W14"/>
    </row>
    <row r="15" spans="1:27" x14ac:dyDescent="0.25">
      <c r="A15" s="12" t="s">
        <v>40</v>
      </c>
      <c r="B15" s="58"/>
      <c r="C15" s="58"/>
      <c r="D15" s="58"/>
      <c r="E15" s="58"/>
      <c r="F15" s="58"/>
      <c r="I15" s="34" cm="1">
        <f t="array" aca="1" ref="I15" ca="1">_nbNuitsDispo($A15,$A$6,I$5)</f>
        <v>0</v>
      </c>
      <c r="J15" s="34" cm="1">
        <f t="array" aca="1" ref="J15" ca="1">_nbNuitsDispo($A15,$A$6,J$5)</f>
        <v>0</v>
      </c>
      <c r="K15" s="34">
        <f t="shared" ca="1" si="4"/>
        <v>0</v>
      </c>
      <c r="L15" s="28" cm="1">
        <f t="array" ref="L15">_dateVal(A15,$A$6)</f>
        <v>45536</v>
      </c>
      <c r="M15" s="27" t="str">
        <f t="shared" ca="1" si="2"/>
        <v/>
      </c>
      <c r="N15" s="27" t="str">
        <f t="shared" ca="1" si="3"/>
        <v/>
      </c>
      <c r="O15" s="27" t="str">
        <f t="shared" ca="1" si="1"/>
        <v/>
      </c>
      <c r="P15" s="36"/>
      <c r="Q15" s="36"/>
      <c r="V15"/>
      <c r="W15"/>
    </row>
    <row r="16" spans="1:27" x14ac:dyDescent="0.25">
      <c r="A16" s="12" t="s">
        <v>41</v>
      </c>
      <c r="B16" s="58"/>
      <c r="C16" s="58"/>
      <c r="D16" s="58"/>
      <c r="E16" s="58"/>
      <c r="F16" s="58"/>
      <c r="I16" s="34" cm="1">
        <f t="array" aca="1" ref="I16" ca="1">_nbNuitsDispo($A16,$A$6,I$5)</f>
        <v>0</v>
      </c>
      <c r="J16" s="34" cm="1">
        <f t="array" aca="1" ref="J16" ca="1">_nbNuitsDispo($A16,$A$6,J$5)</f>
        <v>0</v>
      </c>
      <c r="K16" s="34">
        <f t="shared" ca="1" si="4"/>
        <v>0</v>
      </c>
      <c r="L16" s="28" cm="1">
        <f t="array" ref="L16">_dateVal(A16,$A$6)</f>
        <v>45566</v>
      </c>
      <c r="M16" s="27" t="str">
        <f t="shared" ca="1" si="2"/>
        <v/>
      </c>
      <c r="N16" s="27" t="str">
        <f t="shared" ca="1" si="3"/>
        <v/>
      </c>
      <c r="O16" s="27" t="str">
        <f t="shared" ca="1" si="1"/>
        <v/>
      </c>
      <c r="P16" s="36"/>
      <c r="Q16" s="36"/>
      <c r="V16"/>
      <c r="W16"/>
    </row>
    <row r="17" spans="1:23" x14ac:dyDescent="0.25">
      <c r="A17" s="12" t="s">
        <v>42</v>
      </c>
      <c r="B17" s="58"/>
      <c r="C17" s="58"/>
      <c r="D17" s="58"/>
      <c r="E17" s="58"/>
      <c r="F17" s="58"/>
      <c r="I17" s="34" cm="1">
        <f t="array" aca="1" ref="I17" ca="1">_nbNuitsDispo($A17,$A$6,I$5)</f>
        <v>0</v>
      </c>
      <c r="J17" s="34" cm="1">
        <f t="array" aca="1" ref="J17" ca="1">_nbNuitsDispo($A17,$A$6,J$5)</f>
        <v>0</v>
      </c>
      <c r="K17" s="34">
        <f t="shared" ca="1" si="4"/>
        <v>0</v>
      </c>
      <c r="L17" s="28" cm="1">
        <f t="array" ref="L17">_dateVal(A17,$A$6)</f>
        <v>45597</v>
      </c>
      <c r="M17" s="27" t="str">
        <f t="shared" ca="1" si="2"/>
        <v/>
      </c>
      <c r="N17" s="27" t="str">
        <f t="shared" ca="1" si="3"/>
        <v/>
      </c>
      <c r="O17" s="27" t="str">
        <f t="shared" ca="1" si="1"/>
        <v/>
      </c>
      <c r="P17" s="36"/>
      <c r="Q17" s="36"/>
      <c r="V17"/>
      <c r="W17"/>
    </row>
    <row r="18" spans="1:23" x14ac:dyDescent="0.25">
      <c r="A18" s="12" t="s">
        <v>43</v>
      </c>
      <c r="B18" s="58"/>
      <c r="C18" s="58"/>
      <c r="D18" s="58"/>
      <c r="E18" s="58"/>
      <c r="F18" s="58"/>
      <c r="I18" s="34" cm="1">
        <f t="array" aca="1" ref="I18" ca="1">_nbNuitsDispo($A18,$A$6,I$5)</f>
        <v>0</v>
      </c>
      <c r="J18" s="34" cm="1">
        <f t="array" aca="1" ref="J18" ca="1">_nbNuitsDispo($A18,$A$6,J$5)</f>
        <v>0</v>
      </c>
      <c r="K18" s="34">
        <f t="shared" ca="1" si="4"/>
        <v>0</v>
      </c>
      <c r="L18" s="28" cm="1">
        <f t="array" ref="L18">_dateVal(A18,$A$6)</f>
        <v>45627</v>
      </c>
      <c r="M18" s="27" t="str">
        <f t="shared" ca="1" si="2"/>
        <v/>
      </c>
      <c r="N18" s="27" t="str">
        <f t="shared" ca="1" si="3"/>
        <v/>
      </c>
      <c r="O18" s="27" t="str">
        <f t="shared" ca="1" si="1"/>
        <v/>
      </c>
      <c r="P18" s="36"/>
      <c r="Q18" s="36"/>
      <c r="V18"/>
      <c r="W18"/>
    </row>
    <row r="19" spans="1:23" ht="13" x14ac:dyDescent="0.25">
      <c r="A19" s="19" t="s">
        <v>24</v>
      </c>
      <c r="B19" s="58">
        <v>28</v>
      </c>
      <c r="C19" s="58">
        <v>28</v>
      </c>
      <c r="D19" s="58">
        <v>19</v>
      </c>
      <c r="E19" s="58">
        <v>19</v>
      </c>
      <c r="F19" s="58">
        <v>47</v>
      </c>
      <c r="I19" s="33" cm="1">
        <f t="array" aca="1" ref="I19" ca="1">IFERROR(INDIRECT("dernNuit"&amp;B$4)-DATE(YEAR(INDIRECT("dernNuit"&amp;B$4)),1,1)+1,0)</f>
        <v>202</v>
      </c>
      <c r="J19" s="33" cm="1">
        <f t="array" aca="1" ref="J19" ca="1">IFERROR(INDIRECT("dernNuit"&amp;E$4)-DATE(YEAR(INDIRECT("dernNuit"&amp;E$4)),1,1)+1,0)</f>
        <v>0</v>
      </c>
      <c r="K19" s="33">
        <f t="shared" ca="1" si="0"/>
        <v>202</v>
      </c>
      <c r="L19" s="25">
        <v>2024</v>
      </c>
      <c r="M19" s="26">
        <f ca="1">IFERROR(D19/I19,"")</f>
        <v>9.405940594059406E-2</v>
      </c>
      <c r="N19" s="26" t="str">
        <f ca="1">IFERROR(G19/J19,"")</f>
        <v/>
      </c>
      <c r="O19" s="26">
        <f ca="1">IFERROR(F19/K19,"")</f>
        <v>0.23267326732673269</v>
      </c>
      <c r="P19" s="36"/>
      <c r="Q19" s="36"/>
      <c r="V19"/>
      <c r="W19"/>
    </row>
    <row r="20" spans="1:23" x14ac:dyDescent="0.25">
      <c r="I20" s="34" cm="1">
        <f t="array" aca="1" ref="I20" ca="1">IFERROR(_nbNuitsDispo($A20,$A$19,I$5),0)</f>
        <v>0</v>
      </c>
      <c r="J20" s="34" cm="1">
        <f t="array" aca="1" ref="J20" ca="1">IFERROR(_nbNuitsDispo($A20,$A$19,J$5),0)</f>
        <v>0</v>
      </c>
      <c r="K20" s="34">
        <f t="shared" ref="K20:K32" ca="1" si="5">SUM(I20:J20)</f>
        <v>0</v>
      </c>
      <c r="L20" s="28" t="str" cm="1">
        <f t="array" ref="L20">IFERROR(_dateVal(A20,$A$19),"")</f>
        <v/>
      </c>
      <c r="M20" s="27" t="str">
        <f t="shared" ref="M20:M31" ca="1" si="6">IFERROR(C20/I20,"")</f>
        <v/>
      </c>
      <c r="N20" s="27" t="str">
        <f t="shared" ref="N20:N31" ca="1" si="7">IFERROR(E20/J20,"")</f>
        <v/>
      </c>
      <c r="O20" s="27" t="str">
        <f t="shared" ref="O20:O31" ca="1" si="8">IFERROR(H20/K20,"")</f>
        <v/>
      </c>
      <c r="P20" s="36"/>
      <c r="Q20" s="36"/>
      <c r="V20"/>
      <c r="W20"/>
    </row>
    <row r="21" spans="1:23" x14ac:dyDescent="0.25">
      <c r="I21" s="34" cm="1">
        <f t="array" aca="1" ref="I21" ca="1">IFERROR(_nbNuitsDispo($A21,$A$19,I$5),0)</f>
        <v>0</v>
      </c>
      <c r="J21" s="34" cm="1">
        <f t="array" aca="1" ref="J21" ca="1">IFERROR(_nbNuitsDispo($A21,$A$19,J$5),0)</f>
        <v>0</v>
      </c>
      <c r="K21" s="34">
        <f t="shared" ca="1" si="5"/>
        <v>0</v>
      </c>
      <c r="L21" s="28" t="str" cm="1">
        <f t="array" ref="L21">IFERROR(_dateVal(A21,$A$19),"")</f>
        <v/>
      </c>
      <c r="M21" s="27" t="str">
        <f t="shared" ca="1" si="6"/>
        <v/>
      </c>
      <c r="N21" s="27" t="str">
        <f t="shared" ca="1" si="7"/>
        <v/>
      </c>
      <c r="O21" s="27" t="str">
        <f t="shared" ca="1" si="8"/>
        <v/>
      </c>
      <c r="P21" s="36"/>
      <c r="Q21" s="36"/>
      <c r="V21"/>
      <c r="W21"/>
    </row>
    <row r="22" spans="1:23" x14ac:dyDescent="0.25">
      <c r="I22" s="34" cm="1">
        <f t="array" aca="1" ref="I22" ca="1">IFERROR(_nbNuitsDispo($A22,$A$19,I$5),0)</f>
        <v>0</v>
      </c>
      <c r="J22" s="34" cm="1">
        <f t="array" aca="1" ref="J22" ca="1">IFERROR(_nbNuitsDispo($A22,$A$19,J$5),0)</f>
        <v>0</v>
      </c>
      <c r="K22" s="34">
        <f t="shared" ca="1" si="5"/>
        <v>0</v>
      </c>
      <c r="L22" s="28" t="str" cm="1">
        <f t="array" ref="L22">IFERROR(_dateVal(A22,$A$19),"")</f>
        <v/>
      </c>
      <c r="M22" s="27" t="str">
        <f t="shared" ca="1" si="6"/>
        <v/>
      </c>
      <c r="N22" s="27" t="str">
        <f t="shared" ca="1" si="7"/>
        <v/>
      </c>
      <c r="O22" s="27" t="str">
        <f t="shared" ca="1" si="8"/>
        <v/>
      </c>
      <c r="P22" s="36"/>
      <c r="Q22" s="36"/>
      <c r="V22"/>
      <c r="W22"/>
    </row>
    <row r="23" spans="1:23" x14ac:dyDescent="0.25">
      <c r="I23" s="34" cm="1">
        <f t="array" aca="1" ref="I23" ca="1">IFERROR(_nbNuitsDispo($A23,$A$19,I$5),0)</f>
        <v>0</v>
      </c>
      <c r="J23" s="34" cm="1">
        <f t="array" aca="1" ref="J23" ca="1">IFERROR(_nbNuitsDispo($A23,$A$19,J$5),0)</f>
        <v>0</v>
      </c>
      <c r="K23" s="34">
        <f t="shared" ca="1" si="5"/>
        <v>0</v>
      </c>
      <c r="L23" s="28" t="str" cm="1">
        <f t="array" ref="L23">IFERROR(_dateVal(A23,$A$19),"")</f>
        <v/>
      </c>
      <c r="M23" s="27" t="str">
        <f t="shared" ca="1" si="6"/>
        <v/>
      </c>
      <c r="N23" s="27" t="str">
        <f t="shared" ca="1" si="7"/>
        <v/>
      </c>
      <c r="O23" s="27" t="str">
        <f t="shared" ca="1" si="8"/>
        <v/>
      </c>
      <c r="P23" s="36"/>
      <c r="Q23" s="36"/>
      <c r="V23"/>
      <c r="W23"/>
    </row>
    <row r="24" spans="1:23" x14ac:dyDescent="0.25">
      <c r="I24" s="34" cm="1">
        <f t="array" aca="1" ref="I24" ca="1">IFERROR(_nbNuitsDispo($A24,$A$19,I$5),0)</f>
        <v>0</v>
      </c>
      <c r="J24" s="34" cm="1">
        <f t="array" aca="1" ref="J24" ca="1">IFERROR(_nbNuitsDispo($A24,$A$19,J$5),0)</f>
        <v>0</v>
      </c>
      <c r="K24" s="34">
        <f t="shared" ca="1" si="5"/>
        <v>0</v>
      </c>
      <c r="L24" s="28" t="str" cm="1">
        <f t="array" ref="L24">IFERROR(_dateVal(A24,$A$19),"")</f>
        <v/>
      </c>
      <c r="M24" s="27" t="str">
        <f t="shared" ca="1" si="6"/>
        <v/>
      </c>
      <c r="N24" s="27" t="str">
        <f t="shared" ca="1" si="7"/>
        <v/>
      </c>
      <c r="O24" s="27" t="str">
        <f t="shared" ca="1" si="8"/>
        <v/>
      </c>
      <c r="P24" s="36"/>
      <c r="Q24" s="36"/>
      <c r="V24"/>
      <c r="W24"/>
    </row>
    <row r="25" spans="1:23" x14ac:dyDescent="0.25">
      <c r="I25" s="34" cm="1">
        <f t="array" aca="1" ref="I25" ca="1">IFERROR(_nbNuitsDispo($A25,$A$19,I$5),0)</f>
        <v>0</v>
      </c>
      <c r="J25" s="34" cm="1">
        <f t="array" aca="1" ref="J25" ca="1">IFERROR(_nbNuitsDispo($A25,$A$19,J$5),0)</f>
        <v>0</v>
      </c>
      <c r="K25" s="34">
        <f t="shared" ca="1" si="5"/>
        <v>0</v>
      </c>
      <c r="L25" s="28" t="str" cm="1">
        <f t="array" ref="L25">IFERROR(_dateVal(A25,$A$19),"")</f>
        <v/>
      </c>
      <c r="M25" s="27" t="str">
        <f t="shared" ca="1" si="6"/>
        <v/>
      </c>
      <c r="N25" s="27" t="str">
        <f t="shared" ca="1" si="7"/>
        <v/>
      </c>
      <c r="O25" s="27" t="str">
        <f t="shared" ca="1" si="8"/>
        <v/>
      </c>
      <c r="P25" s="36"/>
      <c r="Q25" s="36"/>
      <c r="V25"/>
      <c r="W25"/>
    </row>
    <row r="26" spans="1:23" x14ac:dyDescent="0.25">
      <c r="I26" s="34" cm="1">
        <f t="array" aca="1" ref="I26" ca="1">IFERROR(_nbNuitsDispo($A26,$A$19,I$5),0)</f>
        <v>0</v>
      </c>
      <c r="J26" s="34" cm="1">
        <f t="array" aca="1" ref="J26" ca="1">IFERROR(_nbNuitsDispo($A26,$A$19,J$5),0)</f>
        <v>0</v>
      </c>
      <c r="K26" s="34">
        <f t="shared" ca="1" si="5"/>
        <v>0</v>
      </c>
      <c r="L26" s="28" t="str" cm="1">
        <f t="array" ref="L26">IFERROR(_dateVal(A26,$A$19),"")</f>
        <v/>
      </c>
      <c r="M26" s="27" t="str">
        <f t="shared" ca="1" si="6"/>
        <v/>
      </c>
      <c r="N26" s="27" t="str">
        <f t="shared" ca="1" si="7"/>
        <v/>
      </c>
      <c r="O26" s="27" t="str">
        <f t="shared" ca="1" si="8"/>
        <v/>
      </c>
      <c r="P26" s="36"/>
      <c r="Q26" s="36"/>
      <c r="V26"/>
      <c r="W26"/>
    </row>
    <row r="27" spans="1:23" x14ac:dyDescent="0.25">
      <c r="I27" s="34" cm="1">
        <f t="array" aca="1" ref="I27" ca="1">IFERROR(_nbNuitsDispo($A27,$A$19,I$5),0)</f>
        <v>0</v>
      </c>
      <c r="J27" s="34" cm="1">
        <f t="array" aca="1" ref="J27" ca="1">IFERROR(_nbNuitsDispo($A27,$A$19,J$5),0)</f>
        <v>0</v>
      </c>
      <c r="K27" s="34">
        <f t="shared" ca="1" si="5"/>
        <v>0</v>
      </c>
      <c r="L27" s="28" t="str" cm="1">
        <f t="array" ref="L27">IFERROR(_dateVal(A27,$A$19),"")</f>
        <v/>
      </c>
      <c r="M27" s="27" t="str">
        <f t="shared" ca="1" si="6"/>
        <v/>
      </c>
      <c r="N27" s="27" t="str">
        <f t="shared" ca="1" si="7"/>
        <v/>
      </c>
      <c r="O27" s="27" t="str">
        <f t="shared" ca="1" si="8"/>
        <v/>
      </c>
      <c r="P27" s="36"/>
      <c r="Q27" s="36"/>
      <c r="V27"/>
      <c r="W27"/>
    </row>
    <row r="28" spans="1:23" x14ac:dyDescent="0.25">
      <c r="I28" s="34" cm="1">
        <f t="array" aca="1" ref="I28" ca="1">IFERROR(_nbNuitsDispo($A28,$A$19,I$5),0)</f>
        <v>0</v>
      </c>
      <c r="J28" s="34" cm="1">
        <f t="array" aca="1" ref="J28" ca="1">IFERROR(_nbNuitsDispo($A28,$A$19,J$5),0)</f>
        <v>0</v>
      </c>
      <c r="K28" s="34">
        <f t="shared" ca="1" si="5"/>
        <v>0</v>
      </c>
      <c r="L28" s="28" t="str" cm="1">
        <f t="array" ref="L28">IFERROR(_dateVal(A28,$A$19),"")</f>
        <v/>
      </c>
      <c r="M28" s="27" t="str">
        <f t="shared" ca="1" si="6"/>
        <v/>
      </c>
      <c r="N28" s="27" t="str">
        <f t="shared" ca="1" si="7"/>
        <v/>
      </c>
      <c r="O28" s="27" t="str">
        <f t="shared" ca="1" si="8"/>
        <v/>
      </c>
      <c r="P28" s="36"/>
      <c r="Q28" s="36"/>
      <c r="V28"/>
      <c r="W28"/>
    </row>
    <row r="29" spans="1:23" x14ac:dyDescent="0.25">
      <c r="I29" s="34" cm="1">
        <f t="array" aca="1" ref="I29" ca="1">IFERROR(_nbNuitsDispo($A29,$A$19,I$5),0)</f>
        <v>0</v>
      </c>
      <c r="J29" s="34" cm="1">
        <f t="array" aca="1" ref="J29" ca="1">IFERROR(_nbNuitsDispo($A29,$A$19,J$5),0)</f>
        <v>0</v>
      </c>
      <c r="K29" s="34">
        <f t="shared" ca="1" si="5"/>
        <v>0</v>
      </c>
      <c r="L29" s="28" t="str" cm="1">
        <f t="array" ref="L29">IFERROR(_dateVal(A29,$A$19),"")</f>
        <v/>
      </c>
      <c r="M29" s="27" t="str">
        <f t="shared" ca="1" si="6"/>
        <v/>
      </c>
      <c r="N29" s="27" t="str">
        <f t="shared" ca="1" si="7"/>
        <v/>
      </c>
      <c r="O29" s="27" t="str">
        <f t="shared" ca="1" si="8"/>
        <v/>
      </c>
      <c r="P29" s="36"/>
      <c r="Q29" s="36"/>
      <c r="V29"/>
      <c r="W29"/>
    </row>
    <row r="30" spans="1:23" x14ac:dyDescent="0.25">
      <c r="I30" s="34" cm="1">
        <f t="array" aca="1" ref="I30" ca="1">IFERROR(_nbNuitsDispo($A30,$A$19,I$5),0)</f>
        <v>0</v>
      </c>
      <c r="J30" s="34" cm="1">
        <f t="array" aca="1" ref="J30" ca="1">IFERROR(_nbNuitsDispo($A30,$A$19,J$5),0)</f>
        <v>0</v>
      </c>
      <c r="K30" s="34">
        <f t="shared" ca="1" si="5"/>
        <v>0</v>
      </c>
      <c r="L30" s="28" t="str" cm="1">
        <f t="array" ref="L30">IFERROR(_dateVal(A30,$A$19),"")</f>
        <v/>
      </c>
      <c r="M30" s="27" t="str">
        <f t="shared" ca="1" si="6"/>
        <v/>
      </c>
      <c r="N30" s="27" t="str">
        <f t="shared" ca="1" si="7"/>
        <v/>
      </c>
      <c r="O30" s="27" t="str">
        <f t="shared" ca="1" si="8"/>
        <v/>
      </c>
      <c r="P30" s="36"/>
      <c r="Q30" s="36"/>
      <c r="V30"/>
      <c r="W30"/>
    </row>
    <row r="31" spans="1:23" x14ac:dyDescent="0.25">
      <c r="I31" s="34" cm="1">
        <f t="array" aca="1" ref="I31" ca="1">IFERROR(_nbNuitsDispo($A31,$A$19,I$5),0)</f>
        <v>0</v>
      </c>
      <c r="J31" s="34" cm="1">
        <f t="array" aca="1" ref="J31" ca="1">IFERROR(_nbNuitsDispo($A31,$A$19,J$5),0)</f>
        <v>0</v>
      </c>
      <c r="K31" s="34">
        <f t="shared" ca="1" si="5"/>
        <v>0</v>
      </c>
      <c r="L31" s="28" t="str" cm="1">
        <f t="array" ref="L31">IFERROR(_dateVal(A31,$A$19),"")</f>
        <v/>
      </c>
      <c r="M31" s="27" t="str">
        <f t="shared" ca="1" si="6"/>
        <v/>
      </c>
      <c r="N31" s="27" t="str">
        <f t="shared" ca="1" si="7"/>
        <v/>
      </c>
      <c r="O31" s="27" t="str">
        <f t="shared" ca="1" si="8"/>
        <v/>
      </c>
      <c r="P31" s="36"/>
      <c r="Q31" s="36"/>
      <c r="V31"/>
      <c r="W31"/>
    </row>
    <row r="32" spans="1:23" ht="13" x14ac:dyDescent="0.25">
      <c r="I32" s="33">
        <f ca="1">I6+I19</f>
        <v>435</v>
      </c>
      <c r="J32" s="33">
        <f ca="1">J6+J19</f>
        <v>218</v>
      </c>
      <c r="K32" s="33">
        <f t="shared" ca="1" si="5"/>
        <v>653</v>
      </c>
      <c r="L32" s="37" t="s">
        <v>24</v>
      </c>
      <c r="M32" s="26">
        <f t="shared" ref="M32" ca="1" si="9">IFERROR(D32/I32,"")</f>
        <v>0</v>
      </c>
      <c r="N32" s="26">
        <f t="shared" ref="N32" ca="1" si="10">IFERROR(G32/J32,"")</f>
        <v>0</v>
      </c>
      <c r="O32" s="26">
        <f t="shared" ref="O32" ca="1" si="11">IFERROR(H32/K32,"")</f>
        <v>0</v>
      </c>
      <c r="P32" s="25">
        <f>B32+E32</f>
        <v>0</v>
      </c>
      <c r="Q32" s="25">
        <f>C32+F32</f>
        <v>0</v>
      </c>
      <c r="V32"/>
      <c r="W32"/>
    </row>
    <row r="33" spans="1:23" x14ac:dyDescent="0.25">
      <c r="V33"/>
      <c r="W33"/>
    </row>
    <row r="34" spans="1:23" x14ac:dyDescent="0.25">
      <c r="A34" s="20" t="s">
        <v>44</v>
      </c>
      <c r="V34"/>
      <c r="W34"/>
    </row>
    <row r="35" spans="1:23" x14ac:dyDescent="0.25">
      <c r="A35" s="30" t="s">
        <v>45</v>
      </c>
      <c r="V35"/>
      <c r="W35"/>
    </row>
    <row r="40" spans="1:23" x14ac:dyDescent="0.25">
      <c r="V40"/>
      <c r="W40"/>
    </row>
    <row r="41" spans="1:23" x14ac:dyDescent="0.25">
      <c r="V41"/>
      <c r="W41"/>
    </row>
    <row r="42" spans="1:23" x14ac:dyDescent="0.25">
      <c r="V42"/>
      <c r="W42"/>
    </row>
    <row r="43" spans="1:23" x14ac:dyDescent="0.25">
      <c r="V43"/>
      <c r="W43"/>
    </row>
    <row r="44" spans="1:23" x14ac:dyDescent="0.25">
      <c r="V44"/>
      <c r="W44"/>
    </row>
    <row r="45" spans="1:23" x14ac:dyDescent="0.25">
      <c r="V45"/>
      <c r="W45"/>
    </row>
    <row r="46" spans="1:23" x14ac:dyDescent="0.25">
      <c r="V46"/>
      <c r="W46"/>
    </row>
    <row r="47" spans="1:23" x14ac:dyDescent="0.25">
      <c r="V47"/>
      <c r="W47"/>
    </row>
    <row r="48" spans="1:23" x14ac:dyDescent="0.25">
      <c r="V48"/>
      <c r="W48"/>
    </row>
    <row r="49" spans="11:23" x14ac:dyDescent="0.25">
      <c r="V49"/>
      <c r="W49"/>
    </row>
    <row r="50" spans="11:23" x14ac:dyDescent="0.25">
      <c r="V50"/>
      <c r="W50"/>
    </row>
    <row r="51" spans="11:23" x14ac:dyDescent="0.25">
      <c r="V51"/>
      <c r="W51"/>
    </row>
    <row r="52" spans="11:23" x14ac:dyDescent="0.25">
      <c r="V52"/>
      <c r="W52"/>
    </row>
    <row r="53" spans="11:23" x14ac:dyDescent="0.25">
      <c r="V53"/>
      <c r="W53"/>
    </row>
    <row r="54" spans="11:23" x14ac:dyDescent="0.25">
      <c r="V54"/>
      <c r="W54"/>
    </row>
    <row r="55" spans="11:23" x14ac:dyDescent="0.25">
      <c r="V55"/>
      <c r="W55"/>
    </row>
    <row r="56" spans="11:23" x14ac:dyDescent="0.25">
      <c r="V56"/>
      <c r="W56"/>
    </row>
    <row r="57" spans="11:23" x14ac:dyDescent="0.25">
      <c r="V57"/>
      <c r="W57"/>
    </row>
    <row r="58" spans="11:23" x14ac:dyDescent="0.25">
      <c r="V58"/>
      <c r="W58"/>
    </row>
    <row r="59" spans="11:23" x14ac:dyDescent="0.25">
      <c r="V59"/>
      <c r="W59"/>
    </row>
    <row r="64" spans="11:23" x14ac:dyDescent="0.25">
      <c r="K64" s="16"/>
      <c r="L64" s="16"/>
      <c r="M64" s="16"/>
    </row>
    <row r="65" spans="11:13" x14ac:dyDescent="0.25">
      <c r="K65" s="16"/>
      <c r="L65" s="16"/>
      <c r="M65" s="16"/>
    </row>
  </sheetData>
  <mergeCells count="2">
    <mergeCell ref="I4:K4"/>
    <mergeCell ref="L4:O4"/>
  </mergeCells>
  <conditionalFormatting sqref="A7:A18 A20:A31">
    <cfRule type="expression" dxfId="157" priority="3">
      <formula>OR(A7="mai",A7="juin",A7="juil",A7="août",A7="sept")</formula>
    </cfRule>
    <cfRule type="expression" dxfId="156" priority="4">
      <formula>OR(A7="oct",A7="nov",A7="déc",A7="janv",A7="févr",A7="mars",A7="avr")</formula>
    </cfRule>
  </conditionalFormatting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22FB1-A140-4389-80C1-6604BCDC2094}">
  <dimension ref="A1:J37"/>
  <sheetViews>
    <sheetView showGridLines="0" workbookViewId="0">
      <selection activeCell="L12" sqref="L12"/>
    </sheetView>
  </sheetViews>
  <sheetFormatPr baseColWidth="10" defaultColWidth="11.453125" defaultRowHeight="12.5" x14ac:dyDescent="0.25"/>
  <cols>
    <col min="1" max="1" width="8.6328125" bestFit="1" customWidth="1"/>
    <col min="2" max="2" width="6.26953125" bestFit="1" customWidth="1"/>
    <col min="3" max="3" width="5.08984375" bestFit="1" customWidth="1"/>
    <col min="4" max="4" width="9.453125" bestFit="1" customWidth="1"/>
    <col min="5" max="5" width="7.7265625" bestFit="1" customWidth="1"/>
    <col min="6" max="6" width="5.08984375" bestFit="1" customWidth="1"/>
    <col min="7" max="7" width="7.90625" bestFit="1" customWidth="1"/>
    <col min="8" max="8" width="7.1796875" style="14" bestFit="1" customWidth="1"/>
    <col min="9" max="9" width="5.1796875" bestFit="1" customWidth="1"/>
    <col min="10" max="10" width="9.453125" bestFit="1" customWidth="1"/>
    <col min="11" max="11" width="10.1796875" bestFit="1" customWidth="1"/>
    <col min="12" max="12" width="8.81640625" bestFit="1" customWidth="1"/>
    <col min="13" max="13" width="4.81640625" bestFit="1" customWidth="1"/>
    <col min="14" max="14" width="6.81640625" bestFit="1" customWidth="1"/>
    <col min="15" max="15" width="14.453125" bestFit="1" customWidth="1"/>
    <col min="16" max="16" width="11.54296875" bestFit="1" customWidth="1"/>
    <col min="17" max="17" width="10.1796875" bestFit="1" customWidth="1"/>
    <col min="18" max="18" width="11.26953125" bestFit="1" customWidth="1"/>
    <col min="19" max="19" width="11.54296875" bestFit="1" customWidth="1"/>
    <col min="20" max="20" width="13.7265625" bestFit="1" customWidth="1"/>
    <col min="21" max="21" width="21.453125" bestFit="1" customWidth="1"/>
    <col min="22" max="22" width="18.54296875" bestFit="1" customWidth="1"/>
    <col min="23" max="23" width="17.1796875" bestFit="1" customWidth="1"/>
    <col min="24" max="24" width="18.26953125" bestFit="1" customWidth="1"/>
    <col min="25" max="25" width="14.54296875" bestFit="1" customWidth="1"/>
    <col min="26" max="26" width="9.81640625" bestFit="1" customWidth="1"/>
    <col min="27" max="27" width="14.81640625" bestFit="1" customWidth="1"/>
    <col min="28" max="28" width="10.1796875" bestFit="1" customWidth="1"/>
  </cols>
  <sheetData>
    <row r="1" spans="1:10" ht="50.5" customHeight="1" x14ac:dyDescent="0.25">
      <c r="A1" s="56" t="s">
        <v>46</v>
      </c>
      <c r="B1" s="56"/>
      <c r="C1" s="56"/>
      <c r="D1" s="56"/>
      <c r="E1" s="56"/>
      <c r="F1" s="50"/>
    </row>
    <row r="3" spans="1:10" x14ac:dyDescent="0.25">
      <c r="B3" s="9" t="s">
        <v>21</v>
      </c>
      <c r="H3"/>
    </row>
    <row r="4" spans="1:10" ht="39" x14ac:dyDescent="0.25">
      <c r="B4" s="43" t="s">
        <v>17</v>
      </c>
      <c r="C4" s="44"/>
      <c r="D4" s="45"/>
      <c r="E4" s="44" t="s">
        <v>18</v>
      </c>
      <c r="F4" s="44"/>
      <c r="G4" s="45"/>
      <c r="H4" s="13" t="s">
        <v>47</v>
      </c>
      <c r="I4" s="13" t="s">
        <v>48</v>
      </c>
      <c r="J4" s="13" t="s">
        <v>61</v>
      </c>
    </row>
    <row r="5" spans="1:10" ht="39" x14ac:dyDescent="0.25">
      <c r="A5" s="9" t="s">
        <v>26</v>
      </c>
      <c r="B5" s="42" t="s">
        <v>49</v>
      </c>
      <c r="C5" s="42" t="s">
        <v>20</v>
      </c>
      <c r="D5" s="13" t="s">
        <v>62</v>
      </c>
      <c r="E5" s="42" t="s">
        <v>49</v>
      </c>
      <c r="F5" s="42" t="s">
        <v>20</v>
      </c>
      <c r="G5" s="13" t="s">
        <v>62</v>
      </c>
      <c r="H5" s="13"/>
      <c r="I5" s="13"/>
      <c r="J5" s="13"/>
    </row>
    <row r="6" spans="1:10" ht="13" x14ac:dyDescent="0.25">
      <c r="A6" s="19" t="s">
        <v>31</v>
      </c>
      <c r="B6" s="59">
        <v>8</v>
      </c>
      <c r="C6" s="60">
        <v>28</v>
      </c>
      <c r="D6" s="46">
        <v>1442.3600000000001</v>
      </c>
      <c r="E6" s="58">
        <v>3</v>
      </c>
      <c r="F6" s="58">
        <v>19</v>
      </c>
      <c r="G6" s="17">
        <v>878.04</v>
      </c>
      <c r="H6" s="58">
        <v>11</v>
      </c>
      <c r="I6" s="58">
        <v>47</v>
      </c>
      <c r="J6" s="17">
        <v>2320.3999999999996</v>
      </c>
    </row>
    <row r="7" spans="1:10" x14ac:dyDescent="0.25">
      <c r="A7" s="29" t="s">
        <v>32</v>
      </c>
      <c r="B7" s="61"/>
      <c r="C7" s="62"/>
      <c r="D7" s="47"/>
      <c r="E7" s="58"/>
      <c r="F7" s="58"/>
      <c r="G7" s="17"/>
      <c r="H7" s="58"/>
      <c r="I7" s="58"/>
      <c r="J7" s="17"/>
    </row>
    <row r="8" spans="1:10" x14ac:dyDescent="0.25">
      <c r="A8" s="29" t="s">
        <v>33</v>
      </c>
      <c r="B8" s="61"/>
      <c r="C8" s="62"/>
      <c r="D8" s="47"/>
      <c r="E8" s="58"/>
      <c r="F8" s="58"/>
      <c r="G8" s="17"/>
      <c r="H8" s="58"/>
      <c r="I8" s="58"/>
      <c r="J8" s="17"/>
    </row>
    <row r="9" spans="1:10" x14ac:dyDescent="0.25">
      <c r="A9" s="29" t="s">
        <v>34</v>
      </c>
      <c r="B9" s="61"/>
      <c r="C9" s="62"/>
      <c r="D9" s="47"/>
      <c r="E9" s="58"/>
      <c r="F9" s="58"/>
      <c r="G9" s="17"/>
      <c r="H9" s="58"/>
      <c r="I9" s="58"/>
      <c r="J9" s="17"/>
    </row>
    <row r="10" spans="1:10" x14ac:dyDescent="0.25">
      <c r="A10" s="29" t="s">
        <v>35</v>
      </c>
      <c r="B10" s="61"/>
      <c r="C10" s="62"/>
      <c r="D10" s="47"/>
      <c r="E10" s="58"/>
      <c r="F10" s="58"/>
      <c r="G10" s="17"/>
      <c r="H10" s="58"/>
      <c r="I10" s="58"/>
      <c r="J10" s="17"/>
    </row>
    <row r="11" spans="1:10" x14ac:dyDescent="0.25">
      <c r="A11" s="29" t="s">
        <v>36</v>
      </c>
      <c r="B11" s="61">
        <v>4</v>
      </c>
      <c r="C11" s="62">
        <v>10</v>
      </c>
      <c r="D11" s="47">
        <v>480.28000000000003</v>
      </c>
      <c r="E11" s="58">
        <v>2</v>
      </c>
      <c r="F11" s="58">
        <v>12</v>
      </c>
      <c r="G11" s="17">
        <v>540.74</v>
      </c>
      <c r="H11" s="58">
        <v>6</v>
      </c>
      <c r="I11" s="58">
        <v>22</v>
      </c>
      <c r="J11" s="17">
        <v>1021.02</v>
      </c>
    </row>
    <row r="12" spans="1:10" x14ac:dyDescent="0.25">
      <c r="A12" s="29" t="s">
        <v>37</v>
      </c>
      <c r="B12" s="61">
        <v>1</v>
      </c>
      <c r="C12" s="62">
        <v>3</v>
      </c>
      <c r="D12" s="47">
        <v>166.77</v>
      </c>
      <c r="E12" s="58"/>
      <c r="F12" s="58"/>
      <c r="G12" s="17"/>
      <c r="H12" s="58">
        <v>1</v>
      </c>
      <c r="I12" s="58">
        <v>3</v>
      </c>
      <c r="J12" s="17">
        <v>166.77</v>
      </c>
    </row>
    <row r="13" spans="1:10" x14ac:dyDescent="0.25">
      <c r="A13" s="29" t="s">
        <v>38</v>
      </c>
      <c r="B13" s="61">
        <v>3</v>
      </c>
      <c r="C13" s="62">
        <v>15</v>
      </c>
      <c r="D13" s="47">
        <v>795.31</v>
      </c>
      <c r="E13" s="58">
        <v>1</v>
      </c>
      <c r="F13" s="58">
        <v>7</v>
      </c>
      <c r="G13" s="17">
        <v>337.3</v>
      </c>
      <c r="H13" s="58">
        <v>4</v>
      </c>
      <c r="I13" s="58">
        <v>22</v>
      </c>
      <c r="J13" s="17">
        <v>1132.6099999999999</v>
      </c>
    </row>
    <row r="14" spans="1:10" x14ac:dyDescent="0.25">
      <c r="A14" s="29" t="s">
        <v>39</v>
      </c>
      <c r="B14" s="61"/>
      <c r="C14" s="62"/>
      <c r="D14" s="47"/>
      <c r="E14" s="58"/>
      <c r="F14" s="58"/>
      <c r="G14" s="17"/>
      <c r="H14" s="58"/>
      <c r="I14" s="58"/>
      <c r="J14" s="17"/>
    </row>
    <row r="15" spans="1:10" x14ac:dyDescent="0.25">
      <c r="A15" s="29" t="s">
        <v>40</v>
      </c>
      <c r="B15" s="61"/>
      <c r="C15" s="62"/>
      <c r="D15" s="47"/>
      <c r="E15" s="58"/>
      <c r="F15" s="58"/>
      <c r="G15" s="17"/>
      <c r="H15" s="58"/>
      <c r="I15" s="58"/>
      <c r="J15" s="17"/>
    </row>
    <row r="16" spans="1:10" x14ac:dyDescent="0.25">
      <c r="A16" s="29" t="s">
        <v>41</v>
      </c>
      <c r="B16" s="61"/>
      <c r="C16" s="62"/>
      <c r="D16" s="47"/>
      <c r="E16" s="58"/>
      <c r="F16" s="58"/>
      <c r="G16" s="17"/>
      <c r="H16" s="58"/>
      <c r="I16" s="58"/>
      <c r="J16" s="17"/>
    </row>
    <row r="17" spans="1:10" x14ac:dyDescent="0.25">
      <c r="A17" s="29" t="s">
        <v>42</v>
      </c>
      <c r="B17" s="61"/>
      <c r="C17" s="62"/>
      <c r="D17" s="47"/>
      <c r="E17" s="58"/>
      <c r="F17" s="58"/>
      <c r="G17" s="17"/>
      <c r="H17" s="58"/>
      <c r="I17" s="58"/>
      <c r="J17" s="17"/>
    </row>
    <row r="18" spans="1:10" x14ac:dyDescent="0.25">
      <c r="A18" s="29" t="s">
        <v>43</v>
      </c>
      <c r="B18" s="61"/>
      <c r="C18" s="62"/>
      <c r="D18" s="47"/>
      <c r="E18" s="58"/>
      <c r="F18" s="58"/>
      <c r="G18" s="17"/>
      <c r="H18" s="58"/>
      <c r="I18" s="58"/>
      <c r="J18" s="17"/>
    </row>
    <row r="19" spans="1:10" ht="26" x14ac:dyDescent="0.25">
      <c r="A19" s="19" t="s">
        <v>50</v>
      </c>
      <c r="B19" s="63">
        <v>8</v>
      </c>
      <c r="C19" s="64">
        <v>28</v>
      </c>
      <c r="D19" s="48">
        <v>1442.3600000000001</v>
      </c>
      <c r="E19" s="58">
        <v>3</v>
      </c>
      <c r="F19" s="58">
        <v>19</v>
      </c>
      <c r="G19" s="17">
        <v>878.04</v>
      </c>
      <c r="H19" s="58">
        <v>11</v>
      </c>
      <c r="I19" s="58">
        <v>47</v>
      </c>
      <c r="J19" s="17">
        <v>2320.3999999999996</v>
      </c>
    </row>
    <row r="20" spans="1:10" x14ac:dyDescent="0.25">
      <c r="H20"/>
    </row>
    <row r="21" spans="1:10" x14ac:dyDescent="0.25">
      <c r="H21"/>
    </row>
    <row r="22" spans="1:10" x14ac:dyDescent="0.25">
      <c r="H22"/>
    </row>
    <row r="23" spans="1:10" x14ac:dyDescent="0.25">
      <c r="H23"/>
    </row>
    <row r="24" spans="1:10" x14ac:dyDescent="0.25">
      <c r="H24"/>
    </row>
    <row r="25" spans="1:10" x14ac:dyDescent="0.25">
      <c r="H25"/>
    </row>
    <row r="26" spans="1:10" x14ac:dyDescent="0.25">
      <c r="H26"/>
    </row>
    <row r="27" spans="1:10" x14ac:dyDescent="0.25">
      <c r="H27"/>
    </row>
    <row r="28" spans="1:10" x14ac:dyDescent="0.25">
      <c r="H28"/>
    </row>
    <row r="29" spans="1:10" x14ac:dyDescent="0.25">
      <c r="H29"/>
    </row>
    <row r="30" spans="1:10" x14ac:dyDescent="0.25">
      <c r="H30"/>
    </row>
    <row r="31" spans="1:10" x14ac:dyDescent="0.25">
      <c r="H31"/>
    </row>
    <row r="32" spans="1:10" x14ac:dyDescent="0.25">
      <c r="H32"/>
    </row>
    <row r="33" spans="8:8" x14ac:dyDescent="0.25">
      <c r="H33"/>
    </row>
    <row r="34" spans="8:8" x14ac:dyDescent="0.25">
      <c r="H34"/>
    </row>
    <row r="35" spans="8:8" x14ac:dyDescent="0.25">
      <c r="H35"/>
    </row>
    <row r="36" spans="8:8" x14ac:dyDescent="0.25">
      <c r="H36"/>
    </row>
    <row r="37" spans="8:8" x14ac:dyDescent="0.25">
      <c r="H37"/>
    </row>
  </sheetData>
  <mergeCells count="1">
    <mergeCell ref="A1:E1"/>
  </mergeCells>
  <conditionalFormatting sqref="A7:A18 A20:A31 A33:A38">
    <cfRule type="expression" dxfId="155" priority="9">
      <formula>OR(A7="mai",A7="juin",A7="juil",A7="août",A7="sept")</formula>
    </cfRule>
    <cfRule type="expression" dxfId="154" priority="10">
      <formula>OR(A7="oct",A7="nov",A7="déc",A7="janv",A7="févr",A7="mars",A7="avr")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99409-D589-49DE-B61E-BC5C2C465654}">
  <dimension ref="A1:Y68"/>
  <sheetViews>
    <sheetView showGridLines="0" workbookViewId="0">
      <selection activeCell="C15" sqref="C15"/>
    </sheetView>
  </sheetViews>
  <sheetFormatPr baseColWidth="10" defaultColWidth="11.453125" defaultRowHeight="12.5" x14ac:dyDescent="0.25"/>
  <cols>
    <col min="1" max="1" width="8.6328125" bestFit="1" customWidth="1"/>
    <col min="2" max="2" width="6.26953125" bestFit="1" customWidth="1"/>
    <col min="3" max="3" width="11.26953125" bestFit="1" customWidth="1"/>
    <col min="4" max="4" width="7.7265625" bestFit="1" customWidth="1"/>
    <col min="5" max="5" width="11.26953125" bestFit="1" customWidth="1"/>
    <col min="6" max="6" width="6.1796875" bestFit="1" customWidth="1"/>
    <col min="7" max="7" width="12.36328125" bestFit="1" customWidth="1"/>
    <col min="8" max="8" width="19.7265625" customWidth="1"/>
    <col min="9" max="9" width="12.08984375" bestFit="1" customWidth="1"/>
    <col min="10" max="10" width="12" bestFit="1" customWidth="1"/>
    <col min="11" max="11" width="11.26953125" bestFit="1" customWidth="1"/>
    <col min="12" max="12" width="12" bestFit="1" customWidth="1"/>
    <col min="13" max="13" width="11.26953125" bestFit="1" customWidth="1"/>
    <col min="14" max="14" width="7.54296875" bestFit="1" customWidth="1"/>
    <col min="15" max="15" width="12.36328125" bestFit="1" customWidth="1"/>
    <col min="16" max="16" width="9.453125" bestFit="1" customWidth="1"/>
    <col min="17" max="17" width="5.81640625" bestFit="1" customWidth="1"/>
    <col min="18" max="18" width="11.453125" bestFit="1" customWidth="1"/>
    <col min="19" max="19" width="11.1796875" bestFit="1" customWidth="1"/>
    <col min="20" max="20" width="20.1796875" bestFit="1" customWidth="1"/>
    <col min="21" max="21" width="17.26953125" bestFit="1" customWidth="1"/>
    <col min="22" max="22" width="15.7265625" bestFit="1" customWidth="1"/>
    <col min="23" max="23" width="17" bestFit="1" customWidth="1"/>
    <col min="24" max="24" width="8.81640625" style="14" bestFit="1" customWidth="1"/>
    <col min="25" max="25" width="10.1796875" style="14" customWidth="1"/>
    <col min="26" max="26" width="14.453125" bestFit="1" customWidth="1"/>
    <col min="27" max="27" width="11.54296875" bestFit="1" customWidth="1"/>
    <col min="28" max="28" width="10.1796875" bestFit="1" customWidth="1"/>
    <col min="29" max="29" width="8.81640625" bestFit="1" customWidth="1"/>
    <col min="30" max="30" width="4.81640625" bestFit="1" customWidth="1"/>
    <col min="31" max="31" width="6.81640625" bestFit="1" customWidth="1"/>
    <col min="32" max="32" width="14.453125" bestFit="1" customWidth="1"/>
    <col min="33" max="33" width="11.54296875" bestFit="1" customWidth="1"/>
    <col min="34" max="34" width="10.1796875" bestFit="1" customWidth="1"/>
    <col min="35" max="35" width="11.26953125" bestFit="1" customWidth="1"/>
    <col min="36" max="36" width="11.54296875" bestFit="1" customWidth="1"/>
    <col min="37" max="37" width="13.7265625" bestFit="1" customWidth="1"/>
    <col min="38" max="38" width="21.453125" bestFit="1" customWidth="1"/>
    <col min="39" max="39" width="18.54296875" bestFit="1" customWidth="1"/>
    <col min="40" max="40" width="17.1796875" bestFit="1" customWidth="1"/>
    <col min="41" max="41" width="18.26953125" bestFit="1" customWidth="1"/>
    <col min="42" max="42" width="14.54296875" bestFit="1" customWidth="1"/>
    <col min="43" max="43" width="9.81640625" bestFit="1" customWidth="1"/>
    <col min="44" max="44" width="14.81640625" bestFit="1" customWidth="1"/>
    <col min="45" max="45" width="10.1796875" bestFit="1" customWidth="1"/>
  </cols>
  <sheetData>
    <row r="1" spans="1:25" ht="50.5" customHeight="1" x14ac:dyDescent="0.25">
      <c r="A1" s="56" t="s">
        <v>51</v>
      </c>
      <c r="B1" s="56"/>
      <c r="C1" s="56"/>
      <c r="D1" s="56"/>
      <c r="E1" s="56"/>
      <c r="F1" s="50"/>
      <c r="I1" s="56" t="s">
        <v>52</v>
      </c>
      <c r="J1" s="56"/>
      <c r="K1" s="56"/>
      <c r="L1" s="56"/>
      <c r="M1" s="56"/>
      <c r="N1" s="56"/>
      <c r="O1" s="50"/>
    </row>
    <row r="3" spans="1:25" x14ac:dyDescent="0.25">
      <c r="B3" s="9" t="s">
        <v>21</v>
      </c>
      <c r="J3" s="9" t="s">
        <v>21</v>
      </c>
      <c r="X3"/>
      <c r="Y3"/>
    </row>
    <row r="4" spans="1:25" ht="65" x14ac:dyDescent="0.25">
      <c r="B4" t="s">
        <v>17</v>
      </c>
      <c r="D4" t="s">
        <v>18</v>
      </c>
      <c r="F4" s="13" t="s">
        <v>47</v>
      </c>
      <c r="G4" s="13" t="s">
        <v>53</v>
      </c>
      <c r="J4" t="s">
        <v>17</v>
      </c>
      <c r="L4" t="s">
        <v>18</v>
      </c>
      <c r="N4" s="13" t="s">
        <v>54</v>
      </c>
      <c r="O4" s="13" t="s">
        <v>53</v>
      </c>
      <c r="X4"/>
      <c r="Y4"/>
    </row>
    <row r="5" spans="1:25" ht="52" x14ac:dyDescent="0.25">
      <c r="A5" s="9" t="s">
        <v>26</v>
      </c>
      <c r="B5" s="13" t="s">
        <v>49</v>
      </c>
      <c r="C5" s="13" t="s">
        <v>55</v>
      </c>
      <c r="D5" s="13" t="s">
        <v>49</v>
      </c>
      <c r="E5" s="13" t="s">
        <v>55</v>
      </c>
      <c r="F5" s="13"/>
      <c r="G5" s="13"/>
      <c r="I5" s="9" t="s">
        <v>26</v>
      </c>
      <c r="J5" s="14" t="s">
        <v>56</v>
      </c>
      <c r="K5" s="13" t="s">
        <v>55</v>
      </c>
      <c r="L5" s="14" t="s">
        <v>56</v>
      </c>
      <c r="M5" s="13" t="s">
        <v>55</v>
      </c>
      <c r="N5" s="13"/>
      <c r="O5" s="13"/>
      <c r="X5"/>
      <c r="Y5"/>
    </row>
    <row r="6" spans="1:25" ht="13" x14ac:dyDescent="0.25">
      <c r="A6" s="19" t="s">
        <v>31</v>
      </c>
      <c r="B6" s="57">
        <v>8</v>
      </c>
      <c r="C6" s="38">
        <v>28.723943452380951</v>
      </c>
      <c r="D6" s="57">
        <v>3</v>
      </c>
      <c r="E6" s="38">
        <v>26.312910052910055</v>
      </c>
      <c r="F6" s="57">
        <v>11</v>
      </c>
      <c r="G6" s="38">
        <v>28.066388888888891</v>
      </c>
      <c r="H6" s="38"/>
      <c r="I6" s="19" t="s">
        <v>31</v>
      </c>
      <c r="J6" s="58">
        <v>49</v>
      </c>
      <c r="K6" s="38">
        <v>28.723943452380951</v>
      </c>
      <c r="L6" s="58">
        <v>35</v>
      </c>
      <c r="M6" s="38">
        <v>26.312910052910055</v>
      </c>
      <c r="N6" s="58">
        <v>84</v>
      </c>
      <c r="O6" s="38">
        <v>28.066388888888891</v>
      </c>
      <c r="X6"/>
      <c r="Y6"/>
    </row>
    <row r="7" spans="1:25" x14ac:dyDescent="0.25">
      <c r="A7" s="29" t="s">
        <v>32</v>
      </c>
      <c r="B7" s="57"/>
      <c r="C7" s="38"/>
      <c r="D7" s="57"/>
      <c r="E7" s="38"/>
      <c r="F7" s="57"/>
      <c r="G7" s="38"/>
      <c r="H7" s="38"/>
      <c r="I7" s="29" t="s">
        <v>32</v>
      </c>
      <c r="J7" s="58"/>
      <c r="K7" s="38"/>
      <c r="L7" s="58"/>
      <c r="M7" s="38"/>
      <c r="N7" s="58"/>
      <c r="O7" s="38"/>
      <c r="X7"/>
      <c r="Y7"/>
    </row>
    <row r="8" spans="1:25" x14ac:dyDescent="0.25">
      <c r="A8" s="29" t="s">
        <v>33</v>
      </c>
      <c r="B8" s="57"/>
      <c r="C8" s="38"/>
      <c r="D8" s="57"/>
      <c r="E8" s="38"/>
      <c r="F8" s="57"/>
      <c r="G8" s="38"/>
      <c r="H8" s="38"/>
      <c r="I8" s="29" t="s">
        <v>33</v>
      </c>
      <c r="J8" s="58"/>
      <c r="K8" s="38"/>
      <c r="L8" s="58"/>
      <c r="M8" s="38"/>
      <c r="N8" s="58"/>
      <c r="O8" s="38"/>
      <c r="X8"/>
      <c r="Y8"/>
    </row>
    <row r="9" spans="1:25" x14ac:dyDescent="0.25">
      <c r="A9" s="29" t="s">
        <v>34</v>
      </c>
      <c r="B9" s="57"/>
      <c r="C9" s="38"/>
      <c r="D9" s="57"/>
      <c r="E9" s="38"/>
      <c r="F9" s="57"/>
      <c r="G9" s="38"/>
      <c r="H9" s="38"/>
      <c r="I9" s="29" t="s">
        <v>34</v>
      </c>
      <c r="J9" s="58"/>
      <c r="K9" s="38"/>
      <c r="L9" s="58"/>
      <c r="M9" s="38"/>
      <c r="N9" s="58"/>
      <c r="O9" s="38"/>
      <c r="X9"/>
      <c r="Y9"/>
    </row>
    <row r="10" spans="1:25" x14ac:dyDescent="0.25">
      <c r="A10" s="29" t="s">
        <v>35</v>
      </c>
      <c r="B10" s="57"/>
      <c r="C10" s="38"/>
      <c r="D10" s="57"/>
      <c r="E10" s="38"/>
      <c r="F10" s="57"/>
      <c r="G10" s="38"/>
      <c r="H10" s="38"/>
      <c r="I10" s="29" t="s">
        <v>35</v>
      </c>
      <c r="J10" s="58"/>
      <c r="K10" s="38"/>
      <c r="L10" s="58"/>
      <c r="M10" s="38"/>
      <c r="N10" s="58"/>
      <c r="O10" s="38"/>
      <c r="X10"/>
      <c r="Y10"/>
    </row>
    <row r="11" spans="1:25" x14ac:dyDescent="0.25">
      <c r="A11" s="29" t="s">
        <v>36</v>
      </c>
      <c r="B11" s="57">
        <v>4</v>
      </c>
      <c r="C11" s="38">
        <v>20.715</v>
      </c>
      <c r="D11" s="57">
        <v>2</v>
      </c>
      <c r="E11" s="38">
        <v>28.137222222222224</v>
      </c>
      <c r="F11" s="57">
        <v>6</v>
      </c>
      <c r="G11" s="38">
        <v>23.189074074074075</v>
      </c>
      <c r="H11" s="38"/>
      <c r="I11" s="29" t="s">
        <v>36</v>
      </c>
      <c r="J11" s="58">
        <v>20</v>
      </c>
      <c r="K11" s="38">
        <v>20.715</v>
      </c>
      <c r="L11" s="58">
        <v>21</v>
      </c>
      <c r="M11" s="38">
        <v>28.137222222222224</v>
      </c>
      <c r="N11" s="58">
        <v>41</v>
      </c>
      <c r="O11" s="38">
        <v>23.189074074074075</v>
      </c>
      <c r="X11"/>
      <c r="Y11"/>
    </row>
    <row r="12" spans="1:25" x14ac:dyDescent="0.25">
      <c r="A12" s="29" t="s">
        <v>37</v>
      </c>
      <c r="B12" s="57">
        <v>1</v>
      </c>
      <c r="C12" s="38">
        <v>48.923333333333339</v>
      </c>
      <c r="D12" s="57"/>
      <c r="E12" s="38"/>
      <c r="F12" s="57">
        <v>1</v>
      </c>
      <c r="G12" s="38">
        <v>48.923333333333339</v>
      </c>
      <c r="H12" s="38"/>
      <c r="I12" s="29" t="s">
        <v>37</v>
      </c>
      <c r="J12" s="58">
        <v>3</v>
      </c>
      <c r="K12" s="38">
        <v>48.923333333333339</v>
      </c>
      <c r="L12" s="58"/>
      <c r="M12" s="38"/>
      <c r="N12" s="58">
        <v>3</v>
      </c>
      <c r="O12" s="38">
        <v>48.923333333333339</v>
      </c>
      <c r="X12"/>
      <c r="Y12"/>
    </row>
    <row r="13" spans="1:25" x14ac:dyDescent="0.25">
      <c r="A13" s="29" t="s">
        <v>38</v>
      </c>
      <c r="B13" s="57">
        <v>3</v>
      </c>
      <c r="C13" s="38">
        <v>32.669404761904758</v>
      </c>
      <c r="D13" s="57">
        <v>1</v>
      </c>
      <c r="E13" s="38">
        <v>22.664285714285715</v>
      </c>
      <c r="F13" s="57">
        <v>4</v>
      </c>
      <c r="G13" s="38">
        <v>30.168124999999996</v>
      </c>
      <c r="H13" s="38"/>
      <c r="I13" s="29" t="s">
        <v>38</v>
      </c>
      <c r="J13" s="58">
        <v>26</v>
      </c>
      <c r="K13" s="38">
        <v>32.669404761904758</v>
      </c>
      <c r="L13" s="58">
        <v>14</v>
      </c>
      <c r="M13" s="38">
        <v>22.664285714285715</v>
      </c>
      <c r="N13" s="58">
        <v>40</v>
      </c>
      <c r="O13" s="38">
        <v>30.168124999999996</v>
      </c>
      <c r="X13"/>
      <c r="Y13"/>
    </row>
    <row r="14" spans="1:25" x14ac:dyDescent="0.25">
      <c r="A14" s="29" t="s">
        <v>39</v>
      </c>
      <c r="B14" s="57"/>
      <c r="C14" s="38"/>
      <c r="D14" s="57"/>
      <c r="E14" s="38"/>
      <c r="F14" s="57"/>
      <c r="G14" s="38"/>
      <c r="H14" s="38"/>
      <c r="I14" s="29" t="s">
        <v>39</v>
      </c>
      <c r="J14" s="58"/>
      <c r="K14" s="38"/>
      <c r="L14" s="58"/>
      <c r="M14" s="38"/>
      <c r="N14" s="58"/>
      <c r="O14" s="38"/>
      <c r="X14"/>
      <c r="Y14"/>
    </row>
    <row r="15" spans="1:25" x14ac:dyDescent="0.25">
      <c r="A15" s="29" t="s">
        <v>40</v>
      </c>
      <c r="B15" s="57"/>
      <c r="C15" s="38"/>
      <c r="D15" s="57"/>
      <c r="E15" s="38"/>
      <c r="F15" s="57"/>
      <c r="G15" s="38"/>
      <c r="H15" s="38"/>
      <c r="I15" s="29" t="s">
        <v>40</v>
      </c>
      <c r="J15" s="58"/>
      <c r="K15" s="38"/>
      <c r="L15" s="58"/>
      <c r="M15" s="38"/>
      <c r="N15" s="58"/>
      <c r="O15" s="38"/>
      <c r="X15"/>
      <c r="Y15"/>
    </row>
    <row r="16" spans="1:25" x14ac:dyDescent="0.25">
      <c r="A16" s="29" t="s">
        <v>41</v>
      </c>
      <c r="B16" s="57"/>
      <c r="C16" s="38"/>
      <c r="D16" s="57"/>
      <c r="E16" s="38"/>
      <c r="F16" s="57"/>
      <c r="G16" s="38"/>
      <c r="H16" s="38"/>
      <c r="I16" s="29" t="s">
        <v>41</v>
      </c>
      <c r="J16" s="58"/>
      <c r="K16" s="38"/>
      <c r="L16" s="58"/>
      <c r="M16" s="38"/>
      <c r="N16" s="58"/>
      <c r="O16" s="38"/>
      <c r="X16"/>
      <c r="Y16"/>
    </row>
    <row r="17" spans="1:25" x14ac:dyDescent="0.25">
      <c r="A17" s="29" t="s">
        <v>42</v>
      </c>
      <c r="B17" s="57"/>
      <c r="C17" s="38"/>
      <c r="D17" s="57"/>
      <c r="E17" s="38"/>
      <c r="F17" s="57"/>
      <c r="G17" s="38"/>
      <c r="H17" s="38"/>
      <c r="I17" s="29" t="s">
        <v>42</v>
      </c>
      <c r="J17" s="58"/>
      <c r="K17" s="38"/>
      <c r="L17" s="58"/>
      <c r="M17" s="38"/>
      <c r="N17" s="58"/>
      <c r="O17" s="38"/>
      <c r="X17"/>
      <c r="Y17"/>
    </row>
    <row r="18" spans="1:25" x14ac:dyDescent="0.25">
      <c r="A18" s="29" t="s">
        <v>43</v>
      </c>
      <c r="B18" s="57"/>
      <c r="C18" s="38"/>
      <c r="D18" s="57"/>
      <c r="E18" s="38"/>
      <c r="F18" s="57"/>
      <c r="G18" s="38"/>
      <c r="H18" s="38"/>
      <c r="I18" s="29" t="s">
        <v>43</v>
      </c>
      <c r="J18" s="58"/>
      <c r="K18" s="38"/>
      <c r="L18" s="58"/>
      <c r="M18" s="38"/>
      <c r="N18" s="58"/>
      <c r="O18" s="38"/>
      <c r="X18"/>
      <c r="Y18"/>
    </row>
    <row r="19" spans="1:25" ht="26" x14ac:dyDescent="0.25">
      <c r="A19" s="19" t="s">
        <v>50</v>
      </c>
      <c r="B19" s="57">
        <v>8</v>
      </c>
      <c r="C19" s="38">
        <v>28.723943452380951</v>
      </c>
      <c r="D19" s="57">
        <v>3</v>
      </c>
      <c r="E19" s="38">
        <v>26.312910052910055</v>
      </c>
      <c r="F19" s="57">
        <v>11</v>
      </c>
      <c r="G19" s="38">
        <v>28.066388888888891</v>
      </c>
      <c r="H19" s="38"/>
      <c r="I19" s="11" t="s">
        <v>50</v>
      </c>
      <c r="J19" s="58">
        <v>49</v>
      </c>
      <c r="K19" s="38">
        <v>28.723943452380951</v>
      </c>
      <c r="L19" s="58">
        <v>35</v>
      </c>
      <c r="M19" s="38">
        <v>26.312910052910055</v>
      </c>
      <c r="N19" s="58">
        <v>84</v>
      </c>
      <c r="O19" s="38">
        <v>28.066388888888891</v>
      </c>
      <c r="X19"/>
      <c r="Y19"/>
    </row>
    <row r="20" spans="1:25" x14ac:dyDescent="0.25">
      <c r="H20" s="38"/>
    </row>
    <row r="21" spans="1:25" x14ac:dyDescent="0.25">
      <c r="H21" s="38"/>
    </row>
    <row r="22" spans="1:25" x14ac:dyDescent="0.25">
      <c r="H22" s="38"/>
    </row>
    <row r="23" spans="1:25" x14ac:dyDescent="0.25">
      <c r="H23" s="38"/>
    </row>
    <row r="24" spans="1:25" x14ac:dyDescent="0.25">
      <c r="H24" s="38"/>
    </row>
    <row r="25" spans="1:25" x14ac:dyDescent="0.25">
      <c r="H25" s="38"/>
    </row>
    <row r="26" spans="1:25" x14ac:dyDescent="0.25">
      <c r="H26" s="38"/>
    </row>
    <row r="27" spans="1:25" x14ac:dyDescent="0.25">
      <c r="H27" s="38"/>
    </row>
    <row r="28" spans="1:25" x14ac:dyDescent="0.25">
      <c r="H28" s="38"/>
    </row>
    <row r="29" spans="1:25" x14ac:dyDescent="0.25">
      <c r="H29" s="38"/>
    </row>
    <row r="30" spans="1:25" x14ac:dyDescent="0.25">
      <c r="H30" s="38"/>
    </row>
    <row r="31" spans="1:25" x14ac:dyDescent="0.25">
      <c r="H31" s="38"/>
    </row>
    <row r="32" spans="1:25" x14ac:dyDescent="0.25">
      <c r="H32" s="38"/>
    </row>
    <row r="34" spans="1:25" x14ac:dyDescent="0.25">
      <c r="X34"/>
      <c r="Y34"/>
    </row>
    <row r="35" spans="1:25" x14ac:dyDescent="0.25">
      <c r="B35" s="9" t="s">
        <v>21</v>
      </c>
      <c r="J35" s="9" t="s">
        <v>21</v>
      </c>
      <c r="X35"/>
      <c r="Y35"/>
    </row>
    <row r="36" spans="1:25" ht="65" x14ac:dyDescent="0.25">
      <c r="B36" t="s">
        <v>17</v>
      </c>
      <c r="D36" t="s">
        <v>18</v>
      </c>
      <c r="F36" s="13" t="s">
        <v>47</v>
      </c>
      <c r="G36" s="13" t="s">
        <v>53</v>
      </c>
      <c r="J36" t="s">
        <v>17</v>
      </c>
      <c r="L36" t="s">
        <v>18</v>
      </c>
      <c r="N36" s="13" t="s">
        <v>54</v>
      </c>
      <c r="O36" s="13" t="s">
        <v>53</v>
      </c>
      <c r="X36"/>
      <c r="Y36"/>
    </row>
    <row r="37" spans="1:25" ht="52" x14ac:dyDescent="0.25">
      <c r="A37" s="9" t="s">
        <v>26</v>
      </c>
      <c r="B37" s="13" t="s">
        <v>49</v>
      </c>
      <c r="C37" s="13" t="s">
        <v>55</v>
      </c>
      <c r="D37" s="13" t="s">
        <v>49</v>
      </c>
      <c r="E37" s="13" t="s">
        <v>55</v>
      </c>
      <c r="F37" s="13"/>
      <c r="G37" s="13"/>
      <c r="I37" s="9" t="s">
        <v>26</v>
      </c>
      <c r="J37" s="14" t="s">
        <v>56</v>
      </c>
      <c r="K37" s="13" t="s">
        <v>55</v>
      </c>
      <c r="L37" s="14" t="s">
        <v>56</v>
      </c>
      <c r="M37" s="13" t="s">
        <v>55</v>
      </c>
      <c r="N37" s="13"/>
      <c r="O37" s="13"/>
      <c r="X37"/>
      <c r="Y37"/>
    </row>
    <row r="38" spans="1:25" ht="13" x14ac:dyDescent="0.25">
      <c r="A38" s="40" t="s">
        <v>27</v>
      </c>
      <c r="B38" s="57">
        <v>8</v>
      </c>
      <c r="C38" s="38">
        <v>28.723943452380951</v>
      </c>
      <c r="D38" s="57">
        <v>3</v>
      </c>
      <c r="E38" s="38">
        <v>26.312910052910055</v>
      </c>
      <c r="F38" s="57">
        <v>11</v>
      </c>
      <c r="G38" s="38">
        <v>28.066388888888888</v>
      </c>
      <c r="I38" s="11" t="s">
        <v>27</v>
      </c>
      <c r="J38" s="58">
        <v>49</v>
      </c>
      <c r="K38" s="38">
        <v>28.723943452380951</v>
      </c>
      <c r="L38" s="58">
        <v>35</v>
      </c>
      <c r="M38" s="38">
        <v>26.312910052910055</v>
      </c>
      <c r="N38" s="58">
        <v>84</v>
      </c>
      <c r="O38" s="38">
        <v>28.066388888888888</v>
      </c>
      <c r="X38"/>
      <c r="Y38"/>
    </row>
    <row r="39" spans="1:25" x14ac:dyDescent="0.25">
      <c r="A39" s="41" t="s">
        <v>31</v>
      </c>
      <c r="B39" s="57">
        <v>8</v>
      </c>
      <c r="C39" s="38">
        <v>28.723943452380951</v>
      </c>
      <c r="D39" s="57">
        <v>3</v>
      </c>
      <c r="E39" s="38">
        <v>26.312910052910055</v>
      </c>
      <c r="F39" s="57">
        <v>11</v>
      </c>
      <c r="G39" s="38">
        <v>28.066388888888888</v>
      </c>
      <c r="I39" s="39" t="s">
        <v>31</v>
      </c>
      <c r="J39" s="58">
        <v>49</v>
      </c>
      <c r="K39" s="38">
        <v>28.723943452380951</v>
      </c>
      <c r="L39" s="58">
        <v>35</v>
      </c>
      <c r="M39" s="38">
        <v>26.312910052910055</v>
      </c>
      <c r="N39" s="58">
        <v>84</v>
      </c>
      <c r="O39" s="38">
        <v>28.066388888888888</v>
      </c>
      <c r="X39"/>
      <c r="Y39"/>
    </row>
    <row r="40" spans="1:25" ht="50" x14ac:dyDescent="0.25">
      <c r="A40" s="41" t="s">
        <v>57</v>
      </c>
      <c r="B40" s="57"/>
      <c r="C40" s="38"/>
      <c r="D40" s="57"/>
      <c r="E40" s="38"/>
      <c r="F40" s="57"/>
      <c r="G40" s="38"/>
      <c r="I40" s="39" t="s">
        <v>57</v>
      </c>
      <c r="J40" s="58"/>
      <c r="K40" s="38"/>
      <c r="L40" s="58"/>
      <c r="M40" s="38"/>
      <c r="N40" s="58"/>
      <c r="O40" s="38"/>
      <c r="X40"/>
      <c r="Y40"/>
    </row>
    <row r="41" spans="1:25" ht="50" x14ac:dyDescent="0.25">
      <c r="A41" s="41" t="s">
        <v>58</v>
      </c>
      <c r="B41" s="57"/>
      <c r="C41" s="38"/>
      <c r="D41" s="57"/>
      <c r="E41" s="38"/>
      <c r="F41" s="57"/>
      <c r="G41" s="38"/>
      <c r="I41" s="39" t="s">
        <v>58</v>
      </c>
      <c r="J41" s="58"/>
      <c r="K41" s="38"/>
      <c r="L41" s="58"/>
      <c r="M41" s="38"/>
      <c r="N41" s="58"/>
      <c r="O41" s="38"/>
      <c r="X41"/>
      <c r="Y41"/>
    </row>
    <row r="42" spans="1:25" ht="26" x14ac:dyDescent="0.25">
      <c r="A42" s="19" t="s">
        <v>50</v>
      </c>
      <c r="B42" s="57">
        <v>8</v>
      </c>
      <c r="C42" s="38">
        <v>28.723943452380951</v>
      </c>
      <c r="D42" s="57">
        <v>3</v>
      </c>
      <c r="E42" s="38">
        <v>26.312910052910055</v>
      </c>
      <c r="F42" s="57">
        <v>11</v>
      </c>
      <c r="G42" s="38">
        <v>28.066388888888888</v>
      </c>
      <c r="I42" s="11" t="s">
        <v>50</v>
      </c>
      <c r="J42" s="58">
        <v>49</v>
      </c>
      <c r="K42" s="38">
        <v>28.723943452380951</v>
      </c>
      <c r="L42" s="58">
        <v>35</v>
      </c>
      <c r="M42" s="38">
        <v>26.312910052910055</v>
      </c>
      <c r="N42" s="58">
        <v>84</v>
      </c>
      <c r="O42" s="38">
        <v>28.066388888888888</v>
      </c>
      <c r="X42"/>
      <c r="Y42"/>
    </row>
    <row r="43" spans="1:25" x14ac:dyDescent="0.25">
      <c r="X43"/>
      <c r="Y43"/>
    </row>
    <row r="44" spans="1:25" x14ac:dyDescent="0.25">
      <c r="X44"/>
      <c r="Y44"/>
    </row>
    <row r="45" spans="1:25" x14ac:dyDescent="0.25">
      <c r="X45"/>
      <c r="Y45"/>
    </row>
    <row r="46" spans="1:25" x14ac:dyDescent="0.25">
      <c r="X46"/>
      <c r="Y46"/>
    </row>
    <row r="47" spans="1:25" x14ac:dyDescent="0.25">
      <c r="X47"/>
      <c r="Y47"/>
    </row>
    <row r="48" spans="1:25" x14ac:dyDescent="0.25">
      <c r="X48"/>
      <c r="Y48"/>
    </row>
    <row r="49" spans="24:25" x14ac:dyDescent="0.25">
      <c r="X49"/>
      <c r="Y49"/>
    </row>
    <row r="50" spans="24:25" x14ac:dyDescent="0.25">
      <c r="X50"/>
      <c r="Y50"/>
    </row>
    <row r="51" spans="24:25" x14ac:dyDescent="0.25">
      <c r="X51"/>
      <c r="Y51"/>
    </row>
    <row r="52" spans="24:25" x14ac:dyDescent="0.25">
      <c r="X52"/>
      <c r="Y52"/>
    </row>
    <row r="53" spans="24:25" x14ac:dyDescent="0.25">
      <c r="X53"/>
      <c r="Y53"/>
    </row>
    <row r="54" spans="24:25" x14ac:dyDescent="0.25">
      <c r="X54"/>
      <c r="Y54"/>
    </row>
    <row r="55" spans="24:25" x14ac:dyDescent="0.25">
      <c r="X55"/>
      <c r="Y55"/>
    </row>
    <row r="56" spans="24:25" x14ac:dyDescent="0.25">
      <c r="X56"/>
      <c r="Y56"/>
    </row>
    <row r="57" spans="24:25" x14ac:dyDescent="0.25">
      <c r="X57"/>
      <c r="Y57"/>
    </row>
    <row r="58" spans="24:25" x14ac:dyDescent="0.25">
      <c r="X58"/>
      <c r="Y58"/>
    </row>
    <row r="59" spans="24:25" x14ac:dyDescent="0.25">
      <c r="X59"/>
      <c r="Y59"/>
    </row>
    <row r="60" spans="24:25" x14ac:dyDescent="0.25">
      <c r="X60"/>
      <c r="Y60"/>
    </row>
    <row r="61" spans="24:25" x14ac:dyDescent="0.25">
      <c r="X61"/>
      <c r="Y61"/>
    </row>
    <row r="62" spans="24:25" x14ac:dyDescent="0.25">
      <c r="X62"/>
      <c r="Y62"/>
    </row>
    <row r="67" spans="13:15" x14ac:dyDescent="0.25">
      <c r="M67" s="16"/>
      <c r="N67" s="16"/>
      <c r="O67" s="16"/>
    </row>
    <row r="68" spans="13:15" x14ac:dyDescent="0.25">
      <c r="M68" s="16"/>
      <c r="N68" s="16"/>
      <c r="O68" s="16"/>
    </row>
  </sheetData>
  <mergeCells count="2">
    <mergeCell ref="A1:E1"/>
    <mergeCell ref="I1:N1"/>
  </mergeCells>
  <conditionalFormatting sqref="A7:A18 A20:A31">
    <cfRule type="expression" dxfId="153" priority="11">
      <formula>OR(A7="mai",A7="juin",A7="juil",A7="août",A7="sept")</formula>
    </cfRule>
    <cfRule type="expression" dxfId="152" priority="12">
      <formula>OR(A7="oct",A7="nov",A7="déc",A7="janv",A7="févr",A7="mars",A7="avr")</formula>
    </cfRule>
  </conditionalFormatting>
  <conditionalFormatting sqref="A39:A50">
    <cfRule type="expression" dxfId="151" priority="1">
      <formula>OR(A39="mai",A39="juin",A39="juil",A39="août",A39="sept")</formula>
    </cfRule>
    <cfRule type="expression" dxfId="150" priority="2">
      <formula>OR(A39="oct",A39="nov",A39="déc",A39="janv",A39="févr",A39="mars",A39="avr")</formula>
    </cfRule>
  </conditionalFormatting>
  <conditionalFormatting sqref="A52:A63">
    <cfRule type="expression" dxfId="149" priority="5">
      <formula>OR(A52="mai",A52="juin",A52="juil",A52="août",A52="sept")</formula>
    </cfRule>
    <cfRule type="expression" dxfId="148" priority="6">
      <formula>OR(A52="oct",A52="nov",A52="déc",A52="janv",A52="févr",A52="mars",A52="avr")</formula>
    </cfRule>
  </conditionalFormatting>
  <conditionalFormatting sqref="I7:I18 I20:I31">
    <cfRule type="expression" dxfId="147" priority="7">
      <formula>OR(I7="mai",I7="juin",I7="juil",I7="août",I7="sept")</formula>
    </cfRule>
    <cfRule type="expression" dxfId="146" priority="8">
      <formula>OR(I7="oct",I7="nov",I7="déc",I7="janv",I7="févr",I7="mars",I7="avr")</formula>
    </cfRule>
  </conditionalFormatting>
  <conditionalFormatting sqref="I39:I50 I52:I63">
    <cfRule type="expression" dxfId="145" priority="3">
      <formula>OR(I39="mai",I39="juin",I39="juil",I39="août",I39="sept")</formula>
    </cfRule>
    <cfRule type="expression" dxfId="144" priority="4">
      <formula>OR(I39="oct",I39="nov",I39="déc",I39="janv",I39="févr",I39="mars",I39="avr")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oAXABuAF8AZABpAHMAdABMAGUAdgBlAG4AcwBoAHQAZQBpAG4AXABuAFwAbgBDAGEAbABjAHUAbABhAHQAZQBzACAAdABoAGUAIABMAGUAdgBlAG4AcwBoAHQAZQBpAG4AIABkAGkAcwB0AGEAbgBjAGUAIABiAGUAdAB3AGUAZQBuACAAdAB3AG8AIABzAHQAcgBpAG4AZwBzAFwAbgBcAG4ASQBuAHAAdQB0AHMAXABuAFwAdAAtACAAYQA6ACAAYQAgAHMAdAByAGkAbgBnACAAdABvACAAYwBvAG0AcABhAHIAZQAgAHcAaQB0AGgAIABiAFwAbgBcAHQALQAgAGIAOgAgAGEAIABzAHQAcgBpAG4AZwAgAHQAbwAgAGMAbwBtAHAAYQByAGUAIAB3AGkAdABoACAAYQBcAG4AXAB0AC0AIABbAGkAaQBdADoAIAB0AGgAZQAgAFsAaQBpAF0AdABoACAAcABvAHMAaQB0AGkAbwBuACAAaQBuACAAcwB0AHIAaQBuAGcAIABhAFwAbgBcAHQALQAgAFsAagBqAF0AOgAgAHQAaABlACAAWwBqAGoAXQB0AGgAIABwAG8AcwBpAHQAaQBvAG4AIABpAG4AIABzAHQAcgBpAG4AZwAgAGIAXABuAFwAdAAtACAAWwBhAHIAcgBdADoAIABhAG4AIABpAG4AdABlAHIAaQBtACAAYQByAHIAYQB5ACAAcAByAG8AZAB1AGMAZQBkACAAYgB5ACAAYQBuACAAaQB0AGUAcgBhAHQAaQBvAG4AXABuAEcAZQBuAGUAcgBhAGwAbAB5ACAAeQBvAHUAIABkAG8AIABuAG8AdAAgAG4AZQBlAGQAIAB0AG8AIAB1AHMAZQAgAFsAaQBpAF0AOwAgAFsAagBqAF0AIABhAG4AZAAgAFsAYQByAHIAXQAuACAAVABoAGUAcwBlACAAYQByAGUAIAB1AHMAZQBkACAAYgB5ACAAdABoAGUAXABuAHIAZQBjAHUAcgBzAGkAdgBlACAAZgBlAGEAdAB1AHIAZQAgAG8AZgAgAHQAaABlACAAYQBsAGcAbwByAGkAdABoAG0ALgAgAFwAbgBcAG4AUgBlAHQAdQByAG4AcwBcAG4AXAB0AFQAaABlACAATABlAHYAZQBuAHMAaAB0AGUAaQBuACAARABpAHMAdABhAG4AYwBlACAAYgBlAHQAdwBlAGUAbgAgAEEAIABhAG4AZAAgAEIALAAgAHUAcwBpAG4AZwAgAHcAZQBpAGcAaAB0AHMAIABvAGYAIAAxACAAZgBvAHIAIABlAGEAYwBoACAAcgBlAHAAbABhAGMAZQBtAGUAbgB0AC8AaQBuAHMAZQByAHQAaQBvAG4ALwBkAGUAbABlAHQAaQBvAG4AXABuAFwAdABcAG4AVABoAGUAIABpAG0AcABsAGUAbQBlAG4AdABhAHQAaQBvAG4AIABoAGUAcgBlACAAaQBzACAAZwB1AGkAZABlAGQAIABiAHkAIAB0AGgAZQAgAFcAYQBnAG4AZQByAC0ARgBpAHMAYwBoAGUAcgAgAGEAbABnAG8AcgBpAHQAaABtAFwAbgBoAHQAdABwAHMAOgAvAC8AZQBuAC4AdwBpAGsAaQBwAGUAZABpAGEALgBvAHIAZwAvAHcAaQBrAGkALwBXAGEAZwBuAGUAcgAlAEUAMgAlADgAMAAlADkAMwBGAGkAcwBjAGgAZQByAF8AYQBsAGcAbwByAGkAdABoAG0AXABuAFwAbgAqAC8AXABuAFwAbgBcAG4AXABuAF8AZABpAHMAdABMAGUAdgBlAG4AcwBoAHQAZQBpAG4AIAA9ACAATABBAE0AQgBEAEEAKABhADsAYgA7AFsAaQBpAF0AOwBbAGoAagBdADsAWwBhAHIAcgBdADsAXABuACAAIAAgACAATABFAFQAKABcAG4AIAAgACAAIAAgACAAaQA7AFMASQAoAEkAUwBPAE0ASQBUAFQARQBEACgAaQBpACkAOwAxADsAaQBpACkAOwBcAG4AIAAgACAAIAAgACAAagA7AFMASQAoAEkAUwBPAE0ASQBUAFQARQBEACgAagBqACkAOwAxADsAagBqACkAOwBcAG4AIAAgACAAIAAgACAAYQBfAGkAOwBTAFQAWABUACgAYQA7AGkAOwAxACkAOwBcAG4AIAAgACAAIAAgACAAYgBfAGoAOwBTAFQAWABUACgAYgA7AGoAOwAxACkAOwBcAG4AIAAgACAAIAAgACAAaQBuAGkAdABfAGEAcgByAGEAeQA7AE0AQQBLAEUAQQBSAFIAQQBZACgAXABuACAAIAAgACAAIAAgACAAIAAgACAAIAAgACAAIABOAEIAQwBBAFIAKABhACkAKwAxADsAXABuACAAIAAgACAAIAAgACAAIAAgACAAIAAgACAAIABOAEIAQwBBAFIAKABiACkAKwAxADsAXABuACAAIAAgACAAIAAgACAAIAAgACAAIAAgACAAIABMAEEATQBCAEQAQQAoAHIAOwBjADsAUwBJAC4ATQBVAEwAVABJAFAATABFACgAcgA9ADEAOwBjAC0AMQA7AGMAPQAxADsAcgAtADEAOwBWAFIAQQBJADsAMAApACkAXABuACAAIAAgACAAIAAgACAAIAAgACAAIAAgACAAIAApADsAXABuACAAIAAgACAAIAAgAGMAbwBzAHQAOwBOACgATgBPAE4AKABhAF8AaQA9AGIAXwBqACkAKQA7AFwAbgAgACAAIAAgACAAIAB0AGgAaQBzAF8AYQByAHIAOwBTAEkAKABJAFMATwBNAEkAVABUAEUARAAoAGEAcgByACkAOwBpAG4AaQB0AF8AYQByAHIAYQB5ADsAYQByAHIAKQA7AFwAbgAgACAAIAAgACAAIABvAHAAdABpAG8AbgBfAGEAOwBJAE4ARABFAFgAKAB0AGgAaQBzAF8AYQByAHIAOwBpACsAMQAtADEAOwBqACsAMQApACsAMQA7AFwAbgAgACAAIAAgACAAIABvAHAAdABpAG8AbgBfAGIAOwBJAE4ARABFAFgAKAB0AGgAaQBzAF8AYQByAHIAOwBpACsAMQA7AGoAKwAxAC0AMQApACsAMQA7AFwAbgAgACAAIAAgACAAIABvAHAAdABpAG8AbgBfAGMAOwBJAE4ARABFAFgAKAB0AGgAaQBzAF8AYQByAHIAOwBpACsAMQAtADEAOwBqACsAMQAtADEAKQArAGMAbwBzAHQAOwBcAG4AIAAgACAAIAAgACAAbgBlAHcAXwB2AGEAbAA7AE0ASQBOACgAbwBwAHQAaQBvAG4AXwBhADsAbwBwAHQAaQBvAG4AXwBiADsAbwBwAHQAaQBvAG4AXwBjACkAOwBcAG4AIAAgACAAIAAgACAAbwB2AGUAcgBsAGEAeQA7AE0AQQBLAEUAQQBSAFIAQQBZACgAXABuACAAIAAgACAAIAAgACAAIAAgACAAIAAgACAAIABOAEIAQwBBAFIAKABhACkAKwAxADsAXABuACAAIAAgACAAIAAgACAAIAAgACAAIAAgACAAIABOAEIAQwBBAFIAKABiACkAKwAxADsAXABuACAAIAAgACAAIAAgACAAIAAgACAAIAAgACAAIABMAEEATQBCAEQAQQAoAHIAOwBjADsAUwBJACgARQBUACgAcgA9AGkAKwAxADsAYwA9AGoAKwAxACkAOwBuAGUAdwBfAHYAYQBsADsAMAApACkAXABuACAAIAAgACAAIAAgACAAIAAgACAAIAAgACAAIAApADsAXABuACAAIAAgACAAIAAgAG4AZQB3AF8AYQByAHIAOwB0AGgAaQBzAF8AYQByAHIAKwBvAHYAZQByAGwAYQB5ADsAXABuACAAIAAgACAAIAAgAG4AZQB3AF8AaQA7AFMASQAoAGkAPQBOAEIAQwBBAFIAKABhACkAOwBTAEkAKABqAD0ATgBCAEMAQQBSACgAYgApADsAaQArADEAOwAxACkAOwBpACsAMQApADsAXABuACAAIAAgACAAIAAgAG4AZQB3AF8AagA7AFMASQAoAGkAPAA+AE4AQgBDAEEAUgAoAGEAKQA7AGoAOwBTAEkAKABqAD0ATgBCAEMAQQBSACgAYgApADsAagArADEAOwBqACsAMQApACkAOwBcAG4AIAAgACAAIAAgACAAaQBzAF8AZQBuAGQAOwBFAFQAKABuAGUAdwBfAGkAPgBOAEIAQwBBAFIAKABhACkAOwBuAGUAdwBfAGoAPgBOAEIAQwBBAFIAKABiACkAKQA7AFwAbgAgACAAIAAgACAAIABTAEkAKABpAHMAXwBlAG4AZAA7AG4AZQB3AF8AdgBhAGwAOwBfAGQAaQBzAHQATABlAHYAZQBuAHMAaAB0AGUAaQBuACgAYQA7AGIAOwBuAGUAdwBfAGkAOwBuAGUAdwBfAGoAOwBuAGUAdwBfAGEAcgByACkAKQBcAG4AIAAgACAAIAAgACAAKQBcAG4AKQAiAH0AXQAsACIAcAByAG8AagBlAGMAdABOAGEAbQBlAHMAIgA6AFsAIgBfAGQAaQBzAHQATABlAHYAZQBuAHMAaAB0AGUAaQBuACI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200B84-C8E2-4481-A906-0DD93E200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3C6056-F085-4D4D-8D76-7362905D3E38}">
  <ds:schemaRefs>
    <ds:schemaRef ds:uri="http://schemas.advancedformulaenvironment.officeapps.live.com/afejsonblob/1.0"/>
  </ds:schemaRefs>
</ds:datastoreItem>
</file>

<file path=customXml/itemProps3.xml><?xml version="1.0" encoding="utf-8"?>
<ds:datastoreItem xmlns:ds="http://schemas.openxmlformats.org/officeDocument/2006/customXml" ds:itemID="{E432936A-D6DC-4942-AF16-887C9039E5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6E9F848-95A8-46F0-82E2-AC34CAA832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Données</vt:lpstr>
      <vt:lpstr>Taux d’occupation</vt:lpstr>
      <vt:lpstr>Montants totaux</vt:lpstr>
      <vt:lpstr>Prix par nuit, par séjour</vt:lpstr>
      <vt:lpstr>dernNuitAirbnb</vt:lpstr>
      <vt:lpstr>dernNuitBooking</vt:lpstr>
      <vt:lpstr>premNuitAirbnb</vt:lpstr>
      <vt:lpstr>premNuitBooking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CROCHE</dc:creator>
  <cp:keywords/>
  <dc:description/>
  <cp:lastModifiedBy>Christian CROCHE</cp:lastModifiedBy>
  <cp:revision/>
  <dcterms:created xsi:type="dcterms:W3CDTF">2019-08-18T18:24:10Z</dcterms:created>
  <dcterms:modified xsi:type="dcterms:W3CDTF">2024-08-01T15:36:13Z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  <property fmtid="{D5CDD505-2E9C-101B-9397-08002B2CF9AE}" pid="3" name="MSIP_Label_fb6c2d8a-efcc-437e-93d5-54cea663bf73_Enabled">
    <vt:lpwstr>true</vt:lpwstr>
  </property>
  <property fmtid="{D5CDD505-2E9C-101B-9397-08002B2CF9AE}" pid="4" name="MSIP_Label_fb6c2d8a-efcc-437e-93d5-54cea663bf73_SetDate">
    <vt:lpwstr>2021-04-13T09:25:38Z</vt:lpwstr>
  </property>
  <property fmtid="{D5CDD505-2E9C-101B-9397-08002B2CF9AE}" pid="5" name="MSIP_Label_fb6c2d8a-efcc-437e-93d5-54cea663bf73_Method">
    <vt:lpwstr>Privileged</vt:lpwstr>
  </property>
  <property fmtid="{D5CDD505-2E9C-101B-9397-08002B2CF9AE}" pid="6" name="MSIP_Label_fb6c2d8a-efcc-437e-93d5-54cea663bf73_Name">
    <vt:lpwstr>Diffusable [sans marquage] temp</vt:lpwstr>
  </property>
  <property fmtid="{D5CDD505-2E9C-101B-9397-08002B2CF9AE}" pid="7" name="MSIP_Label_fb6c2d8a-efcc-437e-93d5-54cea663bf73_SiteId">
    <vt:lpwstr>4a7c8238-5799-4b16-9fc6-9ad8fce5a7d9</vt:lpwstr>
  </property>
  <property fmtid="{D5CDD505-2E9C-101B-9397-08002B2CF9AE}" pid="8" name="MSIP_Label_fb6c2d8a-efcc-437e-93d5-54cea663bf73_ActionId">
    <vt:lpwstr>16b7b1f4-a231-4eea-83d8-99abc34e27a2</vt:lpwstr>
  </property>
  <property fmtid="{D5CDD505-2E9C-101B-9397-08002B2CF9AE}" pid="9" name="MSIP_Label_fb6c2d8a-efcc-437e-93d5-54cea663bf73_ContentBits">
    <vt:lpwstr>0</vt:lpwstr>
  </property>
</Properties>
</file>