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rav-ff/"/>
    </mc:Choice>
  </mc:AlternateContent>
  <xr:revisionPtr revIDLastSave="3" documentId="8_{A7D04EB4-21F6-4ECE-86B1-15AFC13A3173}" xr6:coauthVersionLast="47" xr6:coauthVersionMax="47" xr10:uidLastSave="{F3591BF2-6A73-46E2-8245-829D8BA195EA}"/>
  <bookViews>
    <workbookView xWindow="-110" yWindow="-110" windowWidth="38620" windowHeight="21820" xr2:uid="{AC032CE3-72B7-4C00-B635-EC045B4FF069}"/>
  </bookViews>
  <sheets>
    <sheet name="Feuil1" sheetId="3" r:id="rId1"/>
  </sheets>
  <definedNames>
    <definedName name="grammage">_xlfn.ANCHORARRAY(Feuil1!$D$3)</definedName>
    <definedName name="laize">_xlfn.ANCHORARRAY(Feuil1!$F$3)</definedName>
    <definedName name="typePapier">_xlfn.ANCHORARRAY(Feuil1!$E$3)</definedName>
  </definedNames>
  <calcPr calcId="191029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3" l="1" a="1"/>
  <c r="D3" i="3" s="1"/>
  <c r="E3" i="3" a="1"/>
  <c r="E3" i="3" s="1"/>
  <c r="F3" i="3" a="1"/>
  <c r="F3" i="3" s="1"/>
  <c r="B8" i="3"/>
  <c r="B7" i="3"/>
  <c r="H4" i="3" s="1" a="1"/>
  <c r="H4" i="3" s="1"/>
  <c r="B11" i="3" l="1" a="1"/>
  <c r="B11" i="3" s="1"/>
  <c r="B12" i="3" s="1" a="1"/>
  <c r="B12" i="3" s="1"/>
  <c r="B10" i="3" a="1"/>
  <c r="B10" i="3" s="1"/>
  <c r="L4" i="3" a="1"/>
  <c r="L4" i="3" s="1"/>
  <c r="L6" i="3" a="1"/>
  <c r="L6" i="3" s="1"/>
  <c r="L5" i="3" a="1"/>
  <c r="L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<sst xmlns="http://schemas.openxmlformats.org/spreadsheetml/2006/main" count="65" uniqueCount="23">
  <si>
    <t>Largeur</t>
  </si>
  <si>
    <t>Gr</t>
  </si>
  <si>
    <t>Type papier</t>
  </si>
  <si>
    <t>Laize</t>
  </si>
  <si>
    <t>bouffant</t>
  </si>
  <si>
    <t>Stora offset</t>
  </si>
  <si>
    <t>bouffant Stora</t>
  </si>
  <si>
    <t>bouffant Creamy</t>
  </si>
  <si>
    <t>bouffant Holmen</t>
  </si>
  <si>
    <t>plusbook</t>
  </si>
  <si>
    <t>Primapharm</t>
  </si>
  <si>
    <t>Gâche en largeur</t>
  </si>
  <si>
    <t>offset</t>
  </si>
  <si>
    <t>Papier</t>
  </si>
  <si>
    <t>Fond perdu en barbe (largeur) minimale</t>
  </si>
  <si>
    <t>Larg. tot. avec fd perdu, 3 impos.</t>
  </si>
  <si>
    <t>Larg. tot. avec fd perdu, 4 impos.</t>
  </si>
  <si>
    <t>Papier à prendre</t>
  </si>
  <si>
    <t>Perte, impos. = 3</t>
  </si>
  <si>
    <t>Perte, impos. = 4</t>
  </si>
  <si>
    <t>Filtre des données pour tests</t>
  </si>
  <si>
    <t xml:space="preserve"> Laize</t>
  </si>
  <si>
    <t>Pour correspondance avec le tableau proposé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</si>
</sst>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</numFmts>
  <fonts count="22" x14ac:knownFonts="1">
    <font>
      <sz val="10"/>
      <color theme="1"/>
      <name val="Arial"/>
      <family val="2"/>
      <scheme val="minor"/>
    </font>
    <font>
      <b/>
      <sz val="18"/>
      <color theme="4"/>
      <name val="Arial"/>
      <family val="2"/>
      <scheme val="major"/>
    </font>
    <font>
      <b/>
      <u/>
      <sz val="16"/>
      <color theme="4"/>
      <name val="Arial"/>
      <family val="2"/>
      <scheme val="major"/>
    </font>
    <font>
      <b/>
      <u/>
      <sz val="12"/>
      <color theme="4"/>
      <name val="Arial"/>
      <family val="2"/>
      <scheme val="major"/>
    </font>
    <font>
      <sz val="10"/>
      <color theme="1"/>
      <name val="Arial"/>
      <family val="2"/>
      <scheme val="minor"/>
    </font>
    <font>
      <sz val="10"/>
      <color theme="5"/>
      <name val="Arial"/>
      <family val="2"/>
      <scheme val="minor"/>
    </font>
    <font>
      <sz val="10"/>
      <color theme="8" tint="-0.499984740745262"/>
      <name val="Arial"/>
      <family val="2"/>
      <scheme val="minor"/>
    </font>
    <font>
      <sz val="10"/>
      <color theme="7"/>
      <name val="Arial"/>
      <family val="2"/>
      <scheme val="minor"/>
    </font>
    <font>
      <u/>
      <sz val="10"/>
      <color theme="9"/>
      <name val="Arial"/>
      <family val="2"/>
      <scheme val="minor"/>
    </font>
    <font>
      <sz val="10"/>
      <name val="Arial"/>
      <family val="2"/>
      <scheme val="minor"/>
    </font>
    <font>
      <sz val="11"/>
      <color theme="1"/>
      <name val="Arial"/>
      <family val="2"/>
      <scheme val="minor"/>
    </font>
    <font>
      <sz val="11"/>
      <color theme="0"/>
      <name val="Arial"/>
      <family val="2"/>
      <scheme val="minor"/>
    </font>
    <font>
      <u/>
      <sz val="10"/>
      <color theme="0" tint="-0.499984740745262"/>
      <name val="Arial"/>
      <family val="2"/>
      <scheme val="minor"/>
    </font>
    <font>
      <sz val="10"/>
      <color rgb="FF006100"/>
      <name val="Arial"/>
      <family val="2"/>
      <scheme val="minor"/>
    </font>
    <font>
      <b/>
      <sz val="10"/>
      <color rgb="FF3F3F3F"/>
      <name val="Arial"/>
      <family val="2"/>
      <scheme val="minor"/>
    </font>
    <font>
      <i/>
      <sz val="10"/>
      <color theme="0" tint="-0.499984740745262"/>
      <name val="Arial"/>
      <family val="2"/>
      <scheme val="minor"/>
    </font>
    <font>
      <b/>
      <sz val="10"/>
      <color theme="0"/>
      <name val="Arial"/>
      <family val="2"/>
      <scheme val="minor"/>
    </font>
    <font>
      <sz val="10"/>
      <color theme="0"/>
      <name val="Arial"/>
      <family val="2"/>
      <scheme val="minor"/>
    </font>
    <font>
      <b/>
      <sz val="11"/>
      <color theme="4"/>
      <name val="Arial"/>
      <family val="2"/>
      <scheme val="major"/>
    </font>
    <font>
      <b/>
      <sz val="10"/>
      <color theme="4"/>
      <name val="Arial"/>
      <family val="2"/>
      <scheme val="major"/>
    </font>
    <font>
      <b/>
      <sz val="11"/>
      <color theme="1"/>
      <name val="Arial"/>
      <family val="2"/>
      <scheme val="minor"/>
    </font>
    <font>
      <sz val="10"/>
      <color rgb="FF3F3F76"/>
      <name val="Arial"/>
      <family val="2"/>
      <scheme val="minor"/>
    </font>
  </fonts>
  <fills count="4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99"/>
      </patternFill>
    </fill>
  </fills>
  <borders count="11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15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  <xf numFmtId="0" fontId="10" fillId="0" borderId="0"/>
    <xf numFmtId="166" fontId="10" fillId="0" borderId="0" applyFont="0" applyFill="0" applyBorder="0" applyAlignment="0" applyProtection="0"/>
    <xf numFmtId="0" fontId="21" fillId="48" borderId="8" applyNumberFormat="0" applyAlignment="0" applyProtection="0"/>
    <xf numFmtId="0" fontId="14" fillId="4" borderId="9" applyNumberFormat="0" applyAlignment="0" applyProtection="0"/>
  </cellStyleXfs>
  <cellXfs count="24">
    <xf numFmtId="0" fontId="0" fillId="0" borderId="0" xfId="0">
      <alignment vertical="top"/>
    </xf>
    <xf numFmtId="0" fontId="10" fillId="0" borderId="0" xfId="111" applyAlignment="1">
      <alignment horizontal="center" vertical="center"/>
    </xf>
    <xf numFmtId="0" fontId="20" fillId="0" borderId="7" xfId="111" applyFont="1" applyBorder="1" applyAlignment="1">
      <alignment horizontal="center" vertical="center"/>
    </xf>
    <xf numFmtId="0" fontId="10" fillId="0" borderId="0" xfId="111"/>
    <xf numFmtId="0" fontId="10" fillId="0" borderId="7" xfId="111" applyBorder="1" applyAlignment="1">
      <alignment horizontal="center" vertical="center"/>
    </xf>
    <xf numFmtId="166" fontId="0" fillId="0" borderId="0" xfId="112" applyFont="1" applyAlignment="1">
      <alignment vertical="center"/>
    </xf>
    <xf numFmtId="0" fontId="10" fillId="0" borderId="0" xfId="111" applyAlignment="1">
      <alignment horizontal="center"/>
    </xf>
    <xf numFmtId="0" fontId="20" fillId="0" borderId="0" xfId="111" applyFont="1"/>
    <xf numFmtId="0" fontId="10" fillId="0" borderId="0" xfId="111" applyAlignment="1">
      <alignment vertical="center"/>
    </xf>
    <xf numFmtId="0" fontId="10" fillId="0" borderId="0" xfId="111" applyAlignment="1">
      <alignment horizontal="left" vertical="center"/>
    </xf>
    <xf numFmtId="0" fontId="9" fillId="2" borderId="1" xfId="50" applyAlignment="1">
      <alignment horizontal="left" vertical="center"/>
      <protection locked="0"/>
    </xf>
    <xf numFmtId="0" fontId="14" fillId="4" borderId="3" xfId="60" applyAlignment="1">
      <alignment horizontal="left" vertical="center"/>
    </xf>
    <xf numFmtId="0" fontId="7" fillId="3" borderId="2" xfId="51" applyAlignment="1">
      <alignment horizontal="left" vertical="center"/>
    </xf>
    <xf numFmtId="0" fontId="14" fillId="4" borderId="3" xfId="60" applyAlignment="1">
      <alignment horizontal="left" vertical="center" wrapText="1"/>
    </xf>
    <xf numFmtId="0" fontId="10" fillId="47" borderId="0" xfId="111" applyFill="1" applyAlignment="1">
      <alignment horizontal="center"/>
    </xf>
    <xf numFmtId="0" fontId="10" fillId="47" borderId="0" xfId="111" applyFill="1"/>
    <xf numFmtId="0" fontId="20" fillId="0" borderId="10" xfId="111" applyFont="1" applyBorder="1" applyAlignment="1">
      <alignment horizontal="center" vertical="center"/>
    </xf>
    <xf numFmtId="0" fontId="10" fillId="0" borderId="10" xfId="111" applyBorder="1"/>
    <xf numFmtId="0" fontId="20" fillId="0" borderId="7" xfId="111" applyFont="1" applyBorder="1" applyAlignment="1">
      <alignment horizontal="center"/>
    </xf>
    <xf numFmtId="0" fontId="10" fillId="0" borderId="7" xfId="111" applyBorder="1" applyAlignment="1">
      <alignment horizontal="center"/>
    </xf>
    <xf numFmtId="0" fontId="0" fillId="0" borderId="7" xfId="0" applyBorder="1">
      <alignment vertical="top"/>
    </xf>
    <xf numFmtId="0" fontId="0" fillId="0" borderId="7" xfId="0" applyBorder="1" applyAlignment="1">
      <alignment horizontal="center" vertical="top"/>
    </xf>
    <xf numFmtId="0" fontId="0" fillId="0" borderId="0" xfId="0" pivotButton="1">
      <alignment vertical="top"/>
    </xf>
    <xf numFmtId="0" fontId="0" fillId="0" borderId="0" xfId="0" applyNumberFormat="1">
      <alignment vertical="top"/>
    </xf>
  </cellXfs>
  <cellStyles count="115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… : 2" xfId="112" xr:uid="{C1358A46-F494-4E77-84BC-AB79A06C6079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Entrée 2" xfId="113" xr:uid="{4F2A0AA1-4081-489E-BB9E-E854FD3D5FE9}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rmal 2" xfId="111" xr:uid="{175AC301-29BB-4B2B-A065-CEC9D86D46CD}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Sortie 2" xfId="114" xr:uid="{B20F109C-8273-4270-A95F-A09E9F1AE39A}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3"/>
      <tableStyleElement type="headerRow" dxfId="12"/>
      <tableStyleElement type="totalRow" dxfId="11"/>
      <tableStyleElement type="firstRowStripe" size="4" dxfId="10"/>
      <tableStyleElement type="secondRowStripe" dxfId="9"/>
      <tableStyleElement type="firstColumnStripe" dxfId="8"/>
    </tableStyle>
    <tableStyle name="SNCF simple" pivot="0" count="6" xr9:uid="{EF438062-4D08-4305-8AF2-6672E5346288}">
      <tableStyleElement type="wholeTable" dxfId="7"/>
      <tableStyleElement type="headerRow" dxfId="6"/>
      <tableStyleElement type="totalRow" dxfId="5"/>
      <tableStyleElement type="firstRowStripe" size="4" dxfId="4"/>
      <tableStyleElement type="secondRowStripe" dxfId="3"/>
      <tableStyleElement type="firstColumn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94.067884027776" createdVersion="8" refreshedVersion="8" minRefreshableVersion="3" recordCount="17" xr:uid="{F4DAE714-7E69-4443-9353-FA3B60101859}">
  <cacheSource type="worksheet">
    <worksheetSource name="data"/>
  </cacheSource>
  <cacheFields count="4">
    <cacheField name="Papier" numFmtId="0">
      <sharedItems count="6">
        <s v="Primapharm"/>
        <s v="plusbook"/>
        <s v="bouffant Holmen"/>
        <s v="bouffant Creamy"/>
        <s v="bouffant Stora"/>
        <s v="Stora offset"/>
      </sharedItems>
    </cacheField>
    <cacheField name="Type papier" numFmtId="0">
      <sharedItems/>
    </cacheField>
    <cacheField name="Gr" numFmtId="0">
      <sharedItems containsSemiMixedTypes="0" containsString="0" containsNumber="1" containsInteger="1" minValue="50" maxValue="100" count="7">
        <n v="50"/>
        <n v="60"/>
        <n v="52"/>
        <n v="65"/>
        <n v="70"/>
        <n v="80"/>
        <n v="100"/>
      </sharedItems>
    </cacheField>
    <cacheField name="Laize" numFmtId="0">
      <sharedItems containsSemiMixedTypes="0" containsString="0" containsNumber="1" containsInteger="1" minValue="350" maxValue="495" count="5">
        <n v="350"/>
        <n v="440"/>
        <n v="465"/>
        <n v="495"/>
        <n v="4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">
  <r>
    <x v="0"/>
    <s v="Primapharm"/>
    <x v="0"/>
    <x v="0"/>
  </r>
  <r>
    <x v="0"/>
    <s v="Primapharm"/>
    <x v="0"/>
    <x v="1"/>
  </r>
  <r>
    <x v="0"/>
    <s v="Primapharm"/>
    <x v="1"/>
    <x v="1"/>
  </r>
  <r>
    <x v="1"/>
    <s v="plusbook"/>
    <x v="2"/>
    <x v="2"/>
  </r>
  <r>
    <x v="2"/>
    <s v="bouffant"/>
    <x v="3"/>
    <x v="3"/>
  </r>
  <r>
    <x v="3"/>
    <s v="bouffant"/>
    <x v="1"/>
    <x v="4"/>
  </r>
  <r>
    <x v="4"/>
    <s v="bouffant"/>
    <x v="4"/>
    <x v="1"/>
  </r>
  <r>
    <x v="4"/>
    <s v="bouffant"/>
    <x v="4"/>
    <x v="3"/>
  </r>
  <r>
    <x v="5"/>
    <s v="offset"/>
    <x v="4"/>
    <x v="3"/>
  </r>
  <r>
    <x v="5"/>
    <s v="offset"/>
    <x v="5"/>
    <x v="1"/>
  </r>
  <r>
    <x v="4"/>
    <s v="bouffant"/>
    <x v="5"/>
    <x v="1"/>
  </r>
  <r>
    <x v="3"/>
    <s v="bouffant"/>
    <x v="5"/>
    <x v="3"/>
  </r>
  <r>
    <x v="5"/>
    <s v="offset"/>
    <x v="5"/>
    <x v="4"/>
  </r>
  <r>
    <x v="5"/>
    <s v="offset"/>
    <x v="5"/>
    <x v="3"/>
  </r>
  <r>
    <x v="5"/>
    <s v="offset"/>
    <x v="6"/>
    <x v="3"/>
  </r>
  <r>
    <x v="4"/>
    <s v="bouffant"/>
    <x v="5"/>
    <x v="3"/>
  </r>
  <r>
    <x v="2"/>
    <s v="bouffant"/>
    <x v="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A5CD866-0640-4F05-857A-B84831ECBD22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compact="0" compactData="0" multipleFieldFilters="0">
  <location ref="H16:O29" firstHeaderRow="1" firstDataRow="2" firstDataCol="2"/>
  <pivotFields count="4">
    <pivotField axis="axisCol" compact="0" outline="0" showAll="0">
      <items count="7">
        <item x="5"/>
        <item x="3"/>
        <item x="2"/>
        <item x="4"/>
        <item x="1"/>
        <item x="0"/>
        <item t="default"/>
      </items>
    </pivotField>
    <pivotField compact="0" outline="0" showAll="0"/>
    <pivotField axis="axisRow" compact="0" outline="0" showAll="0" defaultSubtotal="0">
      <items count="7">
        <item x="0"/>
        <item x="2"/>
        <item x="1"/>
        <item x="3"/>
        <item x="4"/>
        <item x="5"/>
        <item x="6"/>
      </items>
    </pivotField>
    <pivotField axis="axisRow" dataField="1" compact="0" outline="0" showAll="0">
      <items count="6">
        <item x="0"/>
        <item x="1"/>
        <item x="4"/>
        <item x="2"/>
        <item x="3"/>
        <item t="default"/>
      </items>
    </pivotField>
  </pivotFields>
  <rowFields count="2">
    <field x="2"/>
    <field x="3"/>
  </rowFields>
  <rowItems count="12">
    <i>
      <x/>
      <x/>
    </i>
    <i r="1">
      <x v="1"/>
    </i>
    <i>
      <x v="1"/>
      <x v="3"/>
    </i>
    <i>
      <x v="2"/>
      <x v="1"/>
    </i>
    <i r="1">
      <x v="2"/>
    </i>
    <i>
      <x v="3"/>
      <x v="4"/>
    </i>
    <i>
      <x v="4"/>
      <x v="1"/>
    </i>
    <i r="1">
      <x v="4"/>
    </i>
    <i>
      <x v="5"/>
      <x v="1"/>
    </i>
    <i r="1">
      <x v="2"/>
    </i>
    <i r="1">
      <x v="4"/>
    </i>
    <i>
      <x v="6"/>
      <x v="4"/>
    </i>
  </rowItems>
  <colFields count="1">
    <field x="0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 Laize" fld="3" baseField="0" baseItem="0"/>
  </dataFields>
  <pivotTableStyleInfo name="PivotStyleLight2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80285F-3D0D-4401-A661-78A0A2331A28}" name="data" displayName="data" ref="A16:D33" totalsRowShown="0">
  <autoFilter ref="A16:D33" xr:uid="{93E2ECBA-8820-407E-A2EA-ED9145FAF66D}"/>
  <tableColumns count="4">
    <tableColumn id="1" xr3:uid="{FBD89E53-7DDF-4471-B856-73577A2C741B}" name="Papier"/>
    <tableColumn id="2" xr3:uid="{A1A94AF2-6F8E-4FC6-9F53-FA9B4E42CC37}" name="Type papier"/>
    <tableColumn id="3" xr3:uid="{D62BD21D-446E-49AD-BBD3-486FB792AE2B}" name="Gr" dataDxfId="1"/>
    <tableColumn id="4" xr3:uid="{80C6D891-63FE-406A-9AC0-58CE164EF21F}" name="Laize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019E3-838A-47E7-A4A6-B94B888E746E}">
  <dimension ref="A1:P36"/>
  <sheetViews>
    <sheetView showGridLines="0" tabSelected="1" zoomScaleNormal="100" workbookViewId="0">
      <selection activeCell="G30" sqref="G30"/>
    </sheetView>
  </sheetViews>
  <sheetFormatPr baseColWidth="10" defaultRowHeight="14" x14ac:dyDescent="0.3"/>
  <cols>
    <col min="1" max="1" width="34.36328125" style="3" bestFit="1" customWidth="1"/>
    <col min="2" max="2" width="20.1796875" style="3" customWidth="1"/>
    <col min="3" max="3" width="5.36328125" style="3" bestFit="1" customWidth="1"/>
    <col min="4" max="4" width="7.90625" style="1" bestFit="1" customWidth="1"/>
    <col min="5" max="5" width="11.7265625" style="1" bestFit="1" customWidth="1"/>
    <col min="6" max="6" width="5.6328125" style="1" bestFit="1" customWidth="1"/>
    <col min="7" max="7" width="7.90625" style="1" bestFit="1" customWidth="1"/>
    <col min="8" max="8" width="15.1796875" style="1" bestFit="1" customWidth="1"/>
    <col min="9" max="9" width="7.54296875" style="1" bestFit="1" customWidth="1"/>
    <col min="10" max="10" width="11" style="3" bestFit="1" customWidth="1"/>
    <col min="11" max="11" width="15.1796875" style="3" bestFit="1" customWidth="1"/>
    <col min="12" max="12" width="15.08984375" style="3" bestFit="1" customWidth="1"/>
    <col min="13" max="13" width="13.26953125" style="3" bestFit="1" customWidth="1"/>
    <col min="14" max="14" width="8.7265625" style="3" bestFit="1" customWidth="1"/>
    <col min="15" max="15" width="11.1796875" style="3" bestFit="1" customWidth="1"/>
    <col min="16" max="16" width="12.08984375" style="3" bestFit="1" customWidth="1"/>
    <col min="17" max="16384" width="10.90625" style="3"/>
  </cols>
  <sheetData>
    <row r="1" spans="1:16" ht="14.5" thickBot="1" x14ac:dyDescent="0.35">
      <c r="A1" s="1"/>
      <c r="B1" s="1"/>
      <c r="C1" s="1"/>
      <c r="E1" s="3"/>
      <c r="F1" s="3"/>
      <c r="G1" s="3"/>
      <c r="H1" s="3"/>
      <c r="I1" s="3"/>
    </row>
    <row r="2" spans="1:16" ht="14.5" thickBot="1" x14ac:dyDescent="0.35">
      <c r="A2" s="5" t="s">
        <v>0</v>
      </c>
      <c r="B2" s="10">
        <v>145</v>
      </c>
      <c r="C2" s="1"/>
      <c r="D2" s="2" t="s">
        <v>1</v>
      </c>
      <c r="E2" s="16" t="s">
        <v>2</v>
      </c>
      <c r="F2" s="18" t="s">
        <v>3</v>
      </c>
      <c r="G2" s="3"/>
      <c r="H2" s="7" t="s">
        <v>20</v>
      </c>
      <c r="I2" s="3"/>
    </row>
    <row r="3" spans="1:16" ht="14.5" thickBot="1" x14ac:dyDescent="0.35">
      <c r="A3" s="5" t="s">
        <v>1</v>
      </c>
      <c r="B3" s="10">
        <v>80</v>
      </c>
      <c r="C3" s="1"/>
      <c r="D3" s="4" cm="1">
        <f t="array" ref="D3:D9">_xlfn._xlws.SORT(_xlfn.UNIQUE(data[Gr]))</f>
        <v>50</v>
      </c>
      <c r="E3" s="17" t="str" cm="1">
        <f t="array" ref="E3:E6">_xlfn._xlws.SORT(_xlfn.UNIQUE(data[Type papier]))</f>
        <v>bouffant</v>
      </c>
      <c r="F3" s="19" cm="1">
        <f t="array" ref="F3:F7">_xlfn._xlws.SORT(_xlfn.UNIQUE(data[Laize]))</f>
        <v>350</v>
      </c>
      <c r="G3" s="3"/>
      <c r="H3" s="3"/>
      <c r="I3" s="3"/>
      <c r="L3" s="6" t="s">
        <v>18</v>
      </c>
      <c r="M3" s="6" t="s">
        <v>19</v>
      </c>
    </row>
    <row r="4" spans="1:16" ht="14.5" thickBot="1" x14ac:dyDescent="0.35">
      <c r="A4" s="5" t="s">
        <v>2</v>
      </c>
      <c r="B4" s="10" t="s">
        <v>4</v>
      </c>
      <c r="C4" s="1"/>
      <c r="D4" s="4">
        <v>52</v>
      </c>
      <c r="E4" s="17" t="str">
        <v>offset</v>
      </c>
      <c r="F4" s="19">
        <v>440</v>
      </c>
      <c r="G4" s="3"/>
      <c r="H4" s="20" t="str" cm="1">
        <f t="array" ref="H4:K6">_xlfn._xlws.FILTER(data[],(data[Type papier]=$B$4)*(data[Gr]=$B$3)*((data[Laize]&gt;=$B$7)+(data[Laize]&gt;=$B$8)),"Non trouvé")</f>
        <v>bouffant Creamy</v>
      </c>
      <c r="I4" s="20" t="str">
        <v>bouffant</v>
      </c>
      <c r="J4" s="20">
        <v>80</v>
      </c>
      <c r="K4" s="21">
        <v>495</v>
      </c>
      <c r="L4" s="19" cm="1">
        <f t="array" ref="L4:M4">$K4-TRANSPOSE($B$7:$B$8)</f>
        <v>51</v>
      </c>
      <c r="M4" s="19">
        <v>-97</v>
      </c>
    </row>
    <row r="5" spans="1:16" ht="14.5" thickBot="1" x14ac:dyDescent="0.35">
      <c r="A5" s="5" t="s">
        <v>14</v>
      </c>
      <c r="B5" s="10">
        <v>3</v>
      </c>
      <c r="C5" s="1"/>
      <c r="D5" s="4">
        <v>60</v>
      </c>
      <c r="E5" s="17" t="str">
        <v>plusbook</v>
      </c>
      <c r="F5" s="19">
        <v>450</v>
      </c>
      <c r="G5" s="3"/>
      <c r="H5" s="20" t="str">
        <v>bouffant Stora</v>
      </c>
      <c r="I5" s="20" t="str">
        <v>bouffant</v>
      </c>
      <c r="J5" s="20">
        <v>80</v>
      </c>
      <c r="K5" s="21">
        <v>495</v>
      </c>
      <c r="L5" s="19" cm="1">
        <f t="array" ref="L5:M5">$K5-TRANSPOSE($B$7:$B$8)</f>
        <v>51</v>
      </c>
      <c r="M5" s="19">
        <v>-97</v>
      </c>
    </row>
    <row r="6" spans="1:16" ht="14.5" thickBot="1" x14ac:dyDescent="0.35">
      <c r="C6" s="1"/>
      <c r="D6" s="4">
        <v>65</v>
      </c>
      <c r="E6" s="17" t="str">
        <v>Primapharm</v>
      </c>
      <c r="F6" s="19">
        <v>465</v>
      </c>
      <c r="G6" s="3"/>
      <c r="H6" s="20" t="str">
        <v>bouffant Holmen</v>
      </c>
      <c r="I6" s="20" t="str">
        <v>bouffant</v>
      </c>
      <c r="J6" s="20">
        <v>80</v>
      </c>
      <c r="K6" s="21">
        <v>495</v>
      </c>
      <c r="L6" s="19" cm="1">
        <f t="array" ref="L6:M6">$K6-TRANSPOSE($B$7:$B$8)</f>
        <v>51</v>
      </c>
      <c r="M6" s="19">
        <v>-97</v>
      </c>
    </row>
    <row r="7" spans="1:16" ht="15" thickTop="1" thickBot="1" x14ac:dyDescent="0.35">
      <c r="A7" s="5" t="s">
        <v>15</v>
      </c>
      <c r="B7" s="12">
        <f>3*(B2+B5)</f>
        <v>444</v>
      </c>
      <c r="C7" s="1"/>
      <c r="D7" s="4">
        <v>70</v>
      </c>
      <c r="E7" s="3"/>
      <c r="F7" s="19">
        <v>495</v>
      </c>
      <c r="G7" s="3"/>
      <c r="H7" s="3"/>
      <c r="I7" s="3"/>
    </row>
    <row r="8" spans="1:16" ht="15" thickTop="1" thickBot="1" x14ac:dyDescent="0.35">
      <c r="A8" s="5" t="s">
        <v>16</v>
      </c>
      <c r="B8" s="12">
        <f>4*(B2+B5)</f>
        <v>592</v>
      </c>
      <c r="C8" s="1"/>
      <c r="D8" s="4">
        <v>80</v>
      </c>
      <c r="E8" s="3"/>
      <c r="F8" s="3"/>
      <c r="G8" s="3"/>
      <c r="H8" s="3"/>
      <c r="I8" s="3"/>
    </row>
    <row r="9" spans="1:16" ht="14.5" thickTop="1" x14ac:dyDescent="0.3">
      <c r="C9" s="1"/>
      <c r="D9" s="4">
        <v>100</v>
      </c>
      <c r="E9" s="3"/>
      <c r="F9" s="3"/>
      <c r="G9" s="3"/>
      <c r="H9" s="3"/>
      <c r="I9" s="3"/>
    </row>
    <row r="10" spans="1:16" ht="39" x14ac:dyDescent="0.3">
      <c r="A10" s="5" t="s">
        <v>17</v>
      </c>
      <c r="B10" s="13" t="str" cm="1">
        <f t="array" ref="B10">_xlfn.TEXTJOIN(CHAR(10),TRUE,TRANSPOSE(_xlfn._xlws.SORT(_xlfn.UNIQUE(_xlfn._xlws.FILTER(data[Papier],(data[Type papier]=$B$4)*(data[Gr]=$B$3)*((data[Laize]&gt;=$B$7)+(data[Laize]&gt;=$B$8)),"Non trouvé")))))</f>
        <v>bouffant Creamy
bouffant Holmen
bouffant Stora</v>
      </c>
      <c r="C10" s="1"/>
      <c r="E10" s="3"/>
      <c r="F10" s="3"/>
      <c r="G10" s="3"/>
      <c r="H10" s="3"/>
      <c r="I10" s="3"/>
    </row>
    <row r="11" spans="1:16" x14ac:dyDescent="0.3">
      <c r="A11" s="5" t="s">
        <v>3</v>
      </c>
      <c r="B11" s="11" cm="1">
        <f t="array" ref="B11">TRANSPOSE(_xlfn._xlws.SORT(_xlfn.UNIQUE(_xlfn._xlws.FILTER(data[Laize],(data[Type papier]=$B$4)*(data[Gr]=$B$3)*((data[Laize]&gt;=$B$7)+(data[Laize]&gt;=$B$8)),"Non trouvé"))))</f>
        <v>495</v>
      </c>
      <c r="C11" s="1"/>
    </row>
    <row r="12" spans="1:16" x14ac:dyDescent="0.3">
      <c r="A12" s="5" t="s">
        <v>11</v>
      </c>
      <c r="B12" s="11" cm="1">
        <f t="array" ref="B12">IFERROR(_xlfn._xlws.FILTER(B11-$B$7:$B$8,B11-$B$7:$B$8&gt;0,"Non trouvé"),"Non trouvé")</f>
        <v>51</v>
      </c>
      <c r="C12" s="1"/>
    </row>
    <row r="13" spans="1:16" x14ac:dyDescent="0.3">
      <c r="A13" s="1"/>
      <c r="B13" s="9"/>
      <c r="C13" s="1"/>
    </row>
    <row r="14" spans="1:16" x14ac:dyDescent="0.3">
      <c r="A14" s="1"/>
    </row>
    <row r="15" spans="1:16" s="1" customFormat="1" x14ac:dyDescent="0.3">
      <c r="A15" s="3"/>
      <c r="B15" s="3"/>
      <c r="C15" s="3"/>
      <c r="H15" s="8" t="s">
        <v>22</v>
      </c>
    </row>
    <row r="16" spans="1:16" x14ac:dyDescent="0.3">
      <c r="A16" s="3" t="s">
        <v>13</v>
      </c>
      <c r="B16" s="3" t="s">
        <v>2</v>
      </c>
      <c r="C16" s="3" t="s">
        <v>1</v>
      </c>
      <c r="D16" s="3" t="s">
        <v>3</v>
      </c>
      <c r="H16" s="22" t="s">
        <v>21</v>
      </c>
      <c r="I16"/>
      <c r="J16" s="22" t="s">
        <v>13</v>
      </c>
      <c r="K16"/>
      <c r="L16"/>
      <c r="M16"/>
      <c r="N16"/>
      <c r="O16"/>
      <c r="P16"/>
    </row>
    <row r="17" spans="1:16" x14ac:dyDescent="0.3">
      <c r="A17" s="3" t="s">
        <v>10</v>
      </c>
      <c r="B17" s="3" t="s">
        <v>10</v>
      </c>
      <c r="C17" s="6">
        <v>50</v>
      </c>
      <c r="D17" s="6">
        <v>350</v>
      </c>
      <c r="H17" s="22" t="s">
        <v>1</v>
      </c>
      <c r="I17" s="22" t="s">
        <v>3</v>
      </c>
      <c r="J17" t="s">
        <v>5</v>
      </c>
      <c r="K17" t="s">
        <v>7</v>
      </c>
      <c r="L17" t="s">
        <v>8</v>
      </c>
      <c r="M17" t="s">
        <v>6</v>
      </c>
      <c r="N17" t="s">
        <v>9</v>
      </c>
      <c r="O17" t="s">
        <v>10</v>
      </c>
      <c r="P17"/>
    </row>
    <row r="18" spans="1:16" x14ac:dyDescent="0.3">
      <c r="A18" s="3" t="s">
        <v>10</v>
      </c>
      <c r="B18" s="3" t="s">
        <v>10</v>
      </c>
      <c r="C18" s="6">
        <v>50</v>
      </c>
      <c r="D18" s="6">
        <v>440</v>
      </c>
      <c r="H18">
        <v>50</v>
      </c>
      <c r="I18">
        <v>350</v>
      </c>
      <c r="J18" s="23"/>
      <c r="K18" s="23"/>
      <c r="L18" s="23"/>
      <c r="M18" s="23"/>
      <c r="N18" s="23"/>
      <c r="O18" s="23">
        <v>350</v>
      </c>
      <c r="P18"/>
    </row>
    <row r="19" spans="1:16" x14ac:dyDescent="0.3">
      <c r="A19" s="3" t="s">
        <v>10</v>
      </c>
      <c r="B19" s="3" t="s">
        <v>10</v>
      </c>
      <c r="C19" s="6">
        <v>60</v>
      </c>
      <c r="D19" s="6">
        <v>440</v>
      </c>
      <c r="H19"/>
      <c r="I19">
        <v>440</v>
      </c>
      <c r="J19" s="23"/>
      <c r="K19" s="23"/>
      <c r="L19" s="23"/>
      <c r="M19" s="23"/>
      <c r="N19" s="23"/>
      <c r="O19" s="23">
        <v>440</v>
      </c>
      <c r="P19"/>
    </row>
    <row r="20" spans="1:16" x14ac:dyDescent="0.3">
      <c r="A20" s="3" t="s">
        <v>9</v>
      </c>
      <c r="B20" s="3" t="s">
        <v>9</v>
      </c>
      <c r="C20" s="6">
        <v>52</v>
      </c>
      <c r="D20" s="6">
        <v>465</v>
      </c>
      <c r="H20">
        <v>52</v>
      </c>
      <c r="I20">
        <v>465</v>
      </c>
      <c r="J20" s="23"/>
      <c r="K20" s="23"/>
      <c r="L20" s="23"/>
      <c r="M20" s="23"/>
      <c r="N20" s="23">
        <v>465</v>
      </c>
      <c r="O20" s="23"/>
      <c r="P20"/>
    </row>
    <row r="21" spans="1:16" x14ac:dyDescent="0.3">
      <c r="A21" s="3" t="s">
        <v>8</v>
      </c>
      <c r="B21" s="3" t="s">
        <v>4</v>
      </c>
      <c r="C21" s="6">
        <v>65</v>
      </c>
      <c r="D21" s="6">
        <v>495</v>
      </c>
      <c r="H21">
        <v>60</v>
      </c>
      <c r="I21">
        <v>440</v>
      </c>
      <c r="J21" s="23"/>
      <c r="K21" s="23"/>
      <c r="L21" s="23"/>
      <c r="M21" s="23"/>
      <c r="N21" s="23"/>
      <c r="O21" s="23">
        <v>440</v>
      </c>
      <c r="P21"/>
    </row>
    <row r="22" spans="1:16" x14ac:dyDescent="0.3">
      <c r="A22" s="3" t="s">
        <v>7</v>
      </c>
      <c r="B22" s="3" t="s">
        <v>4</v>
      </c>
      <c r="C22" s="6">
        <v>60</v>
      </c>
      <c r="D22" s="6">
        <v>450</v>
      </c>
      <c r="H22"/>
      <c r="I22">
        <v>450</v>
      </c>
      <c r="J22" s="23"/>
      <c r="K22" s="23">
        <v>450</v>
      </c>
      <c r="L22" s="23"/>
      <c r="M22" s="23"/>
      <c r="N22" s="23"/>
      <c r="O22" s="23"/>
      <c r="P22"/>
    </row>
    <row r="23" spans="1:16" x14ac:dyDescent="0.3">
      <c r="A23" s="3" t="s">
        <v>6</v>
      </c>
      <c r="B23" s="3" t="s">
        <v>4</v>
      </c>
      <c r="C23" s="6">
        <v>70</v>
      </c>
      <c r="D23" s="6">
        <v>440</v>
      </c>
      <c r="H23">
        <v>65</v>
      </c>
      <c r="I23">
        <v>495</v>
      </c>
      <c r="J23" s="23"/>
      <c r="K23" s="23"/>
      <c r="L23" s="23">
        <v>495</v>
      </c>
      <c r="M23" s="23"/>
      <c r="N23" s="23"/>
      <c r="O23" s="23"/>
      <c r="P23"/>
    </row>
    <row r="24" spans="1:16" x14ac:dyDescent="0.3">
      <c r="A24" s="3" t="s">
        <v>6</v>
      </c>
      <c r="B24" s="3" t="s">
        <v>4</v>
      </c>
      <c r="C24" s="6">
        <v>70</v>
      </c>
      <c r="D24" s="6">
        <v>495</v>
      </c>
      <c r="H24">
        <v>70</v>
      </c>
      <c r="I24">
        <v>440</v>
      </c>
      <c r="J24" s="23"/>
      <c r="K24" s="23"/>
      <c r="L24" s="23"/>
      <c r="M24" s="23">
        <v>440</v>
      </c>
      <c r="N24" s="23"/>
      <c r="O24" s="23"/>
      <c r="P24"/>
    </row>
    <row r="25" spans="1:16" x14ac:dyDescent="0.3">
      <c r="A25" s="3" t="s">
        <v>5</v>
      </c>
      <c r="B25" s="3" t="s">
        <v>12</v>
      </c>
      <c r="C25" s="6">
        <v>70</v>
      </c>
      <c r="D25" s="6">
        <v>495</v>
      </c>
      <c r="H25"/>
      <c r="I25">
        <v>495</v>
      </c>
      <c r="J25" s="23">
        <v>495</v>
      </c>
      <c r="K25" s="23"/>
      <c r="L25" s="23"/>
      <c r="M25" s="23">
        <v>495</v>
      </c>
      <c r="N25" s="23"/>
      <c r="O25" s="23"/>
    </row>
    <row r="26" spans="1:16" x14ac:dyDescent="0.3">
      <c r="A26" s="3" t="s">
        <v>5</v>
      </c>
      <c r="B26" s="3" t="s">
        <v>12</v>
      </c>
      <c r="C26" s="6">
        <v>80</v>
      </c>
      <c r="D26" s="6">
        <v>440</v>
      </c>
      <c r="H26">
        <v>80</v>
      </c>
      <c r="I26">
        <v>440</v>
      </c>
      <c r="J26" s="23">
        <v>440</v>
      </c>
      <c r="K26" s="23"/>
      <c r="L26" s="23"/>
      <c r="M26" s="23">
        <v>440</v>
      </c>
      <c r="N26" s="23"/>
      <c r="O26" s="23"/>
    </row>
    <row r="27" spans="1:16" x14ac:dyDescent="0.3">
      <c r="A27" s="3" t="s">
        <v>6</v>
      </c>
      <c r="B27" s="3" t="s">
        <v>4</v>
      </c>
      <c r="C27" s="6">
        <v>80</v>
      </c>
      <c r="D27" s="6">
        <v>440</v>
      </c>
      <c r="H27"/>
      <c r="I27">
        <v>450</v>
      </c>
      <c r="J27" s="23">
        <v>450</v>
      </c>
      <c r="K27" s="23"/>
      <c r="L27" s="23"/>
      <c r="M27" s="23"/>
      <c r="N27" s="23"/>
      <c r="O27" s="23"/>
    </row>
    <row r="28" spans="1:16" x14ac:dyDescent="0.3">
      <c r="A28" s="3" t="s">
        <v>7</v>
      </c>
      <c r="B28" s="15" t="s">
        <v>4</v>
      </c>
      <c r="C28" s="14">
        <v>80</v>
      </c>
      <c r="D28" s="14">
        <v>495</v>
      </c>
      <c r="H28"/>
      <c r="I28">
        <v>495</v>
      </c>
      <c r="J28" s="23">
        <v>495</v>
      </c>
      <c r="K28" s="23">
        <v>495</v>
      </c>
      <c r="L28" s="23">
        <v>495</v>
      </c>
      <c r="M28" s="23">
        <v>495</v>
      </c>
      <c r="N28" s="23"/>
      <c r="O28" s="23"/>
    </row>
    <row r="29" spans="1:16" x14ac:dyDescent="0.3">
      <c r="A29" s="3" t="s">
        <v>5</v>
      </c>
      <c r="B29" s="3" t="s">
        <v>12</v>
      </c>
      <c r="C29" s="6">
        <v>80</v>
      </c>
      <c r="D29" s="6">
        <v>450</v>
      </c>
      <c r="H29">
        <v>100</v>
      </c>
      <c r="I29">
        <v>495</v>
      </c>
      <c r="J29" s="23">
        <v>495</v>
      </c>
      <c r="K29" s="23"/>
      <c r="L29" s="23"/>
      <c r="M29" s="23"/>
      <c r="N29" s="23"/>
      <c r="O29" s="23"/>
    </row>
    <row r="30" spans="1:16" x14ac:dyDescent="0.3">
      <c r="A30" s="3" t="s">
        <v>5</v>
      </c>
      <c r="B30" s="3" t="s">
        <v>12</v>
      </c>
      <c r="C30" s="6">
        <v>80</v>
      </c>
      <c r="D30" s="6">
        <v>495</v>
      </c>
      <c r="H30"/>
      <c r="I30"/>
      <c r="J30"/>
      <c r="K30"/>
      <c r="L30"/>
      <c r="M30"/>
      <c r="N30"/>
      <c r="O30"/>
    </row>
    <row r="31" spans="1:16" x14ac:dyDescent="0.3">
      <c r="A31" s="3" t="s">
        <v>5</v>
      </c>
      <c r="B31" s="3" t="s">
        <v>12</v>
      </c>
      <c r="C31" s="6">
        <v>100</v>
      </c>
      <c r="D31" s="6">
        <v>495</v>
      </c>
      <c r="H31"/>
      <c r="I31"/>
      <c r="J31"/>
      <c r="K31"/>
      <c r="L31"/>
      <c r="M31"/>
      <c r="N31"/>
      <c r="O31"/>
    </row>
    <row r="32" spans="1:16" x14ac:dyDescent="0.3">
      <c r="A32" s="3" t="s">
        <v>6</v>
      </c>
      <c r="B32" s="15" t="s">
        <v>4</v>
      </c>
      <c r="C32" s="14">
        <v>80</v>
      </c>
      <c r="D32" s="14">
        <v>495</v>
      </c>
      <c r="H32"/>
      <c r="I32"/>
      <c r="J32"/>
      <c r="K32"/>
      <c r="L32"/>
      <c r="M32"/>
      <c r="N32"/>
      <c r="O32"/>
    </row>
    <row r="33" spans="1:15" x14ac:dyDescent="0.3">
      <c r="A33" s="3" t="s">
        <v>8</v>
      </c>
      <c r="B33" s="15" t="s">
        <v>4</v>
      </c>
      <c r="C33" s="14">
        <v>80</v>
      </c>
      <c r="D33" s="14">
        <v>495</v>
      </c>
      <c r="H33"/>
      <c r="I33"/>
      <c r="J33"/>
      <c r="K33"/>
      <c r="L33"/>
      <c r="M33"/>
      <c r="N33"/>
      <c r="O33"/>
    </row>
    <row r="34" spans="1:15" x14ac:dyDescent="0.3">
      <c r="H34"/>
      <c r="I34"/>
      <c r="J34"/>
      <c r="K34"/>
      <c r="L34"/>
      <c r="M34"/>
      <c r="N34"/>
      <c r="O34"/>
    </row>
    <row r="35" spans="1:15" x14ac:dyDescent="0.3">
      <c r="H35"/>
      <c r="I35"/>
      <c r="J35"/>
      <c r="K35"/>
      <c r="L35"/>
      <c r="M35"/>
      <c r="N35"/>
      <c r="O35"/>
    </row>
    <row r="36" spans="1:15" x14ac:dyDescent="0.3">
      <c r="H36"/>
      <c r="I36"/>
      <c r="J36"/>
      <c r="K36"/>
      <c r="L36"/>
      <c r="M36"/>
      <c r="N36"/>
      <c r="O36"/>
    </row>
  </sheetData>
  <dataValidations count="2">
    <dataValidation type="list" allowBlank="1" showInputMessage="1" showErrorMessage="1" sqref="B3" xr:uid="{C4DCBA1D-C9D4-405F-AD76-CD7C11F67FB9}">
      <formula1>grammage</formula1>
    </dataValidation>
    <dataValidation type="list" allowBlank="1" showInputMessage="1" showErrorMessage="1" sqref="B4" xr:uid="{9E3E75DD-F0A2-48DD-BA28-C2B172218E79}">
      <formula1>typePapier</formula1>
    </dataValidation>
  </dataValidations>
  <pageMargins left="0.7" right="0.7" top="0.75" bottom="0.75" header="0.3" footer="0.3"/>
  <pageSetup paperSize="9" orientation="portrait" verticalDpi="0" r:id="rId2"/>
  <headerFooter>
    <oddFooter>&amp;L_x000D_&amp;1#&amp;"Calibri"&amp;10&amp;K008000 Interne SNCF Réseau</oddFooter>
  </headerFooter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2024-07-20T23:45:14Z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