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Philou160/"/>
    </mc:Choice>
  </mc:AlternateContent>
  <xr:revisionPtr revIDLastSave="559" documentId="8_{93E70DE2-9A4A-43A5-BE5B-1B232E391C80}" xr6:coauthVersionLast="47" xr6:coauthVersionMax="47" xr10:uidLastSave="{A6148ED6-654D-4E63-9DC7-5E1C7AEFA4E8}"/>
  <bookViews>
    <workbookView xWindow="-110" yWindow="-110" windowWidth="38620" windowHeight="21820" activeTab="2" xr2:uid="{709272B2-D302-43A5-8987-31F0696458B9}"/>
  </bookViews>
  <sheets>
    <sheet name="Mode d'emploi" sheetId="48" r:id="rId1"/>
    <sheet name="Paramètres" sheetId="2" r:id="rId2"/>
    <sheet name="Journal" sheetId="3" r:id="rId3"/>
    <sheet name="Trésorerie" sheetId="70" r:id="rId4"/>
    <sheet name="Trésorerie récap" sheetId="51" r:id="rId5"/>
    <sheet name="Activités" sheetId="14" r:id="rId6"/>
    <sheet name="Compte de résultat" sheetId="44" r:id="rId7"/>
    <sheet name="Banque" sheetId="50" r:id="rId8"/>
    <sheet name="Bilan" sheetId="45" r:id="rId9"/>
  </sheets>
  <externalReferences>
    <externalReference r:id="rId10"/>
    <externalReference r:id="rId11"/>
    <externalReference r:id="rId12"/>
  </externalReferences>
  <definedNames>
    <definedName name="_xlnm._FilterDatabase" localSheetId="2" hidden="1">Journal!$A$1:$L$228</definedName>
    <definedName name="ANNEECOMPTA">Paramètres!$B$3</definedName>
    <definedName name="ASSOCIATION">Paramètres!$B$2</definedName>
    <definedName name="Base_compte">Journal!$A$1:$L$228</definedName>
    <definedName name="CPTE01">[1]Paramètres!$B$4</definedName>
    <definedName name="CPTE02">[1]Paramètres!$B$5</definedName>
    <definedName name="CPTE03">[1]Paramètres!$B$6</definedName>
    <definedName name="_xlnm.Print_Titles" localSheetId="5">Activités!$1:$5</definedName>
    <definedName name="_xlnm.Print_Titles" localSheetId="7">Banque!$1:$5</definedName>
    <definedName name="_xlnm.Print_Titles" localSheetId="8">Bilan!$1:$2</definedName>
    <definedName name="_xlnm.Print_Titles" localSheetId="2">Journal!$1:$1</definedName>
    <definedName name="_xlnm.Print_Titles" localSheetId="3">Trésorerie!$1:$5</definedName>
    <definedName name="_xlnm.Print_Titles" localSheetId="4">'Trésorerie récap'!$1:$5</definedName>
    <definedName name="Liste_Comptes">tComptes[[#All],[Compte]]</definedName>
    <definedName name="Liste_Imputation">tActivités[Activités]</definedName>
    <definedName name="ZONE_CHIFFREDUJOUR">[2]DELAIS_EN_COURS!$N$32:$N$38</definedName>
    <definedName name="_xlnm.Print_Area" localSheetId="6">'Compte de résultat'!$A$1:$G$61</definedName>
    <definedName name="_xlnm.Print_Area" localSheetId="2">Journal!$A$1:$L$228</definedName>
    <definedName name="zoneCOPIEpec">[3]SUIVI_SGE_PEC!$A$1:$H$11</definedName>
  </definedNames>
  <calcPr calcId="191029"/>
  <pivotCaches>
    <pivotCache cacheId="82" r:id="rId13"/>
    <pivotCache cacheId="92" r:id="rId14"/>
    <pivotCache cacheId="97" r:id="rId15"/>
    <pivotCache cacheId="103" r:id="rId16"/>
    <pivotCache cacheId="112" r:id="rId1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51" l="1"/>
  <c r="A1" i="14"/>
  <c r="A1" i="45"/>
  <c r="A1" i="50"/>
  <c r="A1" i="44"/>
  <c r="B168" i="3"/>
  <c r="B117" i="3"/>
  <c r="A168" i="3"/>
  <c r="A1" i="70"/>
  <c r="E2" i="3"/>
  <c r="C2" i="3" s="1"/>
  <c r="E3" i="3"/>
  <c r="C3" i="3" s="1"/>
  <c r="E4" i="3"/>
  <c r="C4" i="3" s="1"/>
  <c r="M1" i="3"/>
  <c r="C5" i="51"/>
  <c r="E5" i="51"/>
  <c r="D5" i="51"/>
  <c r="A10" i="45"/>
  <c r="A8" i="45"/>
  <c r="A6" i="45"/>
  <c r="B6" i="3"/>
  <c r="B7" i="3"/>
  <c r="B8" i="3"/>
  <c r="B9" i="3"/>
  <c r="B10" i="3"/>
  <c r="B11" i="3"/>
  <c r="B12" i="3"/>
  <c r="B15" i="3"/>
  <c r="B13" i="3"/>
  <c r="B14" i="3"/>
  <c r="B16" i="3"/>
  <c r="B17" i="3"/>
  <c r="B21" i="3"/>
  <c r="B22" i="3"/>
  <c r="B23" i="3"/>
  <c r="B28" i="3"/>
  <c r="B29" i="3"/>
  <c r="B26" i="3"/>
  <c r="B24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9" i="3"/>
  <c r="B50" i="3"/>
  <c r="B45" i="3"/>
  <c r="B47" i="3"/>
  <c r="B51" i="3"/>
  <c r="B52" i="3"/>
  <c r="B53" i="3"/>
  <c r="B54" i="3"/>
  <c r="B58" i="3"/>
  <c r="B59" i="3"/>
  <c r="B60" i="3"/>
  <c r="B62" i="3"/>
  <c r="B61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80" i="3"/>
  <c r="B79" i="3"/>
  <c r="B77" i="3"/>
  <c r="B81" i="3"/>
  <c r="B82" i="3"/>
  <c r="B85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6" i="3"/>
  <c r="B107" i="3"/>
  <c r="B105" i="3"/>
  <c r="B119" i="3"/>
  <c r="B114" i="3"/>
  <c r="B108" i="3"/>
  <c r="B109" i="3"/>
  <c r="B110" i="3"/>
  <c r="B111" i="3"/>
  <c r="B112" i="3"/>
  <c r="B113" i="3"/>
  <c r="B122" i="3"/>
  <c r="B120" i="3"/>
  <c r="B116" i="3"/>
  <c r="B121" i="3"/>
  <c r="B118" i="3"/>
  <c r="B115" i="3"/>
  <c r="B123" i="3"/>
  <c r="B124" i="3"/>
  <c r="B104" i="3"/>
  <c r="B27" i="3"/>
  <c r="B25" i="3"/>
  <c r="B56" i="3"/>
  <c r="B55" i="3"/>
  <c r="B57" i="3"/>
  <c r="B46" i="3"/>
  <c r="B48" i="3"/>
  <c r="B78" i="3"/>
  <c r="B83" i="3"/>
  <c r="B84" i="3"/>
  <c r="B86" i="3"/>
  <c r="B125" i="3"/>
  <c r="B18" i="3"/>
  <c r="B19" i="3"/>
  <c r="B30" i="3"/>
  <c r="B20" i="3"/>
  <c r="B134" i="3"/>
  <c r="B135" i="3"/>
  <c r="B136" i="3"/>
  <c r="B137" i="3"/>
  <c r="B126" i="3"/>
  <c r="B127" i="3"/>
  <c r="B128" i="3"/>
  <c r="B129" i="3"/>
  <c r="B130" i="3"/>
  <c r="B131" i="3"/>
  <c r="B132" i="3"/>
  <c r="B133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5" i="3"/>
  <c r="A6" i="3"/>
  <c r="A7" i="3"/>
  <c r="A8" i="3"/>
  <c r="A9" i="3"/>
  <c r="A10" i="3"/>
  <c r="A11" i="3"/>
  <c r="A12" i="3"/>
  <c r="A15" i="3"/>
  <c r="A13" i="3"/>
  <c r="A14" i="3"/>
  <c r="A16" i="3"/>
  <c r="A17" i="3"/>
  <c r="A21" i="3"/>
  <c r="A22" i="3"/>
  <c r="A23" i="3"/>
  <c r="A28" i="3"/>
  <c r="A29" i="3"/>
  <c r="A26" i="3"/>
  <c r="A24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9" i="3"/>
  <c r="A50" i="3"/>
  <c r="A45" i="3"/>
  <c r="A47" i="3"/>
  <c r="A51" i="3"/>
  <c r="A52" i="3"/>
  <c r="A53" i="3"/>
  <c r="A54" i="3"/>
  <c r="A58" i="3"/>
  <c r="A59" i="3"/>
  <c r="A60" i="3"/>
  <c r="A62" i="3"/>
  <c r="A61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80" i="3"/>
  <c r="A79" i="3"/>
  <c r="A77" i="3"/>
  <c r="A81" i="3"/>
  <c r="A82" i="3"/>
  <c r="A85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6" i="3"/>
  <c r="A107" i="3"/>
  <c r="A105" i="3"/>
  <c r="A119" i="3"/>
  <c r="A114" i="3"/>
  <c r="A117" i="3"/>
  <c r="A108" i="3"/>
  <c r="A109" i="3"/>
  <c r="A110" i="3"/>
  <c r="A111" i="3"/>
  <c r="A112" i="3"/>
  <c r="A113" i="3"/>
  <c r="A122" i="3"/>
  <c r="A120" i="3"/>
  <c r="A116" i="3"/>
  <c r="A121" i="3"/>
  <c r="A118" i="3"/>
  <c r="A115" i="3"/>
  <c r="A123" i="3"/>
  <c r="A124" i="3"/>
  <c r="A104" i="3"/>
  <c r="A27" i="3"/>
  <c r="A25" i="3"/>
  <c r="A56" i="3"/>
  <c r="A55" i="3"/>
  <c r="A57" i="3"/>
  <c r="A46" i="3"/>
  <c r="A48" i="3"/>
  <c r="A78" i="3"/>
  <c r="A83" i="3"/>
  <c r="A84" i="3"/>
  <c r="A86" i="3"/>
  <c r="A125" i="3"/>
  <c r="A18" i="3"/>
  <c r="A19" i="3"/>
  <c r="A30" i="3"/>
  <c r="A20" i="3"/>
  <c r="A134" i="3"/>
  <c r="A135" i="3"/>
  <c r="A136" i="3"/>
  <c r="A137" i="3"/>
  <c r="A126" i="3"/>
  <c r="A127" i="3"/>
  <c r="A128" i="3"/>
  <c r="A129" i="3"/>
  <c r="A130" i="3"/>
  <c r="A131" i="3"/>
  <c r="A132" i="3"/>
  <c r="A133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5" i="3"/>
  <c r="C27" i="3"/>
  <c r="C104" i="3"/>
  <c r="C124" i="3"/>
  <c r="C123" i="3"/>
  <c r="C5" i="3"/>
  <c r="C6" i="3"/>
  <c r="C7" i="3"/>
  <c r="C8" i="3"/>
  <c r="C9" i="3"/>
  <c r="C10" i="3"/>
  <c r="C11" i="3"/>
  <c r="C12" i="3"/>
  <c r="C15" i="3"/>
  <c r="C13" i="3"/>
  <c r="C14" i="3"/>
  <c r="C16" i="3"/>
  <c r="C17" i="3"/>
  <c r="C21" i="3"/>
  <c r="C22" i="3"/>
  <c r="C23" i="3"/>
  <c r="C28" i="3"/>
  <c r="C29" i="3"/>
  <c r="C26" i="3"/>
  <c r="C24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9" i="3"/>
  <c r="C50" i="3"/>
  <c r="C45" i="3"/>
  <c r="C47" i="3"/>
  <c r="C51" i="3"/>
  <c r="C52" i="3"/>
  <c r="C53" i="3"/>
  <c r="C54" i="3"/>
  <c r="C58" i="3"/>
  <c r="C59" i="3"/>
  <c r="C60" i="3"/>
  <c r="C62" i="3"/>
  <c r="C61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80" i="3"/>
  <c r="C79" i="3"/>
  <c r="C77" i="3"/>
  <c r="C81" i="3"/>
  <c r="C82" i="3"/>
  <c r="C85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6" i="3"/>
  <c r="C107" i="3"/>
  <c r="C105" i="3"/>
  <c r="C119" i="3"/>
  <c r="C114" i="3"/>
  <c r="C117" i="3"/>
  <c r="C108" i="3"/>
  <c r="C109" i="3"/>
  <c r="C110" i="3"/>
  <c r="C111" i="3"/>
  <c r="C112" i="3"/>
  <c r="C113" i="3"/>
  <c r="C122" i="3"/>
  <c r="C120" i="3"/>
  <c r="C116" i="3"/>
  <c r="C121" i="3"/>
  <c r="C115" i="3"/>
  <c r="C25" i="3"/>
  <c r="C56" i="3"/>
  <c r="C55" i="3"/>
  <c r="C57" i="3"/>
  <c r="C46" i="3"/>
  <c r="C48" i="3"/>
  <c r="C78" i="3"/>
  <c r="C83" i="3"/>
  <c r="C84" i="3"/>
  <c r="C86" i="3"/>
  <c r="C125" i="3"/>
  <c r="C18" i="3"/>
  <c r="C19" i="3"/>
  <c r="C30" i="3"/>
  <c r="C20" i="3"/>
  <c r="C134" i="3"/>
  <c r="C135" i="3"/>
  <c r="C136" i="3"/>
  <c r="C137" i="3"/>
  <c r="C126" i="3"/>
  <c r="C127" i="3"/>
  <c r="C128" i="3"/>
  <c r="C129" i="3"/>
  <c r="C130" i="3"/>
  <c r="C131" i="3"/>
  <c r="C132" i="3"/>
  <c r="C133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118" i="3"/>
  <c r="F5" i="51"/>
  <c r="D7" i="51"/>
  <c r="E8" i="51"/>
  <c r="F8" i="51"/>
  <c r="E7" i="51"/>
  <c r="C8" i="51"/>
  <c r="F7" i="51"/>
  <c r="D8" i="51"/>
  <c r="C7" i="51"/>
  <c r="F9" i="51" l="1"/>
  <c r="F11" i="51" s="1"/>
  <c r="E8" i="45"/>
  <c r="D9" i="51"/>
  <c r="D11" i="51" s="1"/>
  <c r="E9" i="51"/>
  <c r="E11" i="51" s="1"/>
  <c r="C9" i="51"/>
  <c r="C11" i="51" s="1"/>
  <c r="D8" i="45"/>
  <c r="F6" i="45"/>
  <c r="F8" i="45" l="1"/>
  <c r="F10" i="4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chantal</author>
  </authors>
  <commentList>
    <comment ref="F1" authorId="0" shapeId="0" xr:uid="{2683A74D-B560-4A2D-83F5-F3205F1030BF}">
      <text>
        <r>
          <rPr>
            <sz val="11"/>
            <color indexed="81"/>
            <rFont val="Tahoma"/>
            <family val="2"/>
          </rPr>
          <t>guide trésorier p 16, n° = n° chèque, Bxxxx = n° bordereau</t>
        </r>
      </text>
    </comment>
    <comment ref="G1" authorId="0" shapeId="0" xr:uid="{2D670CC1-ABFF-4D05-87EE-48B048449323}">
      <text>
        <r>
          <rPr>
            <b/>
            <sz val="11"/>
            <color indexed="81"/>
            <rFont val="Tahoma"/>
            <family val="2"/>
          </rPr>
          <t>pointage banque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<sst xmlns="http://schemas.openxmlformats.org/spreadsheetml/2006/main" count="1638" uniqueCount="274">
  <si>
    <t xml:space="preserve"> </t>
  </si>
  <si>
    <t>Comment ça marche ?</t>
  </si>
  <si>
    <t>Si vous travaillez sous Windows 7 ou Windows Vista :</t>
  </si>
  <si>
    <t>Si vous travaillez sous Windows XP :</t>
  </si>
  <si>
    <t xml:space="preserve">Pour une 1ère utilisation : </t>
  </si>
  <si>
    <t xml:space="preserve">Dans la 1ère ligne, entrez le nom votre association (il se reportera sur toutes les pages) </t>
  </si>
  <si>
    <t>Vous pouvez maintenant commencer à enregistrer vos dépenses et recettes dans la page "Journal"</t>
  </si>
  <si>
    <t>Attention : les trois premières lignes du journal concernent les soldes des comptes en début d'année,</t>
  </si>
  <si>
    <t>Ne pas modifier les infos des cellules "grisées"</t>
  </si>
  <si>
    <t>Trésorerie</t>
  </si>
  <si>
    <t>Nom de l'Association</t>
  </si>
  <si>
    <t>Année comptable</t>
  </si>
  <si>
    <t>Caisse</t>
  </si>
  <si>
    <t>Banque</t>
  </si>
  <si>
    <t>Livret</t>
  </si>
  <si>
    <t>Virement</t>
  </si>
  <si>
    <t>Nature</t>
  </si>
  <si>
    <t>Montant</t>
  </si>
  <si>
    <t>date</t>
  </si>
  <si>
    <t>libellé</t>
  </si>
  <si>
    <t>imputation</t>
  </si>
  <si>
    <t>Compte</t>
  </si>
  <si>
    <t>Solde initial</t>
  </si>
  <si>
    <t xml:space="preserve"> Solde initial</t>
  </si>
  <si>
    <t>Gestion</t>
  </si>
  <si>
    <t>Total</t>
  </si>
  <si>
    <t>Total recettes</t>
  </si>
  <si>
    <t>Total dépenses</t>
  </si>
  <si>
    <t>Total Solde initial</t>
  </si>
  <si>
    <t>Dépenses</t>
  </si>
  <si>
    <t>Recettes</t>
  </si>
  <si>
    <t>Solde</t>
  </si>
  <si>
    <t>mois</t>
  </si>
  <si>
    <t>N° d'enregistrement</t>
  </si>
  <si>
    <t>Variation</t>
  </si>
  <si>
    <t>Solde Final</t>
  </si>
  <si>
    <t>Intitulé des comptes</t>
  </si>
  <si>
    <t>Evénements</t>
  </si>
  <si>
    <t>Provisions</t>
  </si>
  <si>
    <t>CNC</t>
  </si>
  <si>
    <t>L'onglet ''Trésorerie récap''</t>
  </si>
  <si>
    <t>L'onglet ''Bilan"</t>
  </si>
  <si>
    <t>L'onglet ''Banque"</t>
  </si>
  <si>
    <t>L'onglet ''Compte de Résultat''</t>
  </si>
  <si>
    <t>Somme de Montant</t>
  </si>
  <si>
    <t>B</t>
  </si>
  <si>
    <t>ref1</t>
  </si>
  <si>
    <t>ref2</t>
  </si>
  <si>
    <t xml:space="preserve">L'onglet ''Paramètres'' </t>
  </si>
  <si>
    <t>L'onglet ''Journal''</t>
  </si>
  <si>
    <t>L'onglet ''Trésorerie''</t>
  </si>
  <si>
    <t>L'onglet ''Activités"</t>
  </si>
  <si>
    <t/>
  </si>
  <si>
    <t>Total 1</t>
  </si>
  <si>
    <t>Rapprochement Bancaire</t>
  </si>
  <si>
    <t>S'agrémente automatiquement après chaque saisie d'écriture,</t>
  </si>
  <si>
    <t>Est un récapitulatif des totaux de vos écritures et vous donne le solde de trésorerie,</t>
  </si>
  <si>
    <t>Récapitulatif des écritures classées par activité,</t>
  </si>
  <si>
    <t>Récapitulatif des totaux classées par activité,</t>
  </si>
  <si>
    <t>Ecritures classées par Débit Crédit et pointées avec vos relevés de compte banque (colonne G du Journal intitulée B=Banque)</t>
  </si>
  <si>
    <t>Colonne H, réservée pour une référence de votre choix, N° de facture par exemple,</t>
  </si>
  <si>
    <t xml:space="preserve">Colonne A intitulée "Nature", Recettes ou dépenses s'inscrivent alors automatiquement. </t>
  </si>
  <si>
    <t>Illustration graphique de votre compte de résultat</t>
  </si>
  <si>
    <t>Vous fait le bilan automatiquement et le compte de rapprochement avec la banque (pointez colonne G</t>
  </si>
  <si>
    <t>Colonne E vous inscrivez la date xx/xx/xx, s'agrége automatiquement après votre saisie de date</t>
  </si>
  <si>
    <t>Colonne F, réservée pour saisir le N° de piéce de la banque, colonne intitulée N° d'enregistrement,</t>
  </si>
  <si>
    <t xml:space="preserve">Colonne J, libéllé qui correspond à l'écriture, Nom du fournisseur ou du remettant, </t>
  </si>
  <si>
    <t>Colonne K, Choisir l'activité qui va recevoir l'écriture, en cliquant sur la flèche grisée à droite de la case, (intitulé paramétré onglet Paramètre)</t>
  </si>
  <si>
    <t>Colonne L, Choisir le compte à affecter pour cette écriture, Banque, Caisse, Livret, (à remplir obligatoirement / ne pas laisser vide)</t>
  </si>
  <si>
    <t>Les données s'actualisent automatiquement quand on quitte le "Journal"</t>
  </si>
  <si>
    <t>pour avoir la bonne zone d'impression</t>
  </si>
  <si>
    <t xml:space="preserve">La mise en page (zone d'impression) se fait automatiquement, sauf pour le Journal où il faut cliquer sur le bouton adéquat </t>
  </si>
  <si>
    <t>le relevé de compte,</t>
  </si>
  <si>
    <t xml:space="preserve">Colonne G, réservée pour indiquer que votre écriture est bien passée en banque, il suffit de saisir 1 caractère de votre choix (x) quand vous pointez </t>
  </si>
  <si>
    <t>qui sera classée dans l'ordre chronologique,</t>
  </si>
  <si>
    <t xml:space="preserve">Colonne I , réservée pour une référence de votre choix, N° d'ordre de l'écriture dans l'année comptable par exemple, à reporter sur votre pièce comptable </t>
  </si>
  <si>
    <t>L'onglet "Graphique"</t>
  </si>
  <si>
    <t xml:space="preserve"> initial</t>
  </si>
  <si>
    <t>Total  initial</t>
  </si>
  <si>
    <t>Etat Bancaire (dernier relevé)</t>
  </si>
  <si>
    <r>
      <t xml:space="preserve">Sur cette page, enregistrez les intitulés correspondant à vos activités </t>
    </r>
    <r>
      <rPr>
        <b/>
        <sz val="10"/>
        <rFont val="Arial"/>
        <family val="2"/>
      </rPr>
      <t>(dans la colonne B).</t>
    </r>
  </si>
  <si>
    <t xml:space="preserve"> (cotisations, subvention, voyage, etc.) ,</t>
  </si>
  <si>
    <t>en cliquant sur les onglets vous accédez aux informations.</t>
  </si>
  <si>
    <t>Ce fichier de comptabilité est composé de 10 onglets (en bas du document) :</t>
  </si>
  <si>
    <t>Vous permet de créer les comptes dont vous aurez besoin pour enregistrer vos écritures par activité</t>
  </si>
  <si>
    <t>Vous permet d'enregistrer vos recettes et dépenses et de les affecter par activité,</t>
  </si>
  <si>
    <r>
      <t xml:space="preserve">Nous avons créé deux intitulés dont vous aurez forcément besoin : virements </t>
    </r>
    <r>
      <rPr>
        <b/>
        <sz val="10"/>
        <rFont val="Arial"/>
        <family val="2"/>
      </rPr>
      <t>(à ne pas modifier</t>
    </r>
    <r>
      <rPr>
        <sz val="10"/>
        <rFont val="Arial"/>
        <family val="2"/>
      </rPr>
      <t xml:space="preserve">) et cotisations. </t>
    </r>
  </si>
  <si>
    <t>Pour les autres, il suffit de remplacer Activité (colonne B) par les intitulés de votre choix (voyages, bal, loto, etc.) comme dans l'exemple qui suit :</t>
  </si>
  <si>
    <t>Attention : vous ne pourrez plus changer l'intitulé d'une activité après avoir enregistré dans le journal une écriture la concernant.</t>
  </si>
  <si>
    <t xml:space="preserve"> le montant des soldes initiaux des comptes de début d'année  et n'y touchez plus. </t>
  </si>
  <si>
    <t xml:space="preserve">Pour la 1ère utilisation, et à chaque début d'année, reportez manuellement (sans utiliser la fonction "copier / coller") </t>
  </si>
  <si>
    <t>Vous pouvez maintenant saisir vos écritures (recettes et dépenses) dans la colonne D</t>
  </si>
  <si>
    <r>
      <rPr>
        <sz val="10"/>
        <color indexed="10"/>
        <rFont val="Arial"/>
        <family val="2"/>
      </rPr>
      <t xml:space="preserve">En mettant un signe </t>
    </r>
    <r>
      <rPr>
        <b/>
        <sz val="10"/>
        <color indexed="10"/>
        <rFont val="Arial"/>
        <family val="2"/>
      </rPr>
      <t>"</t>
    </r>
    <r>
      <rPr>
        <b/>
        <sz val="10"/>
        <color indexed="10"/>
        <rFont val="Calibri"/>
        <family val="2"/>
      </rPr>
      <t>—</t>
    </r>
    <r>
      <rPr>
        <b/>
        <sz val="10"/>
        <color indexed="10"/>
        <rFont val="Arial"/>
        <family val="2"/>
      </rPr>
      <t>"</t>
    </r>
    <r>
      <rPr>
        <sz val="10"/>
        <color indexed="10"/>
        <rFont val="Arial"/>
        <family val="2"/>
      </rPr>
      <t xml:space="preserve"> devant le nombre, vous indiquez que c'est une dépense (elle apparaîtra en rouge)</t>
    </r>
    <r>
      <rPr>
        <sz val="10"/>
        <rFont val="Arial"/>
        <family val="2"/>
      </rPr>
      <t>.</t>
    </r>
  </si>
  <si>
    <t>En mettant simplement le nombre, le fichier comprend que c'est une recette.</t>
  </si>
  <si>
    <t>À lire avant de commencer (3 min.)</t>
  </si>
  <si>
    <r>
      <rPr>
        <sz val="10"/>
        <rFont val="Calibri"/>
        <family val="2"/>
      </rPr>
      <t>À</t>
    </r>
    <r>
      <rPr>
        <sz val="10"/>
        <rFont val="Arial"/>
        <family val="2"/>
      </rPr>
      <t xml:space="preserve"> chaque ouverture de ce fichier, vous devez d'abord </t>
    </r>
    <r>
      <rPr>
        <sz val="10"/>
        <color indexed="8"/>
        <rFont val="Arial Black"/>
        <family val="2"/>
      </rPr>
      <t xml:space="preserve">activer les macros. </t>
    </r>
  </si>
  <si>
    <r>
      <t xml:space="preserve">sous la barre d'outils, dans </t>
    </r>
    <r>
      <rPr>
        <i/>
        <sz val="10"/>
        <rFont val="Arial"/>
        <family val="2"/>
      </rPr>
      <t>Avertissement de Sécurité</t>
    </r>
    <r>
      <rPr>
        <sz val="10"/>
        <rFont val="Arial"/>
        <family val="2"/>
      </rPr>
      <t xml:space="preserve">, cliquez sur "Activer le contenu". </t>
    </r>
  </si>
  <si>
    <t>Pour imprimer</t>
  </si>
  <si>
    <t>Quelques conseils pour finir…</t>
  </si>
  <si>
    <t>N'oubliez pas de sauvegarder régulièrement votre travail.</t>
  </si>
  <si>
    <t>Pensez à garder un fichier vierge avant de commencer à saisir vos paramètres et vos écritures.</t>
  </si>
  <si>
    <t>1. PARAMETRES</t>
  </si>
  <si>
    <t>2. JOURNAL</t>
  </si>
  <si>
    <t>une fenêtre apparaît automatiquement avec un message : cliquez sur "Activer les macros".</t>
  </si>
  <si>
    <t>3. TRESORERIE</t>
  </si>
  <si>
    <t>Vous pouvez consulter l'état de votre Trésorerie sur la page qui porte ce nom. Ainsi que sur le cumul des totaux, onglet suivant.</t>
  </si>
  <si>
    <t>4. ACTIVITES</t>
  </si>
  <si>
    <t>5. COMPTE DE RESULTAT</t>
  </si>
  <si>
    <t>6. BANQUE</t>
  </si>
  <si>
    <t>7. BILAN</t>
  </si>
  <si>
    <t xml:space="preserve">Ces quatre onglets s'agrègent automatiquement. Vous n'avez plus qu'à les consulter après vos saisies </t>
  </si>
  <si>
    <t>d'écritures ou vos pointages.</t>
  </si>
  <si>
    <t xml:space="preserve">Dans la 2ème ligne, précisez l'année comptable (elle se reportera sur toutes les pages) </t>
  </si>
  <si>
    <t>Total général</t>
  </si>
  <si>
    <t>N'utilisez jamais la fonction "copier" / "coller".</t>
  </si>
  <si>
    <t>Cotisations Fédération</t>
  </si>
  <si>
    <t>Fournitures équipement et bureau</t>
  </si>
  <si>
    <t>Frais bancaires</t>
  </si>
  <si>
    <t>Téléphone-affranchissement</t>
  </si>
  <si>
    <t>Loyer</t>
  </si>
  <si>
    <t>Achats produits alimentaires</t>
  </si>
  <si>
    <t>Aides Noël</t>
  </si>
  <si>
    <t>Aides transport garage</t>
  </si>
  <si>
    <t>Aide scolaire et cantine</t>
  </si>
  <si>
    <t>Aide logement, énergie, eau</t>
  </si>
  <si>
    <t>Aide hospitalisation</t>
  </si>
  <si>
    <t>Reversement solidarité internationale</t>
  </si>
  <si>
    <t>Contribution des bénéficiaires</t>
  </si>
  <si>
    <t>Vente vestiaire neuf</t>
  </si>
  <si>
    <t>Vente vestiaire occasion</t>
  </si>
  <si>
    <t>Vente boutique</t>
  </si>
  <si>
    <t>Don'Action</t>
  </si>
  <si>
    <t>Dons des particuliers</t>
  </si>
  <si>
    <t>Dons des associations</t>
  </si>
  <si>
    <t>Intérêts sur fonds placés</t>
  </si>
  <si>
    <t>Braderie</t>
  </si>
  <si>
    <t>dépenses</t>
  </si>
  <si>
    <t>Aide St MAZARD PICOTY</t>
  </si>
  <si>
    <t>Aide GARNAUD EDF</t>
  </si>
  <si>
    <t>Aide MOTTE GARAGE</t>
  </si>
  <si>
    <t>Loyer janvier</t>
  </si>
  <si>
    <t>Aide TREDINNICK GARAGE</t>
  </si>
  <si>
    <t>Chèque boutique</t>
  </si>
  <si>
    <t>Aide CAZELLE CENTRE PNEU</t>
  </si>
  <si>
    <t>DON ASSOCIATION VITAM</t>
  </si>
  <si>
    <t>CB</t>
  </si>
  <si>
    <t>Achats Leclerc</t>
  </si>
  <si>
    <t>recettes</t>
  </si>
  <si>
    <t>Total 2</t>
  </si>
  <si>
    <t>Total Aide logement, énergie, eau</t>
  </si>
  <si>
    <t>Total Aides transport garage</t>
  </si>
  <si>
    <t>Total Dons des associations</t>
  </si>
  <si>
    <t>Total Loyer</t>
  </si>
  <si>
    <t>Total Vente boutique</t>
  </si>
  <si>
    <t>Non Comptabilisé</t>
  </si>
  <si>
    <t>Total Non Comptabilisé</t>
  </si>
  <si>
    <t>Achats fonctionnement</t>
  </si>
  <si>
    <t>loyer février</t>
  </si>
  <si>
    <t>Aide SERRA EDF</t>
  </si>
  <si>
    <t>Achat EXACOMPTA</t>
  </si>
  <si>
    <t>Aide RIBE ENGIE</t>
  </si>
  <si>
    <t>Loyer mars</t>
  </si>
  <si>
    <t>Achat cartouches encre</t>
  </si>
  <si>
    <t>Loyer avril</t>
  </si>
  <si>
    <t>Achats Chasse aux œufs</t>
  </si>
  <si>
    <t>Total 3</t>
  </si>
  <si>
    <t>Total 4</t>
  </si>
  <si>
    <t>Total Achats fonctionnement</t>
  </si>
  <si>
    <t>Total Achats produits alimentaires</t>
  </si>
  <si>
    <t xml:space="preserve">Total </t>
  </si>
  <si>
    <t>Part bénéficiaires</t>
  </si>
  <si>
    <t>Total Contribution des bénéficiaires</t>
  </si>
  <si>
    <t>Dépôts pièces</t>
  </si>
  <si>
    <t>Dépôts billets</t>
  </si>
  <si>
    <t>DON'ACTION</t>
  </si>
  <si>
    <t>Dépôt billets</t>
  </si>
  <si>
    <t>Dépôt pièces</t>
  </si>
  <si>
    <t>Total Dépôts billets</t>
  </si>
  <si>
    <t>Total Dépôts pièces</t>
  </si>
  <si>
    <t>Total Don'Action</t>
  </si>
  <si>
    <t>Achat pommes EPINOUX</t>
  </si>
  <si>
    <t>Total 5</t>
  </si>
  <si>
    <t>Achats viennoiseries</t>
  </si>
  <si>
    <t>Vente braderie</t>
  </si>
  <si>
    <t>Chèque RAYNEY</t>
  </si>
  <si>
    <t>Chèque GNENET</t>
  </si>
  <si>
    <t>Chèque VIGNIER</t>
  </si>
  <si>
    <t>Chèque CHESTIER</t>
  </si>
  <si>
    <t>Chèque HARDOUIN</t>
  </si>
  <si>
    <t>Chèque MAINIER ANAELLE</t>
  </si>
  <si>
    <t>Chèque MAINIER Anita</t>
  </si>
  <si>
    <t>Chèque DUPAIX Alice</t>
  </si>
  <si>
    <t>Total Braderie</t>
  </si>
  <si>
    <t>Total Vente vestiaire neuf</t>
  </si>
  <si>
    <t>Total Vente vestiaire occasion</t>
  </si>
  <si>
    <t>2024-01</t>
  </si>
  <si>
    <t>2024-02</t>
  </si>
  <si>
    <t>2024-03</t>
  </si>
  <si>
    <t>2024-04</t>
  </si>
  <si>
    <t>2024-05</t>
  </si>
  <si>
    <t>Livret CMSO</t>
  </si>
  <si>
    <t>Carte bancaire</t>
  </si>
  <si>
    <t>Comptabilisé</t>
  </si>
  <si>
    <t>Total Comptabilisé</t>
  </si>
  <si>
    <t>Total Frais bancaires</t>
  </si>
  <si>
    <t>Téléphone</t>
  </si>
  <si>
    <t>Total Téléphone-affranchissement</t>
  </si>
  <si>
    <t>Retrait monnaie braderie</t>
  </si>
  <si>
    <t>Retrait espèces</t>
  </si>
  <si>
    <t>Total Retrait espèces</t>
  </si>
  <si>
    <t>Don particulier</t>
  </si>
  <si>
    <t>Chèque DON'Action</t>
  </si>
  <si>
    <t>Total Dons des particuliers</t>
  </si>
  <si>
    <t>X</t>
  </si>
  <si>
    <t xml:space="preserve">Loyer mai </t>
  </si>
  <si>
    <t>2024-26</t>
  </si>
  <si>
    <t>2024-27</t>
  </si>
  <si>
    <t>2024-28</t>
  </si>
  <si>
    <t>Prêt Sylvie MARCK EDF</t>
  </si>
  <si>
    <t>Achat étagères M Bricolage</t>
  </si>
  <si>
    <t>2024-06</t>
  </si>
  <si>
    <t>2024-07</t>
  </si>
  <si>
    <t>2024-09</t>
  </si>
  <si>
    <t>2024-10</t>
  </si>
  <si>
    <t>2024-11</t>
  </si>
  <si>
    <t>2024-12</t>
  </si>
  <si>
    <t>2024-13</t>
  </si>
  <si>
    <t>2024-14</t>
  </si>
  <si>
    <t>2024-15</t>
  </si>
  <si>
    <t>2024-16</t>
  </si>
  <si>
    <t>2024-17</t>
  </si>
  <si>
    <t>2024-19</t>
  </si>
  <si>
    <t>2024-20</t>
  </si>
  <si>
    <t>2024-18</t>
  </si>
  <si>
    <t>2024-21</t>
  </si>
  <si>
    <t>2024-22</t>
  </si>
  <si>
    <t>2024-23</t>
  </si>
  <si>
    <t>2024-24</t>
  </si>
  <si>
    <t>2024-25</t>
  </si>
  <si>
    <t>2024-29</t>
  </si>
  <si>
    <t>Chèque 2023 regularisation</t>
  </si>
  <si>
    <t>Divers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</si>
  <si>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</si>
  <si>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</si>
  <si>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</si>
  <si>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</si>
  <si>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</si>
  <si>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</si>
  <si>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</si>
  <si>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</si>
  <si>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SUBVENTION A VERIFIER</t>
  </si>
  <si>
    <t>Total Divers</t>
  </si>
  <si>
    <t>Subvention collectivité locale</t>
  </si>
  <si>
    <t>Total Subvention collectivité locale</t>
  </si>
  <si>
    <t>Achat Leclerc repas electriciens</t>
  </si>
  <si>
    <t>2024-39</t>
  </si>
  <si>
    <t>Achats fournitures electriques</t>
  </si>
  <si>
    <t>Virement livret CMSO</t>
  </si>
  <si>
    <t>x</t>
  </si>
  <si>
    <t xml:space="preserve">Rejet chèque BABEAU </t>
  </si>
  <si>
    <t>Régularisation chèque BABEAU</t>
  </si>
  <si>
    <t>2024-38</t>
  </si>
  <si>
    <t>Chèque BOISNIER</t>
  </si>
  <si>
    <t>Chèque ARDOUIN</t>
  </si>
  <si>
    <t>Chèque HANNAN</t>
  </si>
  <si>
    <t>Total 6</t>
  </si>
  <si>
    <t>Remboursement Sylvie MARCK</t>
  </si>
  <si>
    <t>Virement pour paiement Fédé</t>
  </si>
  <si>
    <t>Total Virement livret CMSO</t>
  </si>
  <si>
    <t>Chèque DORFIAC Jacky</t>
  </si>
  <si>
    <t>Chèque MICHELET Francois</t>
  </si>
  <si>
    <t>Secours Alimentaire</t>
  </si>
  <si>
    <t>Activités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</si>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</sst>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;\-#,##0.00;&quot; - -&quot;"/>
    <numFmt numFmtId="166" formatCode="#,##0.00;\-#,##0.00;&quot;--&quot;"/>
    <numFmt numFmtId="167" formatCode="0_ ;\-0\ "/>
    <numFmt numFmtId="168" formatCode="dd/mm/yy;@"/>
    <numFmt numFmtId="169" formatCode="#,##0.00_ ;[Red]\-#,##0.00\ "/>
    <numFmt numFmtId="170" formatCode="0.00_ ;[Red]\-0.00\ "/>
    <numFmt numFmtId="171" formatCode="d/m/yy;@"/>
  </numFmts>
  <fonts count="47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10"/>
      <color indexed="48"/>
      <name val="Arial"/>
      <family val="2"/>
    </font>
    <font>
      <sz val="10"/>
      <color indexed="12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10"/>
      <color indexed="8"/>
      <name val="Arial"/>
      <family val="2"/>
    </font>
    <font>
      <b/>
      <sz val="20"/>
      <color indexed="48"/>
      <name val="Arial"/>
      <family val="2"/>
    </font>
    <font>
      <sz val="2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Calibri"/>
      <family val="2"/>
    </font>
    <font>
      <sz val="10"/>
      <color indexed="8"/>
      <name val="Arial Black"/>
      <family val="2"/>
    </font>
    <font>
      <sz val="10"/>
      <name val="Calibri"/>
      <family val="2"/>
    </font>
    <font>
      <sz val="14"/>
      <color indexed="9"/>
      <name val="Arial Black"/>
      <family val="2"/>
    </font>
    <font>
      <sz val="10"/>
      <color indexed="60"/>
      <name val="Arial Black"/>
      <family val="2"/>
    </font>
    <font>
      <sz val="8"/>
      <color indexed="60"/>
      <name val="Arial Black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4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16" fillId="7" borderId="1" applyNumberFormat="0" applyAlignment="0" applyProtection="0"/>
    <xf numFmtId="44" fontId="1" fillId="0" borderId="0" applyFont="0" applyFill="0" applyBorder="0" applyAlignment="0" applyProtection="0"/>
    <xf numFmtId="0" fontId="17" fillId="3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8" fillId="21" borderId="0" applyNumberFormat="0" applyBorder="0" applyAlignment="0" applyProtection="0"/>
    <xf numFmtId="0" fontId="1" fillId="0" borderId="0"/>
    <xf numFmtId="0" fontId="19" fillId="4" borderId="0" applyNumberFormat="0" applyBorder="0" applyAlignment="0" applyProtection="0"/>
    <xf numFmtId="0" fontId="20" fillId="20" borderId="3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22" borderId="8" applyNumberFormat="0" applyAlignment="0" applyProtection="0"/>
  </cellStyleXfs>
  <cellXfs count="17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center"/>
    </xf>
    <xf numFmtId="0" fontId="3" fillId="0" borderId="0" xfId="0" applyFont="1"/>
    <xf numFmtId="165" fontId="7" fillId="23" borderId="9" xfId="35" applyNumberFormat="1" applyFont="1" applyFill="1" applyBorder="1" applyAlignment="1" applyProtection="1">
      <alignment horizontal="centerContinuous" vertical="center"/>
      <protection locked="0"/>
    </xf>
    <xf numFmtId="0" fontId="3" fillId="23" borderId="10" xfId="1" applyFont="1" applyFill="1" applyBorder="1" applyAlignment="1" applyProtection="1">
      <alignment horizontal="centerContinuous"/>
      <protection locked="0"/>
    </xf>
    <xf numFmtId="0" fontId="4" fillId="0" borderId="11" xfId="1" applyBorder="1" applyAlignment="1" applyProtection="1">
      <alignment horizontal="left"/>
      <protection locked="0"/>
    </xf>
    <xf numFmtId="0" fontId="0" fillId="24" borderId="0" xfId="1" applyFont="1" applyFill="1"/>
    <xf numFmtId="0" fontId="0" fillId="24" borderId="0" xfId="1" applyFont="1" applyFill="1" applyAlignment="1">
      <alignment horizontal="left"/>
    </xf>
    <xf numFmtId="0" fontId="0" fillId="0" borderId="0" xfId="1" applyFont="1" applyProtection="1">
      <protection locked="0"/>
    </xf>
    <xf numFmtId="0" fontId="0" fillId="0" borderId="0" xfId="1" applyFont="1" applyAlignment="1" applyProtection="1">
      <alignment horizontal="left"/>
      <protection locked="0"/>
    </xf>
    <xf numFmtId="169" fontId="4" fillId="0" borderId="0" xfId="1" applyNumberFormat="1" applyProtection="1">
      <protection locked="0"/>
    </xf>
    <xf numFmtId="169" fontId="0" fillId="0" borderId="0" xfId="0" applyNumberFormat="1"/>
    <xf numFmtId="0" fontId="0" fillId="0" borderId="0" xfId="0" applyProtection="1">
      <protection locked="0"/>
    </xf>
    <xf numFmtId="169" fontId="0" fillId="0" borderId="0" xfId="0" applyNumberFormat="1" applyAlignment="1" applyProtection="1">
      <alignment horizontal="right"/>
      <protection locked="0"/>
    </xf>
    <xf numFmtId="16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9" fillId="0" borderId="0" xfId="1" applyFont="1" applyAlignment="1" applyProtection="1">
      <alignment horizontal="centerContinuous"/>
      <protection locked="0"/>
    </xf>
    <xf numFmtId="167" fontId="31" fillId="0" borderId="0" xfId="35" applyNumberFormat="1" applyFont="1" applyAlignment="1">
      <alignment horizontal="centerContinuous" vertical="center"/>
    </xf>
    <xf numFmtId="170" fontId="9" fillId="0" borderId="0" xfId="1" applyNumberFormat="1" applyFont="1" applyAlignment="1" applyProtection="1">
      <alignment horizontal="centerContinuous"/>
      <protection locked="0"/>
    </xf>
    <xf numFmtId="0" fontId="1" fillId="0" borderId="0" xfId="1" applyFont="1" applyProtection="1">
      <protection locked="0"/>
    </xf>
    <xf numFmtId="169" fontId="9" fillId="0" borderId="0" xfId="1" applyNumberFormat="1" applyFont="1" applyAlignment="1" applyProtection="1">
      <alignment horizontal="centerContinuous"/>
      <protection locked="0"/>
    </xf>
    <xf numFmtId="170" fontId="4" fillId="0" borderId="0" xfId="0" applyNumberFormat="1" applyFont="1" applyProtection="1">
      <protection hidden="1"/>
    </xf>
    <xf numFmtId="167" fontId="31" fillId="0" borderId="0" xfId="35" applyNumberFormat="1" applyFont="1" applyAlignment="1" applyProtection="1">
      <alignment horizontal="centerContinuous" vertical="center"/>
      <protection locked="0"/>
    </xf>
    <xf numFmtId="0" fontId="0" fillId="0" borderId="9" xfId="1" applyFont="1" applyBorder="1" applyProtection="1">
      <protection hidden="1"/>
    </xf>
    <xf numFmtId="0" fontId="0" fillId="0" borderId="0" xfId="1" applyFont="1" applyProtection="1">
      <protection hidden="1"/>
    </xf>
    <xf numFmtId="0" fontId="0" fillId="0" borderId="13" xfId="1" applyFont="1" applyBorder="1" applyProtection="1">
      <protection hidden="1"/>
    </xf>
    <xf numFmtId="0" fontId="0" fillId="0" borderId="16" xfId="1" applyFont="1" applyBorder="1" applyProtection="1">
      <protection hidden="1"/>
    </xf>
    <xf numFmtId="14" fontId="0" fillId="0" borderId="0" xfId="1" applyNumberFormat="1" applyFont="1" applyProtection="1">
      <protection hidden="1"/>
    </xf>
    <xf numFmtId="1" fontId="0" fillId="24" borderId="0" xfId="0" applyNumberFormat="1" applyFill="1" applyAlignment="1" applyProtection="1">
      <alignment horizontal="center"/>
      <protection hidden="1"/>
    </xf>
    <xf numFmtId="170" fontId="9" fillId="0" borderId="0" xfId="0" applyNumberFormat="1" applyFont="1" applyAlignment="1" applyProtection="1">
      <alignment horizontal="center" vertical="center"/>
      <protection hidden="1"/>
    </xf>
    <xf numFmtId="165" fontId="9" fillId="0" borderId="0" xfId="35" applyNumberFormat="1" applyFont="1" applyAlignment="1">
      <alignment horizontal="centerContinuous" vertical="center"/>
    </xf>
    <xf numFmtId="165" fontId="32" fillId="0" borderId="0" xfId="35" applyNumberFormat="1" applyFont="1" applyAlignment="1" applyProtection="1">
      <alignment horizontal="center" vertical="center"/>
      <protection hidden="1"/>
    </xf>
    <xf numFmtId="0" fontId="0" fillId="0" borderId="0" xfId="1" applyFont="1" applyAlignment="1" applyProtection="1">
      <alignment horizontal="centerContinuous"/>
      <protection locked="0"/>
    </xf>
    <xf numFmtId="170" fontId="0" fillId="0" borderId="0" xfId="0" quotePrefix="1" applyNumberFormat="1" applyProtection="1">
      <protection hidden="1"/>
    </xf>
    <xf numFmtId="170" fontId="10" fillId="0" borderId="0" xfId="0" quotePrefix="1" applyNumberFormat="1" applyFont="1" applyAlignment="1" applyProtection="1">
      <alignment horizontal="right"/>
      <protection hidden="1"/>
    </xf>
    <xf numFmtId="169" fontId="1" fillId="0" borderId="0" xfId="1" applyNumberFormat="1" applyFont="1" applyProtection="1">
      <protection locked="0"/>
    </xf>
    <xf numFmtId="169" fontId="0" fillId="0" borderId="0" xfId="1" applyNumberFormat="1" applyFont="1" applyProtection="1">
      <protection locked="0"/>
    </xf>
    <xf numFmtId="0" fontId="0" fillId="0" borderId="11" xfId="1" applyFont="1" applyBorder="1" applyAlignment="1">
      <alignment horizontal="left"/>
    </xf>
    <xf numFmtId="0" fontId="0" fillId="0" borderId="12" xfId="1" applyFont="1" applyBorder="1" applyAlignment="1">
      <alignment horizontal="left"/>
    </xf>
    <xf numFmtId="0" fontId="0" fillId="0" borderId="13" xfId="1" applyFont="1" applyBorder="1"/>
    <xf numFmtId="168" fontId="0" fillId="0" borderId="0" xfId="1" applyNumberFormat="1" applyFont="1" applyProtection="1">
      <protection locked="0"/>
    </xf>
    <xf numFmtId="171" fontId="9" fillId="0" borderId="0" xfId="1" applyNumberFormat="1" applyFont="1" applyAlignment="1" applyProtection="1">
      <alignment horizontal="centerContinuous"/>
      <protection locked="0"/>
    </xf>
    <xf numFmtId="171" fontId="0" fillId="0" borderId="0" xfId="0" applyNumberFormat="1"/>
    <xf numFmtId="169" fontId="0" fillId="0" borderId="0" xfId="1" applyNumberFormat="1" applyFont="1" applyAlignment="1" applyProtection="1">
      <alignment horizontal="centerContinuous"/>
      <protection locked="0"/>
    </xf>
    <xf numFmtId="169" fontId="31" fillId="0" borderId="0" xfId="35" applyNumberFormat="1" applyFont="1" applyAlignment="1" applyProtection="1">
      <alignment horizontal="centerContinuous" vertical="center"/>
      <protection hidden="1"/>
    </xf>
    <xf numFmtId="169" fontId="9" fillId="0" borderId="0" xfId="1" applyNumberFormat="1" applyFont="1" applyAlignment="1" applyProtection="1">
      <alignment horizontal="centerContinuous"/>
      <protection hidden="1"/>
    </xf>
    <xf numFmtId="169" fontId="4" fillId="0" borderId="17" xfId="1" applyNumberFormat="1" applyBorder="1" applyAlignment="1" applyProtection="1">
      <alignment horizontal="center"/>
      <protection hidden="1"/>
    </xf>
    <xf numFmtId="169" fontId="0" fillId="0" borderId="18" xfId="1" applyNumberFormat="1" applyFont="1" applyBorder="1" applyAlignment="1" applyProtection="1">
      <alignment horizontal="center"/>
      <protection hidden="1"/>
    </xf>
    <xf numFmtId="169" fontId="4" fillId="0" borderId="19" xfId="1" applyNumberFormat="1" applyBorder="1" applyAlignment="1" applyProtection="1">
      <alignment horizontal="center"/>
      <protection hidden="1"/>
    </xf>
    <xf numFmtId="169" fontId="0" fillId="0" borderId="20" xfId="1" applyNumberFormat="1" applyFont="1" applyBorder="1" applyAlignment="1" applyProtection="1">
      <alignment horizontal="center"/>
      <protection hidden="1"/>
    </xf>
    <xf numFmtId="169" fontId="0" fillId="0" borderId="21" xfId="33" quotePrefix="1" applyNumberFormat="1" applyFont="1" applyFill="1" applyBorder="1" applyProtection="1">
      <protection hidden="1"/>
    </xf>
    <xf numFmtId="169" fontId="0" fillId="0" borderId="22" xfId="1" quotePrefix="1" applyNumberFormat="1" applyFont="1" applyBorder="1" applyAlignment="1" applyProtection="1">
      <alignment horizontal="center"/>
      <protection hidden="1"/>
    </xf>
    <xf numFmtId="169" fontId="4" fillId="0" borderId="22" xfId="1" quotePrefix="1" applyNumberFormat="1" applyBorder="1" applyAlignment="1" applyProtection="1">
      <alignment horizontal="center"/>
      <protection hidden="1"/>
    </xf>
    <xf numFmtId="169" fontId="0" fillId="0" borderId="23" xfId="30" quotePrefix="1" applyNumberFormat="1" applyFont="1" applyFill="1" applyBorder="1" applyProtection="1">
      <protection hidden="1"/>
    </xf>
    <xf numFmtId="169" fontId="0" fillId="0" borderId="0" xfId="1" quotePrefix="1" applyNumberFormat="1" applyFont="1" applyProtection="1">
      <protection hidden="1"/>
    </xf>
    <xf numFmtId="169" fontId="0" fillId="0" borderId="9" xfId="30" quotePrefix="1" applyNumberFormat="1" applyFont="1" applyFill="1" applyBorder="1" applyProtection="1">
      <protection hidden="1"/>
    </xf>
    <xf numFmtId="169" fontId="0" fillId="0" borderId="24" xfId="30" quotePrefix="1" applyNumberFormat="1" applyFont="1" applyFill="1" applyBorder="1" applyProtection="1">
      <protection hidden="1"/>
    </xf>
    <xf numFmtId="169" fontId="0" fillId="0" borderId="10" xfId="30" quotePrefix="1" applyNumberFormat="1" applyFont="1" applyFill="1" applyBorder="1" applyProtection="1">
      <protection hidden="1"/>
    </xf>
    <xf numFmtId="169" fontId="0" fillId="0" borderId="14" xfId="30" quotePrefix="1" applyNumberFormat="1" applyFont="1" applyFill="1" applyBorder="1" applyProtection="1">
      <protection hidden="1"/>
    </xf>
    <xf numFmtId="169" fontId="9" fillId="0" borderId="0" xfId="0" applyNumberFormat="1" applyFont="1" applyProtection="1">
      <protection hidden="1"/>
    </xf>
    <xf numFmtId="0" fontId="0" fillId="0" borderId="0" xfId="0" applyAlignment="1" applyProtection="1">
      <alignment horizontal="left"/>
      <protection locked="0"/>
    </xf>
    <xf numFmtId="170" fontId="4" fillId="0" borderId="25" xfId="0" applyNumberFormat="1" applyFont="1" applyBorder="1" applyAlignment="1" applyProtection="1">
      <alignment horizontal="center"/>
      <protection hidden="1"/>
    </xf>
    <xf numFmtId="170" fontId="4" fillId="0" borderId="26" xfId="0" applyNumberFormat="1" applyFont="1" applyBorder="1" applyAlignment="1" applyProtection="1">
      <alignment horizontal="center"/>
      <protection hidden="1"/>
    </xf>
    <xf numFmtId="170" fontId="4" fillId="0" borderId="0" xfId="0" applyNumberFormat="1" applyFont="1" applyAlignment="1" applyProtection="1">
      <alignment horizontal="left"/>
      <protection hidden="1"/>
    </xf>
    <xf numFmtId="170" fontId="4" fillId="0" borderId="0" xfId="0" quotePrefix="1" applyNumberFormat="1" applyFont="1" applyProtection="1">
      <protection hidden="1"/>
    </xf>
    <xf numFmtId="170" fontId="4" fillId="0" borderId="0" xfId="0" quotePrefix="1" applyNumberFormat="1" applyFont="1" applyAlignment="1" applyProtection="1">
      <alignment horizontal="right"/>
      <protection hidden="1"/>
    </xf>
    <xf numFmtId="170" fontId="10" fillId="0" borderId="0" xfId="0" applyNumberFormat="1" applyFont="1" applyAlignment="1" applyProtection="1">
      <alignment horizontal="left"/>
      <protection hidden="1"/>
    </xf>
    <xf numFmtId="0" fontId="33" fillId="0" borderId="0" xfId="32" applyAlignment="1" applyProtection="1"/>
    <xf numFmtId="0" fontId="34" fillId="0" borderId="0" xfId="0" applyFont="1"/>
    <xf numFmtId="0" fontId="33" fillId="0" borderId="0" xfId="32" applyAlignment="1" applyProtection="1">
      <alignment horizontal="left"/>
    </xf>
    <xf numFmtId="0" fontId="34" fillId="0" borderId="0" xfId="0" applyFont="1" applyAlignment="1">
      <alignment horizontal="left"/>
    </xf>
    <xf numFmtId="0" fontId="0" fillId="0" borderId="0" xfId="0" applyAlignment="1">
      <alignment horizontal="left"/>
    </xf>
    <xf numFmtId="0" fontId="36" fillId="0" borderId="0" xfId="0" applyFont="1" applyAlignment="1">
      <alignment horizontal="left"/>
    </xf>
    <xf numFmtId="169" fontId="4" fillId="0" borderId="27" xfId="0" quotePrefix="1" applyNumberFormat="1" applyFont="1" applyBorder="1" applyAlignment="1" applyProtection="1">
      <alignment horizontal="center"/>
      <protection hidden="1"/>
    </xf>
    <xf numFmtId="169" fontId="4" fillId="0" borderId="29" xfId="0" quotePrefix="1" applyNumberFormat="1" applyFont="1" applyBorder="1" applyAlignment="1" applyProtection="1">
      <alignment horizontal="center"/>
      <protection hidden="1"/>
    </xf>
    <xf numFmtId="169" fontId="4" fillId="0" borderId="29" xfId="0" quotePrefix="1" applyNumberFormat="1" applyFont="1" applyBorder="1" applyProtection="1">
      <protection hidden="1"/>
    </xf>
    <xf numFmtId="169" fontId="4" fillId="0" borderId="30" xfId="0" quotePrefix="1" applyNumberFormat="1" applyFont="1" applyBorder="1" applyProtection="1">
      <protection hidden="1"/>
    </xf>
    <xf numFmtId="169" fontId="4" fillId="0" borderId="25" xfId="0" quotePrefix="1" applyNumberFormat="1" applyFont="1" applyBorder="1" applyProtection="1">
      <protection hidden="1"/>
    </xf>
    <xf numFmtId="169" fontId="4" fillId="0" borderId="25" xfId="30" quotePrefix="1" applyNumberFormat="1" applyFont="1" applyFill="1" applyBorder="1" applyProtection="1">
      <protection hidden="1"/>
    </xf>
    <xf numFmtId="169" fontId="4" fillId="0" borderId="32" xfId="0" quotePrefix="1" applyNumberFormat="1" applyFont="1" applyBorder="1" applyProtection="1">
      <protection hidden="1"/>
    </xf>
    <xf numFmtId="0" fontId="5" fillId="0" borderId="0" xfId="0" applyFont="1" applyAlignment="1">
      <alignment vertical="center"/>
    </xf>
    <xf numFmtId="0" fontId="5" fillId="0" borderId="0" xfId="0" applyFont="1"/>
    <xf numFmtId="0" fontId="37" fillId="0" borderId="0" xfId="0" applyFont="1"/>
    <xf numFmtId="0" fontId="38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169" fontId="0" fillId="0" borderId="13" xfId="1" applyNumberFormat="1" applyFont="1" applyBorder="1" applyProtection="1">
      <protection hidden="1"/>
    </xf>
    <xf numFmtId="169" fontId="0" fillId="0" borderId="23" xfId="1" applyNumberFormat="1" applyFont="1" applyBorder="1" applyProtection="1">
      <protection hidden="1"/>
    </xf>
    <xf numFmtId="168" fontId="0" fillId="0" borderId="0" xfId="1" applyNumberFormat="1" applyFont="1" applyProtection="1">
      <protection hidden="1"/>
    </xf>
    <xf numFmtId="0" fontId="4" fillId="0" borderId="0" xfId="0" applyFont="1" applyProtection="1">
      <protection locked="0"/>
    </xf>
    <xf numFmtId="165" fontId="9" fillId="0" borderId="0" xfId="35" applyNumberFormat="1" applyFont="1" applyAlignment="1">
      <alignment horizontal="centerContinuous" vertical="center" shrinkToFit="1"/>
    </xf>
    <xf numFmtId="0" fontId="0" fillId="0" borderId="0" xfId="0" applyAlignment="1" applyProtection="1">
      <alignment horizontal="centerContinuous" shrinkToFit="1"/>
      <protection locked="0"/>
    </xf>
    <xf numFmtId="170" fontId="9" fillId="0" borderId="0" xfId="0" applyNumberFormat="1" applyFont="1" applyAlignment="1" applyProtection="1">
      <alignment horizontal="centerContinuous" vertical="center" shrinkToFit="1"/>
      <protection hidden="1"/>
    </xf>
    <xf numFmtId="0" fontId="4" fillId="0" borderId="0" xfId="1" applyProtection="1">
      <protection locked="0"/>
    </xf>
    <xf numFmtId="0" fontId="0" fillId="0" borderId="37" xfId="0" pivotButton="1" applyBorder="1"/>
    <xf numFmtId="0" fontId="0" fillId="0" borderId="38" xfId="0" applyBorder="1"/>
    <xf numFmtId="0" fontId="0" fillId="0" borderId="39" xfId="0" applyBorder="1"/>
    <xf numFmtId="0" fontId="0" fillId="0" borderId="37" xfId="0" applyBorder="1"/>
    <xf numFmtId="0" fontId="0" fillId="0" borderId="40" xfId="0" applyBorder="1"/>
    <xf numFmtId="14" fontId="0" fillId="0" borderId="37" xfId="0" applyNumberFormat="1" applyBorder="1"/>
    <xf numFmtId="169" fontId="0" fillId="0" borderId="37" xfId="0" applyNumberFormat="1" applyBorder="1"/>
    <xf numFmtId="169" fontId="0" fillId="0" borderId="40" xfId="0" applyNumberFormat="1" applyBorder="1"/>
    <xf numFmtId="0" fontId="0" fillId="0" borderId="41" xfId="0" applyBorder="1"/>
    <xf numFmtId="0" fontId="0" fillId="0" borderId="42" xfId="0" applyBorder="1"/>
    <xf numFmtId="169" fontId="0" fillId="0" borderId="42" xfId="0" applyNumberFormat="1" applyBorder="1"/>
    <xf numFmtId="169" fontId="0" fillId="0" borderId="43" xfId="0" applyNumberFormat="1" applyBorder="1"/>
    <xf numFmtId="0" fontId="0" fillId="0" borderId="44" xfId="0" applyBorder="1"/>
    <xf numFmtId="0" fontId="0" fillId="0" borderId="45" xfId="0" applyBorder="1"/>
    <xf numFmtId="169" fontId="0" fillId="0" borderId="44" xfId="0" applyNumberFormat="1" applyBorder="1"/>
    <xf numFmtId="169" fontId="0" fillId="0" borderId="46" xfId="0" applyNumberFormat="1" applyBorder="1"/>
    <xf numFmtId="171" fontId="0" fillId="0" borderId="37" xfId="0" pivotButton="1" applyNumberFormat="1" applyBorder="1"/>
    <xf numFmtId="169" fontId="0" fillId="0" borderId="37" xfId="0" pivotButton="1" applyNumberFormat="1" applyBorder="1"/>
    <xf numFmtId="169" fontId="0" fillId="0" borderId="39" xfId="0" applyNumberFormat="1" applyBorder="1"/>
    <xf numFmtId="0" fontId="0" fillId="0" borderId="47" xfId="0" applyBorder="1"/>
    <xf numFmtId="169" fontId="0" fillId="0" borderId="47" xfId="0" applyNumberFormat="1" applyBorder="1"/>
    <xf numFmtId="169" fontId="0" fillId="0" borderId="48" xfId="0" applyNumberFormat="1" applyBorder="1"/>
    <xf numFmtId="170" fontId="4" fillId="0" borderId="35" xfId="0" applyNumberFormat="1" applyFont="1" applyBorder="1" applyAlignment="1" applyProtection="1">
      <alignment horizontal="left"/>
      <protection hidden="1"/>
    </xf>
    <xf numFmtId="170" fontId="4" fillId="0" borderId="36" xfId="0" applyNumberFormat="1" applyFont="1" applyBorder="1" applyAlignment="1" applyProtection="1">
      <alignment horizontal="left"/>
      <protection hidden="1"/>
    </xf>
    <xf numFmtId="169" fontId="0" fillId="0" borderId="49" xfId="0" applyNumberFormat="1" applyBorder="1"/>
    <xf numFmtId="169" fontId="0" fillId="0" borderId="50" xfId="0" applyNumberFormat="1" applyBorder="1"/>
    <xf numFmtId="0" fontId="0" fillId="0" borderId="51" xfId="0" applyBorder="1"/>
    <xf numFmtId="169" fontId="0" fillId="0" borderId="51" xfId="0" applyNumberFormat="1" applyBorder="1"/>
    <xf numFmtId="169" fontId="0" fillId="0" borderId="52" xfId="0" applyNumberFormat="1" applyBorder="1"/>
    <xf numFmtId="170" fontId="4" fillId="0" borderId="36" xfId="0" applyNumberFormat="1" applyFont="1" applyBorder="1" applyAlignment="1" applyProtection="1">
      <alignment horizontal="center"/>
      <protection hidden="1"/>
    </xf>
    <xf numFmtId="170" fontId="4" fillId="0" borderId="28" xfId="0" applyNumberFormat="1" applyFont="1" applyBorder="1" applyAlignment="1" applyProtection="1">
      <alignment horizontal="left"/>
      <protection hidden="1"/>
    </xf>
    <xf numFmtId="170" fontId="4" fillId="0" borderId="24" xfId="0" applyNumberFormat="1" applyFont="1" applyBorder="1" applyAlignment="1" applyProtection="1">
      <alignment horizontal="left"/>
      <protection hidden="1"/>
    </xf>
    <xf numFmtId="170" fontId="4" fillId="0" borderId="24" xfId="0" quotePrefix="1" applyNumberFormat="1" applyFont="1" applyBorder="1" applyProtection="1">
      <protection hidden="1"/>
    </xf>
    <xf numFmtId="170" fontId="4" fillId="0" borderId="15" xfId="0" quotePrefix="1" applyNumberFormat="1" applyFont="1" applyBorder="1" applyProtection="1">
      <protection hidden="1"/>
    </xf>
    <xf numFmtId="170" fontId="4" fillId="0" borderId="33" xfId="0" applyNumberFormat="1" applyFont="1" applyBorder="1" applyProtection="1">
      <protection hidden="1"/>
    </xf>
    <xf numFmtId="170" fontId="4" fillId="0" borderId="34" xfId="0" applyNumberFormat="1" applyFont="1" applyBorder="1" applyProtection="1">
      <protection hidden="1"/>
    </xf>
    <xf numFmtId="170" fontId="4" fillId="0" borderId="35" xfId="0" applyNumberFormat="1" applyFont="1" applyBorder="1" applyProtection="1">
      <protection hidden="1"/>
    </xf>
    <xf numFmtId="170" fontId="4" fillId="0" borderId="26" xfId="0" applyNumberFormat="1" applyFont="1" applyBorder="1" applyProtection="1">
      <protection hidden="1"/>
    </xf>
    <xf numFmtId="170" fontId="4" fillId="0" borderId="26" xfId="0" quotePrefix="1" applyNumberFormat="1" applyFont="1" applyBorder="1" applyProtection="1">
      <protection hidden="1"/>
    </xf>
    <xf numFmtId="170" fontId="4" fillId="0" borderId="53" xfId="0" applyNumberFormat="1" applyFont="1" applyBorder="1" applyProtection="1">
      <protection hidden="1"/>
    </xf>
    <xf numFmtId="170" fontId="4" fillId="0" borderId="31" xfId="0" applyNumberFormat="1" applyFont="1" applyBorder="1" applyProtection="1">
      <protection hidden="1"/>
    </xf>
    <xf numFmtId="170" fontId="4" fillId="0" borderId="54" xfId="0" applyNumberFormat="1" applyFont="1" applyBorder="1" applyProtection="1">
      <protection hidden="1"/>
    </xf>
    <xf numFmtId="170" fontId="4" fillId="0" borderId="55" xfId="0" quotePrefix="1" applyNumberFormat="1" applyFont="1" applyBorder="1" applyProtection="1">
      <protection hidden="1"/>
    </xf>
    <xf numFmtId="169" fontId="9" fillId="0" borderId="0" xfId="35" applyNumberFormat="1" applyFont="1" applyAlignment="1">
      <alignment horizontal="centerContinuous" vertical="center"/>
    </xf>
    <xf numFmtId="0" fontId="0" fillId="0" borderId="0" xfId="0" applyAlignment="1">
      <alignment horizontal="centerContinuous"/>
    </xf>
    <xf numFmtId="166" fontId="8" fillId="24" borderId="0" xfId="33" applyNumberFormat="1" applyFont="1" applyFill="1" applyBorder="1" applyProtection="1">
      <protection hidden="1"/>
    </xf>
    <xf numFmtId="4" fontId="0" fillId="24" borderId="0" xfId="1" applyNumberFormat="1" applyFont="1" applyFill="1"/>
    <xf numFmtId="4" fontId="0" fillId="0" borderId="0" xfId="1" applyNumberFormat="1" applyFont="1" applyProtection="1">
      <protection locked="0"/>
    </xf>
    <xf numFmtId="4" fontId="0" fillId="0" borderId="10" xfId="1" applyNumberFormat="1" applyFont="1" applyBorder="1" applyAlignment="1" applyProtection="1">
      <alignment vertical="top"/>
      <protection hidden="1"/>
    </xf>
    <xf numFmtId="0" fontId="0" fillId="0" borderId="0" xfId="0" applyAlignment="1">
      <alignment vertical="top"/>
    </xf>
    <xf numFmtId="1" fontId="8" fillId="23" borderId="15" xfId="35" applyNumberFormat="1" applyFont="1" applyFill="1" applyBorder="1" applyAlignment="1" applyProtection="1">
      <alignment vertical="top"/>
      <protection locked="0"/>
    </xf>
    <xf numFmtId="4" fontId="0" fillId="0" borderId="9" xfId="1" applyNumberFormat="1" applyFont="1" applyBorder="1" applyAlignment="1">
      <alignment vertical="top"/>
    </xf>
    <xf numFmtId="168" fontId="0" fillId="0" borderId="9" xfId="1" applyNumberFormat="1" applyFont="1" applyBorder="1" applyAlignment="1">
      <alignment vertical="top"/>
    </xf>
    <xf numFmtId="4" fontId="0" fillId="0" borderId="23" xfId="1" applyNumberFormat="1" applyFont="1" applyBorder="1" applyAlignment="1">
      <alignment vertical="top"/>
    </xf>
    <xf numFmtId="0" fontId="4" fillId="0" borderId="12" xfId="1" applyBorder="1" applyProtection="1">
      <protection locked="0"/>
    </xf>
    <xf numFmtId="0" fontId="0" fillId="0" borderId="16" xfId="1" applyFont="1" applyBorder="1"/>
    <xf numFmtId="0" fontId="0" fillId="0" borderId="14" xfId="1" applyFont="1" applyBorder="1" applyAlignment="1" applyProtection="1">
      <alignment horizontal="left"/>
      <protection locked="0"/>
    </xf>
    <xf numFmtId="0" fontId="43" fillId="25" borderId="0" xfId="0" applyFont="1" applyFill="1" applyAlignment="1">
      <alignment horizontal="center"/>
    </xf>
    <xf numFmtId="0" fontId="44" fillId="26" borderId="0" xfId="0" applyFont="1" applyFill="1" applyAlignment="1">
      <alignment horizontal="center" vertical="center"/>
    </xf>
    <xf numFmtId="0" fontId="4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45" fillId="26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9" fontId="0" fillId="0" borderId="9" xfId="1" applyNumberFormat="1" applyFont="1" applyBorder="1" applyAlignment="1">
      <alignment vertical="top"/>
    </xf>
    <xf numFmtId="169" fontId="46" fillId="27" borderId="9" xfId="1" applyNumberFormat="1" applyFont="1" applyFill="1" applyBorder="1" applyAlignment="1">
      <alignment vertical="top"/>
    </xf>
    <xf numFmtId="169" fontId="0" fillId="0" borderId="0" xfId="33" applyNumberFormat="1" applyFont="1" applyAlignment="1" applyProtection="1">
      <alignment horizontal="center"/>
      <protection locked="0"/>
    </xf>
    <xf numFmtId="169" fontId="46" fillId="27" borderId="0" xfId="1" applyNumberFormat="1" applyFont="1" applyFill="1" applyAlignment="1" applyProtection="1">
      <alignment horizontal="center"/>
      <protection locked="0"/>
    </xf>
    <xf numFmtId="169" fontId="0" fillId="0" borderId="0" xfId="1" applyNumberFormat="1" applyFont="1" applyAlignment="1" applyProtection="1">
      <alignment horizontal="center"/>
      <protection locked="0"/>
    </xf>
    <xf numFmtId="169" fontId="0" fillId="27" borderId="0" xfId="0" applyNumberFormat="1" applyFill="1" applyAlignment="1">
      <alignment horizontal="center"/>
    </xf>
    <xf numFmtId="169" fontId="4" fillId="27" borderId="0" xfId="1" applyNumberFormat="1" applyFill="1" applyAlignment="1" applyProtection="1">
      <alignment horizontal="center"/>
      <protection locked="0"/>
    </xf>
    <xf numFmtId="169" fontId="0" fillId="27" borderId="0" xfId="0" applyNumberFormat="1" applyFill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left"/>
      <protection locked="0"/>
    </xf>
    <xf numFmtId="165" fontId="9" fillId="0" borderId="0" xfId="35" applyNumberFormat="1" applyFont="1" applyAlignment="1">
      <alignment horizontal="centerContinuous"/>
    </xf>
    <xf numFmtId="0" fontId="0" fillId="0" borderId="0" xfId="0" applyAlignment="1" applyProtection="1">
      <alignment horizontal="centerContinuous"/>
      <protection locked="0"/>
    </xf>
    <xf numFmtId="169" fontId="0" fillId="0" borderId="0" xfId="0" applyNumberFormat="1" applyAlignment="1" applyProtection="1">
      <alignment horizontal="centerContinuous"/>
      <protection locked="0"/>
    </xf>
  </cellXfs>
  <cellStyles count="46">
    <cellStyle name="_x0007__x000b_" xfId="1" xr:uid="{F88708AC-9DEE-40B0-8239-148EFB9C67C0}"/>
    <cellStyle name="20 % - Accent1" xfId="2" builtinId="30" customBuiltin="1"/>
    <cellStyle name="20 % - Accent2" xfId="3" builtinId="34" customBuiltin="1"/>
    <cellStyle name="20 % - Accent3" xfId="4" builtinId="38" customBuiltin="1"/>
    <cellStyle name="20 % - Accent4" xfId="5" builtinId="42" customBuiltin="1"/>
    <cellStyle name="20 % - Accent5" xfId="6" builtinId="46" customBuiltin="1"/>
    <cellStyle name="20 % - Accent6" xfId="7" builtinId="50" customBuiltin="1"/>
    <cellStyle name="40 % - Accent1" xfId="8" builtinId="31" customBuiltin="1"/>
    <cellStyle name="40 % - Accent2" xfId="9" builtinId="35" customBuiltin="1"/>
    <cellStyle name="40 % - Accent3" xfId="10" builtinId="39" customBuiltin="1"/>
    <cellStyle name="40 % - Accent4" xfId="11" builtinId="43" customBuiltin="1"/>
    <cellStyle name="40 % - Accent5" xfId="12" builtinId="47" customBuiltin="1"/>
    <cellStyle name="40 % - Accent6" xfId="13" builtinId="51" customBuiltin="1"/>
    <cellStyle name="60 % - Accent1" xfId="14" builtinId="32" customBuiltin="1"/>
    <cellStyle name="60 % - Accent2" xfId="15" builtinId="36" customBuiltin="1"/>
    <cellStyle name="60 % - Accent3" xfId="16" builtinId="40" customBuiltin="1"/>
    <cellStyle name="60 % - Accent4" xfId="17" builtinId="44" customBuiltin="1"/>
    <cellStyle name="60 % - Accent5" xfId="18" builtinId="48" customBuiltin="1"/>
    <cellStyle name="60 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Avertissement" xfId="26" builtinId="11" customBuiltin="1"/>
    <cellStyle name="Calcul" xfId="27" builtinId="22" customBuiltin="1"/>
    <cellStyle name="Cellule liée" xfId="28" builtinId="24" customBuiltin="1"/>
    <cellStyle name="Entrée" xfId="29" builtinId="20" customBuiltin="1"/>
    <cellStyle name="Euro" xfId="30" xr:uid="{35B66124-0536-4EC2-B3D5-27261E0B7729}"/>
    <cellStyle name="Insatisfaisant" xfId="31" builtinId="27" customBuiltin="1"/>
    <cellStyle name="Lien hypertexte_Mode d'Emploi" xfId="32" xr:uid="{3E54A65E-CF94-47E8-B65D-3B598D3FAECF}"/>
    <cellStyle name="Milliers" xfId="33" builtinId="3"/>
    <cellStyle name="Neutre" xfId="34" builtinId="28" customBuiltin="1"/>
    <cellStyle name="Normal" xfId="0" builtinId="0"/>
    <cellStyle name="Normal_Classeur1" xfId="35" xr:uid="{BEB5C9ED-68C3-4EC8-9C46-1292DF1D246F}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_ ;[Red]\-#,##0.00\ 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_ ;[Red]\-#,##0.00\ 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#,##0.00_ ;[Red]\-#,##0.00\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_ ;[Red]\-#,##0.00\ "/>
      <alignment horizontal="center" vertical="bottom" textRotation="0" wrapText="0" indent="0" justifyLastLine="0" shrinkToFit="0" readingOrder="0"/>
      <protection locked="0" hidden="0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71" formatCode="d/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dd/mm/yy;@"/>
      <protection locked="0" hidden="0"/>
    </dxf>
    <dxf>
      <numFmt numFmtId="169" formatCode="#,##0.00_ ;[Red]\-#,##0.00\ "/>
      <protection locked="0" hidden="0"/>
    </dxf>
    <dxf>
      <numFmt numFmtId="1" formatCode="0"/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family val="2"/>
        <scheme val="none"/>
      </font>
      <numFmt numFmtId="166" formatCode="#,##0.00;\-#,##0.00;&quot;--&quot;"/>
      <fill>
        <patternFill patternType="solid">
          <fgColor indexed="64"/>
          <bgColor indexed="22"/>
        </patternFill>
      </fill>
      <protection locked="1" hidden="1"/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23" Type="http://schemas.microsoft.com/office/2006/relationships/vbaProject" Target="vbaProject.bin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/>
        <a:lstStyle/>
        <a:p>
          <a:pPr>
            <a:defRPr sz="2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dépenses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740-4214-AF7F-BEDD2A7FBC59}"/>
              </c:ext>
            </c:extLst>
          </c:dPt>
          <c:cat>
            <c:strLit>
              <c:ptCount val="1"/>
              <c:pt idx="0">
                <c:v>Virement</c:v>
              </c:pt>
            </c:strLit>
          </c:cat>
          <c:val>
            <c:numLit>
              <c:formatCode>General</c:formatCode>
              <c:ptCount val="1"/>
              <c:pt idx="0">
                <c:v>-29.97</c:v>
              </c:pt>
            </c:numLit>
          </c:val>
          <c:extLst>
            <c:ext xmlns:c16="http://schemas.microsoft.com/office/drawing/2014/chart" uri="{C3380CC4-5D6E-409C-BE32-E72D297353CC}">
              <c16:uniqueId val="{00000001-E740-4214-AF7F-BEDD2A7FB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0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[compta-secours-alimentaire.xlsm]Compte de résultat!TCD_Compte_de_résultat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r>
              <a:rPr lang="fr-FR" b="1">
                <a:latin typeface="+mj-lt"/>
              </a:rPr>
              <a:t>Compte de résultat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de résultat'!$D$4:$D$5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'Compte de résultat'!$C$6:$C$26</c:f>
              <c:strCache>
                <c:ptCount val="21"/>
                <c:pt idx="0">
                  <c:v>Achats fonctionnement</c:v>
                </c:pt>
                <c:pt idx="1">
                  <c:v>Achats produits alimentaires</c:v>
                </c:pt>
                <c:pt idx="2">
                  <c:v>Aide logement, énergie, eau</c:v>
                </c:pt>
                <c:pt idx="3">
                  <c:v>Aides transport garage</c:v>
                </c:pt>
                <c:pt idx="4">
                  <c:v>Braderie</c:v>
                </c:pt>
                <c:pt idx="5">
                  <c:v>Contribution des bénéficiaires</c:v>
                </c:pt>
                <c:pt idx="6">
                  <c:v>Dépôts billets</c:v>
                </c:pt>
                <c:pt idx="7">
                  <c:v>Dépôts pièces</c:v>
                </c:pt>
                <c:pt idx="8">
                  <c:v>Divers</c:v>
                </c:pt>
                <c:pt idx="9">
                  <c:v>Don'Action</c:v>
                </c:pt>
                <c:pt idx="10">
                  <c:v>Dons des associations</c:v>
                </c:pt>
                <c:pt idx="11">
                  <c:v>Dons des particuliers</c:v>
                </c:pt>
                <c:pt idx="12">
                  <c:v>Frais bancaires</c:v>
                </c:pt>
                <c:pt idx="13">
                  <c:v>Loyer</c:v>
                </c:pt>
                <c:pt idx="14">
                  <c:v>Retrait espèces</c:v>
                </c:pt>
                <c:pt idx="15">
                  <c:v>Subvention collectivité locale</c:v>
                </c:pt>
                <c:pt idx="16">
                  <c:v>Téléphone-affranchissement</c:v>
                </c:pt>
                <c:pt idx="17">
                  <c:v>Vente boutique</c:v>
                </c:pt>
                <c:pt idx="18">
                  <c:v>Vente vestiaire neuf</c:v>
                </c:pt>
                <c:pt idx="19">
                  <c:v>Vente vestiaire occasion</c:v>
                </c:pt>
                <c:pt idx="20">
                  <c:v>Virement livret CMSO</c:v>
                </c:pt>
              </c:strCache>
            </c:strRef>
          </c:cat>
          <c:val>
            <c:numRef>
              <c:f>'Compte de résultat'!$D$6:$D$26</c:f>
              <c:numCache>
                <c:formatCode>#\ ##0.00_ ;[Red]\-#\ ##0.00\ </c:formatCode>
                <c:ptCount val="21"/>
                <c:pt idx="0">
                  <c:v>-400.56</c:v>
                </c:pt>
                <c:pt idx="1">
                  <c:v>-293.97000000000003</c:v>
                </c:pt>
                <c:pt idx="2">
                  <c:v>-721.98</c:v>
                </c:pt>
                <c:pt idx="3">
                  <c:v>-280</c:v>
                </c:pt>
                <c:pt idx="6">
                  <c:v>-5970</c:v>
                </c:pt>
                <c:pt idx="7">
                  <c:v>-1052.46</c:v>
                </c:pt>
                <c:pt idx="8">
                  <c:v>-162.25</c:v>
                </c:pt>
                <c:pt idx="10">
                  <c:v>-100</c:v>
                </c:pt>
                <c:pt idx="12">
                  <c:v>-17.32</c:v>
                </c:pt>
                <c:pt idx="13">
                  <c:v>-3493.0200000000004</c:v>
                </c:pt>
                <c:pt idx="14">
                  <c:v>-440</c:v>
                </c:pt>
                <c:pt idx="16">
                  <c:v>-23.96</c:v>
                </c:pt>
                <c:pt idx="20">
                  <c:v>-12000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3C-4146-90A0-4D1DCDA78D3E}"/>
            </c:ext>
          </c:extLst>
        </c:ser>
        <c:ser>
          <c:idx val="1"/>
          <c:order val="1"/>
          <c:tx>
            <c:strRef>
              <c:f>'Compte de résultat'!$E$4:$E$5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'Compte de résultat'!$C$6:$C$26</c:f>
              <c:strCache>
                <c:ptCount val="21"/>
                <c:pt idx="0">
                  <c:v>Achats fonctionnement</c:v>
                </c:pt>
                <c:pt idx="1">
                  <c:v>Achats produits alimentaires</c:v>
                </c:pt>
                <c:pt idx="2">
                  <c:v>Aide logement, énergie, eau</c:v>
                </c:pt>
                <c:pt idx="3">
                  <c:v>Aides transport garage</c:v>
                </c:pt>
                <c:pt idx="4">
                  <c:v>Braderie</c:v>
                </c:pt>
                <c:pt idx="5">
                  <c:v>Contribution des bénéficiaires</c:v>
                </c:pt>
                <c:pt idx="6">
                  <c:v>Dépôts billets</c:v>
                </c:pt>
                <c:pt idx="7">
                  <c:v>Dépôts pièces</c:v>
                </c:pt>
                <c:pt idx="8">
                  <c:v>Divers</c:v>
                </c:pt>
                <c:pt idx="9">
                  <c:v>Don'Action</c:v>
                </c:pt>
                <c:pt idx="10">
                  <c:v>Dons des associations</c:v>
                </c:pt>
                <c:pt idx="11">
                  <c:v>Dons des particuliers</c:v>
                </c:pt>
                <c:pt idx="12">
                  <c:v>Frais bancaires</c:v>
                </c:pt>
                <c:pt idx="13">
                  <c:v>Loyer</c:v>
                </c:pt>
                <c:pt idx="14">
                  <c:v>Retrait espèces</c:v>
                </c:pt>
                <c:pt idx="15">
                  <c:v>Subvention collectivité locale</c:v>
                </c:pt>
                <c:pt idx="16">
                  <c:v>Téléphone-affranchissement</c:v>
                </c:pt>
                <c:pt idx="17">
                  <c:v>Vente boutique</c:v>
                </c:pt>
                <c:pt idx="18">
                  <c:v>Vente vestiaire neuf</c:v>
                </c:pt>
                <c:pt idx="19">
                  <c:v>Vente vestiaire occasion</c:v>
                </c:pt>
                <c:pt idx="20">
                  <c:v>Virement livret CMSO</c:v>
                </c:pt>
              </c:strCache>
            </c:strRef>
          </c:cat>
          <c:val>
            <c:numRef>
              <c:f>'Compte de résultat'!$E$6:$E$26</c:f>
              <c:numCache>
                <c:formatCode>#\ ##0.00_ ;[Red]\-#\ ##0.00\ </c:formatCode>
                <c:ptCount val="21"/>
                <c:pt idx="0">
                  <c:v>11.99</c:v>
                </c:pt>
                <c:pt idx="2">
                  <c:v>142</c:v>
                </c:pt>
                <c:pt idx="4">
                  <c:v>726.5</c:v>
                </c:pt>
                <c:pt idx="5">
                  <c:v>1714.5</c:v>
                </c:pt>
                <c:pt idx="6">
                  <c:v>5970</c:v>
                </c:pt>
                <c:pt idx="7">
                  <c:v>1052.46</c:v>
                </c:pt>
                <c:pt idx="8">
                  <c:v>16.5</c:v>
                </c:pt>
                <c:pt idx="9">
                  <c:v>1343.26</c:v>
                </c:pt>
                <c:pt idx="11">
                  <c:v>70</c:v>
                </c:pt>
                <c:pt idx="14">
                  <c:v>400</c:v>
                </c:pt>
                <c:pt idx="15">
                  <c:v>50</c:v>
                </c:pt>
                <c:pt idx="17">
                  <c:v>3740.4999999999995</c:v>
                </c:pt>
                <c:pt idx="18">
                  <c:v>284.39999999999998</c:v>
                </c:pt>
                <c:pt idx="19">
                  <c:v>167</c:v>
                </c:pt>
                <c:pt idx="20">
                  <c:v>4100.5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3C-4146-90A0-4D1DCDA78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8"/>
        <c:overlap val="100"/>
        <c:axId val="688083360"/>
        <c:axId val="688060800"/>
      </c:barChart>
      <c:catAx>
        <c:axId val="68808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effectLst>
                  <a:glow rad="88900">
                    <a:schemeClr val="bg1"/>
                  </a:glo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8060800"/>
        <c:crosses val="autoZero"/>
        <c:auto val="1"/>
        <c:lblAlgn val="ctr"/>
        <c:lblOffset val="100"/>
        <c:noMultiLvlLbl val="0"/>
      </c:catAx>
      <c:valAx>
        <c:axId val="68806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[Green]#\ ##0;[Red]\-#\ 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8083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53</xdr:row>
      <xdr:rowOff>95250</xdr:rowOff>
    </xdr:from>
    <xdr:to>
      <xdr:col>3</xdr:col>
      <xdr:colOff>533400</xdr:colOff>
      <xdr:row>59</xdr:row>
      <xdr:rowOff>190500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76475" y="17573625"/>
          <a:ext cx="333375" cy="1924050"/>
        </a:xfrm>
        <a:prstGeom prst="rightBrac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3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6162" name="Chart 6">
          <a:extLst>
            <a:ext uri="{FF2B5EF4-FFF2-40B4-BE49-F238E27FC236}">
              <a16:creationId xmlns:a16="http://schemas.microsoft.com/office/drawing/2014/main" id="{00000000-0008-0000-0600-0000326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82550</xdr:colOff>
      <xdr:row>3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6163" name="Chart 7">
          <a:extLst>
            <a:ext uri="{FF2B5EF4-FFF2-40B4-BE49-F238E27FC236}">
              <a16:creationId xmlns:a16="http://schemas.microsoft.com/office/drawing/2014/main" id="{00000000-0008-0000-0600-0000336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7</xdr:col>
      <xdr:colOff>0</xdr:colOff>
      <xdr:row>61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Mes%20data/aines_ruraux/Fichiers%20Comptabilit&#233;/Comptabilit&#233;%20informatis&#233;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ques/AppData/Local/Microsoft/Windows/INetCache/OLK6BB6/Donnees/kbf830/MES%20DOCUMENTS/SGE_SUIVI/Suivi_SG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ques/AppData/Local/Microsoft/Windows/INetCache/OLK6BB6/Donnees/kbf830/MES%20DOCUMENTS/SGE_SUIVI/SUIVI_JOURNALIER_SGE_V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 d'Emploi"/>
      <sheetName val="Paramètres"/>
      <sheetName val="Journal"/>
      <sheetName val="Trésorerie"/>
      <sheetName val="Activités"/>
      <sheetName val="Compte de résultat"/>
      <sheetName val="Bilan Rapprochement"/>
      <sheetName val="Macro"/>
    </sheetNames>
    <sheetDataSet>
      <sheetData sheetId="0" refreshError="1"/>
      <sheetData sheetId="1">
        <row r="4">
          <cell r="B4" t="str">
            <v>Caisse</v>
          </cell>
        </row>
        <row r="5">
          <cell r="B5" t="str">
            <v>Banque</v>
          </cell>
        </row>
        <row r="6">
          <cell r="B6" t="str">
            <v>Livret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ez_moi"/>
      <sheetName val="Une"/>
      <sheetName val="Tableau"/>
      <sheetName val="dossiers_en_cours"/>
      <sheetName val="dossiers_29plus"/>
      <sheetName val="details_Recours"/>
      <sheetName val="details_FSL"/>
      <sheetName val="DELAIS_EN_COURS"/>
      <sheetName val="Evol_delais"/>
      <sheetName val="export"/>
      <sheetName val="vendredi"/>
      <sheetName val="doc_export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2">
          <cell r="N32">
            <v>39961</v>
          </cell>
        </row>
        <row r="33">
          <cell r="N33">
            <v>134</v>
          </cell>
        </row>
        <row r="34">
          <cell r="N34">
            <v>124</v>
          </cell>
        </row>
        <row r="35">
          <cell r="N35">
            <v>33</v>
          </cell>
        </row>
        <row r="36">
          <cell r="N36">
            <v>8</v>
          </cell>
        </row>
        <row r="37">
          <cell r="N37">
            <v>3</v>
          </cell>
        </row>
        <row r="38">
          <cell r="N38">
            <v>302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ez-moi"/>
      <sheetName val="relances"/>
      <sheetName val="SUIVI_SGE_PEC"/>
      <sheetName val="SUIVI_SGE_DELAI"/>
      <sheetName val="dossiers_CEC"/>
      <sheetName val="SGE_extract"/>
      <sheetName val="doc_export"/>
      <sheetName val="Macro"/>
      <sheetName val="parametrage"/>
    </sheetNames>
    <sheetDataSet>
      <sheetData sheetId="0" refreshError="1"/>
      <sheetData sheetId="1" refreshError="1"/>
      <sheetData sheetId="2">
        <row r="1">
          <cell r="A1" t="str">
            <v xml:space="preserve">DIFFUSION  : CG MMN </v>
          </cell>
          <cell r="D1" t="str">
            <v xml:space="preserve">SUIVI JOURNALIER RÉCLAMATIONS  SGE - </v>
          </cell>
        </row>
        <row r="2">
          <cell r="A2" t="str">
            <v>guichet à relancer</v>
          </cell>
          <cell r="B2" t="str">
            <v>Acheminement</v>
          </cell>
          <cell r="D2" t="str">
            <v>du 1er JANVIER 2007 au 18 DECEMBRE 2007</v>
          </cell>
        </row>
        <row r="3">
          <cell r="A3" t="str">
            <v>Etape</v>
          </cell>
          <cell r="B3" t="str">
            <v>Prendre en charge</v>
          </cell>
          <cell r="D3" t="str">
            <v>SGE - M009 - RECLAMATIONS à PRENDRE EN CHARGE</v>
          </cell>
        </row>
        <row r="4">
          <cell r="A4" t="str">
            <v>délai valid / ce jour</v>
          </cell>
          <cell r="B4" t="str">
            <v>(Tous)</v>
          </cell>
        </row>
        <row r="6">
          <cell r="A6" t="str">
            <v>NB jours</v>
          </cell>
          <cell r="F6" t="str">
            <v>PDL num</v>
          </cell>
          <cell r="G6" t="str">
            <v>délais num</v>
          </cell>
          <cell r="H6" t="str">
            <v>depart num</v>
          </cell>
        </row>
        <row r="7">
          <cell r="A7" t="str">
            <v>Département</v>
          </cell>
          <cell r="B7" t="str">
            <v>n° affaire - Date =&gt;délai</v>
          </cell>
          <cell r="C7" t="str">
            <v>PDM Commune Raison Sociale</v>
          </cell>
          <cell r="D7" t="str">
            <v>détails</v>
          </cell>
          <cell r="E7" t="str">
            <v>Somme</v>
          </cell>
        </row>
        <row r="8">
          <cell r="A8" t="str">
            <v>59</v>
          </cell>
          <cell r="B8" t="str">
            <v xml:space="preserve"> 21 404 856  -  13.12.2007  =&gt;  5 j</v>
          </cell>
          <cell r="C8" t="str">
            <v>1 246 020 186 408  -  GRAND FAYT  -  EARL BOULEAU</v>
          </cell>
          <cell r="D8" t="str">
            <v>LE REMPLACEMENT DU TABLEAU DE COMPTAGE A ETE PROGRAMME POUR MISE EN CONFORMITE SUITE A L'ABSENCE DE DISJONCTEUR QUI AVAIT ETE DEPOSE ET SHUINTE MAIS LES FRAIS ONT ETE GENERES AUTOMATIQUEMENT PAR L'AC DE POSE TABLEAU // merci d'effectuer l'annulation des f</v>
          </cell>
          <cell r="E8">
            <v>1</v>
          </cell>
          <cell r="F8" t="str">
            <v>01246020186408</v>
          </cell>
          <cell r="G8">
            <v>5</v>
          </cell>
          <cell r="H8" t="str">
            <v>59</v>
          </cell>
        </row>
        <row r="9">
          <cell r="B9" t="str">
            <v xml:space="preserve"> 21 418 335  -  14.12.2007  =&gt;  4 j</v>
          </cell>
          <cell r="C9" t="str">
            <v>1 150 506 508 530  -  LILLE  -  PENEZ</v>
          </cell>
          <cell r="D9" t="str">
            <v>L ancien compteur n enregistrait plus en heures creuses. il a été changé le 12/12/07 . vous avez prévu un  redresst. pouvez vous nous communiquer les elements pour redresst de notre coté. merci</v>
          </cell>
          <cell r="E9">
            <v>1</v>
          </cell>
          <cell r="F9" t="str">
            <v>01150506508530</v>
          </cell>
          <cell r="G9">
            <v>4</v>
          </cell>
          <cell r="H9" t="str">
            <v>59</v>
          </cell>
        </row>
        <row r="10">
          <cell r="B10" t="str">
            <v xml:space="preserve"> 21 418 717  -  14.12.2007  =&gt;  4 j</v>
          </cell>
          <cell r="C10" t="str">
            <v>1 166 135 891 307  -  WATTRELOS  -  DHONT  DIDIER</v>
          </cell>
          <cell r="D10" t="str">
            <v>le client dit avoir résilié et fait déposer le branchement 1 semaine après sa pose  cons il ne comprend pas pourquoi il recoit la facture ce jour avec un montant estimé //merci de recherche le BI de pose et de depose</v>
          </cell>
          <cell r="E10">
            <v>1</v>
          </cell>
          <cell r="F10" t="str">
            <v>01166135891307</v>
          </cell>
          <cell r="G10">
            <v>4</v>
          </cell>
          <cell r="H10" t="str">
            <v>59</v>
          </cell>
        </row>
        <row r="11">
          <cell r="B11" t="str">
            <v xml:space="preserve"> 21 418 816  -  14.12.2007  =&gt;  4 j</v>
          </cell>
          <cell r="C11" t="str">
            <v>1 150 506 403 033  -  ARMENTIERES  -  TEAM LOGISTICS</v>
          </cell>
          <cell r="D11" t="str">
            <v>pas de reglement depuis mars 07 merci de couper ce contrat au brancgement car cptr inacc</v>
          </cell>
          <cell r="E11">
            <v>1</v>
          </cell>
          <cell r="F11" t="str">
            <v>01150506403033</v>
          </cell>
          <cell r="G11">
            <v>4</v>
          </cell>
          <cell r="H11" t="str">
            <v>59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61.861836226853" createdVersion="8" refreshedVersion="8" recordCount="227" xr:uid="{5588F7DB-D138-44BE-9D5A-F420A236FD0A}">
  <cacheSource type="worksheet">
    <worksheetSource ref="A1:L228" sheet="Journal"/>
  </cacheSource>
  <cacheFields count="12">
    <cacheField name="Nature" numFmtId="166">
      <sharedItems count="5">
        <s v="Solde initial"/>
        <s v="recettes"/>
        <s v="dépenses"/>
        <s v="" u="1"/>
        <s v="--" u="1"/>
      </sharedItems>
    </cacheField>
    <cacheField name="CNC" numFmtId="14">
      <sharedItems count="6">
        <s v=" initial"/>
        <s v=""/>
        <s v="Comptabilisé"/>
        <s v="Non Comptabilisé"/>
        <e v="#REF!" u="1"/>
        <s v="initial" u="1"/>
      </sharedItems>
    </cacheField>
    <cacheField name="mois" numFmtId="1">
      <sharedItems containsSemiMixedTypes="0" containsString="0" containsNumber="1" containsInteger="1" minValue="1" maxValue="6"/>
    </cacheField>
    <cacheField name="Montant" numFmtId="0">
      <sharedItems containsSemiMixedTypes="0" containsString="0" containsNumber="1" minValue="-8000" maxValue="20857.75"/>
    </cacheField>
    <cacheField name="date" numFmtId="168">
      <sharedItems containsSemiMixedTypes="0" containsNonDate="0" containsDate="1" containsString="0" minDate="2024-01-01T00:00:00" maxDate="2024-06-08T00:00:00"/>
    </cacheField>
    <cacheField name="N° d'enregistrement" numFmtId="169">
      <sharedItems containsBlank="1" containsMixedTypes="1" containsNumber="1" containsInteger="1" minValue="2164172" maxValue="25556166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224"/>
    </cacheField>
    <cacheField name="libellé" numFmtId="0">
      <sharedItems/>
    </cacheField>
    <cacheField name="imputation" numFmtId="0">
      <sharedItems/>
    </cacheField>
    <cacheField name="Compte" numFmtId="0">
      <sharedItems containsBlank="1" count="4">
        <s v="Caisse"/>
        <s v="Banque"/>
        <s v="Livret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61.861836342592" createdVersion="8" refreshedVersion="8" recordCount="227" xr:uid="{70D5BD82-B429-469D-8A7D-95B35F212AA3}">
  <cacheSource type="worksheet">
    <worksheetSource ref="A1:L228" sheet="Journal"/>
  </cacheSource>
  <cacheFields count="12">
    <cacheField name="Nature" numFmtId="166">
      <sharedItems count="5">
        <s v="Solde initial"/>
        <s v="recettes"/>
        <s v="dépenses"/>
        <s v="" u="1"/>
        <s v="--" u="1"/>
      </sharedItems>
    </cacheField>
    <cacheField name="CNC" numFmtId="14">
      <sharedItems count="6">
        <s v=" initial"/>
        <s v=""/>
        <s v="Comptabilisé"/>
        <s v="Non Comptabilisé"/>
        <e v="#REF!" u="1"/>
        <s v="initial" u="1"/>
      </sharedItems>
    </cacheField>
    <cacheField name="mois" numFmtId="1">
      <sharedItems containsSemiMixedTypes="0" containsString="0" containsNumber="1" containsInteger="1" minValue="1" maxValue="10" count="8">
        <n v="1"/>
        <n v="2"/>
        <n v="3"/>
        <n v="4"/>
        <n v="5"/>
        <n v="6"/>
        <n v="10" u="1"/>
        <n v="9" u="1"/>
      </sharedItems>
    </cacheField>
    <cacheField name="Montant" numFmtId="0">
      <sharedItems containsSemiMixedTypes="0" containsString="0" containsNumber="1" minValue="-8000" maxValue="20857.75"/>
    </cacheField>
    <cacheField name="date" numFmtId="168">
      <sharedItems containsSemiMixedTypes="0" containsNonDate="0" containsDate="1" containsString="0" minDate="1899-12-30T00:00:00" maxDate="2024-10-08T00:00:00" count="94">
        <d v="2024-01-01T00:00:00"/>
        <d v="2024-01-03T00:00:00"/>
        <d v="2024-01-05T00:00:00"/>
        <d v="2024-01-06T00:00:00"/>
        <d v="2024-01-10T00:00:00"/>
        <d v="2024-01-11T00:00:00"/>
        <d v="2024-01-12T00:00:00"/>
        <d v="2024-01-17T00:00:00"/>
        <d v="2024-01-18T00:00:00"/>
        <d v="2024-01-19T00:00:00"/>
        <d v="2024-01-21T00:00:00"/>
        <d v="2024-01-22T00:00:00"/>
        <d v="2024-01-24T00:00:00"/>
        <d v="2024-01-30T00:00:00"/>
        <d v="2024-01-31T00:00:00"/>
        <d v="2024-02-01T00:00:00"/>
        <d v="2024-02-02T00:00:00"/>
        <d v="2024-02-06T00:00:00"/>
        <d v="2024-02-09T00:00:00"/>
        <d v="2024-02-13T00:00:00"/>
        <d v="2024-02-14T00:00:00"/>
        <d v="2024-02-16T00:00:00"/>
        <d v="2024-02-19T00:00:00"/>
        <d v="2024-02-20T00:00:00"/>
        <d v="2024-02-21T00:00:00"/>
        <d v="2024-02-22T00:00:00"/>
        <d v="2024-02-23T00:00:00"/>
        <d v="2024-02-24T00:00:00"/>
        <d v="2024-02-28T00:00:00"/>
        <d v="2024-02-29T00:00:00"/>
        <d v="2024-03-01T00:00:00"/>
        <d v="2024-03-06T00:00:00"/>
        <d v="2024-03-08T00:00:00"/>
        <d v="2024-03-13T00:00:00"/>
        <d v="2024-03-14T00:00:00"/>
        <d v="2024-03-15T00:00:00"/>
        <d v="2024-03-16T00:00:00"/>
        <d v="2024-03-18T00:00:00"/>
        <d v="2024-03-20T00:00:00"/>
        <d v="2024-03-21T00:00:00"/>
        <d v="2024-03-22T00:00:00"/>
        <d v="2024-03-24T00:00:00"/>
        <d v="2024-03-27T00:00:00"/>
        <d v="2024-03-29T00:00:00"/>
        <d v="2024-03-30T00:00:00"/>
        <d v="2024-03-31T00:00:00"/>
        <d v="2024-04-03T00:00:00"/>
        <d v="2024-04-05T00:00:00"/>
        <d v="2024-04-10T00:00:00"/>
        <d v="2024-04-12T00:00:00"/>
        <d v="2024-04-17T00:00:00"/>
        <d v="2024-04-19T00:00:00"/>
        <d v="2024-04-22T00:00:00"/>
        <d v="2024-04-24T00:00:00"/>
        <d v="2024-04-26T00:00:00"/>
        <d v="2024-04-27T00:00:00"/>
        <d v="2024-04-29T00:00:00"/>
        <d v="2024-04-30T00:00:00"/>
        <d v="2024-05-02T00:00:00"/>
        <d v="2024-05-03T00:00:00"/>
        <d v="2024-05-04T00:00:00"/>
        <d v="2024-05-05T00:00:00"/>
        <d v="2024-05-06T00:00:00"/>
        <d v="2024-05-07T00:00:00"/>
        <d v="2024-05-13T00:00:00"/>
        <d v="2024-05-15T00:00:00"/>
        <d v="2024-05-17T00:00:00"/>
        <d v="2024-05-24T00:00:00"/>
        <d v="2024-05-23T00:00:00"/>
        <d v="2024-05-22T00:00:00"/>
        <d v="2024-05-14T00:00:00"/>
        <d v="2024-05-31T00:00:00"/>
        <d v="2024-06-06T00:00:00"/>
        <d v="2024-06-05T00:00:00"/>
        <d v="2024-06-07T00:00:00"/>
        <d v="2024-05-16T00:00:00" u="1"/>
        <d v="2024-04-13T00:00:00" u="1"/>
        <d v="2024-10-07T00:00:00" u="1"/>
        <d v="1900-01-20T00:00:00" u="1"/>
        <d v="2024-03-25T00:00:00" u="1"/>
        <d v="2019-01-01T00:00:00" u="1"/>
        <d v="2018-02-02T00:00:00" u="1"/>
        <d v="1899-12-31T00:00:00" u="1"/>
        <d v="2014-02-05T00:00:00" u="1"/>
        <d v="2014-04-15T00:00:00" u="1"/>
        <d v="2018-01-26T00:00:00" u="1"/>
        <d v="2014-03-29T00:00:00" u="1"/>
        <d v="2014-04-01T00:00:00" u="1"/>
        <d v="2018-01-12T00:00:00" u="1"/>
        <d v="1899-12-30T00:00:00" u="1"/>
        <d v="2018-01-15T00:00:00" u="1"/>
        <d v="2014-01-01T00:00:00" u="1"/>
        <d v="2018-01-01T00:00:00" u="1"/>
        <d v="2014-09-15T00:00:00" u="1"/>
      </sharedItems>
    </cacheField>
    <cacheField name="N° d'enregistrement" numFmtId="169">
      <sharedItems containsBlank="1" containsMixedTypes="1" containsNumber="1" containsInteger="1" minValue="2164172" maxValue="25556166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224"/>
    </cacheField>
    <cacheField name="libellé" numFmtId="0">
      <sharedItems containsBlank="1" count="71">
        <s v=" Solde initial"/>
        <s v="Part bénéficiaires"/>
        <s v="Vente boutique"/>
        <s v="Don particulier"/>
        <s v="Chèque 2023 regularisation"/>
        <s v="Aide GARNAUD EDF"/>
        <s v="Aide MOTTE GARAGE"/>
        <s v="Aide St MAZARD PICOTY"/>
        <s v="Loyer janvier"/>
        <s v="Virement livret CMSO"/>
        <s v="Livret CMSO"/>
        <s v="Téléphone"/>
        <s v="Aide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RIBE ENGIE"/>
        <s v="Achat cartouches encre"/>
        <s v="Loyer avril"/>
        <s v="Achat pommes EPINOUX"/>
        <s v="Retrait monnaie braderie"/>
        <s v="Chèque CHESTIER"/>
        <s v="Chèque DUPAIX Alice"/>
        <s v="Chèque GNENET"/>
        <s v="Chèque HARDOUIN"/>
        <s v="Chèque MAINIER ANAELLE"/>
        <s v="Chèque MAINIER Anita"/>
        <s v="Chèque RAYNEY"/>
        <s v="Chèque VIGNIER"/>
        <s v="Vente braderie"/>
        <s v="SUBVENTION A VERIFIER"/>
        <s v="Achats viennoiseries"/>
        <s v="Achat étagères M Bricolage"/>
        <s v="Loyer mai "/>
        <s v="Prêt Sylvie MARCK EDF"/>
        <s v="Achat Leclerc repas electriciens"/>
        <s v="Achats fournitures electriques"/>
        <s v="Rejet chèque BABEAU "/>
        <s v="Régularisation chèque BABEAU"/>
        <s v="Chèque BOISNIER"/>
        <s v="Chèque ARDOUIN"/>
        <s v="Chèque HANNAN"/>
        <s v="Remboursement Sylvie MARCK"/>
        <s v="Virement pour paiement Fédé"/>
        <s v="Chèque DORFIAC Jacky"/>
        <s v="Chèque MICHELET Francois"/>
        <m u="1"/>
        <s v="Chèque outique" u="1"/>
        <s v="Cotisation Fédération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0">
        <s v="Gestion"/>
        <s v="Contribution des bénéficiaires"/>
        <s v="Vente boutique"/>
        <s v="Dons des particuliers"/>
        <s v="Divers"/>
        <s v="Aide logement, énergie, eau"/>
        <s v="Aides transport garage"/>
        <s v="Loyer"/>
        <s v="Virement livret CMSO"/>
        <s v="Virement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m u="1"/>
        <s v="Cotisations Fédération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 count="4">
        <s v="Caisse"/>
        <s v="Banque"/>
        <s v="Livret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61.861836458331" createdVersion="8" refreshedVersion="8" recordCount="227" xr:uid="{1F7E5545-BE0F-48A7-B532-E5DF1883C861}">
  <cacheSource type="worksheet">
    <worksheetSource ref="A1:L228" sheet="Journal"/>
  </cacheSource>
  <cacheFields count="12">
    <cacheField name="Nature" numFmtId="166">
      <sharedItems count="5">
        <s v="Solde initial"/>
        <s v="recettes"/>
        <s v="dépenses"/>
        <s v="" u="1"/>
        <s v="--" u="1"/>
      </sharedItems>
    </cacheField>
    <cacheField name="CNC" numFmtId="14">
      <sharedItems/>
    </cacheField>
    <cacheField name="mois" numFmtId="1">
      <sharedItems containsSemiMixedTypes="0" containsString="0" containsNumber="1" containsInteger="1" minValue="1" maxValue="6"/>
    </cacheField>
    <cacheField name="Montant" numFmtId="0">
      <sharedItems containsSemiMixedTypes="0" containsString="0" containsNumber="1" minValue="-8000" maxValue="20857.75"/>
    </cacheField>
    <cacheField name="date" numFmtId="168">
      <sharedItems containsSemiMixedTypes="0" containsNonDate="0" containsDate="1" containsString="0" minDate="2024-01-01T00:00:00" maxDate="2024-06-08T00:00:00"/>
    </cacheField>
    <cacheField name="N° d'enregistrement" numFmtId="169">
      <sharedItems containsBlank="1" containsMixedTypes="1" containsNumber="1" containsInteger="1" minValue="2164172" maxValue="25556166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224"/>
    </cacheField>
    <cacheField name="libellé" numFmtId="0">
      <sharedItems/>
    </cacheField>
    <cacheField name="imputation" numFmtId="0">
      <sharedItems containsBlank="1" count="30">
        <s v="Gestion"/>
        <s v="Contribution des bénéficiaires"/>
        <s v="Vente boutique"/>
        <s v="Dons des particuliers"/>
        <s v="Divers"/>
        <s v="Aide logement, énergie, eau"/>
        <s v="Aides transport garage"/>
        <s v="Loyer"/>
        <s v="Virement livret CMSO"/>
        <s v="Virement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m u="1"/>
        <s v="Cotisations Fédération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61.861836574077" createdVersion="8" refreshedVersion="8" recordCount="227" xr:uid="{251D4C3A-8BAD-43EE-820A-CB5F44D5B2CF}">
  <cacheSource type="worksheet">
    <worksheetSource ref="A1:L228" sheet="Journal"/>
  </cacheSource>
  <cacheFields count="12">
    <cacheField name="Nature" numFmtId="166">
      <sharedItems count="5">
        <s v="Solde initial"/>
        <s v="recettes"/>
        <s v="dépenses"/>
        <s v="" u="1"/>
        <s v="--" u="1"/>
      </sharedItems>
    </cacheField>
    <cacheField name="CNC" numFmtId="14">
      <sharedItems/>
    </cacheField>
    <cacheField name="mois" numFmtId="1">
      <sharedItems containsSemiMixedTypes="0" containsString="0" containsNumber="1" containsInteger="1" minValue="1" maxValue="6"/>
    </cacheField>
    <cacheField name="Montant" numFmtId="0">
      <sharedItems containsSemiMixedTypes="0" containsString="0" containsNumber="1" minValue="-8000" maxValue="20857.75"/>
    </cacheField>
    <cacheField name="date" numFmtId="168">
      <sharedItems containsSemiMixedTypes="0" containsNonDate="0" containsDate="1" containsString="0" minDate="2024-01-01T00:00:00" maxDate="2024-06-08T00:00:00"/>
    </cacheField>
    <cacheField name="N° d'enregistrement" numFmtId="169">
      <sharedItems containsBlank="1" containsMixedTypes="1" containsNumber="1" containsInteger="1" minValue="2164172" maxValue="25556166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224"/>
    </cacheField>
    <cacheField name="libellé" numFmtId="0">
      <sharedItems containsBlank="1" count="71">
        <s v=" Solde initial"/>
        <s v="Part bénéficiaires"/>
        <s v="Vente boutique"/>
        <s v="Don particulier"/>
        <s v="Chèque 2023 regularisation"/>
        <s v="Aide GARNAUD EDF"/>
        <s v="Aide MOTTE GARAGE"/>
        <s v="Aide St MAZARD PICOTY"/>
        <s v="Loyer janvier"/>
        <s v="Virement livret CMSO"/>
        <s v="Livret CMSO"/>
        <s v="Téléphone"/>
        <s v="Aide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RIBE ENGIE"/>
        <s v="Achat cartouches encre"/>
        <s v="Loyer avril"/>
        <s v="Achat pommes EPINOUX"/>
        <s v="Retrait monnaie braderie"/>
        <s v="Chèque CHESTIER"/>
        <s v="Chèque DUPAIX Alice"/>
        <s v="Chèque GNENET"/>
        <s v="Chèque HARDOUIN"/>
        <s v="Chèque MAINIER ANAELLE"/>
        <s v="Chèque MAINIER Anita"/>
        <s v="Chèque RAYNEY"/>
        <s v="Chèque VIGNIER"/>
        <s v="Vente braderie"/>
        <s v="SUBVENTION A VERIFIER"/>
        <s v="Achats viennoiseries"/>
        <s v="Achat étagères M Bricolage"/>
        <s v="Loyer mai "/>
        <s v="Prêt Sylvie MARCK EDF"/>
        <s v="Achat Leclerc repas electriciens"/>
        <s v="Achats fournitures electriques"/>
        <s v="Rejet chèque BABEAU "/>
        <s v="Régularisation chèque BABEAU"/>
        <s v="Chèque BOISNIER"/>
        <s v="Chèque ARDOUIN"/>
        <s v="Chèque HANNAN"/>
        <s v="Remboursement Sylvie MARCK"/>
        <s v="Virement pour paiement Fédé"/>
        <s v="Chèque DORFIAC Jacky"/>
        <s v="Chèque MICHELET Francois"/>
        <m u="1"/>
        <s v="Chèque outique" u="1"/>
        <s v="Cotisation Fédération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0">
        <s v="Gestion"/>
        <s v="Contribution des bénéficiaires"/>
        <s v="Vente boutique"/>
        <s v="Dons des particuliers"/>
        <s v="Divers"/>
        <s v="Aide logement, énergie, eau"/>
        <s v="Aides transport garage"/>
        <s v="Loyer"/>
        <s v="Virement livret CMSO"/>
        <s v="Virement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m u="1"/>
        <s v="Cotisations Fédération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61.861836805554" createdVersion="8" refreshedVersion="8" recordCount="227" xr:uid="{6F278A0B-BF5A-4EF9-94B4-5DDD651C5434}">
  <cacheSource type="worksheet">
    <worksheetSource ref="A1:L228" sheet="Journal"/>
  </cacheSource>
  <cacheFields count="12">
    <cacheField name="Nature" numFmtId="166">
      <sharedItems count="5">
        <s v="Solde initial"/>
        <s v="recettes"/>
        <s v="dépenses"/>
        <s v="" u="1"/>
        <s v="--" u="1"/>
      </sharedItems>
    </cacheField>
    <cacheField name="CNC" numFmtId="14">
      <sharedItems/>
    </cacheField>
    <cacheField name="mois" numFmtId="1">
      <sharedItems containsSemiMixedTypes="0" containsString="0" containsNumber="1" containsInteger="1" minValue="1" maxValue="10" count="8">
        <n v="1"/>
        <n v="2"/>
        <n v="3"/>
        <n v="4"/>
        <n v="5"/>
        <n v="6"/>
        <n v="10" u="1"/>
        <n v="9" u="1"/>
      </sharedItems>
    </cacheField>
    <cacheField name="Montant" numFmtId="0">
      <sharedItems containsSemiMixedTypes="0" containsString="0" containsNumber="1" minValue="-8000" maxValue="20857.75"/>
    </cacheField>
    <cacheField name="date" numFmtId="168">
      <sharedItems containsSemiMixedTypes="0" containsNonDate="0" containsDate="1" containsString="0" minDate="1899-12-30T00:00:00" maxDate="2024-10-08T00:00:00" count="94">
        <d v="2024-01-01T00:00:00"/>
        <d v="2024-01-03T00:00:00"/>
        <d v="2024-01-05T00:00:00"/>
        <d v="2024-01-06T00:00:00"/>
        <d v="2024-01-10T00:00:00"/>
        <d v="2024-01-11T00:00:00"/>
        <d v="2024-01-12T00:00:00"/>
        <d v="2024-01-17T00:00:00"/>
        <d v="2024-01-18T00:00:00"/>
        <d v="2024-01-19T00:00:00"/>
        <d v="2024-01-21T00:00:00"/>
        <d v="2024-01-22T00:00:00"/>
        <d v="2024-01-24T00:00:00"/>
        <d v="2024-01-30T00:00:00"/>
        <d v="2024-01-31T00:00:00"/>
        <d v="2024-02-01T00:00:00"/>
        <d v="2024-02-02T00:00:00"/>
        <d v="2024-02-06T00:00:00"/>
        <d v="2024-02-09T00:00:00"/>
        <d v="2024-02-13T00:00:00"/>
        <d v="2024-02-14T00:00:00"/>
        <d v="2024-02-16T00:00:00"/>
        <d v="2024-02-19T00:00:00"/>
        <d v="2024-02-20T00:00:00"/>
        <d v="2024-02-21T00:00:00"/>
        <d v="2024-02-22T00:00:00"/>
        <d v="2024-02-23T00:00:00"/>
        <d v="2024-02-24T00:00:00"/>
        <d v="2024-02-28T00:00:00"/>
        <d v="2024-02-29T00:00:00"/>
        <d v="2024-03-01T00:00:00"/>
        <d v="2024-03-06T00:00:00"/>
        <d v="2024-03-08T00:00:00"/>
        <d v="2024-03-13T00:00:00"/>
        <d v="2024-03-14T00:00:00"/>
        <d v="2024-03-15T00:00:00"/>
        <d v="2024-03-16T00:00:00"/>
        <d v="2024-03-18T00:00:00"/>
        <d v="2024-03-20T00:00:00"/>
        <d v="2024-03-21T00:00:00"/>
        <d v="2024-03-22T00:00:00"/>
        <d v="2024-03-24T00:00:00"/>
        <d v="2024-03-27T00:00:00"/>
        <d v="2024-03-29T00:00:00"/>
        <d v="2024-03-30T00:00:00"/>
        <d v="2024-03-31T00:00:00"/>
        <d v="2024-04-03T00:00:00"/>
        <d v="2024-04-05T00:00:00"/>
        <d v="2024-04-10T00:00:00"/>
        <d v="2024-04-12T00:00:00"/>
        <d v="2024-04-17T00:00:00"/>
        <d v="2024-04-19T00:00:00"/>
        <d v="2024-04-22T00:00:00"/>
        <d v="2024-04-24T00:00:00"/>
        <d v="2024-04-26T00:00:00"/>
        <d v="2024-04-27T00:00:00"/>
        <d v="2024-04-29T00:00:00"/>
        <d v="2024-04-30T00:00:00"/>
        <d v="2024-05-02T00:00:00"/>
        <d v="2024-05-03T00:00:00"/>
        <d v="2024-05-04T00:00:00"/>
        <d v="2024-05-05T00:00:00"/>
        <d v="2024-05-06T00:00:00"/>
        <d v="2024-05-07T00:00:00"/>
        <d v="2024-05-13T00:00:00"/>
        <d v="2024-05-15T00:00:00"/>
        <d v="2024-05-17T00:00:00"/>
        <d v="2024-05-24T00:00:00"/>
        <d v="2024-05-23T00:00:00"/>
        <d v="2024-05-22T00:00:00"/>
        <d v="2024-05-14T00:00:00"/>
        <d v="2024-05-31T00:00:00"/>
        <d v="2024-06-06T00:00:00"/>
        <d v="2024-06-05T00:00:00"/>
        <d v="2024-06-07T00:00:00"/>
        <d v="2024-05-16T00:00:00" u="1"/>
        <d v="2024-04-13T00:00:00" u="1"/>
        <d v="2024-10-07T00:00:00" u="1"/>
        <d v="1900-01-20T00:00:00" u="1"/>
        <d v="2024-03-25T00:00:00" u="1"/>
        <d v="2019-01-01T00:00:00" u="1"/>
        <d v="2018-02-02T00:00:00" u="1"/>
        <d v="1899-12-31T00:00:00" u="1"/>
        <d v="2014-02-05T00:00:00" u="1"/>
        <d v="2014-04-15T00:00:00" u="1"/>
        <d v="2018-01-26T00:00:00" u="1"/>
        <d v="2014-03-29T00:00:00" u="1"/>
        <d v="2014-04-01T00:00:00" u="1"/>
        <d v="2018-01-12T00:00:00" u="1"/>
        <d v="1899-12-30T00:00:00" u="1"/>
        <d v="2018-01-15T00:00:00" u="1"/>
        <d v="2014-01-01T00:00:00" u="1"/>
        <d v="2018-01-01T00:00:00" u="1"/>
        <d v="2014-09-15T00:00:00" u="1"/>
      </sharedItems>
    </cacheField>
    <cacheField name="N° d'enregistrement" numFmtId="169">
      <sharedItems containsBlank="1" containsMixedTypes="1" containsNumber="1" containsInteger="1" minValue="2164172" maxValue="25556166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224"/>
    </cacheField>
    <cacheField name="libellé" numFmtId="0">
      <sharedItems containsBlank="1" count="71">
        <s v=" Solde initial"/>
        <s v="Part bénéficiaires"/>
        <s v="Vente boutique"/>
        <s v="Don particulier"/>
        <s v="Chèque 2023 regularisation"/>
        <s v="Aide GARNAUD EDF"/>
        <s v="Aide MOTTE GARAGE"/>
        <s v="Aide St MAZARD PICOTY"/>
        <s v="Loyer janvier"/>
        <s v="Virement livret CMSO"/>
        <s v="Livret CMSO"/>
        <s v="Téléphone"/>
        <s v="Aide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RIBE ENGIE"/>
        <s v="Achat cartouches encre"/>
        <s v="Loyer avril"/>
        <s v="Achat pommes EPINOUX"/>
        <s v="Retrait monnaie braderie"/>
        <s v="Chèque CHESTIER"/>
        <s v="Chèque DUPAIX Alice"/>
        <s v="Chèque GNENET"/>
        <s v="Chèque HARDOUIN"/>
        <s v="Chèque MAINIER ANAELLE"/>
        <s v="Chèque MAINIER Anita"/>
        <s v="Chèque RAYNEY"/>
        <s v="Chèque VIGNIER"/>
        <s v="Vente braderie"/>
        <s v="SUBVENTION A VERIFIER"/>
        <s v="Achats viennoiseries"/>
        <s v="Achat étagères M Bricolage"/>
        <s v="Loyer mai "/>
        <s v="Prêt Sylvie MARCK EDF"/>
        <s v="Achat Leclerc repas electriciens"/>
        <s v="Achats fournitures electriques"/>
        <s v="Rejet chèque BABEAU "/>
        <s v="Régularisation chèque BABEAU"/>
        <s v="Chèque BOISNIER"/>
        <s v="Chèque ARDOUIN"/>
        <s v="Chèque HANNAN"/>
        <s v="Remboursement Sylvie MARCK"/>
        <s v="Virement pour paiement Fédé"/>
        <s v="Chèque DORFIAC Jacky"/>
        <s v="Chèque MICHELET Francois"/>
        <m u="1"/>
        <s v="Chèque outique" u="1"/>
        <s v="Cotisation Fédération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0">
        <s v="Gestion"/>
        <s v="Contribution des bénéficiaires"/>
        <s v="Vente boutique"/>
        <s v="Dons des particuliers"/>
        <s v="Divers"/>
        <s v="Aide logement, énergie, eau"/>
        <s v="Aides transport garage"/>
        <s v="Loyer"/>
        <s v="Virement livret CMSO"/>
        <s v="Virement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m u="1"/>
        <s v="Cotisations Fédération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 count="4">
        <s v="Caisse"/>
        <s v="Banque"/>
        <s v="Livret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">
  <r>
    <x v="0"/>
    <x v="0"/>
    <n v="1"/>
    <n v="136.25"/>
    <d v="2024-01-01T00:00:00"/>
    <m/>
    <m/>
    <m/>
    <m/>
    <s v=" Solde initial"/>
    <s v="Gestion"/>
    <x v="0"/>
  </r>
  <r>
    <x v="0"/>
    <x v="0"/>
    <n v="1"/>
    <n v="11783.79"/>
    <d v="2024-01-01T00:00:00"/>
    <m/>
    <n v="0"/>
    <m/>
    <m/>
    <s v=" Solde initial"/>
    <s v="Gestion"/>
    <x v="1"/>
  </r>
  <r>
    <x v="0"/>
    <x v="0"/>
    <n v="1"/>
    <n v="20857.75"/>
    <d v="2024-01-01T00:00:00"/>
    <m/>
    <m/>
    <m/>
    <m/>
    <s v=" Solde initial"/>
    <s v="Gestion"/>
    <x v="2"/>
  </r>
  <r>
    <x v="1"/>
    <x v="1"/>
    <n v="1"/>
    <n v="51"/>
    <d v="2024-01-03T00:00:00"/>
    <m/>
    <s v="X"/>
    <m/>
    <n v="1"/>
    <s v="Part bénéficiaires"/>
    <s v="Contribution des bénéficiaires"/>
    <x v="0"/>
  </r>
  <r>
    <x v="1"/>
    <x v="1"/>
    <n v="1"/>
    <n v="51"/>
    <d v="2024-01-03T00:00:00"/>
    <m/>
    <s v="X"/>
    <m/>
    <n v="2"/>
    <s v="Vente boutique"/>
    <s v="Vente boutique"/>
    <x v="0"/>
  </r>
  <r>
    <x v="1"/>
    <x v="1"/>
    <n v="1"/>
    <n v="68.5"/>
    <d v="2024-01-05T00:00:00"/>
    <m/>
    <s v="X"/>
    <m/>
    <n v="3"/>
    <s v="Vente boutique"/>
    <s v="Vente boutique"/>
    <x v="0"/>
  </r>
  <r>
    <x v="1"/>
    <x v="2"/>
    <n v="1"/>
    <n v="70"/>
    <d v="2024-01-06T00:00:00"/>
    <m/>
    <s v="X"/>
    <m/>
    <n v="4"/>
    <s v="Don particulier"/>
    <s v="Dons des particuliers"/>
    <x v="1"/>
  </r>
  <r>
    <x v="1"/>
    <x v="1"/>
    <n v="1"/>
    <n v="105"/>
    <d v="2024-01-10T00:00:00"/>
    <m/>
    <s v="X"/>
    <m/>
    <n v="5"/>
    <s v="Part bénéficiaires"/>
    <s v="Contribution des bénéficiaires"/>
    <x v="0"/>
  </r>
  <r>
    <x v="1"/>
    <x v="1"/>
    <n v="1"/>
    <n v="53"/>
    <d v="2024-01-10T00:00:00"/>
    <m/>
    <s v="X"/>
    <m/>
    <n v="6"/>
    <s v="Vente boutique"/>
    <s v="Vente boutique"/>
    <x v="0"/>
  </r>
  <r>
    <x v="2"/>
    <x v="2"/>
    <n v="1"/>
    <n v="-60.75"/>
    <d v="2024-01-11T00:00:00"/>
    <n v="2464169"/>
    <s v="X"/>
    <s v="2024-30"/>
    <n v="7"/>
    <s v="Chèque 2023 regularisation"/>
    <s v="Divers"/>
    <x v="1"/>
  </r>
  <r>
    <x v="1"/>
    <x v="1"/>
    <n v="1"/>
    <n v="52"/>
    <d v="2024-01-12T00:00:00"/>
    <m/>
    <s v="X"/>
    <m/>
    <n v="8"/>
    <s v="Vente boutique"/>
    <s v="Vente boutique"/>
    <x v="0"/>
  </r>
  <r>
    <x v="1"/>
    <x v="1"/>
    <n v="1"/>
    <n v="75.5"/>
    <d v="2024-01-17T00:00:00"/>
    <m/>
    <s v="X"/>
    <m/>
    <n v="9"/>
    <s v="Part bénéficiaires"/>
    <s v="Contribution des bénéficiaires"/>
    <x v="0"/>
  </r>
  <r>
    <x v="1"/>
    <x v="1"/>
    <n v="1"/>
    <n v="50.5"/>
    <d v="2024-01-17T00:00:00"/>
    <m/>
    <s v="X"/>
    <m/>
    <n v="10"/>
    <s v="Vente boutique"/>
    <s v="Vente boutique"/>
    <x v="0"/>
  </r>
  <r>
    <x v="2"/>
    <x v="2"/>
    <n v="1"/>
    <n v="-100"/>
    <d v="2024-01-18T00:00:00"/>
    <n v="2464174"/>
    <s v="X"/>
    <s v="2024-02"/>
    <n v="11"/>
    <s v="Aide GARNAUD EDF"/>
    <s v="Aide logement, énergie, eau"/>
    <x v="1"/>
  </r>
  <r>
    <x v="2"/>
    <x v="2"/>
    <n v="1"/>
    <n v="-100"/>
    <d v="2024-01-18T00:00:00"/>
    <n v="2164172"/>
    <s v="X"/>
    <s v="2024-03"/>
    <n v="12"/>
    <s v="Aide MOTTE GARAGE"/>
    <s v="Aides transport garage"/>
    <x v="1"/>
  </r>
  <r>
    <x v="2"/>
    <x v="2"/>
    <n v="1"/>
    <n v="-150"/>
    <d v="2024-01-18T00:00:00"/>
    <n v="2556160"/>
    <s v="X"/>
    <s v="2024-01"/>
    <n v="13"/>
    <s v="Aide St MAZARD PICOTY"/>
    <s v="Aide logement, énergie, eau"/>
    <x v="1"/>
  </r>
  <r>
    <x v="2"/>
    <x v="2"/>
    <n v="1"/>
    <n v="-746.23"/>
    <d v="2024-01-18T00:00:00"/>
    <n v="2556161"/>
    <s v="X"/>
    <s v="2024-04"/>
    <n v="14"/>
    <s v="Loyer janvier"/>
    <s v="Loyer"/>
    <x v="1"/>
  </r>
  <r>
    <x v="1"/>
    <x v="1"/>
    <n v="1"/>
    <n v="100.5"/>
    <d v="2024-01-19T00:00:00"/>
    <m/>
    <s v="X"/>
    <m/>
    <n v="15"/>
    <s v="Vente boutique"/>
    <s v="Virement livret CMSO"/>
    <x v="0"/>
  </r>
  <r>
    <x v="2"/>
    <x v="2"/>
    <n v="1"/>
    <n v="-8000"/>
    <d v="2024-01-21T00:00:00"/>
    <m/>
    <s v="X"/>
    <m/>
    <n v="16"/>
    <s v="Virement livret CMSO"/>
    <s v="Virement livret CMSO"/>
    <x v="1"/>
  </r>
  <r>
    <x v="1"/>
    <x v="1"/>
    <n v="1"/>
    <n v="8000"/>
    <d v="2024-01-21T00:00:00"/>
    <m/>
    <s v="X"/>
    <m/>
    <n v="17"/>
    <s v="Livret CMSO"/>
    <s v="Virement"/>
    <x v="2"/>
  </r>
  <r>
    <x v="2"/>
    <x v="2"/>
    <n v="1"/>
    <n v="-5.99"/>
    <d v="2024-01-22T00:00:00"/>
    <m/>
    <s v="X"/>
    <m/>
    <n v="18"/>
    <s v="Téléphone"/>
    <s v="Téléphone-affranchissement"/>
    <x v="1"/>
  </r>
  <r>
    <x v="1"/>
    <x v="1"/>
    <n v="1"/>
    <n v="91.5"/>
    <d v="2024-01-24T00:00:00"/>
    <m/>
    <s v="X"/>
    <m/>
    <n v="19"/>
    <s v="Part bénéficiaires"/>
    <s v="Contribution des bénéficiaires"/>
    <x v="0"/>
  </r>
  <r>
    <x v="1"/>
    <x v="1"/>
    <n v="1"/>
    <n v="131.5"/>
    <d v="2024-01-24T00:00:00"/>
    <m/>
    <s v="X"/>
    <m/>
    <n v="20"/>
    <s v="Vente boutique"/>
    <s v="Vente boutique"/>
    <x v="0"/>
  </r>
  <r>
    <x v="2"/>
    <x v="2"/>
    <n v="1"/>
    <n v="-100"/>
    <d v="2024-01-30T00:00:00"/>
    <n v="2164175"/>
    <s v="X"/>
    <s v="2024-05"/>
    <n v="21"/>
    <s v="Aide TREDINNICK GARAGE"/>
    <s v="Aides transport garage"/>
    <x v="1"/>
  </r>
  <r>
    <x v="2"/>
    <x v="1"/>
    <n v="1"/>
    <n v="-930"/>
    <d v="2024-01-31T00:00:00"/>
    <m/>
    <s v="X"/>
    <m/>
    <n v="22"/>
    <s v="Dépôt billets"/>
    <s v="Dépôts billets"/>
    <x v="0"/>
  </r>
  <r>
    <x v="1"/>
    <x v="2"/>
    <n v="1"/>
    <n v="930"/>
    <d v="2024-01-31T00:00:00"/>
    <m/>
    <s v="X"/>
    <m/>
    <n v="23"/>
    <s v="Dépôt billets"/>
    <s v="Dépôts billets"/>
    <x v="1"/>
  </r>
  <r>
    <x v="2"/>
    <x v="1"/>
    <n v="1"/>
    <n v="-106.8"/>
    <d v="2024-01-31T00:00:00"/>
    <m/>
    <s v="X"/>
    <m/>
    <n v="24"/>
    <s v="Dépôt pièces"/>
    <s v="Dépôts pièces"/>
    <x v="0"/>
  </r>
  <r>
    <x v="1"/>
    <x v="2"/>
    <n v="1"/>
    <n v="106.8"/>
    <d v="2024-01-31T00:00:00"/>
    <m/>
    <s v="X"/>
    <m/>
    <n v="25"/>
    <s v="Dépôt pièces"/>
    <s v="Dépôts pièces"/>
    <x v="1"/>
  </r>
  <r>
    <x v="1"/>
    <x v="1"/>
    <n v="1"/>
    <n v="72.5"/>
    <d v="2024-01-31T00:00:00"/>
    <m/>
    <s v="X"/>
    <m/>
    <n v="26"/>
    <s v="Part bénéficiaires"/>
    <s v="Contribution des bénéficiaires"/>
    <x v="0"/>
  </r>
  <r>
    <x v="1"/>
    <x v="1"/>
    <n v="1"/>
    <n v="134.5"/>
    <d v="2024-01-31T00:00:00"/>
    <m/>
    <s v="X"/>
    <m/>
    <n v="27"/>
    <s v="Vente boutique"/>
    <s v="Vente boutique"/>
    <x v="0"/>
  </r>
  <r>
    <x v="1"/>
    <x v="2"/>
    <n v="1"/>
    <n v="22"/>
    <d v="2024-01-31T00:00:00"/>
    <m/>
    <s v="X"/>
    <m/>
    <n v="28"/>
    <s v="Chèque boutique"/>
    <s v="Vente boutique"/>
    <x v="1"/>
  </r>
  <r>
    <x v="1"/>
    <x v="2"/>
    <n v="1"/>
    <n v="9"/>
    <d v="2024-01-31T00:00:00"/>
    <m/>
    <s v="X"/>
    <m/>
    <n v="29"/>
    <s v="Chèque boutique"/>
    <s v="Vente boutique"/>
    <x v="1"/>
  </r>
  <r>
    <x v="2"/>
    <x v="2"/>
    <n v="2"/>
    <n v="-4.33"/>
    <d v="2024-02-01T00:00:00"/>
    <m/>
    <s v="X"/>
    <m/>
    <n v="30"/>
    <s v="Carte bancaire"/>
    <s v="Frais bancaires"/>
    <x v="1"/>
  </r>
  <r>
    <x v="1"/>
    <x v="1"/>
    <n v="2"/>
    <n v="82.5"/>
    <d v="2024-02-02T00:00:00"/>
    <m/>
    <s v="X"/>
    <m/>
    <n v="31"/>
    <s v="Vente boutique"/>
    <s v="Vente boutique"/>
    <x v="0"/>
  </r>
  <r>
    <x v="1"/>
    <x v="1"/>
    <n v="2"/>
    <n v="102"/>
    <d v="2024-02-06T00:00:00"/>
    <m/>
    <s v="X"/>
    <m/>
    <n v="32"/>
    <s v="Part bénéficiaires"/>
    <s v="Contribution des bénéficiaires"/>
    <x v="0"/>
  </r>
  <r>
    <x v="1"/>
    <x v="1"/>
    <n v="2"/>
    <n v="143.5"/>
    <d v="2024-02-06T00:00:00"/>
    <m/>
    <s v="X"/>
    <m/>
    <n v="33"/>
    <s v="Vente boutique"/>
    <s v="Vente boutique"/>
    <x v="0"/>
  </r>
  <r>
    <x v="1"/>
    <x v="1"/>
    <n v="2"/>
    <n v="48"/>
    <d v="2024-02-09T00:00:00"/>
    <m/>
    <s v="X"/>
    <m/>
    <n v="34"/>
    <s v="Vente boutique"/>
    <s v="Vente boutique"/>
    <x v="0"/>
  </r>
  <r>
    <x v="2"/>
    <x v="2"/>
    <n v="2"/>
    <n v="-17.54"/>
    <d v="2024-02-13T00:00:00"/>
    <s v="CB"/>
    <s v="X"/>
    <m/>
    <n v="35"/>
    <s v="Achats Leclerc"/>
    <s v="Achats fonctionnement"/>
    <x v="1"/>
  </r>
  <r>
    <x v="1"/>
    <x v="1"/>
    <n v="2"/>
    <n v="79.5"/>
    <d v="2024-02-14T00:00:00"/>
    <m/>
    <s v="X"/>
    <m/>
    <n v="36"/>
    <s v="Part bénéficiaires"/>
    <s v="Contribution des bénéficiaires"/>
    <x v="0"/>
  </r>
  <r>
    <x v="1"/>
    <x v="1"/>
    <n v="2"/>
    <n v="265"/>
    <d v="2024-02-14T00:00:00"/>
    <m/>
    <s v="X"/>
    <m/>
    <n v="37"/>
    <s v="Vente boutique"/>
    <s v="Vente boutique"/>
    <x v="0"/>
  </r>
  <r>
    <x v="2"/>
    <x v="2"/>
    <n v="2"/>
    <n v="-80"/>
    <d v="2024-02-16T00:00:00"/>
    <n v="2556162"/>
    <s v="X"/>
    <s v="2024-06"/>
    <n v="38"/>
    <s v="Aide CAZELLE CENTRE PNEU"/>
    <s v="Aides transport garage"/>
    <x v="1"/>
  </r>
  <r>
    <x v="1"/>
    <x v="1"/>
    <n v="2"/>
    <n v="153.5"/>
    <d v="2024-02-16T00:00:00"/>
    <m/>
    <s v="X"/>
    <m/>
    <n v="39"/>
    <s v="Vente boutique"/>
    <s v="Vente boutique"/>
    <x v="0"/>
  </r>
  <r>
    <x v="2"/>
    <x v="2"/>
    <n v="2"/>
    <n v="-5.99"/>
    <d v="2024-02-19T00:00:00"/>
    <m/>
    <s v="X"/>
    <s v="2024-31"/>
    <n v="40"/>
    <s v="Téléphone"/>
    <s v="Téléphone-affranchissement"/>
    <x v="1"/>
  </r>
  <r>
    <x v="2"/>
    <x v="2"/>
    <n v="2"/>
    <n v="-100"/>
    <d v="2024-02-20T00:00:00"/>
    <n v="2464176"/>
    <s v="X"/>
    <s v="2024-07"/>
    <n v="41"/>
    <s v="DON ASSOCIATION VITAM"/>
    <s v="Dons des associations"/>
    <x v="1"/>
  </r>
  <r>
    <x v="2"/>
    <x v="2"/>
    <n v="2"/>
    <n v="-732.66"/>
    <d v="2024-02-20T00:00:00"/>
    <n v="2556163"/>
    <s v="X"/>
    <s v="2024-09"/>
    <n v="42"/>
    <s v="loyer février"/>
    <s v="Loyer"/>
    <x v="1"/>
  </r>
  <r>
    <x v="2"/>
    <x v="2"/>
    <n v="2"/>
    <n v="-146.81"/>
    <d v="2024-02-21T00:00:00"/>
    <n v="2556167"/>
    <s v="X"/>
    <s v="2024-16"/>
    <n v="43"/>
    <s v="Achats Leclerc"/>
    <s v="Achats produits alimentaires"/>
    <x v="1"/>
  </r>
  <r>
    <x v="1"/>
    <x v="1"/>
    <n v="2"/>
    <n v="71.5"/>
    <d v="2024-02-21T00:00:00"/>
    <m/>
    <s v="X"/>
    <m/>
    <n v="44"/>
    <s v="Part bénéficiaires"/>
    <s v="Contribution des bénéficiaires"/>
    <x v="0"/>
  </r>
  <r>
    <x v="1"/>
    <x v="1"/>
    <n v="2"/>
    <n v="50.5"/>
    <d v="2024-02-21T00:00:00"/>
    <m/>
    <s v="X"/>
    <m/>
    <n v="45"/>
    <s v="Vente boutique"/>
    <s v="Vente boutique"/>
    <x v="0"/>
  </r>
  <r>
    <x v="2"/>
    <x v="2"/>
    <n v="2"/>
    <n v="-85"/>
    <d v="2024-02-21T00:00:00"/>
    <n v="2556156"/>
    <s v="X"/>
    <s v="2024-32"/>
    <n v="46"/>
    <s v="Chèque 2023 regularisation"/>
    <s v="Divers"/>
    <x v="1"/>
  </r>
  <r>
    <x v="2"/>
    <x v="1"/>
    <n v="2"/>
    <n v="-950"/>
    <d v="2024-02-22T00:00:00"/>
    <m/>
    <s v="X"/>
    <m/>
    <n v="47"/>
    <s v="Dépôt billets"/>
    <s v="Dépôts billets"/>
    <x v="0"/>
  </r>
  <r>
    <x v="1"/>
    <x v="2"/>
    <n v="2"/>
    <n v="950"/>
    <d v="2024-02-22T00:00:00"/>
    <m/>
    <s v="X"/>
    <m/>
    <n v="48"/>
    <s v="Dépôt billets"/>
    <s v="Dépôts billets"/>
    <x v="1"/>
  </r>
  <r>
    <x v="2"/>
    <x v="1"/>
    <n v="2"/>
    <n v="-187.26"/>
    <d v="2024-02-22T00:00:00"/>
    <m/>
    <s v="X"/>
    <m/>
    <n v="49"/>
    <s v="Dépôt pièces"/>
    <s v="Dépôts pièces"/>
    <x v="0"/>
  </r>
  <r>
    <x v="1"/>
    <x v="2"/>
    <n v="2"/>
    <n v="187.26"/>
    <d v="2024-02-22T00:00:00"/>
    <m/>
    <s v="X"/>
    <m/>
    <n v="50"/>
    <s v="Dépôt pièces"/>
    <s v="Dépôts pièces"/>
    <x v="1"/>
  </r>
  <r>
    <x v="1"/>
    <x v="1"/>
    <n v="2"/>
    <n v="950"/>
    <d v="2024-02-22T00:00:00"/>
    <m/>
    <s v="X"/>
    <m/>
    <n v="51"/>
    <s v="DON'ACTION"/>
    <s v="Don'Action"/>
    <x v="0"/>
  </r>
  <r>
    <x v="1"/>
    <x v="1"/>
    <n v="2"/>
    <n v="187.26"/>
    <d v="2024-02-22T00:00:00"/>
    <m/>
    <s v="X"/>
    <m/>
    <n v="52"/>
    <s v="DON'ACTION"/>
    <s v="Don'Action"/>
    <x v="0"/>
  </r>
  <r>
    <x v="1"/>
    <x v="2"/>
    <n v="2"/>
    <n v="20"/>
    <d v="2024-02-22T00:00:00"/>
    <m/>
    <s v="X"/>
    <m/>
    <n v="53"/>
    <s v="Chèque DON'Action"/>
    <s v="Don'Action"/>
    <x v="1"/>
  </r>
  <r>
    <x v="1"/>
    <x v="2"/>
    <n v="2"/>
    <n v="20"/>
    <d v="2024-02-22T00:00:00"/>
    <m/>
    <s v="X"/>
    <m/>
    <n v="54"/>
    <s v="Chèque DON'Action"/>
    <s v="Don'Action"/>
    <x v="1"/>
  </r>
  <r>
    <x v="1"/>
    <x v="2"/>
    <n v="2"/>
    <n v="20"/>
    <d v="2024-02-22T00:00:00"/>
    <m/>
    <s v="X"/>
    <m/>
    <n v="55"/>
    <s v="Chèque DON'Action"/>
    <s v="Don'Action"/>
    <x v="1"/>
  </r>
  <r>
    <x v="1"/>
    <x v="2"/>
    <n v="2"/>
    <n v="20"/>
    <d v="2024-02-22T00:00:00"/>
    <m/>
    <s v="X"/>
    <m/>
    <n v="56"/>
    <s v="Chèque DON'Action"/>
    <s v="Don'Action"/>
    <x v="1"/>
  </r>
  <r>
    <x v="1"/>
    <x v="2"/>
    <n v="2"/>
    <n v="20"/>
    <d v="2024-02-22T00:00:00"/>
    <m/>
    <s v="X"/>
    <m/>
    <n v="57"/>
    <s v="Chèque DON'Action"/>
    <s v="Don'Action"/>
    <x v="1"/>
  </r>
  <r>
    <x v="1"/>
    <x v="2"/>
    <n v="2"/>
    <n v="20"/>
    <d v="2024-02-22T00:00:00"/>
    <m/>
    <s v="X"/>
    <m/>
    <n v="58"/>
    <s v="Chèque DON'Action"/>
    <s v="Don'Action"/>
    <x v="1"/>
  </r>
  <r>
    <x v="1"/>
    <x v="2"/>
    <n v="2"/>
    <n v="10"/>
    <d v="2024-02-22T00:00:00"/>
    <m/>
    <s v="X"/>
    <m/>
    <n v="59"/>
    <s v="Chèque DON'Action"/>
    <s v="Don'Action"/>
    <x v="1"/>
  </r>
  <r>
    <x v="1"/>
    <x v="2"/>
    <n v="2"/>
    <n v="16"/>
    <d v="2024-02-22T00:00:00"/>
    <m/>
    <s v="X"/>
    <m/>
    <n v="60"/>
    <s v="Chèque DON'Action"/>
    <s v="Don'Action"/>
    <x v="1"/>
  </r>
  <r>
    <x v="1"/>
    <x v="1"/>
    <n v="2"/>
    <n v="35.5"/>
    <d v="2024-02-23T00:00:00"/>
    <m/>
    <s v="X"/>
    <m/>
    <n v="61"/>
    <s v="Vente boutique"/>
    <s v="Vente boutique"/>
    <x v="0"/>
  </r>
  <r>
    <x v="1"/>
    <x v="2"/>
    <n v="2"/>
    <n v="20"/>
    <d v="2024-02-24T00:00:00"/>
    <m/>
    <s v="X"/>
    <m/>
    <n v="62"/>
    <s v="Chèque DON'Action"/>
    <s v="Don'Action"/>
    <x v="1"/>
  </r>
  <r>
    <x v="1"/>
    <x v="1"/>
    <n v="2"/>
    <n v="36.5"/>
    <d v="2024-02-28T00:00:00"/>
    <m/>
    <s v="X"/>
    <m/>
    <n v="63"/>
    <s v="Part bénéficiaires"/>
    <s v="Contribution des bénéficiaires"/>
    <x v="0"/>
  </r>
  <r>
    <x v="1"/>
    <x v="1"/>
    <n v="2"/>
    <n v="60"/>
    <d v="2024-02-28T00:00:00"/>
    <m/>
    <s v="X"/>
    <m/>
    <n v="64"/>
    <s v="Vente boutique"/>
    <s v="Vente boutique"/>
    <x v="0"/>
  </r>
  <r>
    <x v="2"/>
    <x v="1"/>
    <n v="2"/>
    <n v="-1110"/>
    <d v="2024-02-29T00:00:00"/>
    <m/>
    <s v="X"/>
    <m/>
    <n v="65"/>
    <s v="Dépôt billets"/>
    <s v="Dépôts billets"/>
    <x v="0"/>
  </r>
  <r>
    <x v="1"/>
    <x v="2"/>
    <n v="2"/>
    <n v="1110"/>
    <d v="2024-02-29T00:00:00"/>
    <m/>
    <s v="X"/>
    <m/>
    <n v="66"/>
    <s v="Dépôt billets"/>
    <s v="Dépôts billets"/>
    <x v="1"/>
  </r>
  <r>
    <x v="2"/>
    <x v="1"/>
    <n v="2"/>
    <n v="-13"/>
    <d v="2024-02-29T00:00:00"/>
    <m/>
    <s v="X"/>
    <m/>
    <n v="67"/>
    <s v="Dépôt pièces"/>
    <s v="Dépôts pièces"/>
    <x v="0"/>
  </r>
  <r>
    <x v="1"/>
    <x v="2"/>
    <n v="2"/>
    <n v="13"/>
    <d v="2024-02-29T00:00:00"/>
    <m/>
    <s v="X"/>
    <m/>
    <n v="68"/>
    <s v="Dépôt pièces"/>
    <s v="Dépôts pièces"/>
    <x v="1"/>
  </r>
  <r>
    <x v="1"/>
    <x v="1"/>
    <n v="3"/>
    <n v="110"/>
    <d v="2024-03-01T00:00:00"/>
    <m/>
    <s v="X"/>
    <m/>
    <n v="69"/>
    <s v="Vente boutique"/>
    <s v="Vente boutique"/>
    <x v="0"/>
  </r>
  <r>
    <x v="2"/>
    <x v="2"/>
    <n v="3"/>
    <n v="-4.33"/>
    <d v="2024-03-01T00:00:00"/>
    <m/>
    <s v="X"/>
    <s v="2024-33"/>
    <n v="70"/>
    <s v="Carte bancaire"/>
    <s v="Frais bancaires"/>
    <x v="1"/>
  </r>
  <r>
    <x v="1"/>
    <x v="1"/>
    <n v="3"/>
    <n v="108"/>
    <d v="2024-03-06T00:00:00"/>
    <m/>
    <s v="X"/>
    <m/>
    <n v="71"/>
    <s v="Part bénéficiaires"/>
    <s v="Contribution des bénéficiaires"/>
    <x v="0"/>
  </r>
  <r>
    <x v="1"/>
    <x v="1"/>
    <n v="3"/>
    <n v="175.5"/>
    <d v="2024-03-06T00:00:00"/>
    <m/>
    <s v="X"/>
    <m/>
    <n v="72"/>
    <s v="Vente boutique"/>
    <s v="Vente boutique"/>
    <x v="0"/>
  </r>
  <r>
    <x v="1"/>
    <x v="2"/>
    <n v="3"/>
    <n v="55.5"/>
    <d v="2024-03-06T00:00:00"/>
    <m/>
    <s v="X"/>
    <m/>
    <n v="73"/>
    <s v="Chèque boutique"/>
    <s v="Vente boutique"/>
    <x v="1"/>
  </r>
  <r>
    <x v="1"/>
    <x v="2"/>
    <n v="3"/>
    <n v="12"/>
    <d v="2024-03-06T00:00:00"/>
    <m/>
    <s v="X"/>
    <m/>
    <n v="74"/>
    <s v="Chèque boutique"/>
    <s v="Vente boutique"/>
    <x v="1"/>
  </r>
  <r>
    <x v="1"/>
    <x v="2"/>
    <n v="3"/>
    <n v="8"/>
    <d v="2024-03-06T00:00:00"/>
    <m/>
    <s v="X"/>
    <m/>
    <n v="75"/>
    <s v="Chèque boutique"/>
    <s v="Vente boutique"/>
    <x v="1"/>
  </r>
  <r>
    <x v="1"/>
    <x v="2"/>
    <n v="3"/>
    <n v="14.5"/>
    <d v="2024-03-06T00:00:00"/>
    <m/>
    <s v="X"/>
    <m/>
    <n v="76"/>
    <s v="Chèque boutique"/>
    <s v="Vente boutique"/>
    <x v="1"/>
  </r>
  <r>
    <x v="1"/>
    <x v="2"/>
    <n v="3"/>
    <n v="14.5"/>
    <d v="2024-03-06T00:00:00"/>
    <m/>
    <s v="X"/>
    <m/>
    <n v="77"/>
    <s v="Chèque boutique"/>
    <s v="Vente boutique"/>
    <x v="1"/>
  </r>
  <r>
    <x v="1"/>
    <x v="2"/>
    <n v="3"/>
    <n v="4"/>
    <d v="2024-03-06T00:00:00"/>
    <m/>
    <s v="X"/>
    <m/>
    <n v="78"/>
    <s v="Chèque boutique"/>
    <s v="Vente boutique"/>
    <x v="1"/>
  </r>
  <r>
    <x v="1"/>
    <x v="2"/>
    <n v="3"/>
    <n v="15.5"/>
    <d v="2024-03-06T00:00:00"/>
    <m/>
    <s v="X"/>
    <m/>
    <n v="79"/>
    <s v="Chèque boutique"/>
    <s v="Vente boutique"/>
    <x v="1"/>
  </r>
  <r>
    <x v="1"/>
    <x v="2"/>
    <n v="3"/>
    <n v="19"/>
    <d v="2024-03-06T00:00:00"/>
    <m/>
    <s v="X"/>
    <m/>
    <n v="80"/>
    <s v="Chèque boutique"/>
    <s v="Vente boutique"/>
    <x v="1"/>
  </r>
  <r>
    <x v="1"/>
    <x v="2"/>
    <n v="3"/>
    <n v="20"/>
    <d v="2024-03-06T00:00:00"/>
    <m/>
    <s v="X"/>
    <m/>
    <n v="81"/>
    <s v="Chèque boutique"/>
    <s v="Vente boutique"/>
    <x v="1"/>
  </r>
  <r>
    <x v="1"/>
    <x v="2"/>
    <n v="3"/>
    <n v="31"/>
    <d v="2024-03-06T00:00:00"/>
    <m/>
    <s v="X"/>
    <m/>
    <n v="82"/>
    <s v="Chèque boutique"/>
    <s v="Vente boutique"/>
    <x v="1"/>
  </r>
  <r>
    <x v="1"/>
    <x v="2"/>
    <n v="3"/>
    <n v="31"/>
    <d v="2024-03-06T00:00:00"/>
    <m/>
    <s v="X"/>
    <m/>
    <n v="83"/>
    <s v="Chèque boutique"/>
    <s v="Vente boutique"/>
    <x v="1"/>
  </r>
  <r>
    <x v="1"/>
    <x v="2"/>
    <n v="3"/>
    <n v="11"/>
    <d v="2024-03-06T00:00:00"/>
    <m/>
    <s v="X"/>
    <m/>
    <n v="84"/>
    <s v="Chèque boutique"/>
    <s v="Vente boutique"/>
    <x v="1"/>
  </r>
  <r>
    <x v="1"/>
    <x v="1"/>
    <n v="3"/>
    <n v="81"/>
    <d v="2024-03-08T00:00:00"/>
    <m/>
    <s v="X"/>
    <m/>
    <n v="85"/>
    <s v="Part bénéficiaires"/>
    <s v="Contribution des bénéficiaires"/>
    <x v="0"/>
  </r>
  <r>
    <x v="1"/>
    <x v="1"/>
    <n v="3"/>
    <n v="111"/>
    <d v="2024-03-08T00:00:00"/>
    <m/>
    <s v="X"/>
    <m/>
    <n v="86"/>
    <s v="Vente boutique"/>
    <s v="Vente boutique"/>
    <x v="0"/>
  </r>
  <r>
    <x v="1"/>
    <x v="1"/>
    <n v="3"/>
    <n v="81.5"/>
    <d v="2024-03-08T00:00:00"/>
    <m/>
    <s v="X"/>
    <m/>
    <n v="87"/>
    <s v="Vente boutique"/>
    <s v="Vente boutique"/>
    <x v="0"/>
  </r>
  <r>
    <x v="2"/>
    <x v="1"/>
    <n v="3"/>
    <n v="-16.45"/>
    <d v="2024-03-13T00:00:00"/>
    <m/>
    <s v="X"/>
    <s v="2024-18"/>
    <n v="88"/>
    <s v="Achats Chasse aux œufs"/>
    <s v="Achats fonctionnement"/>
    <x v="0"/>
  </r>
  <r>
    <x v="2"/>
    <x v="2"/>
    <n v="3"/>
    <n v="-110"/>
    <d v="2024-03-14T00:00:00"/>
    <n v="2556164"/>
    <s v="X"/>
    <s v="2024-10"/>
    <n v="89"/>
    <s v="Aide SERRA EDF"/>
    <s v="Aide logement, énergie, eau"/>
    <x v="1"/>
  </r>
  <r>
    <x v="1"/>
    <x v="1"/>
    <n v="3"/>
    <n v="54.5"/>
    <d v="2024-03-15T00:00:00"/>
    <m/>
    <s v="X"/>
    <m/>
    <n v="90"/>
    <s v="Vente boutique"/>
    <s v="Vente boutique"/>
    <x v="0"/>
  </r>
  <r>
    <x v="2"/>
    <x v="2"/>
    <n v="3"/>
    <n v="-27.9"/>
    <d v="2024-03-16T00:00:00"/>
    <n v="2556165"/>
    <s v="X"/>
    <s v="2024-11"/>
    <n v="91"/>
    <s v="Achat EXACOMPTA"/>
    <s v="Achats fonctionnement"/>
    <x v="1"/>
  </r>
  <r>
    <x v="2"/>
    <x v="2"/>
    <n v="3"/>
    <n v="-715.24"/>
    <d v="2024-03-18T00:00:00"/>
    <n v="2464177"/>
    <s v="X"/>
    <s v="2024-13"/>
    <n v="92"/>
    <s v="Loyer mars"/>
    <s v="Loyer"/>
    <x v="1"/>
  </r>
  <r>
    <x v="2"/>
    <x v="2"/>
    <n v="3"/>
    <n v="-100"/>
    <d v="2024-03-20T00:00:00"/>
    <n v="2464178"/>
    <s v="X"/>
    <s v="2024-12"/>
    <n v="93"/>
    <s v="Aide RIBE ENGIE"/>
    <s v="Aide logement, énergie, eau"/>
    <x v="1"/>
  </r>
  <r>
    <x v="1"/>
    <x v="1"/>
    <n v="3"/>
    <n v="58"/>
    <d v="2024-03-20T00:00:00"/>
    <m/>
    <s v="X"/>
    <m/>
    <n v="94"/>
    <s v="Part bénéficiaires"/>
    <s v="Contribution des bénéficiaires"/>
    <x v="0"/>
  </r>
  <r>
    <x v="1"/>
    <x v="1"/>
    <n v="3"/>
    <n v="35.700000000000003"/>
    <d v="2024-03-20T00:00:00"/>
    <m/>
    <s v="X"/>
    <m/>
    <n v="95"/>
    <s v="Vente boutique"/>
    <s v="Vente boutique"/>
    <x v="0"/>
  </r>
  <r>
    <x v="1"/>
    <x v="1"/>
    <n v="3"/>
    <n v="11.99"/>
    <d v="2024-03-21T00:00:00"/>
    <m/>
    <s v="X"/>
    <s v="2024-20"/>
    <n v="96"/>
    <s v="Achats Chasse aux œufs"/>
    <s v="Achats fonctionnement"/>
    <x v="0"/>
  </r>
  <r>
    <x v="1"/>
    <x v="1"/>
    <n v="3"/>
    <n v="46"/>
    <d v="2024-03-22T00:00:00"/>
    <m/>
    <s v="X"/>
    <m/>
    <n v="97"/>
    <s v="Vente boutique"/>
    <s v="Vente boutique"/>
    <x v="0"/>
  </r>
  <r>
    <x v="2"/>
    <x v="2"/>
    <n v="3"/>
    <n v="-5.99"/>
    <d v="2024-03-22T00:00:00"/>
    <m/>
    <s v="X"/>
    <s v="2024-37"/>
    <n v="98"/>
    <s v="Téléphone"/>
    <s v="Téléphone-affranchissement"/>
    <x v="1"/>
  </r>
  <r>
    <x v="2"/>
    <x v="1"/>
    <n v="3"/>
    <n v="-37.99"/>
    <d v="2024-03-24T00:00:00"/>
    <m/>
    <s v="X"/>
    <s v="2024-19"/>
    <n v="99"/>
    <s v="Achats Chasse aux œufs"/>
    <s v="Achats fonctionnement"/>
    <x v="0"/>
  </r>
  <r>
    <x v="1"/>
    <x v="1"/>
    <n v="3"/>
    <n v="61"/>
    <d v="2024-03-27T00:00:00"/>
    <m/>
    <s v="X"/>
    <m/>
    <n v="100"/>
    <s v="Part bénéficiaires"/>
    <s v="Contribution des bénéficiaires"/>
    <x v="0"/>
  </r>
  <r>
    <x v="1"/>
    <x v="1"/>
    <n v="3"/>
    <n v="85"/>
    <d v="2024-03-27T00:00:00"/>
    <m/>
    <s v="X"/>
    <m/>
    <n v="101"/>
    <s v="Vente boutique"/>
    <s v="Vente boutique"/>
    <x v="0"/>
  </r>
  <r>
    <x v="2"/>
    <x v="1"/>
    <n v="3"/>
    <n v="-40"/>
    <d v="2024-03-29T00:00:00"/>
    <m/>
    <s v="X"/>
    <m/>
    <n v="102"/>
    <s v="Dépôt pièces"/>
    <s v="Dépôts pièces"/>
    <x v="0"/>
  </r>
  <r>
    <x v="1"/>
    <x v="2"/>
    <n v="3"/>
    <n v="40"/>
    <d v="2024-03-29T00:00:00"/>
    <m/>
    <s v="X"/>
    <m/>
    <n v="103"/>
    <s v="Dépôt pièces"/>
    <s v="Dépôts pièces"/>
    <x v="1"/>
  </r>
  <r>
    <x v="1"/>
    <x v="1"/>
    <n v="3"/>
    <n v="40"/>
    <d v="2024-03-29T00:00:00"/>
    <m/>
    <s v="X"/>
    <m/>
    <n v="104"/>
    <s v="DON'ACTION"/>
    <s v="Don'Action"/>
    <x v="0"/>
  </r>
  <r>
    <x v="1"/>
    <x v="1"/>
    <n v="3"/>
    <n v="47"/>
    <d v="2024-03-29T00:00:00"/>
    <m/>
    <s v="X"/>
    <m/>
    <n v="105"/>
    <s v="Vente boutique"/>
    <s v="Vente boutique"/>
    <x v="0"/>
  </r>
  <r>
    <x v="2"/>
    <x v="2"/>
    <n v="3"/>
    <n v="-4.33"/>
    <d v="2024-03-30T00:00:00"/>
    <m/>
    <s v="X"/>
    <s v="2024-34"/>
    <n v="106"/>
    <s v="Carte bancaire"/>
    <s v="Frais bancaires"/>
    <x v="1"/>
  </r>
  <r>
    <x v="1"/>
    <x v="2"/>
    <n v="3"/>
    <n v="19"/>
    <d v="2024-03-31T00:00:00"/>
    <m/>
    <s v="X"/>
    <m/>
    <n v="107"/>
    <s v="Chèque boutique"/>
    <s v="Vente boutique"/>
    <x v="1"/>
  </r>
  <r>
    <x v="1"/>
    <x v="2"/>
    <n v="3"/>
    <n v="25"/>
    <d v="2024-03-31T00:00:00"/>
    <m/>
    <s v="X"/>
    <m/>
    <n v="108"/>
    <s v="Chèque boutique"/>
    <s v="Vente boutique"/>
    <x v="1"/>
  </r>
  <r>
    <x v="1"/>
    <x v="2"/>
    <n v="3"/>
    <n v="14.5"/>
    <d v="2024-03-31T00:00:00"/>
    <m/>
    <s v="X"/>
    <m/>
    <n v="109"/>
    <s v="Chèque boutique"/>
    <s v="Vente boutique"/>
    <x v="1"/>
  </r>
  <r>
    <x v="1"/>
    <x v="2"/>
    <n v="3"/>
    <n v="17"/>
    <d v="2024-03-31T00:00:00"/>
    <m/>
    <s v="X"/>
    <m/>
    <n v="110"/>
    <s v="Chèque boutique"/>
    <s v="Vente boutique"/>
    <x v="1"/>
  </r>
  <r>
    <x v="1"/>
    <x v="2"/>
    <n v="3"/>
    <n v="20"/>
    <d v="2024-03-31T00:00:00"/>
    <m/>
    <s v="X"/>
    <m/>
    <n v="11"/>
    <s v="Chèque boutique"/>
    <s v="Vente boutique"/>
    <x v="1"/>
  </r>
  <r>
    <x v="1"/>
    <x v="2"/>
    <n v="3"/>
    <n v="19"/>
    <d v="2024-03-31T00:00:00"/>
    <m/>
    <s v="X"/>
    <m/>
    <n v="112"/>
    <s v="Chèque boutique"/>
    <s v="Vente boutique"/>
    <x v="1"/>
  </r>
  <r>
    <x v="2"/>
    <x v="1"/>
    <n v="4"/>
    <n v="-155"/>
    <d v="2024-04-03T00:00:00"/>
    <m/>
    <s v="X"/>
    <m/>
    <n v="113"/>
    <s v="Dépôt billets"/>
    <s v="Dépôts billets"/>
    <x v="0"/>
  </r>
  <r>
    <x v="2"/>
    <x v="1"/>
    <n v="4"/>
    <n v="-695"/>
    <d v="2024-04-03T00:00:00"/>
    <m/>
    <s v="X"/>
    <m/>
    <n v="114"/>
    <s v="Dépôt billets"/>
    <s v="Dépôts billets"/>
    <x v="0"/>
  </r>
  <r>
    <x v="1"/>
    <x v="2"/>
    <n v="4"/>
    <n v="155"/>
    <d v="2024-04-03T00:00:00"/>
    <m/>
    <s v="X"/>
    <m/>
    <n v="115"/>
    <s v="Dépôt billets"/>
    <s v="Dépôts billets"/>
    <x v="1"/>
  </r>
  <r>
    <x v="1"/>
    <x v="2"/>
    <n v="4"/>
    <n v="695"/>
    <d v="2024-04-03T00:00:00"/>
    <m/>
    <s v="X"/>
    <m/>
    <n v="116"/>
    <s v="Dépôt billets"/>
    <s v="Dépôts billets"/>
    <x v="1"/>
  </r>
  <r>
    <x v="2"/>
    <x v="1"/>
    <n v="4"/>
    <n v="-190"/>
    <d v="2024-04-03T00:00:00"/>
    <m/>
    <s v="X"/>
    <m/>
    <n v="117"/>
    <s v="Dépôt pièces"/>
    <s v="Dépôts pièces"/>
    <x v="0"/>
  </r>
  <r>
    <x v="1"/>
    <x v="2"/>
    <n v="4"/>
    <n v="190"/>
    <d v="2024-04-03T00:00:00"/>
    <m/>
    <s v="X"/>
    <m/>
    <n v="118"/>
    <s v="Dépôt pièces"/>
    <s v="Dépôts pièces"/>
    <x v="1"/>
  </r>
  <r>
    <x v="1"/>
    <x v="1"/>
    <n v="4"/>
    <n v="65"/>
    <d v="2024-04-03T00:00:00"/>
    <m/>
    <s v="X"/>
    <m/>
    <n v="119"/>
    <s v="Part bénéficiaires"/>
    <s v="Contribution des bénéficiaires"/>
    <x v="0"/>
  </r>
  <r>
    <x v="1"/>
    <x v="1"/>
    <n v="4"/>
    <n v="31.5"/>
    <d v="2024-04-03T00:00:00"/>
    <m/>
    <s v="X"/>
    <m/>
    <n v="120"/>
    <s v="Vente boutique"/>
    <s v="Vente boutique"/>
    <x v="0"/>
  </r>
  <r>
    <x v="1"/>
    <x v="1"/>
    <n v="4"/>
    <n v="74.5"/>
    <d v="2024-04-05T00:00:00"/>
    <m/>
    <s v="X"/>
    <m/>
    <n v="121"/>
    <s v="Vente boutique"/>
    <s v="Vente boutique"/>
    <x v="0"/>
  </r>
  <r>
    <x v="1"/>
    <x v="1"/>
    <n v="4"/>
    <n v="103"/>
    <d v="2024-04-10T00:00:00"/>
    <m/>
    <s v="X"/>
    <m/>
    <n v="122"/>
    <s v="Part bénéficiaires"/>
    <s v="Contribution des bénéficiaires"/>
    <x v="0"/>
  </r>
  <r>
    <x v="1"/>
    <x v="1"/>
    <n v="4"/>
    <n v="50.7"/>
    <d v="2024-04-10T00:00:00"/>
    <m/>
    <s v="X"/>
    <m/>
    <n v="123"/>
    <s v="Vente boutique"/>
    <s v="Vente boutique"/>
    <x v="0"/>
  </r>
  <r>
    <x v="2"/>
    <x v="2"/>
    <n v="4"/>
    <n v="-31.98"/>
    <d v="2024-04-12T00:00:00"/>
    <s v="CB"/>
    <s v="X"/>
    <s v="2024-14"/>
    <n v="124"/>
    <s v="Achat cartouches encre"/>
    <s v="Achats fonctionnement"/>
    <x v="1"/>
  </r>
  <r>
    <x v="1"/>
    <x v="1"/>
    <n v="4"/>
    <n v="40.5"/>
    <d v="2024-04-12T00:00:00"/>
    <m/>
    <s v="X"/>
    <m/>
    <n v="125"/>
    <s v="Vente boutique"/>
    <s v="Vente boutique"/>
    <x v="0"/>
  </r>
  <r>
    <x v="2"/>
    <x v="2"/>
    <n v="4"/>
    <n v="-632.15"/>
    <d v="2024-04-17T00:00:00"/>
    <n v="25556166"/>
    <s v="X"/>
    <s v="2024-15"/>
    <n v="126"/>
    <s v="Loyer avril"/>
    <s v="Loyer"/>
    <x v="1"/>
  </r>
  <r>
    <x v="1"/>
    <x v="1"/>
    <n v="4"/>
    <n v="68.5"/>
    <d v="2024-04-17T00:00:00"/>
    <m/>
    <s v="X"/>
    <m/>
    <n v="127"/>
    <s v="Part bénéficiaires"/>
    <s v="Contribution des bénéficiaires"/>
    <x v="0"/>
  </r>
  <r>
    <x v="1"/>
    <x v="1"/>
    <n v="4"/>
    <n v="98.5"/>
    <d v="2024-04-17T00:00:00"/>
    <m/>
    <s v="X"/>
    <m/>
    <n v="128"/>
    <s v="Vente boutique"/>
    <s v="Vente boutique"/>
    <x v="0"/>
  </r>
  <r>
    <x v="1"/>
    <x v="1"/>
    <n v="4"/>
    <n v="50.5"/>
    <d v="2024-04-19T00:00:00"/>
    <m/>
    <s v="X"/>
    <m/>
    <n v="129"/>
    <s v="Vente boutique"/>
    <s v="Vente boutique"/>
    <x v="0"/>
  </r>
  <r>
    <x v="2"/>
    <x v="2"/>
    <n v="4"/>
    <n v="-5.99"/>
    <d v="2024-04-22T00:00:00"/>
    <m/>
    <s v="X"/>
    <s v="2024-35"/>
    <n v="130"/>
    <s v="Téléphone"/>
    <s v="Téléphone-affranchissement"/>
    <x v="1"/>
  </r>
  <r>
    <x v="1"/>
    <x v="1"/>
    <n v="4"/>
    <n v="50.5"/>
    <d v="2024-04-24T00:00:00"/>
    <m/>
    <s v="X"/>
    <m/>
    <n v="131"/>
    <s v="Part bénéficiaires"/>
    <s v="Contribution des bénéficiaires"/>
    <x v="0"/>
  </r>
  <r>
    <x v="1"/>
    <x v="1"/>
    <n v="4"/>
    <n v="101"/>
    <d v="2024-04-24T00:00:00"/>
    <m/>
    <s v="X"/>
    <m/>
    <n v="132"/>
    <s v="Vente boutique"/>
    <s v="Vente boutique"/>
    <x v="0"/>
  </r>
  <r>
    <x v="1"/>
    <x v="1"/>
    <n v="4"/>
    <n v="39"/>
    <d v="2024-04-26T00:00:00"/>
    <m/>
    <s v="X"/>
    <m/>
    <n v="133"/>
    <s v="Vente boutique"/>
    <s v="Vente boutique"/>
    <x v="0"/>
  </r>
  <r>
    <x v="2"/>
    <x v="2"/>
    <n v="4"/>
    <n v="-13.95"/>
    <d v="2024-04-27T00:00:00"/>
    <n v="2556168"/>
    <s v="X"/>
    <s v="2024-17"/>
    <n v="134"/>
    <s v="Achat EXACOMPTA"/>
    <s v="Achats fonctionnement"/>
    <x v="1"/>
  </r>
  <r>
    <x v="2"/>
    <x v="1"/>
    <n v="4"/>
    <n v="-13"/>
    <d v="2024-04-29T00:00:00"/>
    <m/>
    <s v="X"/>
    <m/>
    <n v="135"/>
    <s v="Dépôt pièces"/>
    <s v="Dépôts pièces"/>
    <x v="0"/>
  </r>
  <r>
    <x v="1"/>
    <x v="2"/>
    <n v="4"/>
    <n v="13"/>
    <d v="2024-04-29T00:00:00"/>
    <m/>
    <s v="X"/>
    <m/>
    <n v="136"/>
    <s v="Dépôt pièces"/>
    <s v="Dépôts pièces"/>
    <x v="1"/>
  </r>
  <r>
    <x v="2"/>
    <x v="2"/>
    <n v="4"/>
    <n v="-28"/>
    <d v="2024-04-30T00:00:00"/>
    <n v="2464179"/>
    <s v="X"/>
    <s v="2024-22"/>
    <n v="137"/>
    <s v="Achat pommes EPINOUX"/>
    <s v="Achats produits alimentaires"/>
    <x v="1"/>
  </r>
  <r>
    <x v="2"/>
    <x v="2"/>
    <n v="4"/>
    <n v="-23.92"/>
    <d v="2024-04-30T00:00:00"/>
    <n v="2464180"/>
    <s v="X"/>
    <s v="2024-21"/>
    <n v="138"/>
    <s v="Achats Leclerc"/>
    <s v="Achats produits alimentaires"/>
    <x v="1"/>
  </r>
  <r>
    <x v="1"/>
    <x v="1"/>
    <n v="4"/>
    <n v="55.5"/>
    <d v="2024-04-30T00:00:00"/>
    <m/>
    <s v="X"/>
    <m/>
    <n v="139"/>
    <s v="Part bénéficiaires"/>
    <s v="Contribution des bénéficiaires"/>
    <x v="0"/>
  </r>
  <r>
    <x v="1"/>
    <x v="1"/>
    <n v="4"/>
    <n v="65"/>
    <d v="2024-04-30T00:00:00"/>
    <m/>
    <s v="X"/>
    <m/>
    <n v="140"/>
    <s v="Vente boutique"/>
    <s v="Vente boutique"/>
    <x v="0"/>
  </r>
  <r>
    <x v="2"/>
    <x v="2"/>
    <n v="5"/>
    <n v="-4.33"/>
    <d v="2024-05-02T00:00:00"/>
    <m/>
    <s v="X"/>
    <s v="2024-36"/>
    <n v="141"/>
    <s v="Carte bancaire"/>
    <s v="Frais bancaires"/>
    <x v="1"/>
  </r>
  <r>
    <x v="1"/>
    <x v="1"/>
    <n v="5"/>
    <n v="83.6"/>
    <d v="2024-05-03T00:00:00"/>
    <m/>
    <s v="X"/>
    <m/>
    <n v="142"/>
    <s v="Vente boutique"/>
    <s v="Vente boutique"/>
    <x v="0"/>
  </r>
  <r>
    <x v="2"/>
    <x v="2"/>
    <n v="5"/>
    <n v="-29.35"/>
    <d v="2024-05-04T00:00:00"/>
    <s v="CB"/>
    <s v="X"/>
    <s v="2024-26"/>
    <n v="143"/>
    <s v="Achats Leclerc"/>
    <s v="Achats fonctionnement"/>
    <x v="1"/>
  </r>
  <r>
    <x v="2"/>
    <x v="2"/>
    <n v="5"/>
    <n v="-200"/>
    <d v="2024-05-04T00:00:00"/>
    <m/>
    <s v="X"/>
    <m/>
    <n v="144"/>
    <s v="Retrait monnaie braderie"/>
    <s v="Retrait espèces"/>
    <x v="1"/>
  </r>
  <r>
    <x v="1"/>
    <x v="1"/>
    <n v="5"/>
    <n v="200"/>
    <d v="2024-05-04T00:00:00"/>
    <m/>
    <s v="X"/>
    <m/>
    <n v="145"/>
    <s v="Retrait monnaie braderie"/>
    <s v="Retrait espèces"/>
    <x v="0"/>
  </r>
  <r>
    <x v="2"/>
    <x v="2"/>
    <n v="5"/>
    <n v="-240"/>
    <d v="2024-05-04T00:00:00"/>
    <m/>
    <s v="X"/>
    <m/>
    <n v="146"/>
    <s v="Retrait monnaie braderie"/>
    <s v="Retrait espèces"/>
    <x v="1"/>
  </r>
  <r>
    <x v="1"/>
    <x v="1"/>
    <n v="5"/>
    <n v="200"/>
    <d v="2024-05-04T00:00:00"/>
    <m/>
    <s v="X"/>
    <m/>
    <n v="147"/>
    <s v="Retrait monnaie braderie"/>
    <s v="Retrait espèces"/>
    <x v="0"/>
  </r>
  <r>
    <x v="1"/>
    <x v="3"/>
    <n v="5"/>
    <n v="31"/>
    <d v="2024-05-05T00:00:00"/>
    <m/>
    <m/>
    <m/>
    <n v="148"/>
    <s v="Chèque CHESTIER"/>
    <s v="Braderie"/>
    <x v="1"/>
  </r>
  <r>
    <x v="1"/>
    <x v="3"/>
    <n v="5"/>
    <n v="70.5"/>
    <d v="2024-05-05T00:00:00"/>
    <m/>
    <m/>
    <m/>
    <n v="149"/>
    <s v="Chèque DUPAIX Alice"/>
    <s v="Braderie"/>
    <x v="1"/>
  </r>
  <r>
    <x v="1"/>
    <x v="3"/>
    <n v="5"/>
    <n v="20"/>
    <d v="2024-05-05T00:00:00"/>
    <m/>
    <m/>
    <m/>
    <n v="150"/>
    <s v="Chèque GNENET"/>
    <s v="Braderie"/>
    <x v="1"/>
  </r>
  <r>
    <x v="1"/>
    <x v="3"/>
    <n v="5"/>
    <n v="7"/>
    <d v="2024-05-05T00:00:00"/>
    <m/>
    <m/>
    <m/>
    <n v="151"/>
    <s v="Chèque HARDOUIN"/>
    <s v="Braderie"/>
    <x v="1"/>
  </r>
  <r>
    <x v="1"/>
    <x v="3"/>
    <n v="5"/>
    <n v="16"/>
    <d v="2024-05-05T00:00:00"/>
    <m/>
    <m/>
    <m/>
    <n v="152"/>
    <s v="Chèque MAINIER ANAELLE"/>
    <s v="Braderie"/>
    <x v="1"/>
  </r>
  <r>
    <x v="1"/>
    <x v="3"/>
    <n v="5"/>
    <n v="12"/>
    <d v="2024-05-05T00:00:00"/>
    <m/>
    <m/>
    <m/>
    <n v="153"/>
    <s v="Chèque MAINIER Anita"/>
    <s v="Braderie"/>
    <x v="1"/>
  </r>
  <r>
    <x v="1"/>
    <x v="3"/>
    <n v="5"/>
    <n v="11"/>
    <d v="2024-05-05T00:00:00"/>
    <m/>
    <m/>
    <m/>
    <n v="154"/>
    <s v="Chèque RAYNEY"/>
    <s v="Braderie"/>
    <x v="1"/>
  </r>
  <r>
    <x v="1"/>
    <x v="3"/>
    <n v="5"/>
    <n v="42.5"/>
    <d v="2024-05-05T00:00:00"/>
    <m/>
    <m/>
    <m/>
    <n v="155"/>
    <s v="Chèque VIGNIER"/>
    <s v="Braderie"/>
    <x v="1"/>
  </r>
  <r>
    <x v="1"/>
    <x v="1"/>
    <n v="5"/>
    <n v="516.5"/>
    <d v="2024-05-05T00:00:00"/>
    <m/>
    <s v="X"/>
    <m/>
    <n v="156"/>
    <s v="Vente braderie"/>
    <s v="Braderie"/>
    <x v="0"/>
  </r>
  <r>
    <x v="1"/>
    <x v="2"/>
    <n v="5"/>
    <n v="66"/>
    <d v="2024-05-06T00:00:00"/>
    <m/>
    <s v="X"/>
    <m/>
    <n v="157"/>
    <s v="Chèque boutique"/>
    <s v="Vente boutique"/>
    <x v="1"/>
  </r>
  <r>
    <x v="1"/>
    <x v="2"/>
    <n v="5"/>
    <n v="55"/>
    <d v="2024-05-06T00:00:00"/>
    <m/>
    <s v="X"/>
    <m/>
    <n v="158"/>
    <s v="Chèque boutique"/>
    <s v="Vente boutique"/>
    <x v="1"/>
  </r>
  <r>
    <x v="1"/>
    <x v="2"/>
    <n v="5"/>
    <n v="10"/>
    <d v="2024-05-06T00:00:00"/>
    <m/>
    <s v="X"/>
    <m/>
    <n v="159"/>
    <s v="Chèque boutique"/>
    <s v="Vente boutique"/>
    <x v="1"/>
  </r>
  <r>
    <x v="1"/>
    <x v="2"/>
    <n v="5"/>
    <n v="10"/>
    <d v="2024-05-06T00:00:00"/>
    <m/>
    <s v="X"/>
    <m/>
    <n v="160"/>
    <s v="Chèque boutique"/>
    <s v="Vente boutique"/>
    <x v="1"/>
  </r>
  <r>
    <x v="1"/>
    <x v="2"/>
    <n v="5"/>
    <n v="10"/>
    <d v="2024-05-06T00:00:00"/>
    <m/>
    <s v="X"/>
    <m/>
    <n v="161"/>
    <s v="Chèque boutique"/>
    <s v="Vente boutique"/>
    <x v="1"/>
  </r>
  <r>
    <x v="1"/>
    <x v="2"/>
    <n v="5"/>
    <n v="6"/>
    <d v="2024-05-06T00:00:00"/>
    <m/>
    <s v="X"/>
    <m/>
    <n v="162"/>
    <s v="Chèque boutique"/>
    <s v="Vente boutique"/>
    <x v="1"/>
  </r>
  <r>
    <x v="1"/>
    <x v="2"/>
    <n v="5"/>
    <n v="40"/>
    <d v="2024-05-06T00:00:00"/>
    <m/>
    <s v="X"/>
    <m/>
    <n v="163"/>
    <s v="Chèque boutique"/>
    <s v="Vente boutique"/>
    <x v="1"/>
  </r>
  <r>
    <x v="1"/>
    <x v="2"/>
    <n v="5"/>
    <n v="11"/>
    <d v="2024-05-06T00:00:00"/>
    <m/>
    <s v="X"/>
    <m/>
    <n v="164"/>
    <s v="Chèque boutique"/>
    <s v="Vente boutique"/>
    <x v="1"/>
  </r>
  <r>
    <x v="1"/>
    <x v="2"/>
    <n v="5"/>
    <n v="10"/>
    <d v="2024-05-06T00:00:00"/>
    <m/>
    <s v="X"/>
    <m/>
    <n v="165"/>
    <s v="Chèque boutique"/>
    <s v="Vente boutique"/>
    <x v="1"/>
  </r>
  <r>
    <x v="1"/>
    <x v="2"/>
    <n v="5"/>
    <n v="17"/>
    <d v="2024-05-06T00:00:00"/>
    <m/>
    <s v="X"/>
    <m/>
    <n v="166"/>
    <s v="Chèque boutique"/>
    <s v="Vente boutique"/>
    <x v="1"/>
  </r>
  <r>
    <x v="1"/>
    <x v="2"/>
    <n v="5"/>
    <n v="16.5"/>
    <d v="2024-05-06T00:00:00"/>
    <m/>
    <s v="X"/>
    <m/>
    <n v="167"/>
    <s v="Chèque boutique"/>
    <s v="Vente boutique"/>
    <x v="1"/>
  </r>
  <r>
    <x v="1"/>
    <x v="2"/>
    <n v="5"/>
    <n v="50"/>
    <d v="2024-05-06T00:00:00"/>
    <m/>
    <s v="X"/>
    <m/>
    <n v="168"/>
    <s v="SUBVENTION A VERIFIER"/>
    <s v="Subvention collectivité locale"/>
    <x v="1"/>
  </r>
  <r>
    <x v="2"/>
    <x v="2"/>
    <n v="5"/>
    <n v="-28"/>
    <d v="2024-05-07T00:00:00"/>
    <n v="2464181"/>
    <s v="X"/>
    <s v="2024-23"/>
    <n v="169"/>
    <s v="Achat pommes EPINOUX"/>
    <s v="Achats produits alimentaires"/>
    <x v="1"/>
  </r>
  <r>
    <x v="2"/>
    <x v="2"/>
    <n v="5"/>
    <n v="-67.239999999999995"/>
    <d v="2024-05-07T00:00:00"/>
    <s v="CB"/>
    <s v="X"/>
    <s v="2024-24"/>
    <n v="170"/>
    <s v="Achats Leclerc"/>
    <s v="Achats produits alimentaires"/>
    <x v="1"/>
  </r>
  <r>
    <x v="2"/>
    <x v="2"/>
    <n v="5"/>
    <n v="-21.5"/>
    <d v="2024-05-07T00:00:00"/>
    <n v="2556169"/>
    <s v="X"/>
    <s v="2024-25"/>
    <n v="171"/>
    <s v="Achats viennoiseries"/>
    <s v="Achats fonctionnement"/>
    <x v="1"/>
  </r>
  <r>
    <x v="2"/>
    <x v="1"/>
    <n v="5"/>
    <n v="-860"/>
    <d v="2024-05-07T00:00:00"/>
    <m/>
    <m/>
    <m/>
    <n v="172"/>
    <s v="Dépôt billets"/>
    <s v="Dépôts billets"/>
    <x v="0"/>
  </r>
  <r>
    <x v="1"/>
    <x v="3"/>
    <n v="5"/>
    <n v="860"/>
    <d v="2024-05-07T00:00:00"/>
    <m/>
    <m/>
    <m/>
    <n v="173"/>
    <s v="Dépôt billets"/>
    <s v="Dépôts billets"/>
    <x v="1"/>
  </r>
  <r>
    <x v="2"/>
    <x v="1"/>
    <n v="5"/>
    <n v="-200"/>
    <d v="2024-05-07T00:00:00"/>
    <m/>
    <m/>
    <m/>
    <n v="174"/>
    <s v="Dépôt billets"/>
    <s v="Dépôts billets"/>
    <x v="0"/>
  </r>
  <r>
    <x v="1"/>
    <x v="3"/>
    <n v="5"/>
    <n v="200"/>
    <d v="2024-05-07T00:00:00"/>
    <m/>
    <m/>
    <m/>
    <n v="175"/>
    <s v="Dépôt billets"/>
    <s v="Dépôts billets"/>
    <x v="1"/>
  </r>
  <r>
    <x v="2"/>
    <x v="1"/>
    <n v="5"/>
    <n v="-33.700000000000003"/>
    <d v="2024-05-07T00:00:00"/>
    <m/>
    <m/>
    <m/>
    <n v="176"/>
    <s v="Dépôt pièces"/>
    <s v="Dépôts pièces"/>
    <x v="0"/>
  </r>
  <r>
    <x v="1"/>
    <x v="3"/>
    <n v="5"/>
    <n v="33.700000000000003"/>
    <d v="2024-05-07T00:00:00"/>
    <m/>
    <m/>
    <m/>
    <n v="177"/>
    <s v="Dépôt pièces"/>
    <s v="Dépôts pièces"/>
    <x v="1"/>
  </r>
  <r>
    <x v="2"/>
    <x v="1"/>
    <n v="5"/>
    <n v="-240"/>
    <d v="2024-05-07T00:00:00"/>
    <m/>
    <m/>
    <m/>
    <n v="178"/>
    <s v="Dépôt pièces"/>
    <s v="Dépôts pièces"/>
    <x v="0"/>
  </r>
  <r>
    <x v="1"/>
    <x v="3"/>
    <n v="5"/>
    <n v="240"/>
    <d v="2024-05-07T00:00:00"/>
    <m/>
    <m/>
    <m/>
    <n v="179"/>
    <s v="Dépôt pièces"/>
    <s v="Dépôts pièces"/>
    <x v="1"/>
  </r>
  <r>
    <x v="1"/>
    <x v="1"/>
    <n v="5"/>
    <n v="78.5"/>
    <d v="2024-05-07T00:00:00"/>
    <m/>
    <m/>
    <m/>
    <n v="180"/>
    <s v="Part bénéficiaires"/>
    <s v="Contribution des bénéficiaires"/>
    <x v="0"/>
  </r>
  <r>
    <x v="1"/>
    <x v="1"/>
    <n v="5"/>
    <n v="43.5"/>
    <d v="2024-05-07T00:00:00"/>
    <m/>
    <s v="X"/>
    <m/>
    <n v="181"/>
    <s v="Vente boutique"/>
    <s v="Vente vestiaire occasion"/>
    <x v="0"/>
  </r>
  <r>
    <x v="1"/>
    <x v="1"/>
    <n v="5"/>
    <n v="31"/>
    <d v="2024-05-07T00:00:00"/>
    <m/>
    <s v="X"/>
    <m/>
    <n v="182"/>
    <s v="Vente boutique"/>
    <s v="Vente vestiaire neuf"/>
    <x v="0"/>
  </r>
  <r>
    <x v="1"/>
    <x v="1"/>
    <n v="5"/>
    <n v="23"/>
    <d v="2024-05-07T00:00:00"/>
    <m/>
    <s v="X"/>
    <m/>
    <n v="183"/>
    <s v="Vente boutique"/>
    <s v="Vente boutique"/>
    <x v="0"/>
  </r>
  <r>
    <x v="2"/>
    <x v="1"/>
    <n v="5"/>
    <n v="-430"/>
    <d v="2024-05-13T00:00:00"/>
    <m/>
    <m/>
    <m/>
    <n v="184"/>
    <s v="Dépôt billets"/>
    <s v="Dépôts billets"/>
    <x v="0"/>
  </r>
  <r>
    <x v="1"/>
    <x v="3"/>
    <n v="5"/>
    <n v="430"/>
    <d v="2024-05-13T00:00:00"/>
    <m/>
    <m/>
    <m/>
    <n v="185"/>
    <s v="Dépôt billets"/>
    <s v="Dépôts billets"/>
    <x v="1"/>
  </r>
  <r>
    <x v="2"/>
    <x v="1"/>
    <n v="5"/>
    <n v="-86.5"/>
    <d v="2024-05-13T00:00:00"/>
    <m/>
    <m/>
    <m/>
    <n v="186"/>
    <s v="Dépôt pièces"/>
    <s v="Dépôts pièces"/>
    <x v="0"/>
  </r>
  <r>
    <x v="1"/>
    <x v="3"/>
    <n v="5"/>
    <n v="86.5"/>
    <d v="2024-05-13T00:00:00"/>
    <m/>
    <m/>
    <m/>
    <n v="187"/>
    <s v="Dépôt pièces"/>
    <s v="Dépôts pièces"/>
    <x v="1"/>
  </r>
  <r>
    <x v="2"/>
    <x v="3"/>
    <n v="5"/>
    <n v="-159.6"/>
    <d v="2024-05-13T00:00:00"/>
    <s v="CB"/>
    <m/>
    <s v="2024-29"/>
    <n v="188"/>
    <s v="Achat étagères M Bricolage"/>
    <s v="Achats fonctionnement"/>
    <x v="1"/>
  </r>
  <r>
    <x v="1"/>
    <x v="1"/>
    <n v="5"/>
    <n v="68.5"/>
    <d v="2024-05-15T00:00:00"/>
    <m/>
    <m/>
    <m/>
    <n v="189"/>
    <s v="Part bénéficiaires"/>
    <s v="Contribution des bénéficiaires"/>
    <x v="0"/>
  </r>
  <r>
    <x v="1"/>
    <x v="3"/>
    <n v="5"/>
    <n v="16.5"/>
    <d v="2024-05-15T00:00:00"/>
    <m/>
    <m/>
    <m/>
    <n v="190"/>
    <s v="Chèque boutique"/>
    <s v="Vente boutique"/>
    <x v="1"/>
  </r>
  <r>
    <x v="1"/>
    <x v="1"/>
    <n v="5"/>
    <n v="22"/>
    <d v="2024-05-15T00:00:00"/>
    <m/>
    <s v="X"/>
    <m/>
    <n v="191"/>
    <s v="Vente boutique"/>
    <s v="Vente vestiaire occasion"/>
    <x v="0"/>
  </r>
  <r>
    <x v="1"/>
    <x v="1"/>
    <n v="5"/>
    <n v="14"/>
    <d v="2024-05-15T00:00:00"/>
    <m/>
    <s v="X"/>
    <m/>
    <n v="192"/>
    <s v="Vente boutique"/>
    <s v="Vente vestiaire neuf"/>
    <x v="0"/>
  </r>
  <r>
    <x v="1"/>
    <x v="1"/>
    <n v="5"/>
    <n v="93.5"/>
    <d v="2024-05-15T00:00:00"/>
    <m/>
    <s v="X"/>
    <m/>
    <n v="193"/>
    <s v="Vente boutique"/>
    <s v="Vente boutique"/>
    <x v="0"/>
  </r>
  <r>
    <x v="2"/>
    <x v="3"/>
    <n v="5"/>
    <n v="-666.74"/>
    <d v="2024-05-15T00:00:00"/>
    <n v="2556172"/>
    <m/>
    <s v="2024-27"/>
    <n v="194"/>
    <s v="Loyer mai "/>
    <s v="Loyer"/>
    <x v="1"/>
  </r>
  <r>
    <x v="2"/>
    <x v="3"/>
    <n v="5"/>
    <n v="-261.98"/>
    <d v="2024-05-17T00:00:00"/>
    <n v="2556171"/>
    <m/>
    <s v="2024-28"/>
    <n v="195"/>
    <s v="Prêt Sylvie MARCK EDF"/>
    <s v="Aide logement, énergie, eau"/>
    <x v="1"/>
  </r>
  <r>
    <x v="2"/>
    <x v="3"/>
    <n v="5"/>
    <n v="-15.6"/>
    <d v="2024-05-24T00:00:00"/>
    <n v="2556173"/>
    <m/>
    <s v="2024-37"/>
    <n v="196"/>
    <s v="Achat Leclerc repas electriciens"/>
    <s v="Achats fonctionnement"/>
    <x v="1"/>
  </r>
  <r>
    <x v="2"/>
    <x v="3"/>
    <n v="5"/>
    <n v="-13.45"/>
    <d v="2024-05-23T00:00:00"/>
    <s v="CB"/>
    <m/>
    <s v="2024-38"/>
    <n v="197"/>
    <s v="Achat Leclerc repas electriciens"/>
    <s v="Achats fonctionnement"/>
    <x v="1"/>
  </r>
  <r>
    <x v="2"/>
    <x v="3"/>
    <n v="5"/>
    <n v="-15.25"/>
    <d v="2024-05-23T00:00:00"/>
    <s v="CB"/>
    <m/>
    <s v="2024-39"/>
    <n v="198"/>
    <s v="Achats fournitures electriques"/>
    <s v="Achats fonctionnement"/>
    <x v="1"/>
  </r>
  <r>
    <x v="1"/>
    <x v="1"/>
    <n v="5"/>
    <n v="47.4"/>
    <d v="2024-05-22T00:00:00"/>
    <m/>
    <s v="X"/>
    <m/>
    <n v="199"/>
    <s v="Part bénéficiaires"/>
    <s v="Contribution des bénéficiaires"/>
    <x v="0"/>
  </r>
  <r>
    <x v="1"/>
    <x v="1"/>
    <n v="5"/>
    <n v="10"/>
    <d v="2024-05-22T00:00:00"/>
    <m/>
    <s v="X"/>
    <m/>
    <n v="200"/>
    <s v="Vente boutique"/>
    <s v="Vente vestiaire occasion"/>
    <x v="0"/>
  </r>
  <r>
    <x v="1"/>
    <x v="1"/>
    <n v="5"/>
    <n v="80.900000000000006"/>
    <d v="2024-05-22T00:00:00"/>
    <m/>
    <s v="X"/>
    <m/>
    <n v="201"/>
    <s v="Vente boutique"/>
    <s v="Vente vestiaire neuf"/>
    <x v="0"/>
  </r>
  <r>
    <x v="1"/>
    <x v="1"/>
    <n v="5"/>
    <n v="39"/>
    <d v="2024-05-22T00:00:00"/>
    <m/>
    <s v="X"/>
    <m/>
    <n v="202"/>
    <s v="Vente boutique"/>
    <s v="Vente boutique"/>
    <x v="0"/>
  </r>
  <r>
    <x v="2"/>
    <x v="2"/>
    <n v="5"/>
    <n v="-16.5"/>
    <d v="2024-05-14T00:00:00"/>
    <m/>
    <s v=" "/>
    <m/>
    <n v="203"/>
    <s v="Rejet chèque BABEAU "/>
    <s v="Divers"/>
    <x v="1"/>
  </r>
  <r>
    <x v="1"/>
    <x v="3"/>
    <n v="5"/>
    <n v="16.5"/>
    <d v="2024-05-31T00:00:00"/>
    <m/>
    <m/>
    <m/>
    <n v="204"/>
    <s v="Régularisation chèque BABEAU"/>
    <s v="Divers"/>
    <x v="1"/>
  </r>
  <r>
    <x v="1"/>
    <x v="1"/>
    <n v="5"/>
    <n v="54.6"/>
    <d v="2024-05-31T00:00:00"/>
    <m/>
    <s v="X"/>
    <m/>
    <n v="205"/>
    <s v="Part bénéficiaires"/>
    <s v="Contribution des bénéficiaires"/>
    <x v="0"/>
  </r>
  <r>
    <x v="1"/>
    <x v="1"/>
    <n v="5"/>
    <n v="58.5"/>
    <d v="2024-05-31T00:00:00"/>
    <m/>
    <s v="X"/>
    <m/>
    <n v="206"/>
    <s v="Vente boutique"/>
    <s v="Vente vestiaire occasion"/>
    <x v="0"/>
  </r>
  <r>
    <x v="1"/>
    <x v="1"/>
    <n v="5"/>
    <n v="68"/>
    <d v="2024-05-31T00:00:00"/>
    <m/>
    <s v="X"/>
    <m/>
    <n v="207"/>
    <s v="Vente boutique"/>
    <s v="Vente vestiaire neuf"/>
    <x v="0"/>
  </r>
  <r>
    <x v="1"/>
    <x v="1"/>
    <n v="5"/>
    <n v="26"/>
    <d v="2024-05-31T00:00:00"/>
    <m/>
    <s v="X"/>
    <m/>
    <n v="208"/>
    <s v="Vente boutique"/>
    <s v="Vente boutique"/>
    <x v="0"/>
  </r>
  <r>
    <x v="1"/>
    <x v="3"/>
    <n v="5"/>
    <n v="24"/>
    <d v="2024-05-31T00:00:00"/>
    <m/>
    <m/>
    <m/>
    <n v="209"/>
    <s v="Chèque BOISNIER"/>
    <s v="Vente boutique"/>
    <x v="1"/>
  </r>
  <r>
    <x v="1"/>
    <x v="3"/>
    <n v="5"/>
    <n v="15"/>
    <d v="2024-05-31T00:00:00"/>
    <m/>
    <m/>
    <m/>
    <n v="210"/>
    <s v="Chèque ARDOUIN"/>
    <s v="Vente boutique"/>
    <x v="1"/>
  </r>
  <r>
    <x v="1"/>
    <x v="3"/>
    <n v="5"/>
    <n v="10"/>
    <d v="2024-05-31T00:00:00"/>
    <m/>
    <m/>
    <m/>
    <n v="211"/>
    <s v="Chèque HANNAN"/>
    <s v="Vente boutique"/>
    <x v="1"/>
  </r>
  <r>
    <x v="2"/>
    <x v="1"/>
    <n v="6"/>
    <n v="-640"/>
    <d v="2024-06-06T00:00:00"/>
    <m/>
    <m/>
    <m/>
    <n v="212"/>
    <s v="Dépôt billets"/>
    <s v="Dépôts billets"/>
    <x v="0"/>
  </r>
  <r>
    <x v="1"/>
    <x v="3"/>
    <n v="6"/>
    <n v="640"/>
    <d v="2024-06-06T00:00:00"/>
    <m/>
    <m/>
    <m/>
    <n v="213"/>
    <s v="Dépôt billets"/>
    <s v="Dépôts billets"/>
    <x v="1"/>
  </r>
  <r>
    <x v="2"/>
    <x v="1"/>
    <n v="6"/>
    <n v="-142.19999999999999"/>
    <d v="2024-06-06T00:00:00"/>
    <m/>
    <m/>
    <m/>
    <n v="214"/>
    <s v="Dépôt pièces"/>
    <s v="Dépôts pièces"/>
    <x v="0"/>
  </r>
  <r>
    <x v="1"/>
    <x v="3"/>
    <n v="6"/>
    <n v="142.19999999999999"/>
    <d v="2024-06-06T00:00:00"/>
    <m/>
    <m/>
    <m/>
    <n v="215"/>
    <s v="Dépôt pièces"/>
    <s v="Dépôts pièces"/>
    <x v="1"/>
  </r>
  <r>
    <x v="1"/>
    <x v="1"/>
    <n v="6"/>
    <n v="142"/>
    <d v="2024-06-05T00:00:00"/>
    <m/>
    <m/>
    <m/>
    <n v="216"/>
    <s v="Remboursement Sylvie MARCK"/>
    <s v="Aide logement, énergie, eau"/>
    <x v="0"/>
  </r>
  <r>
    <x v="2"/>
    <x v="1"/>
    <n v="6"/>
    <n v="-4000"/>
    <d v="2024-06-06T00:00:00"/>
    <m/>
    <m/>
    <m/>
    <n v="217"/>
    <s v="Virement pour paiement Fédé"/>
    <s v="Virement livret CMSO"/>
    <x v="2"/>
  </r>
  <r>
    <x v="1"/>
    <x v="3"/>
    <n v="6"/>
    <n v="4000"/>
    <d v="2024-06-06T00:00:00"/>
    <m/>
    <m/>
    <m/>
    <n v="218"/>
    <s v="Virement pour paiement Fédé"/>
    <s v="Virement livret CMSO"/>
    <x v="1"/>
  </r>
  <r>
    <x v="1"/>
    <x v="1"/>
    <n v="6"/>
    <n v="130"/>
    <d v="2024-06-07T00:00:00"/>
    <m/>
    <m/>
    <m/>
    <n v="219"/>
    <s v="Part bénéficiaires"/>
    <s v="Contribution des bénéficiaires"/>
    <x v="0"/>
  </r>
  <r>
    <x v="1"/>
    <x v="1"/>
    <n v="6"/>
    <n v="33"/>
    <d v="2024-06-07T00:00:00"/>
    <m/>
    <m/>
    <m/>
    <n v="220"/>
    <s v="Vente boutique"/>
    <s v="Vente vestiaire occasion"/>
    <x v="0"/>
  </r>
  <r>
    <x v="1"/>
    <x v="1"/>
    <n v="6"/>
    <n v="90.5"/>
    <d v="2024-06-07T00:00:00"/>
    <m/>
    <m/>
    <m/>
    <n v="221"/>
    <s v="Vente boutique"/>
    <s v="Vente vestiaire neuf"/>
    <x v="0"/>
  </r>
  <r>
    <x v="1"/>
    <x v="1"/>
    <n v="6"/>
    <n v="82"/>
    <d v="2024-06-07T00:00:00"/>
    <m/>
    <m/>
    <m/>
    <n v="223"/>
    <s v="Vente boutique"/>
    <s v="Vente boutique"/>
    <x v="0"/>
  </r>
  <r>
    <x v="1"/>
    <x v="3"/>
    <n v="6"/>
    <n v="7"/>
    <d v="2024-06-07T00:00:00"/>
    <m/>
    <m/>
    <m/>
    <n v="224"/>
    <s v="Chèque DORFIAC Jacky"/>
    <s v="Vente boutique"/>
    <x v="1"/>
  </r>
  <r>
    <x v="1"/>
    <x v="3"/>
    <n v="6"/>
    <n v="11"/>
    <d v="2024-06-07T00:00:00"/>
    <m/>
    <m/>
    <m/>
    <n v="224"/>
    <s v="Chèque MICHELET Francois"/>
    <s v="Vente boutique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">
  <r>
    <x v="0"/>
    <x v="0"/>
    <x v="0"/>
    <n v="136.25"/>
    <x v="0"/>
    <m/>
    <m/>
    <m/>
    <m/>
    <x v="0"/>
    <x v="0"/>
    <x v="0"/>
  </r>
  <r>
    <x v="0"/>
    <x v="0"/>
    <x v="0"/>
    <n v="11783.79"/>
    <x v="0"/>
    <m/>
    <n v="0"/>
    <m/>
    <m/>
    <x v="0"/>
    <x v="0"/>
    <x v="1"/>
  </r>
  <r>
    <x v="0"/>
    <x v="0"/>
    <x v="0"/>
    <n v="20857.75"/>
    <x v="0"/>
    <m/>
    <m/>
    <m/>
    <m/>
    <x v="0"/>
    <x v="0"/>
    <x v="2"/>
  </r>
  <r>
    <x v="1"/>
    <x v="1"/>
    <x v="0"/>
    <n v="51"/>
    <x v="1"/>
    <m/>
    <s v="X"/>
    <m/>
    <n v="1"/>
    <x v="1"/>
    <x v="1"/>
    <x v="0"/>
  </r>
  <r>
    <x v="1"/>
    <x v="1"/>
    <x v="0"/>
    <n v="51"/>
    <x v="1"/>
    <m/>
    <s v="X"/>
    <m/>
    <n v="2"/>
    <x v="2"/>
    <x v="2"/>
    <x v="0"/>
  </r>
  <r>
    <x v="1"/>
    <x v="1"/>
    <x v="0"/>
    <n v="68.5"/>
    <x v="2"/>
    <m/>
    <s v="X"/>
    <m/>
    <n v="3"/>
    <x v="2"/>
    <x v="2"/>
    <x v="0"/>
  </r>
  <r>
    <x v="1"/>
    <x v="2"/>
    <x v="0"/>
    <n v="70"/>
    <x v="3"/>
    <m/>
    <s v="X"/>
    <m/>
    <n v="4"/>
    <x v="3"/>
    <x v="3"/>
    <x v="1"/>
  </r>
  <r>
    <x v="1"/>
    <x v="1"/>
    <x v="0"/>
    <n v="105"/>
    <x v="4"/>
    <m/>
    <s v="X"/>
    <m/>
    <n v="5"/>
    <x v="1"/>
    <x v="1"/>
    <x v="0"/>
  </r>
  <r>
    <x v="1"/>
    <x v="1"/>
    <x v="0"/>
    <n v="53"/>
    <x v="4"/>
    <m/>
    <s v="X"/>
    <m/>
    <n v="6"/>
    <x v="2"/>
    <x v="2"/>
    <x v="0"/>
  </r>
  <r>
    <x v="2"/>
    <x v="2"/>
    <x v="0"/>
    <n v="-60.75"/>
    <x v="5"/>
    <n v="2464169"/>
    <s v="X"/>
    <s v="2024-30"/>
    <n v="7"/>
    <x v="4"/>
    <x v="4"/>
    <x v="1"/>
  </r>
  <r>
    <x v="1"/>
    <x v="1"/>
    <x v="0"/>
    <n v="52"/>
    <x v="6"/>
    <m/>
    <s v="X"/>
    <m/>
    <n v="8"/>
    <x v="2"/>
    <x v="2"/>
    <x v="0"/>
  </r>
  <r>
    <x v="1"/>
    <x v="1"/>
    <x v="0"/>
    <n v="75.5"/>
    <x v="7"/>
    <m/>
    <s v="X"/>
    <m/>
    <n v="9"/>
    <x v="1"/>
    <x v="1"/>
    <x v="0"/>
  </r>
  <r>
    <x v="1"/>
    <x v="1"/>
    <x v="0"/>
    <n v="50.5"/>
    <x v="7"/>
    <m/>
    <s v="X"/>
    <m/>
    <n v="10"/>
    <x v="2"/>
    <x v="2"/>
    <x v="0"/>
  </r>
  <r>
    <x v="2"/>
    <x v="2"/>
    <x v="0"/>
    <n v="-100"/>
    <x v="8"/>
    <n v="2464174"/>
    <s v="X"/>
    <s v="2024-02"/>
    <n v="11"/>
    <x v="5"/>
    <x v="5"/>
    <x v="1"/>
  </r>
  <r>
    <x v="2"/>
    <x v="2"/>
    <x v="0"/>
    <n v="-100"/>
    <x v="8"/>
    <n v="2164172"/>
    <s v="X"/>
    <s v="2024-03"/>
    <n v="12"/>
    <x v="6"/>
    <x v="6"/>
    <x v="1"/>
  </r>
  <r>
    <x v="2"/>
    <x v="2"/>
    <x v="0"/>
    <n v="-150"/>
    <x v="8"/>
    <n v="2556160"/>
    <s v="X"/>
    <s v="2024-01"/>
    <n v="13"/>
    <x v="7"/>
    <x v="5"/>
    <x v="1"/>
  </r>
  <r>
    <x v="2"/>
    <x v="2"/>
    <x v="0"/>
    <n v="-746.23"/>
    <x v="8"/>
    <n v="2556161"/>
    <s v="X"/>
    <s v="2024-04"/>
    <n v="14"/>
    <x v="8"/>
    <x v="7"/>
    <x v="1"/>
  </r>
  <r>
    <x v="1"/>
    <x v="1"/>
    <x v="0"/>
    <n v="100.5"/>
    <x v="9"/>
    <m/>
    <s v="X"/>
    <m/>
    <n v="15"/>
    <x v="2"/>
    <x v="8"/>
    <x v="0"/>
  </r>
  <r>
    <x v="2"/>
    <x v="2"/>
    <x v="0"/>
    <n v="-8000"/>
    <x v="10"/>
    <m/>
    <s v="X"/>
    <m/>
    <n v="16"/>
    <x v="9"/>
    <x v="8"/>
    <x v="1"/>
  </r>
  <r>
    <x v="1"/>
    <x v="1"/>
    <x v="0"/>
    <n v="8000"/>
    <x v="10"/>
    <m/>
    <s v="X"/>
    <m/>
    <n v="17"/>
    <x v="10"/>
    <x v="9"/>
    <x v="2"/>
  </r>
  <r>
    <x v="2"/>
    <x v="2"/>
    <x v="0"/>
    <n v="-5.99"/>
    <x v="11"/>
    <m/>
    <s v="X"/>
    <m/>
    <n v="18"/>
    <x v="11"/>
    <x v="10"/>
    <x v="1"/>
  </r>
  <r>
    <x v="1"/>
    <x v="1"/>
    <x v="0"/>
    <n v="91.5"/>
    <x v="12"/>
    <m/>
    <s v="X"/>
    <m/>
    <n v="19"/>
    <x v="1"/>
    <x v="1"/>
    <x v="0"/>
  </r>
  <r>
    <x v="1"/>
    <x v="1"/>
    <x v="0"/>
    <n v="131.5"/>
    <x v="12"/>
    <m/>
    <s v="X"/>
    <m/>
    <n v="20"/>
    <x v="2"/>
    <x v="2"/>
    <x v="0"/>
  </r>
  <r>
    <x v="2"/>
    <x v="2"/>
    <x v="0"/>
    <n v="-100"/>
    <x v="13"/>
    <n v="2164175"/>
    <s v="X"/>
    <s v="2024-05"/>
    <n v="21"/>
    <x v="12"/>
    <x v="6"/>
    <x v="1"/>
  </r>
  <r>
    <x v="2"/>
    <x v="1"/>
    <x v="0"/>
    <n v="-930"/>
    <x v="14"/>
    <m/>
    <s v="X"/>
    <m/>
    <n v="22"/>
    <x v="13"/>
    <x v="11"/>
    <x v="0"/>
  </r>
  <r>
    <x v="1"/>
    <x v="2"/>
    <x v="0"/>
    <n v="930"/>
    <x v="14"/>
    <m/>
    <s v="X"/>
    <m/>
    <n v="23"/>
    <x v="13"/>
    <x v="11"/>
    <x v="1"/>
  </r>
  <r>
    <x v="2"/>
    <x v="1"/>
    <x v="0"/>
    <n v="-106.8"/>
    <x v="14"/>
    <m/>
    <s v="X"/>
    <m/>
    <n v="24"/>
    <x v="14"/>
    <x v="12"/>
    <x v="0"/>
  </r>
  <r>
    <x v="1"/>
    <x v="2"/>
    <x v="0"/>
    <n v="106.8"/>
    <x v="14"/>
    <m/>
    <s v="X"/>
    <m/>
    <n v="25"/>
    <x v="14"/>
    <x v="12"/>
    <x v="1"/>
  </r>
  <r>
    <x v="1"/>
    <x v="1"/>
    <x v="0"/>
    <n v="72.5"/>
    <x v="14"/>
    <m/>
    <s v="X"/>
    <m/>
    <n v="26"/>
    <x v="1"/>
    <x v="1"/>
    <x v="0"/>
  </r>
  <r>
    <x v="1"/>
    <x v="1"/>
    <x v="0"/>
    <n v="134.5"/>
    <x v="14"/>
    <m/>
    <s v="X"/>
    <m/>
    <n v="27"/>
    <x v="2"/>
    <x v="2"/>
    <x v="0"/>
  </r>
  <r>
    <x v="1"/>
    <x v="2"/>
    <x v="0"/>
    <n v="22"/>
    <x v="14"/>
    <m/>
    <s v="X"/>
    <m/>
    <n v="28"/>
    <x v="15"/>
    <x v="2"/>
    <x v="1"/>
  </r>
  <r>
    <x v="1"/>
    <x v="2"/>
    <x v="0"/>
    <n v="9"/>
    <x v="14"/>
    <m/>
    <s v="X"/>
    <m/>
    <n v="29"/>
    <x v="15"/>
    <x v="2"/>
    <x v="1"/>
  </r>
  <r>
    <x v="2"/>
    <x v="2"/>
    <x v="1"/>
    <n v="-4.33"/>
    <x v="15"/>
    <m/>
    <s v="X"/>
    <m/>
    <n v="30"/>
    <x v="16"/>
    <x v="13"/>
    <x v="1"/>
  </r>
  <r>
    <x v="1"/>
    <x v="1"/>
    <x v="1"/>
    <n v="82.5"/>
    <x v="16"/>
    <m/>
    <s v="X"/>
    <m/>
    <n v="31"/>
    <x v="2"/>
    <x v="2"/>
    <x v="0"/>
  </r>
  <r>
    <x v="1"/>
    <x v="1"/>
    <x v="1"/>
    <n v="102"/>
    <x v="17"/>
    <m/>
    <s v="X"/>
    <m/>
    <n v="32"/>
    <x v="1"/>
    <x v="1"/>
    <x v="0"/>
  </r>
  <r>
    <x v="1"/>
    <x v="1"/>
    <x v="1"/>
    <n v="143.5"/>
    <x v="17"/>
    <m/>
    <s v="X"/>
    <m/>
    <n v="33"/>
    <x v="2"/>
    <x v="2"/>
    <x v="0"/>
  </r>
  <r>
    <x v="1"/>
    <x v="1"/>
    <x v="1"/>
    <n v="48"/>
    <x v="18"/>
    <m/>
    <s v="X"/>
    <m/>
    <n v="34"/>
    <x v="2"/>
    <x v="2"/>
    <x v="0"/>
  </r>
  <r>
    <x v="2"/>
    <x v="2"/>
    <x v="1"/>
    <n v="-17.54"/>
    <x v="19"/>
    <s v="CB"/>
    <s v="X"/>
    <m/>
    <n v="35"/>
    <x v="17"/>
    <x v="14"/>
    <x v="1"/>
  </r>
  <r>
    <x v="1"/>
    <x v="1"/>
    <x v="1"/>
    <n v="79.5"/>
    <x v="20"/>
    <m/>
    <s v="X"/>
    <m/>
    <n v="36"/>
    <x v="1"/>
    <x v="1"/>
    <x v="0"/>
  </r>
  <r>
    <x v="1"/>
    <x v="1"/>
    <x v="1"/>
    <n v="265"/>
    <x v="20"/>
    <m/>
    <s v="X"/>
    <m/>
    <n v="37"/>
    <x v="2"/>
    <x v="2"/>
    <x v="0"/>
  </r>
  <r>
    <x v="2"/>
    <x v="2"/>
    <x v="1"/>
    <n v="-80"/>
    <x v="21"/>
    <n v="2556162"/>
    <s v="X"/>
    <s v="2024-06"/>
    <n v="38"/>
    <x v="18"/>
    <x v="6"/>
    <x v="1"/>
  </r>
  <r>
    <x v="1"/>
    <x v="1"/>
    <x v="1"/>
    <n v="153.5"/>
    <x v="21"/>
    <m/>
    <s v="X"/>
    <m/>
    <n v="39"/>
    <x v="2"/>
    <x v="2"/>
    <x v="0"/>
  </r>
  <r>
    <x v="2"/>
    <x v="2"/>
    <x v="1"/>
    <n v="-5.99"/>
    <x v="22"/>
    <m/>
    <s v="X"/>
    <s v="2024-31"/>
    <n v="40"/>
    <x v="11"/>
    <x v="10"/>
    <x v="1"/>
  </r>
  <r>
    <x v="2"/>
    <x v="2"/>
    <x v="1"/>
    <n v="-100"/>
    <x v="23"/>
    <n v="2464176"/>
    <s v="X"/>
    <s v="2024-07"/>
    <n v="41"/>
    <x v="19"/>
    <x v="15"/>
    <x v="1"/>
  </r>
  <r>
    <x v="2"/>
    <x v="2"/>
    <x v="1"/>
    <n v="-732.66"/>
    <x v="23"/>
    <n v="2556163"/>
    <s v="X"/>
    <s v="2024-09"/>
    <n v="42"/>
    <x v="20"/>
    <x v="7"/>
    <x v="1"/>
  </r>
  <r>
    <x v="2"/>
    <x v="2"/>
    <x v="1"/>
    <n v="-146.81"/>
    <x v="24"/>
    <n v="2556167"/>
    <s v="X"/>
    <s v="2024-16"/>
    <n v="43"/>
    <x v="17"/>
    <x v="16"/>
    <x v="1"/>
  </r>
  <r>
    <x v="1"/>
    <x v="1"/>
    <x v="1"/>
    <n v="71.5"/>
    <x v="24"/>
    <m/>
    <s v="X"/>
    <m/>
    <n v="44"/>
    <x v="1"/>
    <x v="1"/>
    <x v="0"/>
  </r>
  <r>
    <x v="1"/>
    <x v="1"/>
    <x v="1"/>
    <n v="50.5"/>
    <x v="24"/>
    <m/>
    <s v="X"/>
    <m/>
    <n v="45"/>
    <x v="2"/>
    <x v="2"/>
    <x v="0"/>
  </r>
  <r>
    <x v="2"/>
    <x v="2"/>
    <x v="1"/>
    <n v="-85"/>
    <x v="24"/>
    <n v="2556156"/>
    <s v="X"/>
    <s v="2024-32"/>
    <n v="46"/>
    <x v="4"/>
    <x v="4"/>
    <x v="1"/>
  </r>
  <r>
    <x v="2"/>
    <x v="1"/>
    <x v="1"/>
    <n v="-950"/>
    <x v="25"/>
    <m/>
    <s v="X"/>
    <m/>
    <n v="47"/>
    <x v="13"/>
    <x v="11"/>
    <x v="0"/>
  </r>
  <r>
    <x v="1"/>
    <x v="2"/>
    <x v="1"/>
    <n v="950"/>
    <x v="25"/>
    <m/>
    <s v="X"/>
    <m/>
    <n v="48"/>
    <x v="13"/>
    <x v="11"/>
    <x v="1"/>
  </r>
  <r>
    <x v="2"/>
    <x v="1"/>
    <x v="1"/>
    <n v="-187.26"/>
    <x v="25"/>
    <m/>
    <s v="X"/>
    <m/>
    <n v="49"/>
    <x v="14"/>
    <x v="12"/>
    <x v="0"/>
  </r>
  <r>
    <x v="1"/>
    <x v="2"/>
    <x v="1"/>
    <n v="187.26"/>
    <x v="25"/>
    <m/>
    <s v="X"/>
    <m/>
    <n v="50"/>
    <x v="14"/>
    <x v="12"/>
    <x v="1"/>
  </r>
  <r>
    <x v="1"/>
    <x v="1"/>
    <x v="1"/>
    <n v="950"/>
    <x v="25"/>
    <m/>
    <s v="X"/>
    <m/>
    <n v="51"/>
    <x v="21"/>
    <x v="17"/>
    <x v="0"/>
  </r>
  <r>
    <x v="1"/>
    <x v="1"/>
    <x v="1"/>
    <n v="187.26"/>
    <x v="25"/>
    <m/>
    <s v="X"/>
    <m/>
    <n v="52"/>
    <x v="21"/>
    <x v="17"/>
    <x v="0"/>
  </r>
  <r>
    <x v="1"/>
    <x v="2"/>
    <x v="1"/>
    <n v="20"/>
    <x v="25"/>
    <m/>
    <s v="X"/>
    <m/>
    <n v="53"/>
    <x v="22"/>
    <x v="17"/>
    <x v="1"/>
  </r>
  <r>
    <x v="1"/>
    <x v="2"/>
    <x v="1"/>
    <n v="20"/>
    <x v="25"/>
    <m/>
    <s v="X"/>
    <m/>
    <n v="54"/>
    <x v="22"/>
    <x v="17"/>
    <x v="1"/>
  </r>
  <r>
    <x v="1"/>
    <x v="2"/>
    <x v="1"/>
    <n v="20"/>
    <x v="25"/>
    <m/>
    <s v="X"/>
    <m/>
    <n v="55"/>
    <x v="22"/>
    <x v="17"/>
    <x v="1"/>
  </r>
  <r>
    <x v="1"/>
    <x v="2"/>
    <x v="1"/>
    <n v="20"/>
    <x v="25"/>
    <m/>
    <s v="X"/>
    <m/>
    <n v="56"/>
    <x v="22"/>
    <x v="17"/>
    <x v="1"/>
  </r>
  <r>
    <x v="1"/>
    <x v="2"/>
    <x v="1"/>
    <n v="20"/>
    <x v="25"/>
    <m/>
    <s v="X"/>
    <m/>
    <n v="57"/>
    <x v="22"/>
    <x v="17"/>
    <x v="1"/>
  </r>
  <r>
    <x v="1"/>
    <x v="2"/>
    <x v="1"/>
    <n v="20"/>
    <x v="25"/>
    <m/>
    <s v="X"/>
    <m/>
    <n v="58"/>
    <x v="22"/>
    <x v="17"/>
    <x v="1"/>
  </r>
  <r>
    <x v="1"/>
    <x v="2"/>
    <x v="1"/>
    <n v="10"/>
    <x v="25"/>
    <m/>
    <s v="X"/>
    <m/>
    <n v="59"/>
    <x v="22"/>
    <x v="17"/>
    <x v="1"/>
  </r>
  <r>
    <x v="1"/>
    <x v="2"/>
    <x v="1"/>
    <n v="16"/>
    <x v="25"/>
    <m/>
    <s v="X"/>
    <m/>
    <n v="60"/>
    <x v="22"/>
    <x v="17"/>
    <x v="1"/>
  </r>
  <r>
    <x v="1"/>
    <x v="1"/>
    <x v="1"/>
    <n v="35.5"/>
    <x v="26"/>
    <m/>
    <s v="X"/>
    <m/>
    <n v="61"/>
    <x v="2"/>
    <x v="2"/>
    <x v="0"/>
  </r>
  <r>
    <x v="1"/>
    <x v="2"/>
    <x v="1"/>
    <n v="20"/>
    <x v="27"/>
    <m/>
    <s v="X"/>
    <m/>
    <n v="62"/>
    <x v="22"/>
    <x v="17"/>
    <x v="1"/>
  </r>
  <r>
    <x v="1"/>
    <x v="1"/>
    <x v="1"/>
    <n v="36.5"/>
    <x v="28"/>
    <m/>
    <s v="X"/>
    <m/>
    <n v="63"/>
    <x v="1"/>
    <x v="1"/>
    <x v="0"/>
  </r>
  <r>
    <x v="1"/>
    <x v="1"/>
    <x v="1"/>
    <n v="60"/>
    <x v="28"/>
    <m/>
    <s v="X"/>
    <m/>
    <n v="64"/>
    <x v="2"/>
    <x v="2"/>
    <x v="0"/>
  </r>
  <r>
    <x v="2"/>
    <x v="1"/>
    <x v="1"/>
    <n v="-1110"/>
    <x v="29"/>
    <m/>
    <s v="X"/>
    <m/>
    <n v="65"/>
    <x v="13"/>
    <x v="11"/>
    <x v="0"/>
  </r>
  <r>
    <x v="1"/>
    <x v="2"/>
    <x v="1"/>
    <n v="1110"/>
    <x v="29"/>
    <m/>
    <s v="X"/>
    <m/>
    <n v="66"/>
    <x v="13"/>
    <x v="11"/>
    <x v="1"/>
  </r>
  <r>
    <x v="2"/>
    <x v="1"/>
    <x v="1"/>
    <n v="-13"/>
    <x v="29"/>
    <m/>
    <s v="X"/>
    <m/>
    <n v="67"/>
    <x v="14"/>
    <x v="12"/>
    <x v="0"/>
  </r>
  <r>
    <x v="1"/>
    <x v="2"/>
    <x v="1"/>
    <n v="13"/>
    <x v="29"/>
    <m/>
    <s v="X"/>
    <m/>
    <n v="68"/>
    <x v="14"/>
    <x v="12"/>
    <x v="1"/>
  </r>
  <r>
    <x v="1"/>
    <x v="1"/>
    <x v="2"/>
    <n v="110"/>
    <x v="30"/>
    <m/>
    <s v="X"/>
    <m/>
    <n v="69"/>
    <x v="2"/>
    <x v="2"/>
    <x v="0"/>
  </r>
  <r>
    <x v="2"/>
    <x v="2"/>
    <x v="2"/>
    <n v="-4.33"/>
    <x v="30"/>
    <m/>
    <s v="X"/>
    <s v="2024-33"/>
    <n v="70"/>
    <x v="16"/>
    <x v="13"/>
    <x v="1"/>
  </r>
  <r>
    <x v="1"/>
    <x v="1"/>
    <x v="2"/>
    <n v="108"/>
    <x v="31"/>
    <m/>
    <s v="X"/>
    <m/>
    <n v="71"/>
    <x v="1"/>
    <x v="1"/>
    <x v="0"/>
  </r>
  <r>
    <x v="1"/>
    <x v="1"/>
    <x v="2"/>
    <n v="175.5"/>
    <x v="31"/>
    <m/>
    <s v="X"/>
    <m/>
    <n v="72"/>
    <x v="2"/>
    <x v="2"/>
    <x v="0"/>
  </r>
  <r>
    <x v="1"/>
    <x v="2"/>
    <x v="2"/>
    <n v="55.5"/>
    <x v="31"/>
    <m/>
    <s v="X"/>
    <m/>
    <n v="73"/>
    <x v="15"/>
    <x v="2"/>
    <x v="1"/>
  </r>
  <r>
    <x v="1"/>
    <x v="2"/>
    <x v="2"/>
    <n v="12"/>
    <x v="31"/>
    <m/>
    <s v="X"/>
    <m/>
    <n v="74"/>
    <x v="15"/>
    <x v="2"/>
    <x v="1"/>
  </r>
  <r>
    <x v="1"/>
    <x v="2"/>
    <x v="2"/>
    <n v="8"/>
    <x v="31"/>
    <m/>
    <s v="X"/>
    <m/>
    <n v="75"/>
    <x v="15"/>
    <x v="2"/>
    <x v="1"/>
  </r>
  <r>
    <x v="1"/>
    <x v="2"/>
    <x v="2"/>
    <n v="14.5"/>
    <x v="31"/>
    <m/>
    <s v="X"/>
    <m/>
    <n v="76"/>
    <x v="15"/>
    <x v="2"/>
    <x v="1"/>
  </r>
  <r>
    <x v="1"/>
    <x v="2"/>
    <x v="2"/>
    <n v="14.5"/>
    <x v="31"/>
    <m/>
    <s v="X"/>
    <m/>
    <n v="77"/>
    <x v="15"/>
    <x v="2"/>
    <x v="1"/>
  </r>
  <r>
    <x v="1"/>
    <x v="2"/>
    <x v="2"/>
    <n v="4"/>
    <x v="31"/>
    <m/>
    <s v="X"/>
    <m/>
    <n v="78"/>
    <x v="15"/>
    <x v="2"/>
    <x v="1"/>
  </r>
  <r>
    <x v="1"/>
    <x v="2"/>
    <x v="2"/>
    <n v="15.5"/>
    <x v="31"/>
    <m/>
    <s v="X"/>
    <m/>
    <n v="79"/>
    <x v="15"/>
    <x v="2"/>
    <x v="1"/>
  </r>
  <r>
    <x v="1"/>
    <x v="2"/>
    <x v="2"/>
    <n v="19"/>
    <x v="31"/>
    <m/>
    <s v="X"/>
    <m/>
    <n v="80"/>
    <x v="15"/>
    <x v="2"/>
    <x v="1"/>
  </r>
  <r>
    <x v="1"/>
    <x v="2"/>
    <x v="2"/>
    <n v="20"/>
    <x v="31"/>
    <m/>
    <s v="X"/>
    <m/>
    <n v="81"/>
    <x v="15"/>
    <x v="2"/>
    <x v="1"/>
  </r>
  <r>
    <x v="1"/>
    <x v="2"/>
    <x v="2"/>
    <n v="31"/>
    <x v="31"/>
    <m/>
    <s v="X"/>
    <m/>
    <n v="82"/>
    <x v="15"/>
    <x v="2"/>
    <x v="1"/>
  </r>
  <r>
    <x v="1"/>
    <x v="2"/>
    <x v="2"/>
    <n v="31"/>
    <x v="31"/>
    <m/>
    <s v="X"/>
    <m/>
    <n v="83"/>
    <x v="15"/>
    <x v="2"/>
    <x v="1"/>
  </r>
  <r>
    <x v="1"/>
    <x v="2"/>
    <x v="2"/>
    <n v="11"/>
    <x v="31"/>
    <m/>
    <s v="X"/>
    <m/>
    <n v="84"/>
    <x v="15"/>
    <x v="2"/>
    <x v="1"/>
  </r>
  <r>
    <x v="1"/>
    <x v="1"/>
    <x v="2"/>
    <n v="81"/>
    <x v="32"/>
    <m/>
    <s v="X"/>
    <m/>
    <n v="85"/>
    <x v="1"/>
    <x v="1"/>
    <x v="0"/>
  </r>
  <r>
    <x v="1"/>
    <x v="1"/>
    <x v="2"/>
    <n v="111"/>
    <x v="32"/>
    <m/>
    <s v="X"/>
    <m/>
    <n v="86"/>
    <x v="2"/>
    <x v="2"/>
    <x v="0"/>
  </r>
  <r>
    <x v="1"/>
    <x v="1"/>
    <x v="2"/>
    <n v="81.5"/>
    <x v="32"/>
    <m/>
    <s v="X"/>
    <m/>
    <n v="87"/>
    <x v="2"/>
    <x v="2"/>
    <x v="0"/>
  </r>
  <r>
    <x v="2"/>
    <x v="1"/>
    <x v="2"/>
    <n v="-16.45"/>
    <x v="33"/>
    <m/>
    <s v="X"/>
    <s v="2024-18"/>
    <n v="88"/>
    <x v="23"/>
    <x v="14"/>
    <x v="0"/>
  </r>
  <r>
    <x v="2"/>
    <x v="2"/>
    <x v="2"/>
    <n v="-110"/>
    <x v="34"/>
    <n v="2556164"/>
    <s v="X"/>
    <s v="2024-10"/>
    <n v="89"/>
    <x v="24"/>
    <x v="5"/>
    <x v="1"/>
  </r>
  <r>
    <x v="1"/>
    <x v="1"/>
    <x v="2"/>
    <n v="54.5"/>
    <x v="35"/>
    <m/>
    <s v="X"/>
    <m/>
    <n v="90"/>
    <x v="2"/>
    <x v="2"/>
    <x v="0"/>
  </r>
  <r>
    <x v="2"/>
    <x v="2"/>
    <x v="2"/>
    <n v="-27.9"/>
    <x v="36"/>
    <n v="2556165"/>
    <s v="X"/>
    <s v="2024-11"/>
    <n v="91"/>
    <x v="25"/>
    <x v="14"/>
    <x v="1"/>
  </r>
  <r>
    <x v="2"/>
    <x v="2"/>
    <x v="2"/>
    <n v="-715.24"/>
    <x v="37"/>
    <n v="2464177"/>
    <s v="X"/>
    <s v="2024-13"/>
    <n v="92"/>
    <x v="26"/>
    <x v="7"/>
    <x v="1"/>
  </r>
  <r>
    <x v="2"/>
    <x v="2"/>
    <x v="2"/>
    <n v="-100"/>
    <x v="38"/>
    <n v="2464178"/>
    <s v="X"/>
    <s v="2024-12"/>
    <n v="93"/>
    <x v="27"/>
    <x v="5"/>
    <x v="1"/>
  </r>
  <r>
    <x v="1"/>
    <x v="1"/>
    <x v="2"/>
    <n v="58"/>
    <x v="38"/>
    <m/>
    <s v="X"/>
    <m/>
    <n v="94"/>
    <x v="1"/>
    <x v="1"/>
    <x v="0"/>
  </r>
  <r>
    <x v="1"/>
    <x v="1"/>
    <x v="2"/>
    <n v="35.700000000000003"/>
    <x v="38"/>
    <m/>
    <s v="X"/>
    <m/>
    <n v="95"/>
    <x v="2"/>
    <x v="2"/>
    <x v="0"/>
  </r>
  <r>
    <x v="1"/>
    <x v="1"/>
    <x v="2"/>
    <n v="11.99"/>
    <x v="39"/>
    <m/>
    <s v="X"/>
    <s v="2024-20"/>
    <n v="96"/>
    <x v="23"/>
    <x v="14"/>
    <x v="0"/>
  </r>
  <r>
    <x v="1"/>
    <x v="1"/>
    <x v="2"/>
    <n v="46"/>
    <x v="40"/>
    <m/>
    <s v="X"/>
    <m/>
    <n v="97"/>
    <x v="2"/>
    <x v="2"/>
    <x v="0"/>
  </r>
  <r>
    <x v="2"/>
    <x v="2"/>
    <x v="2"/>
    <n v="-5.99"/>
    <x v="40"/>
    <m/>
    <s v="X"/>
    <s v="2024-37"/>
    <n v="98"/>
    <x v="11"/>
    <x v="10"/>
    <x v="1"/>
  </r>
  <r>
    <x v="2"/>
    <x v="1"/>
    <x v="2"/>
    <n v="-37.99"/>
    <x v="41"/>
    <m/>
    <s v="X"/>
    <s v="2024-19"/>
    <n v="99"/>
    <x v="23"/>
    <x v="14"/>
    <x v="0"/>
  </r>
  <r>
    <x v="1"/>
    <x v="1"/>
    <x v="2"/>
    <n v="61"/>
    <x v="42"/>
    <m/>
    <s v="X"/>
    <m/>
    <n v="100"/>
    <x v="1"/>
    <x v="1"/>
    <x v="0"/>
  </r>
  <r>
    <x v="1"/>
    <x v="1"/>
    <x v="2"/>
    <n v="85"/>
    <x v="42"/>
    <m/>
    <s v="X"/>
    <m/>
    <n v="101"/>
    <x v="2"/>
    <x v="2"/>
    <x v="0"/>
  </r>
  <r>
    <x v="2"/>
    <x v="1"/>
    <x v="2"/>
    <n v="-40"/>
    <x v="43"/>
    <m/>
    <s v="X"/>
    <m/>
    <n v="102"/>
    <x v="14"/>
    <x v="12"/>
    <x v="0"/>
  </r>
  <r>
    <x v="1"/>
    <x v="2"/>
    <x v="2"/>
    <n v="40"/>
    <x v="43"/>
    <m/>
    <s v="X"/>
    <m/>
    <n v="103"/>
    <x v="14"/>
    <x v="12"/>
    <x v="1"/>
  </r>
  <r>
    <x v="1"/>
    <x v="1"/>
    <x v="2"/>
    <n v="40"/>
    <x v="43"/>
    <m/>
    <s v="X"/>
    <m/>
    <n v="104"/>
    <x v="21"/>
    <x v="17"/>
    <x v="0"/>
  </r>
  <r>
    <x v="1"/>
    <x v="1"/>
    <x v="2"/>
    <n v="47"/>
    <x v="43"/>
    <m/>
    <s v="X"/>
    <m/>
    <n v="105"/>
    <x v="2"/>
    <x v="2"/>
    <x v="0"/>
  </r>
  <r>
    <x v="2"/>
    <x v="2"/>
    <x v="2"/>
    <n v="-4.33"/>
    <x v="44"/>
    <m/>
    <s v="X"/>
    <s v="2024-34"/>
    <n v="106"/>
    <x v="16"/>
    <x v="13"/>
    <x v="1"/>
  </r>
  <r>
    <x v="1"/>
    <x v="2"/>
    <x v="2"/>
    <n v="19"/>
    <x v="45"/>
    <m/>
    <s v="X"/>
    <m/>
    <n v="107"/>
    <x v="15"/>
    <x v="2"/>
    <x v="1"/>
  </r>
  <r>
    <x v="1"/>
    <x v="2"/>
    <x v="2"/>
    <n v="25"/>
    <x v="45"/>
    <m/>
    <s v="X"/>
    <m/>
    <n v="108"/>
    <x v="15"/>
    <x v="2"/>
    <x v="1"/>
  </r>
  <r>
    <x v="1"/>
    <x v="2"/>
    <x v="2"/>
    <n v="14.5"/>
    <x v="45"/>
    <m/>
    <s v="X"/>
    <m/>
    <n v="109"/>
    <x v="15"/>
    <x v="2"/>
    <x v="1"/>
  </r>
  <r>
    <x v="1"/>
    <x v="2"/>
    <x v="2"/>
    <n v="17"/>
    <x v="45"/>
    <m/>
    <s v="X"/>
    <m/>
    <n v="110"/>
    <x v="15"/>
    <x v="2"/>
    <x v="1"/>
  </r>
  <r>
    <x v="1"/>
    <x v="2"/>
    <x v="2"/>
    <n v="20"/>
    <x v="45"/>
    <m/>
    <s v="X"/>
    <m/>
    <n v="11"/>
    <x v="15"/>
    <x v="2"/>
    <x v="1"/>
  </r>
  <r>
    <x v="1"/>
    <x v="2"/>
    <x v="2"/>
    <n v="19"/>
    <x v="45"/>
    <m/>
    <s v="X"/>
    <m/>
    <n v="112"/>
    <x v="15"/>
    <x v="2"/>
    <x v="1"/>
  </r>
  <r>
    <x v="2"/>
    <x v="1"/>
    <x v="3"/>
    <n v="-155"/>
    <x v="46"/>
    <m/>
    <s v="X"/>
    <m/>
    <n v="113"/>
    <x v="13"/>
    <x v="11"/>
    <x v="0"/>
  </r>
  <r>
    <x v="2"/>
    <x v="1"/>
    <x v="3"/>
    <n v="-695"/>
    <x v="46"/>
    <m/>
    <s v="X"/>
    <m/>
    <n v="114"/>
    <x v="13"/>
    <x v="11"/>
    <x v="0"/>
  </r>
  <r>
    <x v="1"/>
    <x v="2"/>
    <x v="3"/>
    <n v="155"/>
    <x v="46"/>
    <m/>
    <s v="X"/>
    <m/>
    <n v="115"/>
    <x v="13"/>
    <x v="11"/>
    <x v="1"/>
  </r>
  <r>
    <x v="1"/>
    <x v="2"/>
    <x v="3"/>
    <n v="695"/>
    <x v="46"/>
    <m/>
    <s v="X"/>
    <m/>
    <n v="116"/>
    <x v="13"/>
    <x v="11"/>
    <x v="1"/>
  </r>
  <r>
    <x v="2"/>
    <x v="1"/>
    <x v="3"/>
    <n v="-190"/>
    <x v="46"/>
    <m/>
    <s v="X"/>
    <m/>
    <n v="117"/>
    <x v="14"/>
    <x v="12"/>
    <x v="0"/>
  </r>
  <r>
    <x v="1"/>
    <x v="2"/>
    <x v="3"/>
    <n v="190"/>
    <x v="46"/>
    <m/>
    <s v="X"/>
    <m/>
    <n v="118"/>
    <x v="14"/>
    <x v="12"/>
    <x v="1"/>
  </r>
  <r>
    <x v="1"/>
    <x v="1"/>
    <x v="3"/>
    <n v="65"/>
    <x v="46"/>
    <m/>
    <s v="X"/>
    <m/>
    <n v="119"/>
    <x v="1"/>
    <x v="1"/>
    <x v="0"/>
  </r>
  <r>
    <x v="1"/>
    <x v="1"/>
    <x v="3"/>
    <n v="31.5"/>
    <x v="46"/>
    <m/>
    <s v="X"/>
    <m/>
    <n v="120"/>
    <x v="2"/>
    <x v="2"/>
    <x v="0"/>
  </r>
  <r>
    <x v="1"/>
    <x v="1"/>
    <x v="3"/>
    <n v="74.5"/>
    <x v="47"/>
    <m/>
    <s v="X"/>
    <m/>
    <n v="121"/>
    <x v="2"/>
    <x v="2"/>
    <x v="0"/>
  </r>
  <r>
    <x v="1"/>
    <x v="1"/>
    <x v="3"/>
    <n v="103"/>
    <x v="48"/>
    <m/>
    <s v="X"/>
    <m/>
    <n v="122"/>
    <x v="1"/>
    <x v="1"/>
    <x v="0"/>
  </r>
  <r>
    <x v="1"/>
    <x v="1"/>
    <x v="3"/>
    <n v="50.7"/>
    <x v="48"/>
    <m/>
    <s v="X"/>
    <m/>
    <n v="123"/>
    <x v="2"/>
    <x v="2"/>
    <x v="0"/>
  </r>
  <r>
    <x v="2"/>
    <x v="2"/>
    <x v="3"/>
    <n v="-31.98"/>
    <x v="49"/>
    <s v="CB"/>
    <s v="X"/>
    <s v="2024-14"/>
    <n v="124"/>
    <x v="28"/>
    <x v="14"/>
    <x v="1"/>
  </r>
  <r>
    <x v="1"/>
    <x v="1"/>
    <x v="3"/>
    <n v="40.5"/>
    <x v="49"/>
    <m/>
    <s v="X"/>
    <m/>
    <n v="125"/>
    <x v="2"/>
    <x v="2"/>
    <x v="0"/>
  </r>
  <r>
    <x v="2"/>
    <x v="2"/>
    <x v="3"/>
    <n v="-632.15"/>
    <x v="50"/>
    <n v="25556166"/>
    <s v="X"/>
    <s v="2024-15"/>
    <n v="126"/>
    <x v="29"/>
    <x v="7"/>
    <x v="1"/>
  </r>
  <r>
    <x v="1"/>
    <x v="1"/>
    <x v="3"/>
    <n v="68.5"/>
    <x v="50"/>
    <m/>
    <s v="X"/>
    <m/>
    <n v="127"/>
    <x v="1"/>
    <x v="1"/>
    <x v="0"/>
  </r>
  <r>
    <x v="1"/>
    <x v="1"/>
    <x v="3"/>
    <n v="98.5"/>
    <x v="50"/>
    <m/>
    <s v="X"/>
    <m/>
    <n v="128"/>
    <x v="2"/>
    <x v="2"/>
    <x v="0"/>
  </r>
  <r>
    <x v="1"/>
    <x v="1"/>
    <x v="3"/>
    <n v="50.5"/>
    <x v="51"/>
    <m/>
    <s v="X"/>
    <m/>
    <n v="129"/>
    <x v="2"/>
    <x v="2"/>
    <x v="0"/>
  </r>
  <r>
    <x v="2"/>
    <x v="2"/>
    <x v="3"/>
    <n v="-5.99"/>
    <x v="52"/>
    <m/>
    <s v="X"/>
    <s v="2024-35"/>
    <n v="130"/>
    <x v="11"/>
    <x v="10"/>
    <x v="1"/>
  </r>
  <r>
    <x v="1"/>
    <x v="1"/>
    <x v="3"/>
    <n v="50.5"/>
    <x v="53"/>
    <m/>
    <s v="X"/>
    <m/>
    <n v="131"/>
    <x v="1"/>
    <x v="1"/>
    <x v="0"/>
  </r>
  <r>
    <x v="1"/>
    <x v="1"/>
    <x v="3"/>
    <n v="101"/>
    <x v="53"/>
    <m/>
    <s v="X"/>
    <m/>
    <n v="132"/>
    <x v="2"/>
    <x v="2"/>
    <x v="0"/>
  </r>
  <r>
    <x v="1"/>
    <x v="1"/>
    <x v="3"/>
    <n v="39"/>
    <x v="54"/>
    <m/>
    <s v="X"/>
    <m/>
    <n v="133"/>
    <x v="2"/>
    <x v="2"/>
    <x v="0"/>
  </r>
  <r>
    <x v="2"/>
    <x v="2"/>
    <x v="3"/>
    <n v="-13.95"/>
    <x v="55"/>
    <n v="2556168"/>
    <s v="X"/>
    <s v="2024-17"/>
    <n v="134"/>
    <x v="25"/>
    <x v="14"/>
    <x v="1"/>
  </r>
  <r>
    <x v="2"/>
    <x v="1"/>
    <x v="3"/>
    <n v="-13"/>
    <x v="56"/>
    <m/>
    <s v="X"/>
    <m/>
    <n v="135"/>
    <x v="14"/>
    <x v="12"/>
    <x v="0"/>
  </r>
  <r>
    <x v="1"/>
    <x v="2"/>
    <x v="3"/>
    <n v="13"/>
    <x v="56"/>
    <m/>
    <s v="X"/>
    <m/>
    <n v="136"/>
    <x v="14"/>
    <x v="12"/>
    <x v="1"/>
  </r>
  <r>
    <x v="2"/>
    <x v="2"/>
    <x v="3"/>
    <n v="-28"/>
    <x v="57"/>
    <n v="2464179"/>
    <s v="X"/>
    <s v="2024-22"/>
    <n v="137"/>
    <x v="30"/>
    <x v="16"/>
    <x v="1"/>
  </r>
  <r>
    <x v="2"/>
    <x v="2"/>
    <x v="3"/>
    <n v="-23.92"/>
    <x v="57"/>
    <n v="2464180"/>
    <s v="X"/>
    <s v="2024-21"/>
    <n v="138"/>
    <x v="17"/>
    <x v="16"/>
    <x v="1"/>
  </r>
  <r>
    <x v="1"/>
    <x v="1"/>
    <x v="3"/>
    <n v="55.5"/>
    <x v="57"/>
    <m/>
    <s v="X"/>
    <m/>
    <n v="139"/>
    <x v="1"/>
    <x v="1"/>
    <x v="0"/>
  </r>
  <r>
    <x v="1"/>
    <x v="1"/>
    <x v="3"/>
    <n v="65"/>
    <x v="57"/>
    <m/>
    <s v="X"/>
    <m/>
    <n v="140"/>
    <x v="2"/>
    <x v="2"/>
    <x v="0"/>
  </r>
  <r>
    <x v="2"/>
    <x v="2"/>
    <x v="4"/>
    <n v="-4.33"/>
    <x v="58"/>
    <m/>
    <s v="X"/>
    <s v="2024-36"/>
    <n v="141"/>
    <x v="16"/>
    <x v="13"/>
    <x v="1"/>
  </r>
  <r>
    <x v="1"/>
    <x v="1"/>
    <x v="4"/>
    <n v="83.6"/>
    <x v="59"/>
    <m/>
    <s v="X"/>
    <m/>
    <n v="142"/>
    <x v="2"/>
    <x v="2"/>
    <x v="0"/>
  </r>
  <r>
    <x v="2"/>
    <x v="2"/>
    <x v="4"/>
    <n v="-29.35"/>
    <x v="60"/>
    <s v="CB"/>
    <s v="X"/>
    <s v="2024-26"/>
    <n v="143"/>
    <x v="17"/>
    <x v="14"/>
    <x v="1"/>
  </r>
  <r>
    <x v="2"/>
    <x v="2"/>
    <x v="4"/>
    <n v="-200"/>
    <x v="60"/>
    <m/>
    <s v="X"/>
    <m/>
    <n v="144"/>
    <x v="31"/>
    <x v="18"/>
    <x v="1"/>
  </r>
  <r>
    <x v="1"/>
    <x v="1"/>
    <x v="4"/>
    <n v="200"/>
    <x v="60"/>
    <m/>
    <s v="X"/>
    <m/>
    <n v="145"/>
    <x v="31"/>
    <x v="18"/>
    <x v="0"/>
  </r>
  <r>
    <x v="2"/>
    <x v="2"/>
    <x v="4"/>
    <n v="-240"/>
    <x v="60"/>
    <m/>
    <s v="X"/>
    <m/>
    <n v="146"/>
    <x v="31"/>
    <x v="18"/>
    <x v="1"/>
  </r>
  <r>
    <x v="1"/>
    <x v="1"/>
    <x v="4"/>
    <n v="200"/>
    <x v="60"/>
    <m/>
    <s v="X"/>
    <m/>
    <n v="147"/>
    <x v="31"/>
    <x v="18"/>
    <x v="0"/>
  </r>
  <r>
    <x v="1"/>
    <x v="3"/>
    <x v="4"/>
    <n v="31"/>
    <x v="61"/>
    <m/>
    <m/>
    <m/>
    <n v="148"/>
    <x v="32"/>
    <x v="19"/>
    <x v="1"/>
  </r>
  <r>
    <x v="1"/>
    <x v="3"/>
    <x v="4"/>
    <n v="70.5"/>
    <x v="61"/>
    <m/>
    <m/>
    <m/>
    <n v="149"/>
    <x v="33"/>
    <x v="19"/>
    <x v="1"/>
  </r>
  <r>
    <x v="1"/>
    <x v="3"/>
    <x v="4"/>
    <n v="20"/>
    <x v="61"/>
    <m/>
    <m/>
    <m/>
    <n v="150"/>
    <x v="34"/>
    <x v="19"/>
    <x v="1"/>
  </r>
  <r>
    <x v="1"/>
    <x v="3"/>
    <x v="4"/>
    <n v="7"/>
    <x v="61"/>
    <m/>
    <m/>
    <m/>
    <n v="151"/>
    <x v="35"/>
    <x v="19"/>
    <x v="1"/>
  </r>
  <r>
    <x v="1"/>
    <x v="3"/>
    <x v="4"/>
    <n v="16"/>
    <x v="61"/>
    <m/>
    <m/>
    <m/>
    <n v="152"/>
    <x v="36"/>
    <x v="19"/>
    <x v="1"/>
  </r>
  <r>
    <x v="1"/>
    <x v="3"/>
    <x v="4"/>
    <n v="12"/>
    <x v="61"/>
    <m/>
    <m/>
    <m/>
    <n v="153"/>
    <x v="37"/>
    <x v="19"/>
    <x v="1"/>
  </r>
  <r>
    <x v="1"/>
    <x v="3"/>
    <x v="4"/>
    <n v="11"/>
    <x v="61"/>
    <m/>
    <m/>
    <m/>
    <n v="154"/>
    <x v="38"/>
    <x v="19"/>
    <x v="1"/>
  </r>
  <r>
    <x v="1"/>
    <x v="3"/>
    <x v="4"/>
    <n v="42.5"/>
    <x v="61"/>
    <m/>
    <m/>
    <m/>
    <n v="155"/>
    <x v="39"/>
    <x v="19"/>
    <x v="1"/>
  </r>
  <r>
    <x v="1"/>
    <x v="1"/>
    <x v="4"/>
    <n v="516.5"/>
    <x v="61"/>
    <m/>
    <s v="X"/>
    <m/>
    <n v="156"/>
    <x v="40"/>
    <x v="19"/>
    <x v="0"/>
  </r>
  <r>
    <x v="1"/>
    <x v="2"/>
    <x v="4"/>
    <n v="66"/>
    <x v="62"/>
    <m/>
    <s v="X"/>
    <m/>
    <n v="157"/>
    <x v="15"/>
    <x v="2"/>
    <x v="1"/>
  </r>
  <r>
    <x v="1"/>
    <x v="2"/>
    <x v="4"/>
    <n v="55"/>
    <x v="62"/>
    <m/>
    <s v="X"/>
    <m/>
    <n v="158"/>
    <x v="15"/>
    <x v="2"/>
    <x v="1"/>
  </r>
  <r>
    <x v="1"/>
    <x v="2"/>
    <x v="4"/>
    <n v="10"/>
    <x v="62"/>
    <m/>
    <s v="X"/>
    <m/>
    <n v="159"/>
    <x v="15"/>
    <x v="2"/>
    <x v="1"/>
  </r>
  <r>
    <x v="1"/>
    <x v="2"/>
    <x v="4"/>
    <n v="10"/>
    <x v="62"/>
    <m/>
    <s v="X"/>
    <m/>
    <n v="160"/>
    <x v="15"/>
    <x v="2"/>
    <x v="1"/>
  </r>
  <r>
    <x v="1"/>
    <x v="2"/>
    <x v="4"/>
    <n v="10"/>
    <x v="62"/>
    <m/>
    <s v="X"/>
    <m/>
    <n v="161"/>
    <x v="15"/>
    <x v="2"/>
    <x v="1"/>
  </r>
  <r>
    <x v="1"/>
    <x v="2"/>
    <x v="4"/>
    <n v="6"/>
    <x v="62"/>
    <m/>
    <s v="X"/>
    <m/>
    <n v="162"/>
    <x v="15"/>
    <x v="2"/>
    <x v="1"/>
  </r>
  <r>
    <x v="1"/>
    <x v="2"/>
    <x v="4"/>
    <n v="40"/>
    <x v="62"/>
    <m/>
    <s v="X"/>
    <m/>
    <n v="163"/>
    <x v="15"/>
    <x v="2"/>
    <x v="1"/>
  </r>
  <r>
    <x v="1"/>
    <x v="2"/>
    <x v="4"/>
    <n v="11"/>
    <x v="62"/>
    <m/>
    <s v="X"/>
    <m/>
    <n v="164"/>
    <x v="15"/>
    <x v="2"/>
    <x v="1"/>
  </r>
  <r>
    <x v="1"/>
    <x v="2"/>
    <x v="4"/>
    <n v="10"/>
    <x v="62"/>
    <m/>
    <s v="X"/>
    <m/>
    <n v="165"/>
    <x v="15"/>
    <x v="2"/>
    <x v="1"/>
  </r>
  <r>
    <x v="1"/>
    <x v="2"/>
    <x v="4"/>
    <n v="17"/>
    <x v="62"/>
    <m/>
    <s v="X"/>
    <m/>
    <n v="166"/>
    <x v="15"/>
    <x v="2"/>
    <x v="1"/>
  </r>
  <r>
    <x v="1"/>
    <x v="2"/>
    <x v="4"/>
    <n v="16.5"/>
    <x v="62"/>
    <m/>
    <s v="X"/>
    <m/>
    <n v="167"/>
    <x v="15"/>
    <x v="2"/>
    <x v="1"/>
  </r>
  <r>
    <x v="1"/>
    <x v="2"/>
    <x v="4"/>
    <n v="50"/>
    <x v="62"/>
    <m/>
    <s v="X"/>
    <m/>
    <n v="168"/>
    <x v="41"/>
    <x v="20"/>
    <x v="1"/>
  </r>
  <r>
    <x v="2"/>
    <x v="2"/>
    <x v="4"/>
    <n v="-28"/>
    <x v="63"/>
    <n v="2464181"/>
    <s v="X"/>
    <s v="2024-23"/>
    <n v="169"/>
    <x v="30"/>
    <x v="16"/>
    <x v="1"/>
  </r>
  <r>
    <x v="2"/>
    <x v="2"/>
    <x v="4"/>
    <n v="-67.239999999999995"/>
    <x v="63"/>
    <s v="CB"/>
    <s v="X"/>
    <s v="2024-24"/>
    <n v="170"/>
    <x v="17"/>
    <x v="16"/>
    <x v="1"/>
  </r>
  <r>
    <x v="2"/>
    <x v="2"/>
    <x v="4"/>
    <n v="-21.5"/>
    <x v="63"/>
    <n v="2556169"/>
    <s v="X"/>
    <s v="2024-25"/>
    <n v="171"/>
    <x v="42"/>
    <x v="14"/>
    <x v="1"/>
  </r>
  <r>
    <x v="2"/>
    <x v="1"/>
    <x v="4"/>
    <n v="-860"/>
    <x v="63"/>
    <m/>
    <m/>
    <m/>
    <n v="172"/>
    <x v="13"/>
    <x v="11"/>
    <x v="0"/>
  </r>
  <r>
    <x v="1"/>
    <x v="3"/>
    <x v="4"/>
    <n v="860"/>
    <x v="63"/>
    <m/>
    <m/>
    <m/>
    <n v="173"/>
    <x v="13"/>
    <x v="11"/>
    <x v="1"/>
  </r>
  <r>
    <x v="2"/>
    <x v="1"/>
    <x v="4"/>
    <n v="-200"/>
    <x v="63"/>
    <m/>
    <m/>
    <m/>
    <n v="174"/>
    <x v="13"/>
    <x v="11"/>
    <x v="0"/>
  </r>
  <r>
    <x v="1"/>
    <x v="3"/>
    <x v="4"/>
    <n v="200"/>
    <x v="63"/>
    <m/>
    <m/>
    <m/>
    <n v="175"/>
    <x v="13"/>
    <x v="11"/>
    <x v="1"/>
  </r>
  <r>
    <x v="2"/>
    <x v="1"/>
    <x v="4"/>
    <n v="-33.700000000000003"/>
    <x v="63"/>
    <m/>
    <m/>
    <m/>
    <n v="176"/>
    <x v="14"/>
    <x v="12"/>
    <x v="0"/>
  </r>
  <r>
    <x v="1"/>
    <x v="3"/>
    <x v="4"/>
    <n v="33.700000000000003"/>
    <x v="63"/>
    <m/>
    <m/>
    <m/>
    <n v="177"/>
    <x v="14"/>
    <x v="12"/>
    <x v="1"/>
  </r>
  <r>
    <x v="2"/>
    <x v="1"/>
    <x v="4"/>
    <n v="-240"/>
    <x v="63"/>
    <m/>
    <m/>
    <m/>
    <n v="178"/>
    <x v="14"/>
    <x v="12"/>
    <x v="0"/>
  </r>
  <r>
    <x v="1"/>
    <x v="3"/>
    <x v="4"/>
    <n v="240"/>
    <x v="63"/>
    <m/>
    <m/>
    <m/>
    <n v="179"/>
    <x v="14"/>
    <x v="12"/>
    <x v="1"/>
  </r>
  <r>
    <x v="1"/>
    <x v="1"/>
    <x v="4"/>
    <n v="78.5"/>
    <x v="63"/>
    <m/>
    <m/>
    <m/>
    <n v="180"/>
    <x v="1"/>
    <x v="1"/>
    <x v="0"/>
  </r>
  <r>
    <x v="1"/>
    <x v="1"/>
    <x v="4"/>
    <n v="43.5"/>
    <x v="63"/>
    <m/>
    <s v="X"/>
    <m/>
    <n v="181"/>
    <x v="2"/>
    <x v="21"/>
    <x v="0"/>
  </r>
  <r>
    <x v="1"/>
    <x v="1"/>
    <x v="4"/>
    <n v="31"/>
    <x v="63"/>
    <m/>
    <s v="X"/>
    <m/>
    <n v="182"/>
    <x v="2"/>
    <x v="22"/>
    <x v="0"/>
  </r>
  <r>
    <x v="1"/>
    <x v="1"/>
    <x v="4"/>
    <n v="23"/>
    <x v="63"/>
    <m/>
    <s v="X"/>
    <m/>
    <n v="183"/>
    <x v="2"/>
    <x v="2"/>
    <x v="0"/>
  </r>
  <r>
    <x v="2"/>
    <x v="1"/>
    <x v="4"/>
    <n v="-430"/>
    <x v="64"/>
    <m/>
    <m/>
    <m/>
    <n v="184"/>
    <x v="13"/>
    <x v="11"/>
    <x v="0"/>
  </r>
  <r>
    <x v="1"/>
    <x v="3"/>
    <x v="4"/>
    <n v="430"/>
    <x v="64"/>
    <m/>
    <m/>
    <m/>
    <n v="185"/>
    <x v="13"/>
    <x v="11"/>
    <x v="1"/>
  </r>
  <r>
    <x v="2"/>
    <x v="1"/>
    <x v="4"/>
    <n v="-86.5"/>
    <x v="64"/>
    <m/>
    <m/>
    <m/>
    <n v="186"/>
    <x v="14"/>
    <x v="12"/>
    <x v="0"/>
  </r>
  <r>
    <x v="1"/>
    <x v="3"/>
    <x v="4"/>
    <n v="86.5"/>
    <x v="64"/>
    <m/>
    <m/>
    <m/>
    <n v="187"/>
    <x v="14"/>
    <x v="12"/>
    <x v="1"/>
  </r>
  <r>
    <x v="2"/>
    <x v="3"/>
    <x v="4"/>
    <n v="-159.6"/>
    <x v="64"/>
    <s v="CB"/>
    <m/>
    <s v="2024-29"/>
    <n v="188"/>
    <x v="43"/>
    <x v="14"/>
    <x v="1"/>
  </r>
  <r>
    <x v="1"/>
    <x v="1"/>
    <x v="4"/>
    <n v="68.5"/>
    <x v="65"/>
    <m/>
    <m/>
    <m/>
    <n v="189"/>
    <x v="1"/>
    <x v="1"/>
    <x v="0"/>
  </r>
  <r>
    <x v="1"/>
    <x v="3"/>
    <x v="4"/>
    <n v="16.5"/>
    <x v="65"/>
    <m/>
    <m/>
    <m/>
    <n v="190"/>
    <x v="15"/>
    <x v="2"/>
    <x v="1"/>
  </r>
  <r>
    <x v="1"/>
    <x v="1"/>
    <x v="4"/>
    <n v="22"/>
    <x v="65"/>
    <m/>
    <s v="X"/>
    <m/>
    <n v="191"/>
    <x v="2"/>
    <x v="21"/>
    <x v="0"/>
  </r>
  <r>
    <x v="1"/>
    <x v="1"/>
    <x v="4"/>
    <n v="14"/>
    <x v="65"/>
    <m/>
    <s v="X"/>
    <m/>
    <n v="192"/>
    <x v="2"/>
    <x v="22"/>
    <x v="0"/>
  </r>
  <r>
    <x v="1"/>
    <x v="1"/>
    <x v="4"/>
    <n v="93.5"/>
    <x v="65"/>
    <m/>
    <s v="X"/>
    <m/>
    <n v="193"/>
    <x v="2"/>
    <x v="2"/>
    <x v="0"/>
  </r>
  <r>
    <x v="2"/>
    <x v="3"/>
    <x v="4"/>
    <n v="-666.74"/>
    <x v="65"/>
    <n v="2556172"/>
    <m/>
    <s v="2024-27"/>
    <n v="194"/>
    <x v="44"/>
    <x v="7"/>
    <x v="1"/>
  </r>
  <r>
    <x v="2"/>
    <x v="3"/>
    <x v="4"/>
    <n v="-261.98"/>
    <x v="66"/>
    <n v="2556171"/>
    <m/>
    <s v="2024-28"/>
    <n v="195"/>
    <x v="45"/>
    <x v="5"/>
    <x v="1"/>
  </r>
  <r>
    <x v="2"/>
    <x v="3"/>
    <x v="4"/>
    <n v="-15.6"/>
    <x v="67"/>
    <n v="2556173"/>
    <m/>
    <s v="2024-37"/>
    <n v="196"/>
    <x v="46"/>
    <x v="14"/>
    <x v="1"/>
  </r>
  <r>
    <x v="2"/>
    <x v="3"/>
    <x v="4"/>
    <n v="-13.45"/>
    <x v="68"/>
    <s v="CB"/>
    <m/>
    <s v="2024-38"/>
    <n v="197"/>
    <x v="46"/>
    <x v="14"/>
    <x v="1"/>
  </r>
  <r>
    <x v="2"/>
    <x v="3"/>
    <x v="4"/>
    <n v="-15.25"/>
    <x v="68"/>
    <s v="CB"/>
    <m/>
    <s v="2024-39"/>
    <n v="198"/>
    <x v="47"/>
    <x v="14"/>
    <x v="1"/>
  </r>
  <r>
    <x v="1"/>
    <x v="1"/>
    <x v="4"/>
    <n v="47.4"/>
    <x v="69"/>
    <m/>
    <s v="X"/>
    <m/>
    <n v="199"/>
    <x v="1"/>
    <x v="1"/>
    <x v="0"/>
  </r>
  <r>
    <x v="1"/>
    <x v="1"/>
    <x v="4"/>
    <n v="10"/>
    <x v="69"/>
    <m/>
    <s v="X"/>
    <m/>
    <n v="200"/>
    <x v="2"/>
    <x v="21"/>
    <x v="0"/>
  </r>
  <r>
    <x v="1"/>
    <x v="1"/>
    <x v="4"/>
    <n v="80.900000000000006"/>
    <x v="69"/>
    <m/>
    <s v="X"/>
    <m/>
    <n v="201"/>
    <x v="2"/>
    <x v="22"/>
    <x v="0"/>
  </r>
  <r>
    <x v="1"/>
    <x v="1"/>
    <x v="4"/>
    <n v="39"/>
    <x v="69"/>
    <m/>
    <s v="X"/>
    <m/>
    <n v="202"/>
    <x v="2"/>
    <x v="2"/>
    <x v="0"/>
  </r>
  <r>
    <x v="2"/>
    <x v="2"/>
    <x v="4"/>
    <n v="-16.5"/>
    <x v="70"/>
    <m/>
    <s v=" "/>
    <m/>
    <n v="203"/>
    <x v="48"/>
    <x v="4"/>
    <x v="1"/>
  </r>
  <r>
    <x v="1"/>
    <x v="3"/>
    <x v="4"/>
    <n v="16.5"/>
    <x v="71"/>
    <m/>
    <m/>
    <m/>
    <n v="204"/>
    <x v="49"/>
    <x v="4"/>
    <x v="1"/>
  </r>
  <r>
    <x v="1"/>
    <x v="1"/>
    <x v="4"/>
    <n v="54.6"/>
    <x v="71"/>
    <m/>
    <s v="X"/>
    <m/>
    <n v="205"/>
    <x v="1"/>
    <x v="1"/>
    <x v="0"/>
  </r>
  <r>
    <x v="1"/>
    <x v="1"/>
    <x v="4"/>
    <n v="58.5"/>
    <x v="71"/>
    <m/>
    <s v="X"/>
    <m/>
    <n v="206"/>
    <x v="2"/>
    <x v="21"/>
    <x v="0"/>
  </r>
  <r>
    <x v="1"/>
    <x v="1"/>
    <x v="4"/>
    <n v="68"/>
    <x v="71"/>
    <m/>
    <s v="X"/>
    <m/>
    <n v="207"/>
    <x v="2"/>
    <x v="22"/>
    <x v="0"/>
  </r>
  <r>
    <x v="1"/>
    <x v="1"/>
    <x v="4"/>
    <n v="26"/>
    <x v="71"/>
    <m/>
    <s v="X"/>
    <m/>
    <n v="208"/>
    <x v="2"/>
    <x v="2"/>
    <x v="0"/>
  </r>
  <r>
    <x v="1"/>
    <x v="3"/>
    <x v="4"/>
    <n v="24"/>
    <x v="71"/>
    <m/>
    <m/>
    <m/>
    <n v="209"/>
    <x v="50"/>
    <x v="2"/>
    <x v="1"/>
  </r>
  <r>
    <x v="1"/>
    <x v="3"/>
    <x v="4"/>
    <n v="15"/>
    <x v="71"/>
    <m/>
    <m/>
    <m/>
    <n v="210"/>
    <x v="51"/>
    <x v="2"/>
    <x v="1"/>
  </r>
  <r>
    <x v="1"/>
    <x v="3"/>
    <x v="4"/>
    <n v="10"/>
    <x v="71"/>
    <m/>
    <m/>
    <m/>
    <n v="211"/>
    <x v="52"/>
    <x v="2"/>
    <x v="1"/>
  </r>
  <r>
    <x v="2"/>
    <x v="1"/>
    <x v="5"/>
    <n v="-640"/>
    <x v="72"/>
    <m/>
    <m/>
    <m/>
    <n v="212"/>
    <x v="13"/>
    <x v="11"/>
    <x v="0"/>
  </r>
  <r>
    <x v="1"/>
    <x v="3"/>
    <x v="5"/>
    <n v="640"/>
    <x v="72"/>
    <m/>
    <m/>
    <m/>
    <n v="213"/>
    <x v="13"/>
    <x v="11"/>
    <x v="1"/>
  </r>
  <r>
    <x v="2"/>
    <x v="1"/>
    <x v="5"/>
    <n v="-142.19999999999999"/>
    <x v="72"/>
    <m/>
    <m/>
    <m/>
    <n v="214"/>
    <x v="14"/>
    <x v="12"/>
    <x v="0"/>
  </r>
  <r>
    <x v="1"/>
    <x v="3"/>
    <x v="5"/>
    <n v="142.19999999999999"/>
    <x v="72"/>
    <m/>
    <m/>
    <m/>
    <n v="215"/>
    <x v="14"/>
    <x v="12"/>
    <x v="1"/>
  </r>
  <r>
    <x v="1"/>
    <x v="1"/>
    <x v="5"/>
    <n v="142"/>
    <x v="73"/>
    <m/>
    <m/>
    <m/>
    <n v="216"/>
    <x v="53"/>
    <x v="5"/>
    <x v="0"/>
  </r>
  <r>
    <x v="2"/>
    <x v="1"/>
    <x v="5"/>
    <n v="-4000"/>
    <x v="72"/>
    <m/>
    <m/>
    <m/>
    <n v="217"/>
    <x v="54"/>
    <x v="8"/>
    <x v="2"/>
  </r>
  <r>
    <x v="1"/>
    <x v="3"/>
    <x v="5"/>
    <n v="4000"/>
    <x v="72"/>
    <m/>
    <m/>
    <m/>
    <n v="218"/>
    <x v="54"/>
    <x v="8"/>
    <x v="1"/>
  </r>
  <r>
    <x v="1"/>
    <x v="1"/>
    <x v="5"/>
    <n v="130"/>
    <x v="74"/>
    <m/>
    <m/>
    <m/>
    <n v="219"/>
    <x v="1"/>
    <x v="1"/>
    <x v="0"/>
  </r>
  <r>
    <x v="1"/>
    <x v="1"/>
    <x v="5"/>
    <n v="33"/>
    <x v="74"/>
    <m/>
    <m/>
    <m/>
    <n v="220"/>
    <x v="2"/>
    <x v="21"/>
    <x v="0"/>
  </r>
  <r>
    <x v="1"/>
    <x v="1"/>
    <x v="5"/>
    <n v="90.5"/>
    <x v="74"/>
    <m/>
    <m/>
    <m/>
    <n v="221"/>
    <x v="2"/>
    <x v="22"/>
    <x v="0"/>
  </r>
  <r>
    <x v="1"/>
    <x v="1"/>
    <x v="5"/>
    <n v="82"/>
    <x v="74"/>
    <m/>
    <m/>
    <m/>
    <n v="223"/>
    <x v="2"/>
    <x v="2"/>
    <x v="0"/>
  </r>
  <r>
    <x v="1"/>
    <x v="3"/>
    <x v="5"/>
    <n v="7"/>
    <x v="74"/>
    <m/>
    <m/>
    <m/>
    <n v="224"/>
    <x v="55"/>
    <x v="2"/>
    <x v="1"/>
  </r>
  <r>
    <x v="1"/>
    <x v="3"/>
    <x v="5"/>
    <n v="11"/>
    <x v="74"/>
    <m/>
    <m/>
    <m/>
    <n v="224"/>
    <x v="56"/>
    <x v="2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">
  <r>
    <x v="0"/>
    <s v=" initial"/>
    <n v="1"/>
    <n v="136.25"/>
    <d v="2024-01-01T00:00:00"/>
    <m/>
    <m/>
    <m/>
    <m/>
    <s v=" Solde initial"/>
    <x v="0"/>
    <s v="Caisse"/>
  </r>
  <r>
    <x v="0"/>
    <s v=" initial"/>
    <n v="1"/>
    <n v="11783.79"/>
    <d v="2024-01-01T00:00:00"/>
    <m/>
    <n v="0"/>
    <m/>
    <m/>
    <s v=" Solde initial"/>
    <x v="0"/>
    <s v="Banque"/>
  </r>
  <r>
    <x v="0"/>
    <s v=" initial"/>
    <n v="1"/>
    <n v="20857.75"/>
    <d v="2024-01-01T00:00:00"/>
    <m/>
    <m/>
    <m/>
    <m/>
    <s v=" Solde initial"/>
    <x v="0"/>
    <s v="Livret"/>
  </r>
  <r>
    <x v="1"/>
    <s v=""/>
    <n v="1"/>
    <n v="51"/>
    <d v="2024-01-03T00:00:00"/>
    <m/>
    <s v="X"/>
    <m/>
    <n v="1"/>
    <s v="Part bénéficiaires"/>
    <x v="1"/>
    <s v="Caisse"/>
  </r>
  <r>
    <x v="1"/>
    <s v=""/>
    <n v="1"/>
    <n v="51"/>
    <d v="2024-01-03T00:00:00"/>
    <m/>
    <s v="X"/>
    <m/>
    <n v="2"/>
    <s v="Vente boutique"/>
    <x v="2"/>
    <s v="Caisse"/>
  </r>
  <r>
    <x v="1"/>
    <s v=""/>
    <n v="1"/>
    <n v="68.5"/>
    <d v="2024-01-05T00:00:00"/>
    <m/>
    <s v="X"/>
    <m/>
    <n v="3"/>
    <s v="Vente boutique"/>
    <x v="2"/>
    <s v="Caisse"/>
  </r>
  <r>
    <x v="1"/>
    <s v="Comptabilisé"/>
    <n v="1"/>
    <n v="70"/>
    <d v="2024-01-06T00:00:00"/>
    <m/>
    <s v="X"/>
    <m/>
    <n v="4"/>
    <s v="Don particulier"/>
    <x v="3"/>
    <s v="Banque"/>
  </r>
  <r>
    <x v="1"/>
    <s v=""/>
    <n v="1"/>
    <n v="105"/>
    <d v="2024-01-10T00:00:00"/>
    <m/>
    <s v="X"/>
    <m/>
    <n v="5"/>
    <s v="Part bénéficiaires"/>
    <x v="1"/>
    <s v="Caisse"/>
  </r>
  <r>
    <x v="1"/>
    <s v=""/>
    <n v="1"/>
    <n v="53"/>
    <d v="2024-01-10T00:00:00"/>
    <m/>
    <s v="X"/>
    <m/>
    <n v="6"/>
    <s v="Vente boutique"/>
    <x v="2"/>
    <s v="Caisse"/>
  </r>
  <r>
    <x v="2"/>
    <s v="Comptabilisé"/>
    <n v="1"/>
    <n v="-60.75"/>
    <d v="2024-01-11T00:00:00"/>
    <n v="2464169"/>
    <s v="X"/>
    <s v="2024-30"/>
    <n v="7"/>
    <s v="Chèque 2023 regularisation"/>
    <x v="4"/>
    <s v="Banque"/>
  </r>
  <r>
    <x v="1"/>
    <s v=""/>
    <n v="1"/>
    <n v="52"/>
    <d v="2024-01-12T00:00:00"/>
    <m/>
    <s v="X"/>
    <m/>
    <n v="8"/>
    <s v="Vente boutique"/>
    <x v="2"/>
    <s v="Caisse"/>
  </r>
  <r>
    <x v="1"/>
    <s v=""/>
    <n v="1"/>
    <n v="75.5"/>
    <d v="2024-01-17T00:00:00"/>
    <m/>
    <s v="X"/>
    <m/>
    <n v="9"/>
    <s v="Part bénéficiaires"/>
    <x v="1"/>
    <s v="Caisse"/>
  </r>
  <r>
    <x v="1"/>
    <s v=""/>
    <n v="1"/>
    <n v="50.5"/>
    <d v="2024-01-17T00:00:00"/>
    <m/>
    <s v="X"/>
    <m/>
    <n v="10"/>
    <s v="Vente boutique"/>
    <x v="2"/>
    <s v="Caisse"/>
  </r>
  <r>
    <x v="2"/>
    <s v="Comptabilisé"/>
    <n v="1"/>
    <n v="-100"/>
    <d v="2024-01-18T00:00:00"/>
    <n v="2464174"/>
    <s v="X"/>
    <s v="2024-02"/>
    <n v="11"/>
    <s v="Aide GARNAUD EDF"/>
    <x v="5"/>
    <s v="Banque"/>
  </r>
  <r>
    <x v="2"/>
    <s v="Comptabilisé"/>
    <n v="1"/>
    <n v="-100"/>
    <d v="2024-01-18T00:00:00"/>
    <n v="2164172"/>
    <s v="X"/>
    <s v="2024-03"/>
    <n v="12"/>
    <s v="Aide MOTTE GARAGE"/>
    <x v="6"/>
    <s v="Banque"/>
  </r>
  <r>
    <x v="2"/>
    <s v="Comptabilisé"/>
    <n v="1"/>
    <n v="-150"/>
    <d v="2024-01-18T00:00:00"/>
    <n v="2556160"/>
    <s v="X"/>
    <s v="2024-01"/>
    <n v="13"/>
    <s v="Aide St MAZARD PICOTY"/>
    <x v="5"/>
    <s v="Banque"/>
  </r>
  <r>
    <x v="2"/>
    <s v="Comptabilisé"/>
    <n v="1"/>
    <n v="-746.23"/>
    <d v="2024-01-18T00:00:00"/>
    <n v="2556161"/>
    <s v="X"/>
    <s v="2024-04"/>
    <n v="14"/>
    <s v="Loyer janvier"/>
    <x v="7"/>
    <s v="Banque"/>
  </r>
  <r>
    <x v="1"/>
    <s v=""/>
    <n v="1"/>
    <n v="100.5"/>
    <d v="2024-01-19T00:00:00"/>
    <m/>
    <s v="X"/>
    <m/>
    <n v="15"/>
    <s v="Vente boutique"/>
    <x v="8"/>
    <s v="Caisse"/>
  </r>
  <r>
    <x v="2"/>
    <s v="Comptabilisé"/>
    <n v="1"/>
    <n v="-8000"/>
    <d v="2024-01-21T00:00:00"/>
    <m/>
    <s v="X"/>
    <m/>
    <n v="16"/>
    <s v="Virement livret CMSO"/>
    <x v="8"/>
    <s v="Banque"/>
  </r>
  <r>
    <x v="1"/>
    <s v=""/>
    <n v="1"/>
    <n v="8000"/>
    <d v="2024-01-21T00:00:00"/>
    <m/>
    <s v="X"/>
    <m/>
    <n v="17"/>
    <s v="Livret CMSO"/>
    <x v="9"/>
    <s v="Livret"/>
  </r>
  <r>
    <x v="2"/>
    <s v="Comptabilisé"/>
    <n v="1"/>
    <n v="-5.99"/>
    <d v="2024-01-22T00:00:00"/>
    <m/>
    <s v="X"/>
    <m/>
    <n v="18"/>
    <s v="Téléphone"/>
    <x v="10"/>
    <s v="Banque"/>
  </r>
  <r>
    <x v="1"/>
    <s v=""/>
    <n v="1"/>
    <n v="91.5"/>
    <d v="2024-01-24T00:00:00"/>
    <m/>
    <s v="X"/>
    <m/>
    <n v="19"/>
    <s v="Part bénéficiaires"/>
    <x v="1"/>
    <s v="Caisse"/>
  </r>
  <r>
    <x v="1"/>
    <s v=""/>
    <n v="1"/>
    <n v="131.5"/>
    <d v="2024-01-24T00:00:00"/>
    <m/>
    <s v="X"/>
    <m/>
    <n v="20"/>
    <s v="Vente boutique"/>
    <x v="2"/>
    <s v="Caisse"/>
  </r>
  <r>
    <x v="2"/>
    <s v="Comptabilisé"/>
    <n v="1"/>
    <n v="-100"/>
    <d v="2024-01-30T00:00:00"/>
    <n v="2164175"/>
    <s v="X"/>
    <s v="2024-05"/>
    <n v="21"/>
    <s v="Aide TREDINNICK GARAGE"/>
    <x v="6"/>
    <s v="Banque"/>
  </r>
  <r>
    <x v="2"/>
    <s v=""/>
    <n v="1"/>
    <n v="-930"/>
    <d v="2024-01-31T00:00:00"/>
    <m/>
    <s v="X"/>
    <m/>
    <n v="22"/>
    <s v="Dépôt billets"/>
    <x v="11"/>
    <s v="Caisse"/>
  </r>
  <r>
    <x v="1"/>
    <s v="Comptabilisé"/>
    <n v="1"/>
    <n v="930"/>
    <d v="2024-01-31T00:00:00"/>
    <m/>
    <s v="X"/>
    <m/>
    <n v="23"/>
    <s v="Dépôt billets"/>
    <x v="11"/>
    <s v="Banque"/>
  </r>
  <r>
    <x v="2"/>
    <s v=""/>
    <n v="1"/>
    <n v="-106.8"/>
    <d v="2024-01-31T00:00:00"/>
    <m/>
    <s v="X"/>
    <m/>
    <n v="24"/>
    <s v="Dépôt pièces"/>
    <x v="12"/>
    <s v="Caisse"/>
  </r>
  <r>
    <x v="1"/>
    <s v="Comptabilisé"/>
    <n v="1"/>
    <n v="106.8"/>
    <d v="2024-01-31T00:00:00"/>
    <m/>
    <s v="X"/>
    <m/>
    <n v="25"/>
    <s v="Dépôt pièces"/>
    <x v="12"/>
    <s v="Banque"/>
  </r>
  <r>
    <x v="1"/>
    <s v=""/>
    <n v="1"/>
    <n v="72.5"/>
    <d v="2024-01-31T00:00:00"/>
    <m/>
    <s v="X"/>
    <m/>
    <n v="26"/>
    <s v="Part bénéficiaires"/>
    <x v="1"/>
    <s v="Caisse"/>
  </r>
  <r>
    <x v="1"/>
    <s v=""/>
    <n v="1"/>
    <n v="134.5"/>
    <d v="2024-01-31T00:00:00"/>
    <m/>
    <s v="X"/>
    <m/>
    <n v="27"/>
    <s v="Vente boutique"/>
    <x v="2"/>
    <s v="Caisse"/>
  </r>
  <r>
    <x v="1"/>
    <s v="Comptabilisé"/>
    <n v="1"/>
    <n v="22"/>
    <d v="2024-01-31T00:00:00"/>
    <m/>
    <s v="X"/>
    <m/>
    <n v="28"/>
    <s v="Chèque boutique"/>
    <x v="2"/>
    <s v="Banque"/>
  </r>
  <r>
    <x v="1"/>
    <s v="Comptabilisé"/>
    <n v="1"/>
    <n v="9"/>
    <d v="2024-01-31T00:00:00"/>
    <m/>
    <s v="X"/>
    <m/>
    <n v="29"/>
    <s v="Chèque boutique"/>
    <x v="2"/>
    <s v="Banque"/>
  </r>
  <r>
    <x v="2"/>
    <s v="Comptabilisé"/>
    <n v="2"/>
    <n v="-4.33"/>
    <d v="2024-02-01T00:00:00"/>
    <m/>
    <s v="X"/>
    <m/>
    <n v="30"/>
    <s v="Carte bancaire"/>
    <x v="13"/>
    <s v="Banque"/>
  </r>
  <r>
    <x v="1"/>
    <s v=""/>
    <n v="2"/>
    <n v="82.5"/>
    <d v="2024-02-02T00:00:00"/>
    <m/>
    <s v="X"/>
    <m/>
    <n v="31"/>
    <s v="Vente boutique"/>
    <x v="2"/>
    <s v="Caisse"/>
  </r>
  <r>
    <x v="1"/>
    <s v=""/>
    <n v="2"/>
    <n v="102"/>
    <d v="2024-02-06T00:00:00"/>
    <m/>
    <s v="X"/>
    <m/>
    <n v="32"/>
    <s v="Part bénéficiaires"/>
    <x v="1"/>
    <s v="Caisse"/>
  </r>
  <r>
    <x v="1"/>
    <s v=""/>
    <n v="2"/>
    <n v="143.5"/>
    <d v="2024-02-06T00:00:00"/>
    <m/>
    <s v="X"/>
    <m/>
    <n v="33"/>
    <s v="Vente boutique"/>
    <x v="2"/>
    <s v="Caisse"/>
  </r>
  <r>
    <x v="1"/>
    <s v=""/>
    <n v="2"/>
    <n v="48"/>
    <d v="2024-02-09T00:00:00"/>
    <m/>
    <s v="X"/>
    <m/>
    <n v="34"/>
    <s v="Vente boutique"/>
    <x v="2"/>
    <s v="Caisse"/>
  </r>
  <r>
    <x v="2"/>
    <s v="Comptabilisé"/>
    <n v="2"/>
    <n v="-17.54"/>
    <d v="2024-02-13T00:00:00"/>
    <s v="CB"/>
    <s v="X"/>
    <m/>
    <n v="35"/>
    <s v="Achats Leclerc"/>
    <x v="14"/>
    <s v="Banque"/>
  </r>
  <r>
    <x v="1"/>
    <s v=""/>
    <n v="2"/>
    <n v="79.5"/>
    <d v="2024-02-14T00:00:00"/>
    <m/>
    <s v="X"/>
    <m/>
    <n v="36"/>
    <s v="Part bénéficiaires"/>
    <x v="1"/>
    <s v="Caisse"/>
  </r>
  <r>
    <x v="1"/>
    <s v=""/>
    <n v="2"/>
    <n v="265"/>
    <d v="2024-02-14T00:00:00"/>
    <m/>
    <s v="X"/>
    <m/>
    <n v="37"/>
    <s v="Vente boutique"/>
    <x v="2"/>
    <s v="Caisse"/>
  </r>
  <r>
    <x v="2"/>
    <s v="Comptabilisé"/>
    <n v="2"/>
    <n v="-80"/>
    <d v="2024-02-16T00:00:00"/>
    <n v="2556162"/>
    <s v="X"/>
    <s v="2024-06"/>
    <n v="38"/>
    <s v="Aide CAZELLE CENTRE PNEU"/>
    <x v="6"/>
    <s v="Banque"/>
  </r>
  <r>
    <x v="1"/>
    <s v=""/>
    <n v="2"/>
    <n v="153.5"/>
    <d v="2024-02-16T00:00:00"/>
    <m/>
    <s v="X"/>
    <m/>
    <n v="39"/>
    <s v="Vente boutique"/>
    <x v="2"/>
    <s v="Caisse"/>
  </r>
  <r>
    <x v="2"/>
    <s v="Comptabilisé"/>
    <n v="2"/>
    <n v="-5.99"/>
    <d v="2024-02-19T00:00:00"/>
    <m/>
    <s v="X"/>
    <s v="2024-31"/>
    <n v="40"/>
    <s v="Téléphone"/>
    <x v="10"/>
    <s v="Banque"/>
  </r>
  <r>
    <x v="2"/>
    <s v="Comptabilisé"/>
    <n v="2"/>
    <n v="-100"/>
    <d v="2024-02-20T00:00:00"/>
    <n v="2464176"/>
    <s v="X"/>
    <s v="2024-07"/>
    <n v="41"/>
    <s v="DON ASSOCIATION VITAM"/>
    <x v="15"/>
    <s v="Banque"/>
  </r>
  <r>
    <x v="2"/>
    <s v="Comptabilisé"/>
    <n v="2"/>
    <n v="-732.66"/>
    <d v="2024-02-20T00:00:00"/>
    <n v="2556163"/>
    <s v="X"/>
    <s v="2024-09"/>
    <n v="42"/>
    <s v="loyer février"/>
    <x v="7"/>
    <s v="Banque"/>
  </r>
  <r>
    <x v="2"/>
    <s v="Comptabilisé"/>
    <n v="2"/>
    <n v="-146.81"/>
    <d v="2024-02-21T00:00:00"/>
    <n v="2556167"/>
    <s v="X"/>
    <s v="2024-16"/>
    <n v="43"/>
    <s v="Achats Leclerc"/>
    <x v="16"/>
    <s v="Banque"/>
  </r>
  <r>
    <x v="1"/>
    <s v=""/>
    <n v="2"/>
    <n v="71.5"/>
    <d v="2024-02-21T00:00:00"/>
    <m/>
    <s v="X"/>
    <m/>
    <n v="44"/>
    <s v="Part bénéficiaires"/>
    <x v="1"/>
    <s v="Caisse"/>
  </r>
  <r>
    <x v="1"/>
    <s v=""/>
    <n v="2"/>
    <n v="50.5"/>
    <d v="2024-02-21T00:00:00"/>
    <m/>
    <s v="X"/>
    <m/>
    <n v="45"/>
    <s v="Vente boutique"/>
    <x v="2"/>
    <s v="Caisse"/>
  </r>
  <r>
    <x v="2"/>
    <s v="Comptabilisé"/>
    <n v="2"/>
    <n v="-85"/>
    <d v="2024-02-21T00:00:00"/>
    <n v="2556156"/>
    <s v="X"/>
    <s v="2024-32"/>
    <n v="46"/>
    <s v="Chèque 2023 regularisation"/>
    <x v="4"/>
    <s v="Banque"/>
  </r>
  <r>
    <x v="2"/>
    <s v=""/>
    <n v="2"/>
    <n v="-950"/>
    <d v="2024-02-22T00:00:00"/>
    <m/>
    <s v="X"/>
    <m/>
    <n v="47"/>
    <s v="Dépôt billets"/>
    <x v="11"/>
    <s v="Caisse"/>
  </r>
  <r>
    <x v="1"/>
    <s v="Comptabilisé"/>
    <n v="2"/>
    <n v="950"/>
    <d v="2024-02-22T00:00:00"/>
    <m/>
    <s v="X"/>
    <m/>
    <n v="48"/>
    <s v="Dépôt billets"/>
    <x v="11"/>
    <s v="Banque"/>
  </r>
  <r>
    <x v="2"/>
    <s v=""/>
    <n v="2"/>
    <n v="-187.26"/>
    <d v="2024-02-22T00:00:00"/>
    <m/>
    <s v="X"/>
    <m/>
    <n v="49"/>
    <s v="Dépôt pièces"/>
    <x v="12"/>
    <s v="Caisse"/>
  </r>
  <r>
    <x v="1"/>
    <s v="Comptabilisé"/>
    <n v="2"/>
    <n v="187.26"/>
    <d v="2024-02-22T00:00:00"/>
    <m/>
    <s v="X"/>
    <m/>
    <n v="50"/>
    <s v="Dépôt pièces"/>
    <x v="12"/>
    <s v="Banque"/>
  </r>
  <r>
    <x v="1"/>
    <s v=""/>
    <n v="2"/>
    <n v="950"/>
    <d v="2024-02-22T00:00:00"/>
    <m/>
    <s v="X"/>
    <m/>
    <n v="51"/>
    <s v="DON'ACTION"/>
    <x v="17"/>
    <s v="Caisse"/>
  </r>
  <r>
    <x v="1"/>
    <s v=""/>
    <n v="2"/>
    <n v="187.26"/>
    <d v="2024-02-22T00:00:00"/>
    <m/>
    <s v="X"/>
    <m/>
    <n v="52"/>
    <s v="DON'ACTION"/>
    <x v="17"/>
    <s v="Caisse"/>
  </r>
  <r>
    <x v="1"/>
    <s v="Comptabilisé"/>
    <n v="2"/>
    <n v="20"/>
    <d v="2024-02-22T00:00:00"/>
    <m/>
    <s v="X"/>
    <m/>
    <n v="53"/>
    <s v="Chèque DON'Action"/>
    <x v="17"/>
    <s v="Banque"/>
  </r>
  <r>
    <x v="1"/>
    <s v="Comptabilisé"/>
    <n v="2"/>
    <n v="20"/>
    <d v="2024-02-22T00:00:00"/>
    <m/>
    <s v="X"/>
    <m/>
    <n v="54"/>
    <s v="Chèque DON'Action"/>
    <x v="17"/>
    <s v="Banque"/>
  </r>
  <r>
    <x v="1"/>
    <s v="Comptabilisé"/>
    <n v="2"/>
    <n v="20"/>
    <d v="2024-02-22T00:00:00"/>
    <m/>
    <s v="X"/>
    <m/>
    <n v="55"/>
    <s v="Chèque DON'Action"/>
    <x v="17"/>
    <s v="Banque"/>
  </r>
  <r>
    <x v="1"/>
    <s v="Comptabilisé"/>
    <n v="2"/>
    <n v="20"/>
    <d v="2024-02-22T00:00:00"/>
    <m/>
    <s v="X"/>
    <m/>
    <n v="56"/>
    <s v="Chèque DON'Action"/>
    <x v="17"/>
    <s v="Banque"/>
  </r>
  <r>
    <x v="1"/>
    <s v="Comptabilisé"/>
    <n v="2"/>
    <n v="20"/>
    <d v="2024-02-22T00:00:00"/>
    <m/>
    <s v="X"/>
    <m/>
    <n v="57"/>
    <s v="Chèque DON'Action"/>
    <x v="17"/>
    <s v="Banque"/>
  </r>
  <r>
    <x v="1"/>
    <s v="Comptabilisé"/>
    <n v="2"/>
    <n v="20"/>
    <d v="2024-02-22T00:00:00"/>
    <m/>
    <s v="X"/>
    <m/>
    <n v="58"/>
    <s v="Chèque DON'Action"/>
    <x v="17"/>
    <s v="Banque"/>
  </r>
  <r>
    <x v="1"/>
    <s v="Comptabilisé"/>
    <n v="2"/>
    <n v="10"/>
    <d v="2024-02-22T00:00:00"/>
    <m/>
    <s v="X"/>
    <m/>
    <n v="59"/>
    <s v="Chèque DON'Action"/>
    <x v="17"/>
    <s v="Banque"/>
  </r>
  <r>
    <x v="1"/>
    <s v="Comptabilisé"/>
    <n v="2"/>
    <n v="16"/>
    <d v="2024-02-22T00:00:00"/>
    <m/>
    <s v="X"/>
    <m/>
    <n v="60"/>
    <s v="Chèque DON'Action"/>
    <x v="17"/>
    <s v="Banque"/>
  </r>
  <r>
    <x v="1"/>
    <s v=""/>
    <n v="2"/>
    <n v="35.5"/>
    <d v="2024-02-23T00:00:00"/>
    <m/>
    <s v="X"/>
    <m/>
    <n v="61"/>
    <s v="Vente boutique"/>
    <x v="2"/>
    <s v="Caisse"/>
  </r>
  <r>
    <x v="1"/>
    <s v="Comptabilisé"/>
    <n v="2"/>
    <n v="20"/>
    <d v="2024-02-24T00:00:00"/>
    <m/>
    <s v="X"/>
    <m/>
    <n v="62"/>
    <s v="Chèque DON'Action"/>
    <x v="17"/>
    <s v="Banque"/>
  </r>
  <r>
    <x v="1"/>
    <s v=""/>
    <n v="2"/>
    <n v="36.5"/>
    <d v="2024-02-28T00:00:00"/>
    <m/>
    <s v="X"/>
    <m/>
    <n v="63"/>
    <s v="Part bénéficiaires"/>
    <x v="1"/>
    <s v="Caisse"/>
  </r>
  <r>
    <x v="1"/>
    <s v=""/>
    <n v="2"/>
    <n v="60"/>
    <d v="2024-02-28T00:00:00"/>
    <m/>
    <s v="X"/>
    <m/>
    <n v="64"/>
    <s v="Vente boutique"/>
    <x v="2"/>
    <s v="Caisse"/>
  </r>
  <r>
    <x v="2"/>
    <s v=""/>
    <n v="2"/>
    <n v="-1110"/>
    <d v="2024-02-29T00:00:00"/>
    <m/>
    <s v="X"/>
    <m/>
    <n v="65"/>
    <s v="Dépôt billets"/>
    <x v="11"/>
    <s v="Caisse"/>
  </r>
  <r>
    <x v="1"/>
    <s v="Comptabilisé"/>
    <n v="2"/>
    <n v="1110"/>
    <d v="2024-02-29T00:00:00"/>
    <m/>
    <s v="X"/>
    <m/>
    <n v="66"/>
    <s v="Dépôt billets"/>
    <x v="11"/>
    <s v="Banque"/>
  </r>
  <r>
    <x v="2"/>
    <s v=""/>
    <n v="2"/>
    <n v="-13"/>
    <d v="2024-02-29T00:00:00"/>
    <m/>
    <s v="X"/>
    <m/>
    <n v="67"/>
    <s v="Dépôt pièces"/>
    <x v="12"/>
    <s v="Caisse"/>
  </r>
  <r>
    <x v="1"/>
    <s v="Comptabilisé"/>
    <n v="2"/>
    <n v="13"/>
    <d v="2024-02-29T00:00:00"/>
    <m/>
    <s v="X"/>
    <m/>
    <n v="68"/>
    <s v="Dépôt pièces"/>
    <x v="12"/>
    <s v="Banque"/>
  </r>
  <r>
    <x v="1"/>
    <s v=""/>
    <n v="3"/>
    <n v="110"/>
    <d v="2024-03-01T00:00:00"/>
    <m/>
    <s v="X"/>
    <m/>
    <n v="69"/>
    <s v="Vente boutique"/>
    <x v="2"/>
    <s v="Caisse"/>
  </r>
  <r>
    <x v="2"/>
    <s v="Comptabilisé"/>
    <n v="3"/>
    <n v="-4.33"/>
    <d v="2024-03-01T00:00:00"/>
    <m/>
    <s v="X"/>
    <s v="2024-33"/>
    <n v="70"/>
    <s v="Carte bancaire"/>
    <x v="13"/>
    <s v="Banque"/>
  </r>
  <r>
    <x v="1"/>
    <s v=""/>
    <n v="3"/>
    <n v="108"/>
    <d v="2024-03-06T00:00:00"/>
    <m/>
    <s v="X"/>
    <m/>
    <n v="71"/>
    <s v="Part bénéficiaires"/>
    <x v="1"/>
    <s v="Caisse"/>
  </r>
  <r>
    <x v="1"/>
    <s v=""/>
    <n v="3"/>
    <n v="175.5"/>
    <d v="2024-03-06T00:00:00"/>
    <m/>
    <s v="X"/>
    <m/>
    <n v="72"/>
    <s v="Vente boutique"/>
    <x v="2"/>
    <s v="Caisse"/>
  </r>
  <r>
    <x v="1"/>
    <s v="Comptabilisé"/>
    <n v="3"/>
    <n v="55.5"/>
    <d v="2024-03-06T00:00:00"/>
    <m/>
    <s v="X"/>
    <m/>
    <n v="73"/>
    <s v="Chèque boutique"/>
    <x v="2"/>
    <s v="Banque"/>
  </r>
  <r>
    <x v="1"/>
    <s v="Comptabilisé"/>
    <n v="3"/>
    <n v="12"/>
    <d v="2024-03-06T00:00:00"/>
    <m/>
    <s v="X"/>
    <m/>
    <n v="74"/>
    <s v="Chèque boutique"/>
    <x v="2"/>
    <s v="Banque"/>
  </r>
  <r>
    <x v="1"/>
    <s v="Comptabilisé"/>
    <n v="3"/>
    <n v="8"/>
    <d v="2024-03-06T00:00:00"/>
    <m/>
    <s v="X"/>
    <m/>
    <n v="75"/>
    <s v="Chèque boutique"/>
    <x v="2"/>
    <s v="Banque"/>
  </r>
  <r>
    <x v="1"/>
    <s v="Comptabilisé"/>
    <n v="3"/>
    <n v="14.5"/>
    <d v="2024-03-06T00:00:00"/>
    <m/>
    <s v="X"/>
    <m/>
    <n v="76"/>
    <s v="Chèque boutique"/>
    <x v="2"/>
    <s v="Banque"/>
  </r>
  <r>
    <x v="1"/>
    <s v="Comptabilisé"/>
    <n v="3"/>
    <n v="14.5"/>
    <d v="2024-03-06T00:00:00"/>
    <m/>
    <s v="X"/>
    <m/>
    <n v="77"/>
    <s v="Chèque boutique"/>
    <x v="2"/>
    <s v="Banque"/>
  </r>
  <r>
    <x v="1"/>
    <s v="Comptabilisé"/>
    <n v="3"/>
    <n v="4"/>
    <d v="2024-03-06T00:00:00"/>
    <m/>
    <s v="X"/>
    <m/>
    <n v="78"/>
    <s v="Chèque boutique"/>
    <x v="2"/>
    <s v="Banque"/>
  </r>
  <r>
    <x v="1"/>
    <s v="Comptabilisé"/>
    <n v="3"/>
    <n v="15.5"/>
    <d v="2024-03-06T00:00:00"/>
    <m/>
    <s v="X"/>
    <m/>
    <n v="79"/>
    <s v="Chèque boutique"/>
    <x v="2"/>
    <s v="Banque"/>
  </r>
  <r>
    <x v="1"/>
    <s v="Comptabilisé"/>
    <n v="3"/>
    <n v="19"/>
    <d v="2024-03-06T00:00:00"/>
    <m/>
    <s v="X"/>
    <m/>
    <n v="80"/>
    <s v="Chèque boutique"/>
    <x v="2"/>
    <s v="Banque"/>
  </r>
  <r>
    <x v="1"/>
    <s v="Comptabilisé"/>
    <n v="3"/>
    <n v="20"/>
    <d v="2024-03-06T00:00:00"/>
    <m/>
    <s v="X"/>
    <m/>
    <n v="81"/>
    <s v="Chèque boutique"/>
    <x v="2"/>
    <s v="Banque"/>
  </r>
  <r>
    <x v="1"/>
    <s v="Comptabilisé"/>
    <n v="3"/>
    <n v="31"/>
    <d v="2024-03-06T00:00:00"/>
    <m/>
    <s v="X"/>
    <m/>
    <n v="82"/>
    <s v="Chèque boutique"/>
    <x v="2"/>
    <s v="Banque"/>
  </r>
  <r>
    <x v="1"/>
    <s v="Comptabilisé"/>
    <n v="3"/>
    <n v="31"/>
    <d v="2024-03-06T00:00:00"/>
    <m/>
    <s v="X"/>
    <m/>
    <n v="83"/>
    <s v="Chèque boutique"/>
    <x v="2"/>
    <s v="Banque"/>
  </r>
  <r>
    <x v="1"/>
    <s v="Comptabilisé"/>
    <n v="3"/>
    <n v="11"/>
    <d v="2024-03-06T00:00:00"/>
    <m/>
    <s v="X"/>
    <m/>
    <n v="84"/>
    <s v="Chèque boutique"/>
    <x v="2"/>
    <s v="Banque"/>
  </r>
  <r>
    <x v="1"/>
    <s v=""/>
    <n v="3"/>
    <n v="81"/>
    <d v="2024-03-08T00:00:00"/>
    <m/>
    <s v="X"/>
    <m/>
    <n v="85"/>
    <s v="Part bénéficiaires"/>
    <x v="1"/>
    <s v="Caisse"/>
  </r>
  <r>
    <x v="1"/>
    <s v=""/>
    <n v="3"/>
    <n v="111"/>
    <d v="2024-03-08T00:00:00"/>
    <m/>
    <s v="X"/>
    <m/>
    <n v="86"/>
    <s v="Vente boutique"/>
    <x v="2"/>
    <s v="Caisse"/>
  </r>
  <r>
    <x v="1"/>
    <s v=""/>
    <n v="3"/>
    <n v="81.5"/>
    <d v="2024-03-08T00:00:00"/>
    <m/>
    <s v="X"/>
    <m/>
    <n v="87"/>
    <s v="Vente boutique"/>
    <x v="2"/>
    <s v="Caisse"/>
  </r>
  <r>
    <x v="2"/>
    <s v=""/>
    <n v="3"/>
    <n v="-16.45"/>
    <d v="2024-03-13T00:00:00"/>
    <m/>
    <s v="X"/>
    <s v="2024-18"/>
    <n v="88"/>
    <s v="Achats Chasse aux œufs"/>
    <x v="14"/>
    <s v="Caisse"/>
  </r>
  <r>
    <x v="2"/>
    <s v="Comptabilisé"/>
    <n v="3"/>
    <n v="-110"/>
    <d v="2024-03-14T00:00:00"/>
    <n v="2556164"/>
    <s v="X"/>
    <s v="2024-10"/>
    <n v="89"/>
    <s v="Aide SERRA EDF"/>
    <x v="5"/>
    <s v="Banque"/>
  </r>
  <r>
    <x v="1"/>
    <s v=""/>
    <n v="3"/>
    <n v="54.5"/>
    <d v="2024-03-15T00:00:00"/>
    <m/>
    <s v="X"/>
    <m/>
    <n v="90"/>
    <s v="Vente boutique"/>
    <x v="2"/>
    <s v="Caisse"/>
  </r>
  <r>
    <x v="2"/>
    <s v="Comptabilisé"/>
    <n v="3"/>
    <n v="-27.9"/>
    <d v="2024-03-16T00:00:00"/>
    <n v="2556165"/>
    <s v="X"/>
    <s v="2024-11"/>
    <n v="91"/>
    <s v="Achat EXACOMPTA"/>
    <x v="14"/>
    <s v="Banque"/>
  </r>
  <r>
    <x v="2"/>
    <s v="Comptabilisé"/>
    <n v="3"/>
    <n v="-715.24"/>
    <d v="2024-03-18T00:00:00"/>
    <n v="2464177"/>
    <s v="X"/>
    <s v="2024-13"/>
    <n v="92"/>
    <s v="Loyer mars"/>
    <x v="7"/>
    <s v="Banque"/>
  </r>
  <r>
    <x v="2"/>
    <s v="Comptabilisé"/>
    <n v="3"/>
    <n v="-100"/>
    <d v="2024-03-20T00:00:00"/>
    <n v="2464178"/>
    <s v="X"/>
    <s v="2024-12"/>
    <n v="93"/>
    <s v="Aide RIBE ENGIE"/>
    <x v="5"/>
    <s v="Banque"/>
  </r>
  <r>
    <x v="1"/>
    <s v=""/>
    <n v="3"/>
    <n v="58"/>
    <d v="2024-03-20T00:00:00"/>
    <m/>
    <s v="X"/>
    <m/>
    <n v="94"/>
    <s v="Part bénéficiaires"/>
    <x v="1"/>
    <s v="Caisse"/>
  </r>
  <r>
    <x v="1"/>
    <s v=""/>
    <n v="3"/>
    <n v="35.700000000000003"/>
    <d v="2024-03-20T00:00:00"/>
    <m/>
    <s v="X"/>
    <m/>
    <n v="95"/>
    <s v="Vente boutique"/>
    <x v="2"/>
    <s v="Caisse"/>
  </r>
  <r>
    <x v="1"/>
    <s v=""/>
    <n v="3"/>
    <n v="11.99"/>
    <d v="2024-03-21T00:00:00"/>
    <m/>
    <s v="X"/>
    <s v="2024-20"/>
    <n v="96"/>
    <s v="Achats Chasse aux œufs"/>
    <x v="14"/>
    <s v="Caisse"/>
  </r>
  <r>
    <x v="1"/>
    <s v=""/>
    <n v="3"/>
    <n v="46"/>
    <d v="2024-03-22T00:00:00"/>
    <m/>
    <s v="X"/>
    <m/>
    <n v="97"/>
    <s v="Vente boutique"/>
    <x v="2"/>
    <s v="Caisse"/>
  </r>
  <r>
    <x v="2"/>
    <s v="Comptabilisé"/>
    <n v="3"/>
    <n v="-5.99"/>
    <d v="2024-03-22T00:00:00"/>
    <m/>
    <s v="X"/>
    <s v="2024-37"/>
    <n v="98"/>
    <s v="Téléphone"/>
    <x v="10"/>
    <s v="Banque"/>
  </r>
  <r>
    <x v="2"/>
    <s v=""/>
    <n v="3"/>
    <n v="-37.99"/>
    <d v="2024-03-24T00:00:00"/>
    <m/>
    <s v="X"/>
    <s v="2024-19"/>
    <n v="99"/>
    <s v="Achats Chasse aux œufs"/>
    <x v="14"/>
    <s v="Caisse"/>
  </r>
  <r>
    <x v="1"/>
    <s v=""/>
    <n v="3"/>
    <n v="61"/>
    <d v="2024-03-27T00:00:00"/>
    <m/>
    <s v="X"/>
    <m/>
    <n v="100"/>
    <s v="Part bénéficiaires"/>
    <x v="1"/>
    <s v="Caisse"/>
  </r>
  <r>
    <x v="1"/>
    <s v=""/>
    <n v="3"/>
    <n v="85"/>
    <d v="2024-03-27T00:00:00"/>
    <m/>
    <s v="X"/>
    <m/>
    <n v="101"/>
    <s v="Vente boutique"/>
    <x v="2"/>
    <s v="Caisse"/>
  </r>
  <r>
    <x v="2"/>
    <s v=""/>
    <n v="3"/>
    <n v="-40"/>
    <d v="2024-03-29T00:00:00"/>
    <m/>
    <s v="X"/>
    <m/>
    <n v="102"/>
    <s v="Dépôt pièces"/>
    <x v="12"/>
    <s v="Caisse"/>
  </r>
  <r>
    <x v="1"/>
    <s v="Comptabilisé"/>
    <n v="3"/>
    <n v="40"/>
    <d v="2024-03-29T00:00:00"/>
    <m/>
    <s v="X"/>
    <m/>
    <n v="103"/>
    <s v="Dépôt pièces"/>
    <x v="12"/>
    <s v="Banque"/>
  </r>
  <r>
    <x v="1"/>
    <s v=""/>
    <n v="3"/>
    <n v="40"/>
    <d v="2024-03-29T00:00:00"/>
    <m/>
    <s v="X"/>
    <m/>
    <n v="104"/>
    <s v="DON'ACTION"/>
    <x v="17"/>
    <s v="Caisse"/>
  </r>
  <r>
    <x v="1"/>
    <s v=""/>
    <n v="3"/>
    <n v="47"/>
    <d v="2024-03-29T00:00:00"/>
    <m/>
    <s v="X"/>
    <m/>
    <n v="105"/>
    <s v="Vente boutique"/>
    <x v="2"/>
    <s v="Caisse"/>
  </r>
  <r>
    <x v="2"/>
    <s v="Comptabilisé"/>
    <n v="3"/>
    <n v="-4.33"/>
    <d v="2024-03-30T00:00:00"/>
    <m/>
    <s v="X"/>
    <s v="2024-34"/>
    <n v="106"/>
    <s v="Carte bancaire"/>
    <x v="13"/>
    <s v="Banque"/>
  </r>
  <r>
    <x v="1"/>
    <s v="Comptabilisé"/>
    <n v="3"/>
    <n v="19"/>
    <d v="2024-03-31T00:00:00"/>
    <m/>
    <s v="X"/>
    <m/>
    <n v="107"/>
    <s v="Chèque boutique"/>
    <x v="2"/>
    <s v="Banque"/>
  </r>
  <r>
    <x v="1"/>
    <s v="Comptabilisé"/>
    <n v="3"/>
    <n v="25"/>
    <d v="2024-03-31T00:00:00"/>
    <m/>
    <s v="X"/>
    <m/>
    <n v="108"/>
    <s v="Chèque boutique"/>
    <x v="2"/>
    <s v="Banque"/>
  </r>
  <r>
    <x v="1"/>
    <s v="Comptabilisé"/>
    <n v="3"/>
    <n v="14.5"/>
    <d v="2024-03-31T00:00:00"/>
    <m/>
    <s v="X"/>
    <m/>
    <n v="109"/>
    <s v="Chèque boutique"/>
    <x v="2"/>
    <s v="Banque"/>
  </r>
  <r>
    <x v="1"/>
    <s v="Comptabilisé"/>
    <n v="3"/>
    <n v="17"/>
    <d v="2024-03-31T00:00:00"/>
    <m/>
    <s v="X"/>
    <m/>
    <n v="110"/>
    <s v="Chèque boutique"/>
    <x v="2"/>
    <s v="Banque"/>
  </r>
  <r>
    <x v="1"/>
    <s v="Comptabilisé"/>
    <n v="3"/>
    <n v="20"/>
    <d v="2024-03-31T00:00:00"/>
    <m/>
    <s v="X"/>
    <m/>
    <n v="11"/>
    <s v="Chèque boutique"/>
    <x v="2"/>
    <s v="Banque"/>
  </r>
  <r>
    <x v="1"/>
    <s v="Comptabilisé"/>
    <n v="3"/>
    <n v="19"/>
    <d v="2024-03-31T00:00:00"/>
    <m/>
    <s v="X"/>
    <m/>
    <n v="112"/>
    <s v="Chèque boutique"/>
    <x v="2"/>
    <s v="Banque"/>
  </r>
  <r>
    <x v="2"/>
    <s v=""/>
    <n v="4"/>
    <n v="-155"/>
    <d v="2024-04-03T00:00:00"/>
    <m/>
    <s v="X"/>
    <m/>
    <n v="113"/>
    <s v="Dépôt billets"/>
    <x v="11"/>
    <s v="Caisse"/>
  </r>
  <r>
    <x v="2"/>
    <s v=""/>
    <n v="4"/>
    <n v="-695"/>
    <d v="2024-04-03T00:00:00"/>
    <m/>
    <s v="X"/>
    <m/>
    <n v="114"/>
    <s v="Dépôt billets"/>
    <x v="11"/>
    <s v="Caisse"/>
  </r>
  <r>
    <x v="1"/>
    <s v="Comptabilisé"/>
    <n v="4"/>
    <n v="155"/>
    <d v="2024-04-03T00:00:00"/>
    <m/>
    <s v="X"/>
    <m/>
    <n v="115"/>
    <s v="Dépôt billets"/>
    <x v="11"/>
    <s v="Banque"/>
  </r>
  <r>
    <x v="1"/>
    <s v="Comptabilisé"/>
    <n v="4"/>
    <n v="695"/>
    <d v="2024-04-03T00:00:00"/>
    <m/>
    <s v="X"/>
    <m/>
    <n v="116"/>
    <s v="Dépôt billets"/>
    <x v="11"/>
    <s v="Banque"/>
  </r>
  <r>
    <x v="2"/>
    <s v=""/>
    <n v="4"/>
    <n v="-190"/>
    <d v="2024-04-03T00:00:00"/>
    <m/>
    <s v="X"/>
    <m/>
    <n v="117"/>
    <s v="Dépôt pièces"/>
    <x v="12"/>
    <s v="Caisse"/>
  </r>
  <r>
    <x v="1"/>
    <s v="Comptabilisé"/>
    <n v="4"/>
    <n v="190"/>
    <d v="2024-04-03T00:00:00"/>
    <m/>
    <s v="X"/>
    <m/>
    <n v="118"/>
    <s v="Dépôt pièces"/>
    <x v="12"/>
    <s v="Banque"/>
  </r>
  <r>
    <x v="1"/>
    <s v=""/>
    <n v="4"/>
    <n v="65"/>
    <d v="2024-04-03T00:00:00"/>
    <m/>
    <s v="X"/>
    <m/>
    <n v="119"/>
    <s v="Part bénéficiaires"/>
    <x v="1"/>
    <s v="Caisse"/>
  </r>
  <r>
    <x v="1"/>
    <s v=""/>
    <n v="4"/>
    <n v="31.5"/>
    <d v="2024-04-03T00:00:00"/>
    <m/>
    <s v="X"/>
    <m/>
    <n v="120"/>
    <s v="Vente boutique"/>
    <x v="2"/>
    <s v="Caisse"/>
  </r>
  <r>
    <x v="1"/>
    <s v=""/>
    <n v="4"/>
    <n v="74.5"/>
    <d v="2024-04-05T00:00:00"/>
    <m/>
    <s v="X"/>
    <m/>
    <n v="121"/>
    <s v="Vente boutique"/>
    <x v="2"/>
    <s v="Caisse"/>
  </r>
  <r>
    <x v="1"/>
    <s v=""/>
    <n v="4"/>
    <n v="103"/>
    <d v="2024-04-10T00:00:00"/>
    <m/>
    <s v="X"/>
    <m/>
    <n v="122"/>
    <s v="Part bénéficiaires"/>
    <x v="1"/>
    <s v="Caisse"/>
  </r>
  <r>
    <x v="1"/>
    <s v=""/>
    <n v="4"/>
    <n v="50.7"/>
    <d v="2024-04-10T00:00:00"/>
    <m/>
    <s v="X"/>
    <m/>
    <n v="123"/>
    <s v="Vente boutique"/>
    <x v="2"/>
    <s v="Caisse"/>
  </r>
  <r>
    <x v="2"/>
    <s v="Comptabilisé"/>
    <n v="4"/>
    <n v="-31.98"/>
    <d v="2024-04-12T00:00:00"/>
    <s v="CB"/>
    <s v="X"/>
    <s v="2024-14"/>
    <n v="124"/>
    <s v="Achat cartouches encre"/>
    <x v="14"/>
    <s v="Banque"/>
  </r>
  <r>
    <x v="1"/>
    <s v=""/>
    <n v="4"/>
    <n v="40.5"/>
    <d v="2024-04-12T00:00:00"/>
    <m/>
    <s v="X"/>
    <m/>
    <n v="125"/>
    <s v="Vente boutique"/>
    <x v="2"/>
    <s v="Caisse"/>
  </r>
  <r>
    <x v="2"/>
    <s v="Comptabilisé"/>
    <n v="4"/>
    <n v="-632.15"/>
    <d v="2024-04-17T00:00:00"/>
    <n v="25556166"/>
    <s v="X"/>
    <s v="2024-15"/>
    <n v="126"/>
    <s v="Loyer avril"/>
    <x v="7"/>
    <s v="Banque"/>
  </r>
  <r>
    <x v="1"/>
    <s v=""/>
    <n v="4"/>
    <n v="68.5"/>
    <d v="2024-04-17T00:00:00"/>
    <m/>
    <s v="X"/>
    <m/>
    <n v="127"/>
    <s v="Part bénéficiaires"/>
    <x v="1"/>
    <s v="Caisse"/>
  </r>
  <r>
    <x v="1"/>
    <s v=""/>
    <n v="4"/>
    <n v="98.5"/>
    <d v="2024-04-17T00:00:00"/>
    <m/>
    <s v="X"/>
    <m/>
    <n v="128"/>
    <s v="Vente boutique"/>
    <x v="2"/>
    <s v="Caisse"/>
  </r>
  <r>
    <x v="1"/>
    <s v=""/>
    <n v="4"/>
    <n v="50.5"/>
    <d v="2024-04-19T00:00:00"/>
    <m/>
    <s v="X"/>
    <m/>
    <n v="129"/>
    <s v="Vente boutique"/>
    <x v="2"/>
    <s v="Caisse"/>
  </r>
  <r>
    <x v="2"/>
    <s v="Comptabilisé"/>
    <n v="4"/>
    <n v="-5.99"/>
    <d v="2024-04-22T00:00:00"/>
    <m/>
    <s v="X"/>
    <s v="2024-35"/>
    <n v="130"/>
    <s v="Téléphone"/>
    <x v="10"/>
    <s v="Banque"/>
  </r>
  <r>
    <x v="1"/>
    <s v=""/>
    <n v="4"/>
    <n v="50.5"/>
    <d v="2024-04-24T00:00:00"/>
    <m/>
    <s v="X"/>
    <m/>
    <n v="131"/>
    <s v="Part bénéficiaires"/>
    <x v="1"/>
    <s v="Caisse"/>
  </r>
  <r>
    <x v="1"/>
    <s v=""/>
    <n v="4"/>
    <n v="101"/>
    <d v="2024-04-24T00:00:00"/>
    <m/>
    <s v="X"/>
    <m/>
    <n v="132"/>
    <s v="Vente boutique"/>
    <x v="2"/>
    <s v="Caisse"/>
  </r>
  <r>
    <x v="1"/>
    <s v=""/>
    <n v="4"/>
    <n v="39"/>
    <d v="2024-04-26T00:00:00"/>
    <m/>
    <s v="X"/>
    <m/>
    <n v="133"/>
    <s v="Vente boutique"/>
    <x v="2"/>
    <s v="Caisse"/>
  </r>
  <r>
    <x v="2"/>
    <s v="Comptabilisé"/>
    <n v="4"/>
    <n v="-13.95"/>
    <d v="2024-04-27T00:00:00"/>
    <n v="2556168"/>
    <s v="X"/>
    <s v="2024-17"/>
    <n v="134"/>
    <s v="Achat EXACOMPTA"/>
    <x v="14"/>
    <s v="Banque"/>
  </r>
  <r>
    <x v="2"/>
    <s v=""/>
    <n v="4"/>
    <n v="-13"/>
    <d v="2024-04-29T00:00:00"/>
    <m/>
    <s v="X"/>
    <m/>
    <n v="135"/>
    <s v="Dépôt pièces"/>
    <x v="12"/>
    <s v="Caisse"/>
  </r>
  <r>
    <x v="1"/>
    <s v="Comptabilisé"/>
    <n v="4"/>
    <n v="13"/>
    <d v="2024-04-29T00:00:00"/>
    <m/>
    <s v="X"/>
    <m/>
    <n v="136"/>
    <s v="Dépôt pièces"/>
    <x v="12"/>
    <s v="Banque"/>
  </r>
  <r>
    <x v="2"/>
    <s v="Comptabilisé"/>
    <n v="4"/>
    <n v="-28"/>
    <d v="2024-04-30T00:00:00"/>
    <n v="2464179"/>
    <s v="X"/>
    <s v="2024-22"/>
    <n v="137"/>
    <s v="Achat pommes EPINOUX"/>
    <x v="16"/>
    <s v="Banque"/>
  </r>
  <r>
    <x v="2"/>
    <s v="Comptabilisé"/>
    <n v="4"/>
    <n v="-23.92"/>
    <d v="2024-04-30T00:00:00"/>
    <n v="2464180"/>
    <s v="X"/>
    <s v="2024-21"/>
    <n v="138"/>
    <s v="Achats Leclerc"/>
    <x v="16"/>
    <s v="Banque"/>
  </r>
  <r>
    <x v="1"/>
    <s v=""/>
    <n v="4"/>
    <n v="55.5"/>
    <d v="2024-04-30T00:00:00"/>
    <m/>
    <s v="X"/>
    <m/>
    <n v="139"/>
    <s v="Part bénéficiaires"/>
    <x v="1"/>
    <s v="Caisse"/>
  </r>
  <r>
    <x v="1"/>
    <s v=""/>
    <n v="4"/>
    <n v="65"/>
    <d v="2024-04-30T00:00:00"/>
    <m/>
    <s v="X"/>
    <m/>
    <n v="140"/>
    <s v="Vente boutique"/>
    <x v="2"/>
    <s v="Caisse"/>
  </r>
  <r>
    <x v="2"/>
    <s v="Comptabilisé"/>
    <n v="5"/>
    <n v="-4.33"/>
    <d v="2024-05-02T00:00:00"/>
    <m/>
    <s v="X"/>
    <s v="2024-36"/>
    <n v="141"/>
    <s v="Carte bancaire"/>
    <x v="13"/>
    <s v="Banque"/>
  </r>
  <r>
    <x v="1"/>
    <s v=""/>
    <n v="5"/>
    <n v="83.6"/>
    <d v="2024-05-03T00:00:00"/>
    <m/>
    <s v="X"/>
    <m/>
    <n v="142"/>
    <s v="Vente boutique"/>
    <x v="2"/>
    <s v="Caisse"/>
  </r>
  <r>
    <x v="2"/>
    <s v="Comptabilisé"/>
    <n v="5"/>
    <n v="-29.35"/>
    <d v="2024-05-04T00:00:00"/>
    <s v="CB"/>
    <s v="X"/>
    <s v="2024-26"/>
    <n v="143"/>
    <s v="Achats Leclerc"/>
    <x v="14"/>
    <s v="Banque"/>
  </r>
  <r>
    <x v="2"/>
    <s v="Comptabilisé"/>
    <n v="5"/>
    <n v="-200"/>
    <d v="2024-05-04T00:00:00"/>
    <m/>
    <s v="X"/>
    <m/>
    <n v="144"/>
    <s v="Retrait monnaie braderie"/>
    <x v="18"/>
    <s v="Banque"/>
  </r>
  <r>
    <x v="1"/>
    <s v=""/>
    <n v="5"/>
    <n v="200"/>
    <d v="2024-05-04T00:00:00"/>
    <m/>
    <s v="X"/>
    <m/>
    <n v="145"/>
    <s v="Retrait monnaie braderie"/>
    <x v="18"/>
    <s v="Caisse"/>
  </r>
  <r>
    <x v="2"/>
    <s v="Comptabilisé"/>
    <n v="5"/>
    <n v="-240"/>
    <d v="2024-05-04T00:00:00"/>
    <m/>
    <s v="X"/>
    <m/>
    <n v="146"/>
    <s v="Retrait monnaie braderie"/>
    <x v="18"/>
    <s v="Banque"/>
  </r>
  <r>
    <x v="1"/>
    <s v=""/>
    <n v="5"/>
    <n v="200"/>
    <d v="2024-05-04T00:00:00"/>
    <m/>
    <s v="X"/>
    <m/>
    <n v="147"/>
    <s v="Retrait monnaie braderie"/>
    <x v="18"/>
    <s v="Caisse"/>
  </r>
  <r>
    <x v="1"/>
    <s v="Non Comptabilisé"/>
    <n v="5"/>
    <n v="31"/>
    <d v="2024-05-05T00:00:00"/>
    <m/>
    <m/>
    <m/>
    <n v="148"/>
    <s v="Chèque CHESTIER"/>
    <x v="19"/>
    <s v="Banque"/>
  </r>
  <r>
    <x v="1"/>
    <s v="Non Comptabilisé"/>
    <n v="5"/>
    <n v="70.5"/>
    <d v="2024-05-05T00:00:00"/>
    <m/>
    <m/>
    <m/>
    <n v="149"/>
    <s v="Chèque DUPAIX Alice"/>
    <x v="19"/>
    <s v="Banque"/>
  </r>
  <r>
    <x v="1"/>
    <s v="Non Comptabilisé"/>
    <n v="5"/>
    <n v="20"/>
    <d v="2024-05-05T00:00:00"/>
    <m/>
    <m/>
    <m/>
    <n v="150"/>
    <s v="Chèque GNENET"/>
    <x v="19"/>
    <s v="Banque"/>
  </r>
  <r>
    <x v="1"/>
    <s v="Non Comptabilisé"/>
    <n v="5"/>
    <n v="7"/>
    <d v="2024-05-05T00:00:00"/>
    <m/>
    <m/>
    <m/>
    <n v="151"/>
    <s v="Chèque HARDOUIN"/>
    <x v="19"/>
    <s v="Banque"/>
  </r>
  <r>
    <x v="1"/>
    <s v="Non Comptabilisé"/>
    <n v="5"/>
    <n v="16"/>
    <d v="2024-05-05T00:00:00"/>
    <m/>
    <m/>
    <m/>
    <n v="152"/>
    <s v="Chèque MAINIER ANAELLE"/>
    <x v="19"/>
    <s v="Banque"/>
  </r>
  <r>
    <x v="1"/>
    <s v="Non Comptabilisé"/>
    <n v="5"/>
    <n v="12"/>
    <d v="2024-05-05T00:00:00"/>
    <m/>
    <m/>
    <m/>
    <n v="153"/>
    <s v="Chèque MAINIER Anita"/>
    <x v="19"/>
    <s v="Banque"/>
  </r>
  <r>
    <x v="1"/>
    <s v="Non Comptabilisé"/>
    <n v="5"/>
    <n v="11"/>
    <d v="2024-05-05T00:00:00"/>
    <m/>
    <m/>
    <m/>
    <n v="154"/>
    <s v="Chèque RAYNEY"/>
    <x v="19"/>
    <s v="Banque"/>
  </r>
  <r>
    <x v="1"/>
    <s v="Non Comptabilisé"/>
    <n v="5"/>
    <n v="42.5"/>
    <d v="2024-05-05T00:00:00"/>
    <m/>
    <m/>
    <m/>
    <n v="155"/>
    <s v="Chèque VIGNIER"/>
    <x v="19"/>
    <s v="Banque"/>
  </r>
  <r>
    <x v="1"/>
    <s v=""/>
    <n v="5"/>
    <n v="516.5"/>
    <d v="2024-05-05T00:00:00"/>
    <m/>
    <s v="X"/>
    <m/>
    <n v="156"/>
    <s v="Vente braderie"/>
    <x v="19"/>
    <s v="Caisse"/>
  </r>
  <r>
    <x v="1"/>
    <s v="Comptabilisé"/>
    <n v="5"/>
    <n v="66"/>
    <d v="2024-05-06T00:00:00"/>
    <m/>
    <s v="X"/>
    <m/>
    <n v="157"/>
    <s v="Chèque boutique"/>
    <x v="2"/>
    <s v="Banque"/>
  </r>
  <r>
    <x v="1"/>
    <s v="Comptabilisé"/>
    <n v="5"/>
    <n v="55"/>
    <d v="2024-05-06T00:00:00"/>
    <m/>
    <s v="X"/>
    <m/>
    <n v="158"/>
    <s v="Chèque boutique"/>
    <x v="2"/>
    <s v="Banque"/>
  </r>
  <r>
    <x v="1"/>
    <s v="Comptabilisé"/>
    <n v="5"/>
    <n v="10"/>
    <d v="2024-05-06T00:00:00"/>
    <m/>
    <s v="X"/>
    <m/>
    <n v="159"/>
    <s v="Chèque boutique"/>
    <x v="2"/>
    <s v="Banque"/>
  </r>
  <r>
    <x v="1"/>
    <s v="Comptabilisé"/>
    <n v="5"/>
    <n v="10"/>
    <d v="2024-05-06T00:00:00"/>
    <m/>
    <s v="X"/>
    <m/>
    <n v="160"/>
    <s v="Chèque boutique"/>
    <x v="2"/>
    <s v="Banque"/>
  </r>
  <r>
    <x v="1"/>
    <s v="Comptabilisé"/>
    <n v="5"/>
    <n v="10"/>
    <d v="2024-05-06T00:00:00"/>
    <m/>
    <s v="X"/>
    <m/>
    <n v="161"/>
    <s v="Chèque boutique"/>
    <x v="2"/>
    <s v="Banque"/>
  </r>
  <r>
    <x v="1"/>
    <s v="Comptabilisé"/>
    <n v="5"/>
    <n v="6"/>
    <d v="2024-05-06T00:00:00"/>
    <m/>
    <s v="X"/>
    <m/>
    <n v="162"/>
    <s v="Chèque boutique"/>
    <x v="2"/>
    <s v="Banque"/>
  </r>
  <r>
    <x v="1"/>
    <s v="Comptabilisé"/>
    <n v="5"/>
    <n v="40"/>
    <d v="2024-05-06T00:00:00"/>
    <m/>
    <s v="X"/>
    <m/>
    <n v="163"/>
    <s v="Chèque boutique"/>
    <x v="2"/>
    <s v="Banque"/>
  </r>
  <r>
    <x v="1"/>
    <s v="Comptabilisé"/>
    <n v="5"/>
    <n v="11"/>
    <d v="2024-05-06T00:00:00"/>
    <m/>
    <s v="X"/>
    <m/>
    <n v="164"/>
    <s v="Chèque boutique"/>
    <x v="2"/>
    <s v="Banque"/>
  </r>
  <r>
    <x v="1"/>
    <s v="Comptabilisé"/>
    <n v="5"/>
    <n v="10"/>
    <d v="2024-05-06T00:00:00"/>
    <m/>
    <s v="X"/>
    <m/>
    <n v="165"/>
    <s v="Chèque boutique"/>
    <x v="2"/>
    <s v="Banque"/>
  </r>
  <r>
    <x v="1"/>
    <s v="Comptabilisé"/>
    <n v="5"/>
    <n v="17"/>
    <d v="2024-05-06T00:00:00"/>
    <m/>
    <s v="X"/>
    <m/>
    <n v="166"/>
    <s v="Chèque boutique"/>
    <x v="2"/>
    <s v="Banque"/>
  </r>
  <r>
    <x v="1"/>
    <s v="Comptabilisé"/>
    <n v="5"/>
    <n v="16.5"/>
    <d v="2024-05-06T00:00:00"/>
    <m/>
    <s v="X"/>
    <m/>
    <n v="167"/>
    <s v="Chèque boutique"/>
    <x v="2"/>
    <s v="Banque"/>
  </r>
  <r>
    <x v="1"/>
    <s v="Comptabilisé"/>
    <n v="5"/>
    <n v="50"/>
    <d v="2024-05-06T00:00:00"/>
    <m/>
    <s v="X"/>
    <m/>
    <n v="168"/>
    <s v="SUBVENTION A VERIFIER"/>
    <x v="20"/>
    <s v="Banque"/>
  </r>
  <r>
    <x v="2"/>
    <s v="Comptabilisé"/>
    <n v="5"/>
    <n v="-28"/>
    <d v="2024-05-07T00:00:00"/>
    <n v="2464181"/>
    <s v="X"/>
    <s v="2024-23"/>
    <n v="169"/>
    <s v="Achat pommes EPINOUX"/>
    <x v="16"/>
    <s v="Banque"/>
  </r>
  <r>
    <x v="2"/>
    <s v="Comptabilisé"/>
    <n v="5"/>
    <n v="-67.239999999999995"/>
    <d v="2024-05-07T00:00:00"/>
    <s v="CB"/>
    <s v="X"/>
    <s v="2024-24"/>
    <n v="170"/>
    <s v="Achats Leclerc"/>
    <x v="16"/>
    <s v="Banque"/>
  </r>
  <r>
    <x v="2"/>
    <s v="Comptabilisé"/>
    <n v="5"/>
    <n v="-21.5"/>
    <d v="2024-05-07T00:00:00"/>
    <n v="2556169"/>
    <s v="X"/>
    <s v="2024-25"/>
    <n v="171"/>
    <s v="Achats viennoiseries"/>
    <x v="14"/>
    <s v="Banque"/>
  </r>
  <r>
    <x v="2"/>
    <s v=""/>
    <n v="5"/>
    <n v="-860"/>
    <d v="2024-05-07T00:00:00"/>
    <m/>
    <m/>
    <m/>
    <n v="172"/>
    <s v="Dépôt billets"/>
    <x v="11"/>
    <s v="Caisse"/>
  </r>
  <r>
    <x v="1"/>
    <s v="Non Comptabilisé"/>
    <n v="5"/>
    <n v="860"/>
    <d v="2024-05-07T00:00:00"/>
    <m/>
    <m/>
    <m/>
    <n v="173"/>
    <s v="Dépôt billets"/>
    <x v="11"/>
    <s v="Banque"/>
  </r>
  <r>
    <x v="2"/>
    <s v=""/>
    <n v="5"/>
    <n v="-200"/>
    <d v="2024-05-07T00:00:00"/>
    <m/>
    <m/>
    <m/>
    <n v="174"/>
    <s v="Dépôt billets"/>
    <x v="11"/>
    <s v="Caisse"/>
  </r>
  <r>
    <x v="1"/>
    <s v="Non Comptabilisé"/>
    <n v="5"/>
    <n v="200"/>
    <d v="2024-05-07T00:00:00"/>
    <m/>
    <m/>
    <m/>
    <n v="175"/>
    <s v="Dépôt billets"/>
    <x v="11"/>
    <s v="Banque"/>
  </r>
  <r>
    <x v="2"/>
    <s v=""/>
    <n v="5"/>
    <n v="-33.700000000000003"/>
    <d v="2024-05-07T00:00:00"/>
    <m/>
    <m/>
    <m/>
    <n v="176"/>
    <s v="Dépôt pièces"/>
    <x v="12"/>
    <s v="Caisse"/>
  </r>
  <r>
    <x v="1"/>
    <s v="Non Comptabilisé"/>
    <n v="5"/>
    <n v="33.700000000000003"/>
    <d v="2024-05-07T00:00:00"/>
    <m/>
    <m/>
    <m/>
    <n v="177"/>
    <s v="Dépôt pièces"/>
    <x v="12"/>
    <s v="Banque"/>
  </r>
  <r>
    <x v="2"/>
    <s v=""/>
    <n v="5"/>
    <n v="-240"/>
    <d v="2024-05-07T00:00:00"/>
    <m/>
    <m/>
    <m/>
    <n v="178"/>
    <s v="Dépôt pièces"/>
    <x v="12"/>
    <s v="Caisse"/>
  </r>
  <r>
    <x v="1"/>
    <s v="Non Comptabilisé"/>
    <n v="5"/>
    <n v="240"/>
    <d v="2024-05-07T00:00:00"/>
    <m/>
    <m/>
    <m/>
    <n v="179"/>
    <s v="Dépôt pièces"/>
    <x v="12"/>
    <s v="Banque"/>
  </r>
  <r>
    <x v="1"/>
    <s v=""/>
    <n v="5"/>
    <n v="78.5"/>
    <d v="2024-05-07T00:00:00"/>
    <m/>
    <m/>
    <m/>
    <n v="180"/>
    <s v="Part bénéficiaires"/>
    <x v="1"/>
    <s v="Caisse"/>
  </r>
  <r>
    <x v="1"/>
    <s v=""/>
    <n v="5"/>
    <n v="43.5"/>
    <d v="2024-05-07T00:00:00"/>
    <m/>
    <s v="X"/>
    <m/>
    <n v="181"/>
    <s v="Vente boutique"/>
    <x v="21"/>
    <s v="Caisse"/>
  </r>
  <r>
    <x v="1"/>
    <s v=""/>
    <n v="5"/>
    <n v="31"/>
    <d v="2024-05-07T00:00:00"/>
    <m/>
    <s v="X"/>
    <m/>
    <n v="182"/>
    <s v="Vente boutique"/>
    <x v="22"/>
    <s v="Caisse"/>
  </r>
  <r>
    <x v="1"/>
    <s v=""/>
    <n v="5"/>
    <n v="23"/>
    <d v="2024-05-07T00:00:00"/>
    <m/>
    <s v="X"/>
    <m/>
    <n v="183"/>
    <s v="Vente boutique"/>
    <x v="2"/>
    <s v="Caisse"/>
  </r>
  <r>
    <x v="2"/>
    <s v=""/>
    <n v="5"/>
    <n v="-430"/>
    <d v="2024-05-13T00:00:00"/>
    <m/>
    <m/>
    <m/>
    <n v="184"/>
    <s v="Dépôt billets"/>
    <x v="11"/>
    <s v="Caisse"/>
  </r>
  <r>
    <x v="1"/>
    <s v="Non Comptabilisé"/>
    <n v="5"/>
    <n v="430"/>
    <d v="2024-05-13T00:00:00"/>
    <m/>
    <m/>
    <m/>
    <n v="185"/>
    <s v="Dépôt billets"/>
    <x v="11"/>
    <s v="Banque"/>
  </r>
  <r>
    <x v="2"/>
    <s v=""/>
    <n v="5"/>
    <n v="-86.5"/>
    <d v="2024-05-13T00:00:00"/>
    <m/>
    <m/>
    <m/>
    <n v="186"/>
    <s v="Dépôt pièces"/>
    <x v="12"/>
    <s v="Caisse"/>
  </r>
  <r>
    <x v="1"/>
    <s v="Non Comptabilisé"/>
    <n v="5"/>
    <n v="86.5"/>
    <d v="2024-05-13T00:00:00"/>
    <m/>
    <m/>
    <m/>
    <n v="187"/>
    <s v="Dépôt pièces"/>
    <x v="12"/>
    <s v="Banque"/>
  </r>
  <r>
    <x v="2"/>
    <s v="Non Comptabilisé"/>
    <n v="5"/>
    <n v="-159.6"/>
    <d v="2024-05-13T00:00:00"/>
    <s v="CB"/>
    <m/>
    <s v="2024-29"/>
    <n v="188"/>
    <s v="Achat étagères M Bricolage"/>
    <x v="14"/>
    <s v="Banque"/>
  </r>
  <r>
    <x v="1"/>
    <s v=""/>
    <n v="5"/>
    <n v="68.5"/>
    <d v="2024-05-15T00:00:00"/>
    <m/>
    <m/>
    <m/>
    <n v="189"/>
    <s v="Part bénéficiaires"/>
    <x v="1"/>
    <s v="Caisse"/>
  </r>
  <r>
    <x v="1"/>
    <s v="Non Comptabilisé"/>
    <n v="5"/>
    <n v="16.5"/>
    <d v="2024-05-15T00:00:00"/>
    <m/>
    <m/>
    <m/>
    <n v="190"/>
    <s v="Chèque boutique"/>
    <x v="2"/>
    <s v="Banque"/>
  </r>
  <r>
    <x v="1"/>
    <s v=""/>
    <n v="5"/>
    <n v="22"/>
    <d v="2024-05-15T00:00:00"/>
    <m/>
    <s v="X"/>
    <m/>
    <n v="191"/>
    <s v="Vente boutique"/>
    <x v="21"/>
    <s v="Caisse"/>
  </r>
  <r>
    <x v="1"/>
    <s v=""/>
    <n v="5"/>
    <n v="14"/>
    <d v="2024-05-15T00:00:00"/>
    <m/>
    <s v="X"/>
    <m/>
    <n v="192"/>
    <s v="Vente boutique"/>
    <x v="22"/>
    <s v="Caisse"/>
  </r>
  <r>
    <x v="1"/>
    <s v=""/>
    <n v="5"/>
    <n v="93.5"/>
    <d v="2024-05-15T00:00:00"/>
    <m/>
    <s v="X"/>
    <m/>
    <n v="193"/>
    <s v="Vente boutique"/>
    <x v="2"/>
    <s v="Caisse"/>
  </r>
  <r>
    <x v="2"/>
    <s v="Non Comptabilisé"/>
    <n v="5"/>
    <n v="-666.74"/>
    <d v="2024-05-15T00:00:00"/>
    <n v="2556172"/>
    <m/>
    <s v="2024-27"/>
    <n v="194"/>
    <s v="Loyer mai "/>
    <x v="7"/>
    <s v="Banque"/>
  </r>
  <r>
    <x v="2"/>
    <s v="Non Comptabilisé"/>
    <n v="5"/>
    <n v="-261.98"/>
    <d v="2024-05-17T00:00:00"/>
    <n v="2556171"/>
    <m/>
    <s v="2024-28"/>
    <n v="195"/>
    <s v="Prêt Sylvie MARCK EDF"/>
    <x v="5"/>
    <s v="Banque"/>
  </r>
  <r>
    <x v="2"/>
    <s v="Non Comptabilisé"/>
    <n v="5"/>
    <n v="-15.6"/>
    <d v="2024-05-24T00:00:00"/>
    <n v="2556173"/>
    <m/>
    <s v="2024-37"/>
    <n v="196"/>
    <s v="Achat Leclerc repas electriciens"/>
    <x v="14"/>
    <s v="Banque"/>
  </r>
  <r>
    <x v="2"/>
    <s v="Non Comptabilisé"/>
    <n v="5"/>
    <n v="-13.45"/>
    <d v="2024-05-23T00:00:00"/>
    <s v="CB"/>
    <m/>
    <s v="2024-38"/>
    <n v="197"/>
    <s v="Achat Leclerc repas electriciens"/>
    <x v="14"/>
    <s v="Banque"/>
  </r>
  <r>
    <x v="2"/>
    <s v="Non Comptabilisé"/>
    <n v="5"/>
    <n v="-15.25"/>
    <d v="2024-05-23T00:00:00"/>
    <s v="CB"/>
    <m/>
    <s v="2024-39"/>
    <n v="198"/>
    <s v="Achats fournitures electriques"/>
    <x v="14"/>
    <s v="Banque"/>
  </r>
  <r>
    <x v="1"/>
    <s v=""/>
    <n v="5"/>
    <n v="47.4"/>
    <d v="2024-05-22T00:00:00"/>
    <m/>
    <s v="X"/>
    <m/>
    <n v="199"/>
    <s v="Part bénéficiaires"/>
    <x v="1"/>
    <s v="Caisse"/>
  </r>
  <r>
    <x v="1"/>
    <s v=""/>
    <n v="5"/>
    <n v="10"/>
    <d v="2024-05-22T00:00:00"/>
    <m/>
    <s v="X"/>
    <m/>
    <n v="200"/>
    <s v="Vente boutique"/>
    <x v="21"/>
    <s v="Caisse"/>
  </r>
  <r>
    <x v="1"/>
    <s v=""/>
    <n v="5"/>
    <n v="80.900000000000006"/>
    <d v="2024-05-22T00:00:00"/>
    <m/>
    <s v="X"/>
    <m/>
    <n v="201"/>
    <s v="Vente boutique"/>
    <x v="22"/>
    <s v="Caisse"/>
  </r>
  <r>
    <x v="1"/>
    <s v=""/>
    <n v="5"/>
    <n v="39"/>
    <d v="2024-05-22T00:00:00"/>
    <m/>
    <s v="X"/>
    <m/>
    <n v="202"/>
    <s v="Vente boutique"/>
    <x v="2"/>
    <s v="Caisse"/>
  </r>
  <r>
    <x v="2"/>
    <s v="Comptabilisé"/>
    <n v="5"/>
    <n v="-16.5"/>
    <d v="2024-05-14T00:00:00"/>
    <m/>
    <s v=" "/>
    <m/>
    <n v="203"/>
    <s v="Rejet chèque BABEAU "/>
    <x v="4"/>
    <s v="Banque"/>
  </r>
  <r>
    <x v="1"/>
    <s v="Non Comptabilisé"/>
    <n v="5"/>
    <n v="16.5"/>
    <d v="2024-05-31T00:00:00"/>
    <m/>
    <m/>
    <m/>
    <n v="204"/>
    <s v="Régularisation chèque BABEAU"/>
    <x v="4"/>
    <s v="Banque"/>
  </r>
  <r>
    <x v="1"/>
    <s v=""/>
    <n v="5"/>
    <n v="54.6"/>
    <d v="2024-05-31T00:00:00"/>
    <m/>
    <s v="X"/>
    <m/>
    <n v="205"/>
    <s v="Part bénéficiaires"/>
    <x v="1"/>
    <s v="Caisse"/>
  </r>
  <r>
    <x v="1"/>
    <s v=""/>
    <n v="5"/>
    <n v="58.5"/>
    <d v="2024-05-31T00:00:00"/>
    <m/>
    <s v="X"/>
    <m/>
    <n v="206"/>
    <s v="Vente boutique"/>
    <x v="21"/>
    <s v="Caisse"/>
  </r>
  <r>
    <x v="1"/>
    <s v=""/>
    <n v="5"/>
    <n v="68"/>
    <d v="2024-05-31T00:00:00"/>
    <m/>
    <s v="X"/>
    <m/>
    <n v="207"/>
    <s v="Vente boutique"/>
    <x v="22"/>
    <s v="Caisse"/>
  </r>
  <r>
    <x v="1"/>
    <s v=""/>
    <n v="5"/>
    <n v="26"/>
    <d v="2024-05-31T00:00:00"/>
    <m/>
    <s v="X"/>
    <m/>
    <n v="208"/>
    <s v="Vente boutique"/>
    <x v="2"/>
    <s v="Caisse"/>
  </r>
  <r>
    <x v="1"/>
    <s v="Non Comptabilisé"/>
    <n v="5"/>
    <n v="24"/>
    <d v="2024-05-31T00:00:00"/>
    <m/>
    <m/>
    <m/>
    <n v="209"/>
    <s v="Chèque BOISNIER"/>
    <x v="2"/>
    <s v="Banque"/>
  </r>
  <r>
    <x v="1"/>
    <s v="Non Comptabilisé"/>
    <n v="5"/>
    <n v="15"/>
    <d v="2024-05-31T00:00:00"/>
    <m/>
    <m/>
    <m/>
    <n v="210"/>
    <s v="Chèque ARDOUIN"/>
    <x v="2"/>
    <s v="Banque"/>
  </r>
  <r>
    <x v="1"/>
    <s v="Non Comptabilisé"/>
    <n v="5"/>
    <n v="10"/>
    <d v="2024-05-31T00:00:00"/>
    <m/>
    <m/>
    <m/>
    <n v="211"/>
    <s v="Chèque HANNAN"/>
    <x v="2"/>
    <s v="Banque"/>
  </r>
  <r>
    <x v="2"/>
    <s v=""/>
    <n v="6"/>
    <n v="-640"/>
    <d v="2024-06-06T00:00:00"/>
    <m/>
    <m/>
    <m/>
    <n v="212"/>
    <s v="Dépôt billets"/>
    <x v="11"/>
    <s v="Caisse"/>
  </r>
  <r>
    <x v="1"/>
    <s v="Non Comptabilisé"/>
    <n v="6"/>
    <n v="640"/>
    <d v="2024-06-06T00:00:00"/>
    <m/>
    <m/>
    <m/>
    <n v="213"/>
    <s v="Dépôt billets"/>
    <x v="11"/>
    <s v="Banque"/>
  </r>
  <r>
    <x v="2"/>
    <s v=""/>
    <n v="6"/>
    <n v="-142.19999999999999"/>
    <d v="2024-06-06T00:00:00"/>
    <m/>
    <m/>
    <m/>
    <n v="214"/>
    <s v="Dépôt pièces"/>
    <x v="12"/>
    <s v="Caisse"/>
  </r>
  <r>
    <x v="1"/>
    <s v="Non Comptabilisé"/>
    <n v="6"/>
    <n v="142.19999999999999"/>
    <d v="2024-06-06T00:00:00"/>
    <m/>
    <m/>
    <m/>
    <n v="215"/>
    <s v="Dépôt pièces"/>
    <x v="12"/>
    <s v="Banque"/>
  </r>
  <r>
    <x v="1"/>
    <s v=""/>
    <n v="6"/>
    <n v="142"/>
    <d v="2024-06-05T00:00:00"/>
    <m/>
    <m/>
    <m/>
    <n v="216"/>
    <s v="Remboursement Sylvie MARCK"/>
    <x v="5"/>
    <s v="Caisse"/>
  </r>
  <r>
    <x v="2"/>
    <s v=""/>
    <n v="6"/>
    <n v="-4000"/>
    <d v="2024-06-06T00:00:00"/>
    <m/>
    <m/>
    <m/>
    <n v="217"/>
    <s v="Virement pour paiement Fédé"/>
    <x v="8"/>
    <s v="Livret"/>
  </r>
  <r>
    <x v="1"/>
    <s v="Non Comptabilisé"/>
    <n v="6"/>
    <n v="4000"/>
    <d v="2024-06-06T00:00:00"/>
    <m/>
    <m/>
    <m/>
    <n v="218"/>
    <s v="Virement pour paiement Fédé"/>
    <x v="8"/>
    <s v="Banque"/>
  </r>
  <r>
    <x v="1"/>
    <s v=""/>
    <n v="6"/>
    <n v="130"/>
    <d v="2024-06-07T00:00:00"/>
    <m/>
    <m/>
    <m/>
    <n v="219"/>
    <s v="Part bénéficiaires"/>
    <x v="1"/>
    <s v="Caisse"/>
  </r>
  <r>
    <x v="1"/>
    <s v=""/>
    <n v="6"/>
    <n v="33"/>
    <d v="2024-06-07T00:00:00"/>
    <m/>
    <m/>
    <m/>
    <n v="220"/>
    <s v="Vente boutique"/>
    <x v="21"/>
    <s v="Caisse"/>
  </r>
  <r>
    <x v="1"/>
    <s v=""/>
    <n v="6"/>
    <n v="90.5"/>
    <d v="2024-06-07T00:00:00"/>
    <m/>
    <m/>
    <m/>
    <n v="221"/>
    <s v="Vente boutique"/>
    <x v="22"/>
    <s v="Caisse"/>
  </r>
  <r>
    <x v="1"/>
    <s v=""/>
    <n v="6"/>
    <n v="82"/>
    <d v="2024-06-07T00:00:00"/>
    <m/>
    <m/>
    <m/>
    <n v="223"/>
    <s v="Vente boutique"/>
    <x v="2"/>
    <s v="Caisse"/>
  </r>
  <r>
    <x v="1"/>
    <s v="Non Comptabilisé"/>
    <n v="6"/>
    <n v="7"/>
    <d v="2024-06-07T00:00:00"/>
    <m/>
    <m/>
    <m/>
    <n v="224"/>
    <s v="Chèque DORFIAC Jacky"/>
    <x v="2"/>
    <s v="Banque"/>
  </r>
  <r>
    <x v="1"/>
    <s v="Non Comptabilisé"/>
    <n v="6"/>
    <n v="11"/>
    <d v="2024-06-07T00:00:00"/>
    <m/>
    <m/>
    <m/>
    <n v="224"/>
    <s v="Chèque MICHELET Francois"/>
    <x v="2"/>
    <s v="Banqu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">
  <r>
    <x v="0"/>
    <s v=" initial"/>
    <n v="1"/>
    <n v="136.25"/>
    <d v="2024-01-01T00:00:00"/>
    <m/>
    <m/>
    <m/>
    <m/>
    <x v="0"/>
    <x v="0"/>
    <s v="Caisse"/>
  </r>
  <r>
    <x v="0"/>
    <s v=" initial"/>
    <n v="1"/>
    <n v="11783.79"/>
    <d v="2024-01-01T00:00:00"/>
    <m/>
    <n v="0"/>
    <m/>
    <m/>
    <x v="0"/>
    <x v="0"/>
    <s v="Banque"/>
  </r>
  <r>
    <x v="0"/>
    <s v=" initial"/>
    <n v="1"/>
    <n v="20857.75"/>
    <d v="2024-01-01T00:00:00"/>
    <m/>
    <m/>
    <m/>
    <m/>
    <x v="0"/>
    <x v="0"/>
    <s v="Livret"/>
  </r>
  <r>
    <x v="1"/>
    <s v=""/>
    <n v="1"/>
    <n v="51"/>
    <d v="2024-01-03T00:00:00"/>
    <m/>
    <s v="X"/>
    <m/>
    <n v="1"/>
    <x v="1"/>
    <x v="1"/>
    <s v="Caisse"/>
  </r>
  <r>
    <x v="1"/>
    <s v=""/>
    <n v="1"/>
    <n v="51"/>
    <d v="2024-01-03T00:00:00"/>
    <m/>
    <s v="X"/>
    <m/>
    <n v="2"/>
    <x v="2"/>
    <x v="2"/>
    <s v="Caisse"/>
  </r>
  <r>
    <x v="1"/>
    <s v=""/>
    <n v="1"/>
    <n v="68.5"/>
    <d v="2024-01-05T00:00:00"/>
    <m/>
    <s v="X"/>
    <m/>
    <n v="3"/>
    <x v="2"/>
    <x v="2"/>
    <s v="Caisse"/>
  </r>
  <r>
    <x v="1"/>
    <s v="Comptabilisé"/>
    <n v="1"/>
    <n v="70"/>
    <d v="2024-01-06T00:00:00"/>
    <m/>
    <s v="X"/>
    <m/>
    <n v="4"/>
    <x v="3"/>
    <x v="3"/>
    <s v="Banque"/>
  </r>
  <r>
    <x v="1"/>
    <s v=""/>
    <n v="1"/>
    <n v="105"/>
    <d v="2024-01-10T00:00:00"/>
    <m/>
    <s v="X"/>
    <m/>
    <n v="5"/>
    <x v="1"/>
    <x v="1"/>
    <s v="Caisse"/>
  </r>
  <r>
    <x v="1"/>
    <s v=""/>
    <n v="1"/>
    <n v="53"/>
    <d v="2024-01-10T00:00:00"/>
    <m/>
    <s v="X"/>
    <m/>
    <n v="6"/>
    <x v="2"/>
    <x v="2"/>
    <s v="Caisse"/>
  </r>
  <r>
    <x v="2"/>
    <s v="Comptabilisé"/>
    <n v="1"/>
    <n v="-60.75"/>
    <d v="2024-01-11T00:00:00"/>
    <n v="2464169"/>
    <s v="X"/>
    <s v="2024-30"/>
    <n v="7"/>
    <x v="4"/>
    <x v="4"/>
    <s v="Banque"/>
  </r>
  <r>
    <x v="1"/>
    <s v=""/>
    <n v="1"/>
    <n v="52"/>
    <d v="2024-01-12T00:00:00"/>
    <m/>
    <s v="X"/>
    <m/>
    <n v="8"/>
    <x v="2"/>
    <x v="2"/>
    <s v="Caisse"/>
  </r>
  <r>
    <x v="1"/>
    <s v=""/>
    <n v="1"/>
    <n v="75.5"/>
    <d v="2024-01-17T00:00:00"/>
    <m/>
    <s v="X"/>
    <m/>
    <n v="9"/>
    <x v="1"/>
    <x v="1"/>
    <s v="Caisse"/>
  </r>
  <r>
    <x v="1"/>
    <s v=""/>
    <n v="1"/>
    <n v="50.5"/>
    <d v="2024-01-17T00:00:00"/>
    <m/>
    <s v="X"/>
    <m/>
    <n v="10"/>
    <x v="2"/>
    <x v="2"/>
    <s v="Caisse"/>
  </r>
  <r>
    <x v="2"/>
    <s v="Comptabilisé"/>
    <n v="1"/>
    <n v="-100"/>
    <d v="2024-01-18T00:00:00"/>
    <n v="2464174"/>
    <s v="X"/>
    <s v="2024-02"/>
    <n v="11"/>
    <x v="5"/>
    <x v="5"/>
    <s v="Banque"/>
  </r>
  <r>
    <x v="2"/>
    <s v="Comptabilisé"/>
    <n v="1"/>
    <n v="-100"/>
    <d v="2024-01-18T00:00:00"/>
    <n v="2164172"/>
    <s v="X"/>
    <s v="2024-03"/>
    <n v="12"/>
    <x v="6"/>
    <x v="6"/>
    <s v="Banque"/>
  </r>
  <r>
    <x v="2"/>
    <s v="Comptabilisé"/>
    <n v="1"/>
    <n v="-150"/>
    <d v="2024-01-18T00:00:00"/>
    <n v="2556160"/>
    <s v="X"/>
    <s v="2024-01"/>
    <n v="13"/>
    <x v="7"/>
    <x v="5"/>
    <s v="Banque"/>
  </r>
  <r>
    <x v="2"/>
    <s v="Comptabilisé"/>
    <n v="1"/>
    <n v="-746.23"/>
    <d v="2024-01-18T00:00:00"/>
    <n v="2556161"/>
    <s v="X"/>
    <s v="2024-04"/>
    <n v="14"/>
    <x v="8"/>
    <x v="7"/>
    <s v="Banque"/>
  </r>
  <r>
    <x v="1"/>
    <s v=""/>
    <n v="1"/>
    <n v="100.5"/>
    <d v="2024-01-19T00:00:00"/>
    <m/>
    <s v="X"/>
    <m/>
    <n v="15"/>
    <x v="2"/>
    <x v="8"/>
    <s v="Caisse"/>
  </r>
  <r>
    <x v="2"/>
    <s v="Comptabilisé"/>
    <n v="1"/>
    <n v="-8000"/>
    <d v="2024-01-21T00:00:00"/>
    <m/>
    <s v="X"/>
    <m/>
    <n v="16"/>
    <x v="9"/>
    <x v="8"/>
    <s v="Banque"/>
  </r>
  <r>
    <x v="1"/>
    <s v=""/>
    <n v="1"/>
    <n v="8000"/>
    <d v="2024-01-21T00:00:00"/>
    <m/>
    <s v="X"/>
    <m/>
    <n v="17"/>
    <x v="10"/>
    <x v="9"/>
    <s v="Livret"/>
  </r>
  <r>
    <x v="2"/>
    <s v="Comptabilisé"/>
    <n v="1"/>
    <n v="-5.99"/>
    <d v="2024-01-22T00:00:00"/>
    <m/>
    <s v="X"/>
    <m/>
    <n v="18"/>
    <x v="11"/>
    <x v="10"/>
    <s v="Banque"/>
  </r>
  <r>
    <x v="1"/>
    <s v=""/>
    <n v="1"/>
    <n v="91.5"/>
    <d v="2024-01-24T00:00:00"/>
    <m/>
    <s v="X"/>
    <m/>
    <n v="19"/>
    <x v="1"/>
    <x v="1"/>
    <s v="Caisse"/>
  </r>
  <r>
    <x v="1"/>
    <s v=""/>
    <n v="1"/>
    <n v="131.5"/>
    <d v="2024-01-24T00:00:00"/>
    <m/>
    <s v="X"/>
    <m/>
    <n v="20"/>
    <x v="2"/>
    <x v="2"/>
    <s v="Caisse"/>
  </r>
  <r>
    <x v="2"/>
    <s v="Comptabilisé"/>
    <n v="1"/>
    <n v="-100"/>
    <d v="2024-01-30T00:00:00"/>
    <n v="2164175"/>
    <s v="X"/>
    <s v="2024-05"/>
    <n v="21"/>
    <x v="12"/>
    <x v="6"/>
    <s v="Banque"/>
  </r>
  <r>
    <x v="2"/>
    <s v=""/>
    <n v="1"/>
    <n v="-930"/>
    <d v="2024-01-31T00:00:00"/>
    <m/>
    <s v="X"/>
    <m/>
    <n v="22"/>
    <x v="13"/>
    <x v="11"/>
    <s v="Caisse"/>
  </r>
  <r>
    <x v="1"/>
    <s v="Comptabilisé"/>
    <n v="1"/>
    <n v="930"/>
    <d v="2024-01-31T00:00:00"/>
    <m/>
    <s v="X"/>
    <m/>
    <n v="23"/>
    <x v="13"/>
    <x v="11"/>
    <s v="Banque"/>
  </r>
  <r>
    <x v="2"/>
    <s v=""/>
    <n v="1"/>
    <n v="-106.8"/>
    <d v="2024-01-31T00:00:00"/>
    <m/>
    <s v="X"/>
    <m/>
    <n v="24"/>
    <x v="14"/>
    <x v="12"/>
    <s v="Caisse"/>
  </r>
  <r>
    <x v="1"/>
    <s v="Comptabilisé"/>
    <n v="1"/>
    <n v="106.8"/>
    <d v="2024-01-31T00:00:00"/>
    <m/>
    <s v="X"/>
    <m/>
    <n v="25"/>
    <x v="14"/>
    <x v="12"/>
    <s v="Banque"/>
  </r>
  <r>
    <x v="1"/>
    <s v=""/>
    <n v="1"/>
    <n v="72.5"/>
    <d v="2024-01-31T00:00:00"/>
    <m/>
    <s v="X"/>
    <m/>
    <n v="26"/>
    <x v="1"/>
    <x v="1"/>
    <s v="Caisse"/>
  </r>
  <r>
    <x v="1"/>
    <s v=""/>
    <n v="1"/>
    <n v="134.5"/>
    <d v="2024-01-31T00:00:00"/>
    <m/>
    <s v="X"/>
    <m/>
    <n v="27"/>
    <x v="2"/>
    <x v="2"/>
    <s v="Caisse"/>
  </r>
  <r>
    <x v="1"/>
    <s v="Comptabilisé"/>
    <n v="1"/>
    <n v="22"/>
    <d v="2024-01-31T00:00:00"/>
    <m/>
    <s v="X"/>
    <m/>
    <n v="28"/>
    <x v="15"/>
    <x v="2"/>
    <s v="Banque"/>
  </r>
  <r>
    <x v="1"/>
    <s v="Comptabilisé"/>
    <n v="1"/>
    <n v="9"/>
    <d v="2024-01-31T00:00:00"/>
    <m/>
    <s v="X"/>
    <m/>
    <n v="29"/>
    <x v="15"/>
    <x v="2"/>
    <s v="Banque"/>
  </r>
  <r>
    <x v="2"/>
    <s v="Comptabilisé"/>
    <n v="2"/>
    <n v="-4.33"/>
    <d v="2024-02-01T00:00:00"/>
    <m/>
    <s v="X"/>
    <m/>
    <n v="30"/>
    <x v="16"/>
    <x v="13"/>
    <s v="Banque"/>
  </r>
  <r>
    <x v="1"/>
    <s v=""/>
    <n v="2"/>
    <n v="82.5"/>
    <d v="2024-02-02T00:00:00"/>
    <m/>
    <s v="X"/>
    <m/>
    <n v="31"/>
    <x v="2"/>
    <x v="2"/>
    <s v="Caisse"/>
  </r>
  <r>
    <x v="1"/>
    <s v=""/>
    <n v="2"/>
    <n v="102"/>
    <d v="2024-02-06T00:00:00"/>
    <m/>
    <s v="X"/>
    <m/>
    <n v="32"/>
    <x v="1"/>
    <x v="1"/>
    <s v="Caisse"/>
  </r>
  <r>
    <x v="1"/>
    <s v=""/>
    <n v="2"/>
    <n v="143.5"/>
    <d v="2024-02-06T00:00:00"/>
    <m/>
    <s v="X"/>
    <m/>
    <n v="33"/>
    <x v="2"/>
    <x v="2"/>
    <s v="Caisse"/>
  </r>
  <r>
    <x v="1"/>
    <s v=""/>
    <n v="2"/>
    <n v="48"/>
    <d v="2024-02-09T00:00:00"/>
    <m/>
    <s v="X"/>
    <m/>
    <n v="34"/>
    <x v="2"/>
    <x v="2"/>
    <s v="Caisse"/>
  </r>
  <r>
    <x v="2"/>
    <s v="Comptabilisé"/>
    <n v="2"/>
    <n v="-17.54"/>
    <d v="2024-02-13T00:00:00"/>
    <s v="CB"/>
    <s v="X"/>
    <m/>
    <n v="35"/>
    <x v="17"/>
    <x v="14"/>
    <s v="Banque"/>
  </r>
  <r>
    <x v="1"/>
    <s v=""/>
    <n v="2"/>
    <n v="79.5"/>
    <d v="2024-02-14T00:00:00"/>
    <m/>
    <s v="X"/>
    <m/>
    <n v="36"/>
    <x v="1"/>
    <x v="1"/>
    <s v="Caisse"/>
  </r>
  <r>
    <x v="1"/>
    <s v=""/>
    <n v="2"/>
    <n v="265"/>
    <d v="2024-02-14T00:00:00"/>
    <m/>
    <s v="X"/>
    <m/>
    <n v="37"/>
    <x v="2"/>
    <x v="2"/>
    <s v="Caisse"/>
  </r>
  <r>
    <x v="2"/>
    <s v="Comptabilisé"/>
    <n v="2"/>
    <n v="-80"/>
    <d v="2024-02-16T00:00:00"/>
    <n v="2556162"/>
    <s v="X"/>
    <s v="2024-06"/>
    <n v="38"/>
    <x v="18"/>
    <x v="6"/>
    <s v="Banque"/>
  </r>
  <r>
    <x v="1"/>
    <s v=""/>
    <n v="2"/>
    <n v="153.5"/>
    <d v="2024-02-16T00:00:00"/>
    <m/>
    <s v="X"/>
    <m/>
    <n v="39"/>
    <x v="2"/>
    <x v="2"/>
    <s v="Caisse"/>
  </r>
  <r>
    <x v="2"/>
    <s v="Comptabilisé"/>
    <n v="2"/>
    <n v="-5.99"/>
    <d v="2024-02-19T00:00:00"/>
    <m/>
    <s v="X"/>
    <s v="2024-31"/>
    <n v="40"/>
    <x v="11"/>
    <x v="10"/>
    <s v="Banque"/>
  </r>
  <r>
    <x v="2"/>
    <s v="Comptabilisé"/>
    <n v="2"/>
    <n v="-100"/>
    <d v="2024-02-20T00:00:00"/>
    <n v="2464176"/>
    <s v="X"/>
    <s v="2024-07"/>
    <n v="41"/>
    <x v="19"/>
    <x v="15"/>
    <s v="Banque"/>
  </r>
  <r>
    <x v="2"/>
    <s v="Comptabilisé"/>
    <n v="2"/>
    <n v="-732.66"/>
    <d v="2024-02-20T00:00:00"/>
    <n v="2556163"/>
    <s v="X"/>
    <s v="2024-09"/>
    <n v="42"/>
    <x v="20"/>
    <x v="7"/>
    <s v="Banque"/>
  </r>
  <r>
    <x v="2"/>
    <s v="Comptabilisé"/>
    <n v="2"/>
    <n v="-146.81"/>
    <d v="2024-02-21T00:00:00"/>
    <n v="2556167"/>
    <s v="X"/>
    <s v="2024-16"/>
    <n v="43"/>
    <x v="17"/>
    <x v="16"/>
    <s v="Banque"/>
  </r>
  <r>
    <x v="1"/>
    <s v=""/>
    <n v="2"/>
    <n v="71.5"/>
    <d v="2024-02-21T00:00:00"/>
    <m/>
    <s v="X"/>
    <m/>
    <n v="44"/>
    <x v="1"/>
    <x v="1"/>
    <s v="Caisse"/>
  </r>
  <r>
    <x v="1"/>
    <s v=""/>
    <n v="2"/>
    <n v="50.5"/>
    <d v="2024-02-21T00:00:00"/>
    <m/>
    <s v="X"/>
    <m/>
    <n v="45"/>
    <x v="2"/>
    <x v="2"/>
    <s v="Caisse"/>
  </r>
  <r>
    <x v="2"/>
    <s v="Comptabilisé"/>
    <n v="2"/>
    <n v="-85"/>
    <d v="2024-02-21T00:00:00"/>
    <n v="2556156"/>
    <s v="X"/>
    <s v="2024-32"/>
    <n v="46"/>
    <x v="4"/>
    <x v="4"/>
    <s v="Banque"/>
  </r>
  <r>
    <x v="2"/>
    <s v=""/>
    <n v="2"/>
    <n v="-950"/>
    <d v="2024-02-22T00:00:00"/>
    <m/>
    <s v="X"/>
    <m/>
    <n v="47"/>
    <x v="13"/>
    <x v="11"/>
    <s v="Caisse"/>
  </r>
  <r>
    <x v="1"/>
    <s v="Comptabilisé"/>
    <n v="2"/>
    <n v="950"/>
    <d v="2024-02-22T00:00:00"/>
    <m/>
    <s v="X"/>
    <m/>
    <n v="48"/>
    <x v="13"/>
    <x v="11"/>
    <s v="Banque"/>
  </r>
  <r>
    <x v="2"/>
    <s v=""/>
    <n v="2"/>
    <n v="-187.26"/>
    <d v="2024-02-22T00:00:00"/>
    <m/>
    <s v="X"/>
    <m/>
    <n v="49"/>
    <x v="14"/>
    <x v="12"/>
    <s v="Caisse"/>
  </r>
  <r>
    <x v="1"/>
    <s v="Comptabilisé"/>
    <n v="2"/>
    <n v="187.26"/>
    <d v="2024-02-22T00:00:00"/>
    <m/>
    <s v="X"/>
    <m/>
    <n v="50"/>
    <x v="14"/>
    <x v="12"/>
    <s v="Banque"/>
  </r>
  <r>
    <x v="1"/>
    <s v=""/>
    <n v="2"/>
    <n v="950"/>
    <d v="2024-02-22T00:00:00"/>
    <m/>
    <s v="X"/>
    <m/>
    <n v="51"/>
    <x v="21"/>
    <x v="17"/>
    <s v="Caisse"/>
  </r>
  <r>
    <x v="1"/>
    <s v=""/>
    <n v="2"/>
    <n v="187.26"/>
    <d v="2024-02-22T00:00:00"/>
    <m/>
    <s v="X"/>
    <m/>
    <n v="52"/>
    <x v="21"/>
    <x v="17"/>
    <s v="Caisse"/>
  </r>
  <r>
    <x v="1"/>
    <s v="Comptabilisé"/>
    <n v="2"/>
    <n v="20"/>
    <d v="2024-02-22T00:00:00"/>
    <m/>
    <s v="X"/>
    <m/>
    <n v="53"/>
    <x v="22"/>
    <x v="17"/>
    <s v="Banque"/>
  </r>
  <r>
    <x v="1"/>
    <s v="Comptabilisé"/>
    <n v="2"/>
    <n v="20"/>
    <d v="2024-02-22T00:00:00"/>
    <m/>
    <s v="X"/>
    <m/>
    <n v="54"/>
    <x v="22"/>
    <x v="17"/>
    <s v="Banque"/>
  </r>
  <r>
    <x v="1"/>
    <s v="Comptabilisé"/>
    <n v="2"/>
    <n v="20"/>
    <d v="2024-02-22T00:00:00"/>
    <m/>
    <s v="X"/>
    <m/>
    <n v="55"/>
    <x v="22"/>
    <x v="17"/>
    <s v="Banque"/>
  </r>
  <r>
    <x v="1"/>
    <s v="Comptabilisé"/>
    <n v="2"/>
    <n v="20"/>
    <d v="2024-02-22T00:00:00"/>
    <m/>
    <s v="X"/>
    <m/>
    <n v="56"/>
    <x v="22"/>
    <x v="17"/>
    <s v="Banque"/>
  </r>
  <r>
    <x v="1"/>
    <s v="Comptabilisé"/>
    <n v="2"/>
    <n v="20"/>
    <d v="2024-02-22T00:00:00"/>
    <m/>
    <s v="X"/>
    <m/>
    <n v="57"/>
    <x v="22"/>
    <x v="17"/>
    <s v="Banque"/>
  </r>
  <r>
    <x v="1"/>
    <s v="Comptabilisé"/>
    <n v="2"/>
    <n v="20"/>
    <d v="2024-02-22T00:00:00"/>
    <m/>
    <s v="X"/>
    <m/>
    <n v="58"/>
    <x v="22"/>
    <x v="17"/>
    <s v="Banque"/>
  </r>
  <r>
    <x v="1"/>
    <s v="Comptabilisé"/>
    <n v="2"/>
    <n v="10"/>
    <d v="2024-02-22T00:00:00"/>
    <m/>
    <s v="X"/>
    <m/>
    <n v="59"/>
    <x v="22"/>
    <x v="17"/>
    <s v="Banque"/>
  </r>
  <r>
    <x v="1"/>
    <s v="Comptabilisé"/>
    <n v="2"/>
    <n v="16"/>
    <d v="2024-02-22T00:00:00"/>
    <m/>
    <s v="X"/>
    <m/>
    <n v="60"/>
    <x v="22"/>
    <x v="17"/>
    <s v="Banque"/>
  </r>
  <r>
    <x v="1"/>
    <s v=""/>
    <n v="2"/>
    <n v="35.5"/>
    <d v="2024-02-23T00:00:00"/>
    <m/>
    <s v="X"/>
    <m/>
    <n v="61"/>
    <x v="2"/>
    <x v="2"/>
    <s v="Caisse"/>
  </r>
  <r>
    <x v="1"/>
    <s v="Comptabilisé"/>
    <n v="2"/>
    <n v="20"/>
    <d v="2024-02-24T00:00:00"/>
    <m/>
    <s v="X"/>
    <m/>
    <n v="62"/>
    <x v="22"/>
    <x v="17"/>
    <s v="Banque"/>
  </r>
  <r>
    <x v="1"/>
    <s v=""/>
    <n v="2"/>
    <n v="36.5"/>
    <d v="2024-02-28T00:00:00"/>
    <m/>
    <s v="X"/>
    <m/>
    <n v="63"/>
    <x v="1"/>
    <x v="1"/>
    <s v="Caisse"/>
  </r>
  <r>
    <x v="1"/>
    <s v=""/>
    <n v="2"/>
    <n v="60"/>
    <d v="2024-02-28T00:00:00"/>
    <m/>
    <s v="X"/>
    <m/>
    <n v="64"/>
    <x v="2"/>
    <x v="2"/>
    <s v="Caisse"/>
  </r>
  <r>
    <x v="2"/>
    <s v=""/>
    <n v="2"/>
    <n v="-1110"/>
    <d v="2024-02-29T00:00:00"/>
    <m/>
    <s v="X"/>
    <m/>
    <n v="65"/>
    <x v="13"/>
    <x v="11"/>
    <s v="Caisse"/>
  </r>
  <r>
    <x v="1"/>
    <s v="Comptabilisé"/>
    <n v="2"/>
    <n v="1110"/>
    <d v="2024-02-29T00:00:00"/>
    <m/>
    <s v="X"/>
    <m/>
    <n v="66"/>
    <x v="13"/>
    <x v="11"/>
    <s v="Banque"/>
  </r>
  <r>
    <x v="2"/>
    <s v=""/>
    <n v="2"/>
    <n v="-13"/>
    <d v="2024-02-29T00:00:00"/>
    <m/>
    <s v="X"/>
    <m/>
    <n v="67"/>
    <x v="14"/>
    <x v="12"/>
    <s v="Caisse"/>
  </r>
  <r>
    <x v="1"/>
    <s v="Comptabilisé"/>
    <n v="2"/>
    <n v="13"/>
    <d v="2024-02-29T00:00:00"/>
    <m/>
    <s v="X"/>
    <m/>
    <n v="68"/>
    <x v="14"/>
    <x v="12"/>
    <s v="Banque"/>
  </r>
  <r>
    <x v="1"/>
    <s v=""/>
    <n v="3"/>
    <n v="110"/>
    <d v="2024-03-01T00:00:00"/>
    <m/>
    <s v="X"/>
    <m/>
    <n v="69"/>
    <x v="2"/>
    <x v="2"/>
    <s v="Caisse"/>
  </r>
  <r>
    <x v="2"/>
    <s v="Comptabilisé"/>
    <n v="3"/>
    <n v="-4.33"/>
    <d v="2024-03-01T00:00:00"/>
    <m/>
    <s v="X"/>
    <s v="2024-33"/>
    <n v="70"/>
    <x v="16"/>
    <x v="13"/>
    <s v="Banque"/>
  </r>
  <r>
    <x v="1"/>
    <s v=""/>
    <n v="3"/>
    <n v="108"/>
    <d v="2024-03-06T00:00:00"/>
    <m/>
    <s v="X"/>
    <m/>
    <n v="71"/>
    <x v="1"/>
    <x v="1"/>
    <s v="Caisse"/>
  </r>
  <r>
    <x v="1"/>
    <s v=""/>
    <n v="3"/>
    <n v="175.5"/>
    <d v="2024-03-06T00:00:00"/>
    <m/>
    <s v="X"/>
    <m/>
    <n v="72"/>
    <x v="2"/>
    <x v="2"/>
    <s v="Caisse"/>
  </r>
  <r>
    <x v="1"/>
    <s v="Comptabilisé"/>
    <n v="3"/>
    <n v="55.5"/>
    <d v="2024-03-06T00:00:00"/>
    <m/>
    <s v="X"/>
    <m/>
    <n v="73"/>
    <x v="15"/>
    <x v="2"/>
    <s v="Banque"/>
  </r>
  <r>
    <x v="1"/>
    <s v="Comptabilisé"/>
    <n v="3"/>
    <n v="12"/>
    <d v="2024-03-06T00:00:00"/>
    <m/>
    <s v="X"/>
    <m/>
    <n v="74"/>
    <x v="15"/>
    <x v="2"/>
    <s v="Banque"/>
  </r>
  <r>
    <x v="1"/>
    <s v="Comptabilisé"/>
    <n v="3"/>
    <n v="8"/>
    <d v="2024-03-06T00:00:00"/>
    <m/>
    <s v="X"/>
    <m/>
    <n v="75"/>
    <x v="15"/>
    <x v="2"/>
    <s v="Banque"/>
  </r>
  <r>
    <x v="1"/>
    <s v="Comptabilisé"/>
    <n v="3"/>
    <n v="14.5"/>
    <d v="2024-03-06T00:00:00"/>
    <m/>
    <s v="X"/>
    <m/>
    <n v="76"/>
    <x v="15"/>
    <x v="2"/>
    <s v="Banque"/>
  </r>
  <r>
    <x v="1"/>
    <s v="Comptabilisé"/>
    <n v="3"/>
    <n v="14.5"/>
    <d v="2024-03-06T00:00:00"/>
    <m/>
    <s v="X"/>
    <m/>
    <n v="77"/>
    <x v="15"/>
    <x v="2"/>
    <s v="Banque"/>
  </r>
  <r>
    <x v="1"/>
    <s v="Comptabilisé"/>
    <n v="3"/>
    <n v="4"/>
    <d v="2024-03-06T00:00:00"/>
    <m/>
    <s v="X"/>
    <m/>
    <n v="78"/>
    <x v="15"/>
    <x v="2"/>
    <s v="Banque"/>
  </r>
  <r>
    <x v="1"/>
    <s v="Comptabilisé"/>
    <n v="3"/>
    <n v="15.5"/>
    <d v="2024-03-06T00:00:00"/>
    <m/>
    <s v="X"/>
    <m/>
    <n v="79"/>
    <x v="15"/>
    <x v="2"/>
    <s v="Banque"/>
  </r>
  <r>
    <x v="1"/>
    <s v="Comptabilisé"/>
    <n v="3"/>
    <n v="19"/>
    <d v="2024-03-06T00:00:00"/>
    <m/>
    <s v="X"/>
    <m/>
    <n v="80"/>
    <x v="15"/>
    <x v="2"/>
    <s v="Banque"/>
  </r>
  <r>
    <x v="1"/>
    <s v="Comptabilisé"/>
    <n v="3"/>
    <n v="20"/>
    <d v="2024-03-06T00:00:00"/>
    <m/>
    <s v="X"/>
    <m/>
    <n v="81"/>
    <x v="15"/>
    <x v="2"/>
    <s v="Banque"/>
  </r>
  <r>
    <x v="1"/>
    <s v="Comptabilisé"/>
    <n v="3"/>
    <n v="31"/>
    <d v="2024-03-06T00:00:00"/>
    <m/>
    <s v="X"/>
    <m/>
    <n v="82"/>
    <x v="15"/>
    <x v="2"/>
    <s v="Banque"/>
  </r>
  <r>
    <x v="1"/>
    <s v="Comptabilisé"/>
    <n v="3"/>
    <n v="31"/>
    <d v="2024-03-06T00:00:00"/>
    <m/>
    <s v="X"/>
    <m/>
    <n v="83"/>
    <x v="15"/>
    <x v="2"/>
    <s v="Banque"/>
  </r>
  <r>
    <x v="1"/>
    <s v="Comptabilisé"/>
    <n v="3"/>
    <n v="11"/>
    <d v="2024-03-06T00:00:00"/>
    <m/>
    <s v="X"/>
    <m/>
    <n v="84"/>
    <x v="15"/>
    <x v="2"/>
    <s v="Banque"/>
  </r>
  <r>
    <x v="1"/>
    <s v=""/>
    <n v="3"/>
    <n v="81"/>
    <d v="2024-03-08T00:00:00"/>
    <m/>
    <s v="X"/>
    <m/>
    <n v="85"/>
    <x v="1"/>
    <x v="1"/>
    <s v="Caisse"/>
  </r>
  <r>
    <x v="1"/>
    <s v=""/>
    <n v="3"/>
    <n v="111"/>
    <d v="2024-03-08T00:00:00"/>
    <m/>
    <s v="X"/>
    <m/>
    <n v="86"/>
    <x v="2"/>
    <x v="2"/>
    <s v="Caisse"/>
  </r>
  <r>
    <x v="1"/>
    <s v=""/>
    <n v="3"/>
    <n v="81.5"/>
    <d v="2024-03-08T00:00:00"/>
    <m/>
    <s v="X"/>
    <m/>
    <n v="87"/>
    <x v="2"/>
    <x v="2"/>
    <s v="Caisse"/>
  </r>
  <r>
    <x v="2"/>
    <s v=""/>
    <n v="3"/>
    <n v="-16.45"/>
    <d v="2024-03-13T00:00:00"/>
    <m/>
    <s v="X"/>
    <s v="2024-18"/>
    <n v="88"/>
    <x v="23"/>
    <x v="14"/>
    <s v="Caisse"/>
  </r>
  <r>
    <x v="2"/>
    <s v="Comptabilisé"/>
    <n v="3"/>
    <n v="-110"/>
    <d v="2024-03-14T00:00:00"/>
    <n v="2556164"/>
    <s v="X"/>
    <s v="2024-10"/>
    <n v="89"/>
    <x v="24"/>
    <x v="5"/>
    <s v="Banque"/>
  </r>
  <r>
    <x v="1"/>
    <s v=""/>
    <n v="3"/>
    <n v="54.5"/>
    <d v="2024-03-15T00:00:00"/>
    <m/>
    <s v="X"/>
    <m/>
    <n v="90"/>
    <x v="2"/>
    <x v="2"/>
    <s v="Caisse"/>
  </r>
  <r>
    <x v="2"/>
    <s v="Comptabilisé"/>
    <n v="3"/>
    <n v="-27.9"/>
    <d v="2024-03-16T00:00:00"/>
    <n v="2556165"/>
    <s v="X"/>
    <s v="2024-11"/>
    <n v="91"/>
    <x v="25"/>
    <x v="14"/>
    <s v="Banque"/>
  </r>
  <r>
    <x v="2"/>
    <s v="Comptabilisé"/>
    <n v="3"/>
    <n v="-715.24"/>
    <d v="2024-03-18T00:00:00"/>
    <n v="2464177"/>
    <s v="X"/>
    <s v="2024-13"/>
    <n v="92"/>
    <x v="26"/>
    <x v="7"/>
    <s v="Banque"/>
  </r>
  <r>
    <x v="2"/>
    <s v="Comptabilisé"/>
    <n v="3"/>
    <n v="-100"/>
    <d v="2024-03-20T00:00:00"/>
    <n v="2464178"/>
    <s v="X"/>
    <s v="2024-12"/>
    <n v="93"/>
    <x v="27"/>
    <x v="5"/>
    <s v="Banque"/>
  </r>
  <r>
    <x v="1"/>
    <s v=""/>
    <n v="3"/>
    <n v="58"/>
    <d v="2024-03-20T00:00:00"/>
    <m/>
    <s v="X"/>
    <m/>
    <n v="94"/>
    <x v="1"/>
    <x v="1"/>
    <s v="Caisse"/>
  </r>
  <r>
    <x v="1"/>
    <s v=""/>
    <n v="3"/>
    <n v="35.700000000000003"/>
    <d v="2024-03-20T00:00:00"/>
    <m/>
    <s v="X"/>
    <m/>
    <n v="95"/>
    <x v="2"/>
    <x v="2"/>
    <s v="Caisse"/>
  </r>
  <r>
    <x v="1"/>
    <s v=""/>
    <n v="3"/>
    <n v="11.99"/>
    <d v="2024-03-21T00:00:00"/>
    <m/>
    <s v="X"/>
    <s v="2024-20"/>
    <n v="96"/>
    <x v="23"/>
    <x v="14"/>
    <s v="Caisse"/>
  </r>
  <r>
    <x v="1"/>
    <s v=""/>
    <n v="3"/>
    <n v="46"/>
    <d v="2024-03-22T00:00:00"/>
    <m/>
    <s v="X"/>
    <m/>
    <n v="97"/>
    <x v="2"/>
    <x v="2"/>
    <s v="Caisse"/>
  </r>
  <r>
    <x v="2"/>
    <s v="Comptabilisé"/>
    <n v="3"/>
    <n v="-5.99"/>
    <d v="2024-03-22T00:00:00"/>
    <m/>
    <s v="X"/>
    <s v="2024-37"/>
    <n v="98"/>
    <x v="11"/>
    <x v="10"/>
    <s v="Banque"/>
  </r>
  <r>
    <x v="2"/>
    <s v=""/>
    <n v="3"/>
    <n v="-37.99"/>
    <d v="2024-03-24T00:00:00"/>
    <m/>
    <s v="X"/>
    <s v="2024-19"/>
    <n v="99"/>
    <x v="23"/>
    <x v="14"/>
    <s v="Caisse"/>
  </r>
  <r>
    <x v="1"/>
    <s v=""/>
    <n v="3"/>
    <n v="61"/>
    <d v="2024-03-27T00:00:00"/>
    <m/>
    <s v="X"/>
    <m/>
    <n v="100"/>
    <x v="1"/>
    <x v="1"/>
    <s v="Caisse"/>
  </r>
  <r>
    <x v="1"/>
    <s v=""/>
    <n v="3"/>
    <n v="85"/>
    <d v="2024-03-27T00:00:00"/>
    <m/>
    <s v="X"/>
    <m/>
    <n v="101"/>
    <x v="2"/>
    <x v="2"/>
    <s v="Caisse"/>
  </r>
  <r>
    <x v="2"/>
    <s v=""/>
    <n v="3"/>
    <n v="-40"/>
    <d v="2024-03-29T00:00:00"/>
    <m/>
    <s v="X"/>
    <m/>
    <n v="102"/>
    <x v="14"/>
    <x v="12"/>
    <s v="Caisse"/>
  </r>
  <r>
    <x v="1"/>
    <s v="Comptabilisé"/>
    <n v="3"/>
    <n v="40"/>
    <d v="2024-03-29T00:00:00"/>
    <m/>
    <s v="X"/>
    <m/>
    <n v="103"/>
    <x v="14"/>
    <x v="12"/>
    <s v="Banque"/>
  </r>
  <r>
    <x v="1"/>
    <s v=""/>
    <n v="3"/>
    <n v="40"/>
    <d v="2024-03-29T00:00:00"/>
    <m/>
    <s v="X"/>
    <m/>
    <n v="104"/>
    <x v="21"/>
    <x v="17"/>
    <s v="Caisse"/>
  </r>
  <r>
    <x v="1"/>
    <s v=""/>
    <n v="3"/>
    <n v="47"/>
    <d v="2024-03-29T00:00:00"/>
    <m/>
    <s v="X"/>
    <m/>
    <n v="105"/>
    <x v="2"/>
    <x v="2"/>
    <s v="Caisse"/>
  </r>
  <r>
    <x v="2"/>
    <s v="Comptabilisé"/>
    <n v="3"/>
    <n v="-4.33"/>
    <d v="2024-03-30T00:00:00"/>
    <m/>
    <s v="X"/>
    <s v="2024-34"/>
    <n v="106"/>
    <x v="16"/>
    <x v="13"/>
    <s v="Banque"/>
  </r>
  <r>
    <x v="1"/>
    <s v="Comptabilisé"/>
    <n v="3"/>
    <n v="19"/>
    <d v="2024-03-31T00:00:00"/>
    <m/>
    <s v="X"/>
    <m/>
    <n v="107"/>
    <x v="15"/>
    <x v="2"/>
    <s v="Banque"/>
  </r>
  <r>
    <x v="1"/>
    <s v="Comptabilisé"/>
    <n v="3"/>
    <n v="25"/>
    <d v="2024-03-31T00:00:00"/>
    <m/>
    <s v="X"/>
    <m/>
    <n v="108"/>
    <x v="15"/>
    <x v="2"/>
    <s v="Banque"/>
  </r>
  <r>
    <x v="1"/>
    <s v="Comptabilisé"/>
    <n v="3"/>
    <n v="14.5"/>
    <d v="2024-03-31T00:00:00"/>
    <m/>
    <s v="X"/>
    <m/>
    <n v="109"/>
    <x v="15"/>
    <x v="2"/>
    <s v="Banque"/>
  </r>
  <r>
    <x v="1"/>
    <s v="Comptabilisé"/>
    <n v="3"/>
    <n v="17"/>
    <d v="2024-03-31T00:00:00"/>
    <m/>
    <s v="X"/>
    <m/>
    <n v="110"/>
    <x v="15"/>
    <x v="2"/>
    <s v="Banque"/>
  </r>
  <r>
    <x v="1"/>
    <s v="Comptabilisé"/>
    <n v="3"/>
    <n v="20"/>
    <d v="2024-03-31T00:00:00"/>
    <m/>
    <s v="X"/>
    <m/>
    <n v="11"/>
    <x v="15"/>
    <x v="2"/>
    <s v="Banque"/>
  </r>
  <r>
    <x v="1"/>
    <s v="Comptabilisé"/>
    <n v="3"/>
    <n v="19"/>
    <d v="2024-03-31T00:00:00"/>
    <m/>
    <s v="X"/>
    <m/>
    <n v="112"/>
    <x v="15"/>
    <x v="2"/>
    <s v="Banque"/>
  </r>
  <r>
    <x v="2"/>
    <s v=""/>
    <n v="4"/>
    <n v="-155"/>
    <d v="2024-04-03T00:00:00"/>
    <m/>
    <s v="X"/>
    <m/>
    <n v="113"/>
    <x v="13"/>
    <x v="11"/>
    <s v="Caisse"/>
  </r>
  <r>
    <x v="2"/>
    <s v=""/>
    <n v="4"/>
    <n v="-695"/>
    <d v="2024-04-03T00:00:00"/>
    <m/>
    <s v="X"/>
    <m/>
    <n v="114"/>
    <x v="13"/>
    <x v="11"/>
    <s v="Caisse"/>
  </r>
  <r>
    <x v="1"/>
    <s v="Comptabilisé"/>
    <n v="4"/>
    <n v="155"/>
    <d v="2024-04-03T00:00:00"/>
    <m/>
    <s v="X"/>
    <m/>
    <n v="115"/>
    <x v="13"/>
    <x v="11"/>
    <s v="Banque"/>
  </r>
  <r>
    <x v="1"/>
    <s v="Comptabilisé"/>
    <n v="4"/>
    <n v="695"/>
    <d v="2024-04-03T00:00:00"/>
    <m/>
    <s v="X"/>
    <m/>
    <n v="116"/>
    <x v="13"/>
    <x v="11"/>
    <s v="Banque"/>
  </r>
  <r>
    <x v="2"/>
    <s v=""/>
    <n v="4"/>
    <n v="-190"/>
    <d v="2024-04-03T00:00:00"/>
    <m/>
    <s v="X"/>
    <m/>
    <n v="117"/>
    <x v="14"/>
    <x v="12"/>
    <s v="Caisse"/>
  </r>
  <r>
    <x v="1"/>
    <s v="Comptabilisé"/>
    <n v="4"/>
    <n v="190"/>
    <d v="2024-04-03T00:00:00"/>
    <m/>
    <s v="X"/>
    <m/>
    <n v="118"/>
    <x v="14"/>
    <x v="12"/>
    <s v="Banque"/>
  </r>
  <r>
    <x v="1"/>
    <s v=""/>
    <n v="4"/>
    <n v="65"/>
    <d v="2024-04-03T00:00:00"/>
    <m/>
    <s v="X"/>
    <m/>
    <n v="119"/>
    <x v="1"/>
    <x v="1"/>
    <s v="Caisse"/>
  </r>
  <r>
    <x v="1"/>
    <s v=""/>
    <n v="4"/>
    <n v="31.5"/>
    <d v="2024-04-03T00:00:00"/>
    <m/>
    <s v="X"/>
    <m/>
    <n v="120"/>
    <x v="2"/>
    <x v="2"/>
    <s v="Caisse"/>
  </r>
  <r>
    <x v="1"/>
    <s v=""/>
    <n v="4"/>
    <n v="74.5"/>
    <d v="2024-04-05T00:00:00"/>
    <m/>
    <s v="X"/>
    <m/>
    <n v="121"/>
    <x v="2"/>
    <x v="2"/>
    <s v="Caisse"/>
  </r>
  <r>
    <x v="1"/>
    <s v=""/>
    <n v="4"/>
    <n v="103"/>
    <d v="2024-04-10T00:00:00"/>
    <m/>
    <s v="X"/>
    <m/>
    <n v="122"/>
    <x v="1"/>
    <x v="1"/>
    <s v="Caisse"/>
  </r>
  <r>
    <x v="1"/>
    <s v=""/>
    <n v="4"/>
    <n v="50.7"/>
    <d v="2024-04-10T00:00:00"/>
    <m/>
    <s v="X"/>
    <m/>
    <n v="123"/>
    <x v="2"/>
    <x v="2"/>
    <s v="Caisse"/>
  </r>
  <r>
    <x v="2"/>
    <s v="Comptabilisé"/>
    <n v="4"/>
    <n v="-31.98"/>
    <d v="2024-04-12T00:00:00"/>
    <s v="CB"/>
    <s v="X"/>
    <s v="2024-14"/>
    <n v="124"/>
    <x v="28"/>
    <x v="14"/>
    <s v="Banque"/>
  </r>
  <r>
    <x v="1"/>
    <s v=""/>
    <n v="4"/>
    <n v="40.5"/>
    <d v="2024-04-12T00:00:00"/>
    <m/>
    <s v="X"/>
    <m/>
    <n v="125"/>
    <x v="2"/>
    <x v="2"/>
    <s v="Caisse"/>
  </r>
  <r>
    <x v="2"/>
    <s v="Comptabilisé"/>
    <n v="4"/>
    <n v="-632.15"/>
    <d v="2024-04-17T00:00:00"/>
    <n v="25556166"/>
    <s v="X"/>
    <s v="2024-15"/>
    <n v="126"/>
    <x v="29"/>
    <x v="7"/>
    <s v="Banque"/>
  </r>
  <r>
    <x v="1"/>
    <s v=""/>
    <n v="4"/>
    <n v="68.5"/>
    <d v="2024-04-17T00:00:00"/>
    <m/>
    <s v="X"/>
    <m/>
    <n v="127"/>
    <x v="1"/>
    <x v="1"/>
    <s v="Caisse"/>
  </r>
  <r>
    <x v="1"/>
    <s v=""/>
    <n v="4"/>
    <n v="98.5"/>
    <d v="2024-04-17T00:00:00"/>
    <m/>
    <s v="X"/>
    <m/>
    <n v="128"/>
    <x v="2"/>
    <x v="2"/>
    <s v="Caisse"/>
  </r>
  <r>
    <x v="1"/>
    <s v=""/>
    <n v="4"/>
    <n v="50.5"/>
    <d v="2024-04-19T00:00:00"/>
    <m/>
    <s v="X"/>
    <m/>
    <n v="129"/>
    <x v="2"/>
    <x v="2"/>
    <s v="Caisse"/>
  </r>
  <r>
    <x v="2"/>
    <s v="Comptabilisé"/>
    <n v="4"/>
    <n v="-5.99"/>
    <d v="2024-04-22T00:00:00"/>
    <m/>
    <s v="X"/>
    <s v="2024-35"/>
    <n v="130"/>
    <x v="11"/>
    <x v="10"/>
    <s v="Banque"/>
  </r>
  <r>
    <x v="1"/>
    <s v=""/>
    <n v="4"/>
    <n v="50.5"/>
    <d v="2024-04-24T00:00:00"/>
    <m/>
    <s v="X"/>
    <m/>
    <n v="131"/>
    <x v="1"/>
    <x v="1"/>
    <s v="Caisse"/>
  </r>
  <r>
    <x v="1"/>
    <s v=""/>
    <n v="4"/>
    <n v="101"/>
    <d v="2024-04-24T00:00:00"/>
    <m/>
    <s v="X"/>
    <m/>
    <n v="132"/>
    <x v="2"/>
    <x v="2"/>
    <s v="Caisse"/>
  </r>
  <r>
    <x v="1"/>
    <s v=""/>
    <n v="4"/>
    <n v="39"/>
    <d v="2024-04-26T00:00:00"/>
    <m/>
    <s v="X"/>
    <m/>
    <n v="133"/>
    <x v="2"/>
    <x v="2"/>
    <s v="Caisse"/>
  </r>
  <r>
    <x v="2"/>
    <s v="Comptabilisé"/>
    <n v="4"/>
    <n v="-13.95"/>
    <d v="2024-04-27T00:00:00"/>
    <n v="2556168"/>
    <s v="X"/>
    <s v="2024-17"/>
    <n v="134"/>
    <x v="25"/>
    <x v="14"/>
    <s v="Banque"/>
  </r>
  <r>
    <x v="2"/>
    <s v=""/>
    <n v="4"/>
    <n v="-13"/>
    <d v="2024-04-29T00:00:00"/>
    <m/>
    <s v="X"/>
    <m/>
    <n v="135"/>
    <x v="14"/>
    <x v="12"/>
    <s v="Caisse"/>
  </r>
  <r>
    <x v="1"/>
    <s v="Comptabilisé"/>
    <n v="4"/>
    <n v="13"/>
    <d v="2024-04-29T00:00:00"/>
    <m/>
    <s v="X"/>
    <m/>
    <n v="136"/>
    <x v="14"/>
    <x v="12"/>
    <s v="Banque"/>
  </r>
  <r>
    <x v="2"/>
    <s v="Comptabilisé"/>
    <n v="4"/>
    <n v="-28"/>
    <d v="2024-04-30T00:00:00"/>
    <n v="2464179"/>
    <s v="X"/>
    <s v="2024-22"/>
    <n v="137"/>
    <x v="30"/>
    <x v="16"/>
    <s v="Banque"/>
  </r>
  <r>
    <x v="2"/>
    <s v="Comptabilisé"/>
    <n v="4"/>
    <n v="-23.92"/>
    <d v="2024-04-30T00:00:00"/>
    <n v="2464180"/>
    <s v="X"/>
    <s v="2024-21"/>
    <n v="138"/>
    <x v="17"/>
    <x v="16"/>
    <s v="Banque"/>
  </r>
  <r>
    <x v="1"/>
    <s v=""/>
    <n v="4"/>
    <n v="55.5"/>
    <d v="2024-04-30T00:00:00"/>
    <m/>
    <s v="X"/>
    <m/>
    <n v="139"/>
    <x v="1"/>
    <x v="1"/>
    <s v="Caisse"/>
  </r>
  <r>
    <x v="1"/>
    <s v=""/>
    <n v="4"/>
    <n v="65"/>
    <d v="2024-04-30T00:00:00"/>
    <m/>
    <s v="X"/>
    <m/>
    <n v="140"/>
    <x v="2"/>
    <x v="2"/>
    <s v="Caisse"/>
  </r>
  <r>
    <x v="2"/>
    <s v="Comptabilisé"/>
    <n v="5"/>
    <n v="-4.33"/>
    <d v="2024-05-02T00:00:00"/>
    <m/>
    <s v="X"/>
    <s v="2024-36"/>
    <n v="141"/>
    <x v="16"/>
    <x v="13"/>
    <s v="Banque"/>
  </r>
  <r>
    <x v="1"/>
    <s v=""/>
    <n v="5"/>
    <n v="83.6"/>
    <d v="2024-05-03T00:00:00"/>
    <m/>
    <s v="X"/>
    <m/>
    <n v="142"/>
    <x v="2"/>
    <x v="2"/>
    <s v="Caisse"/>
  </r>
  <r>
    <x v="2"/>
    <s v="Comptabilisé"/>
    <n v="5"/>
    <n v="-29.35"/>
    <d v="2024-05-04T00:00:00"/>
    <s v="CB"/>
    <s v="X"/>
    <s v="2024-26"/>
    <n v="143"/>
    <x v="17"/>
    <x v="14"/>
    <s v="Banque"/>
  </r>
  <r>
    <x v="2"/>
    <s v="Comptabilisé"/>
    <n v="5"/>
    <n v="-200"/>
    <d v="2024-05-04T00:00:00"/>
    <m/>
    <s v="X"/>
    <m/>
    <n v="144"/>
    <x v="31"/>
    <x v="18"/>
    <s v="Banque"/>
  </r>
  <r>
    <x v="1"/>
    <s v=""/>
    <n v="5"/>
    <n v="200"/>
    <d v="2024-05-04T00:00:00"/>
    <m/>
    <s v="X"/>
    <m/>
    <n v="145"/>
    <x v="31"/>
    <x v="18"/>
    <s v="Caisse"/>
  </r>
  <r>
    <x v="2"/>
    <s v="Comptabilisé"/>
    <n v="5"/>
    <n v="-240"/>
    <d v="2024-05-04T00:00:00"/>
    <m/>
    <s v="X"/>
    <m/>
    <n v="146"/>
    <x v="31"/>
    <x v="18"/>
    <s v="Banque"/>
  </r>
  <r>
    <x v="1"/>
    <s v=""/>
    <n v="5"/>
    <n v="200"/>
    <d v="2024-05-04T00:00:00"/>
    <m/>
    <s v="X"/>
    <m/>
    <n v="147"/>
    <x v="31"/>
    <x v="18"/>
    <s v="Caisse"/>
  </r>
  <r>
    <x v="1"/>
    <s v="Non Comptabilisé"/>
    <n v="5"/>
    <n v="31"/>
    <d v="2024-05-05T00:00:00"/>
    <m/>
    <m/>
    <m/>
    <n v="148"/>
    <x v="32"/>
    <x v="19"/>
    <s v="Banque"/>
  </r>
  <r>
    <x v="1"/>
    <s v="Non Comptabilisé"/>
    <n v="5"/>
    <n v="70.5"/>
    <d v="2024-05-05T00:00:00"/>
    <m/>
    <m/>
    <m/>
    <n v="149"/>
    <x v="33"/>
    <x v="19"/>
    <s v="Banque"/>
  </r>
  <r>
    <x v="1"/>
    <s v="Non Comptabilisé"/>
    <n v="5"/>
    <n v="20"/>
    <d v="2024-05-05T00:00:00"/>
    <m/>
    <m/>
    <m/>
    <n v="150"/>
    <x v="34"/>
    <x v="19"/>
    <s v="Banque"/>
  </r>
  <r>
    <x v="1"/>
    <s v="Non Comptabilisé"/>
    <n v="5"/>
    <n v="7"/>
    <d v="2024-05-05T00:00:00"/>
    <m/>
    <m/>
    <m/>
    <n v="151"/>
    <x v="35"/>
    <x v="19"/>
    <s v="Banque"/>
  </r>
  <r>
    <x v="1"/>
    <s v="Non Comptabilisé"/>
    <n v="5"/>
    <n v="16"/>
    <d v="2024-05-05T00:00:00"/>
    <m/>
    <m/>
    <m/>
    <n v="152"/>
    <x v="36"/>
    <x v="19"/>
    <s v="Banque"/>
  </r>
  <r>
    <x v="1"/>
    <s v="Non Comptabilisé"/>
    <n v="5"/>
    <n v="12"/>
    <d v="2024-05-05T00:00:00"/>
    <m/>
    <m/>
    <m/>
    <n v="153"/>
    <x v="37"/>
    <x v="19"/>
    <s v="Banque"/>
  </r>
  <r>
    <x v="1"/>
    <s v="Non Comptabilisé"/>
    <n v="5"/>
    <n v="11"/>
    <d v="2024-05-05T00:00:00"/>
    <m/>
    <m/>
    <m/>
    <n v="154"/>
    <x v="38"/>
    <x v="19"/>
    <s v="Banque"/>
  </r>
  <r>
    <x v="1"/>
    <s v="Non Comptabilisé"/>
    <n v="5"/>
    <n v="42.5"/>
    <d v="2024-05-05T00:00:00"/>
    <m/>
    <m/>
    <m/>
    <n v="155"/>
    <x v="39"/>
    <x v="19"/>
    <s v="Banque"/>
  </r>
  <r>
    <x v="1"/>
    <s v=""/>
    <n v="5"/>
    <n v="516.5"/>
    <d v="2024-05-05T00:00:00"/>
    <m/>
    <s v="X"/>
    <m/>
    <n v="156"/>
    <x v="40"/>
    <x v="19"/>
    <s v="Caisse"/>
  </r>
  <r>
    <x v="1"/>
    <s v="Comptabilisé"/>
    <n v="5"/>
    <n v="66"/>
    <d v="2024-05-06T00:00:00"/>
    <m/>
    <s v="X"/>
    <m/>
    <n v="157"/>
    <x v="15"/>
    <x v="2"/>
    <s v="Banque"/>
  </r>
  <r>
    <x v="1"/>
    <s v="Comptabilisé"/>
    <n v="5"/>
    <n v="55"/>
    <d v="2024-05-06T00:00:00"/>
    <m/>
    <s v="X"/>
    <m/>
    <n v="158"/>
    <x v="15"/>
    <x v="2"/>
    <s v="Banque"/>
  </r>
  <r>
    <x v="1"/>
    <s v="Comptabilisé"/>
    <n v="5"/>
    <n v="10"/>
    <d v="2024-05-06T00:00:00"/>
    <m/>
    <s v="X"/>
    <m/>
    <n v="159"/>
    <x v="15"/>
    <x v="2"/>
    <s v="Banque"/>
  </r>
  <r>
    <x v="1"/>
    <s v="Comptabilisé"/>
    <n v="5"/>
    <n v="10"/>
    <d v="2024-05-06T00:00:00"/>
    <m/>
    <s v="X"/>
    <m/>
    <n v="160"/>
    <x v="15"/>
    <x v="2"/>
    <s v="Banque"/>
  </r>
  <r>
    <x v="1"/>
    <s v="Comptabilisé"/>
    <n v="5"/>
    <n v="10"/>
    <d v="2024-05-06T00:00:00"/>
    <m/>
    <s v="X"/>
    <m/>
    <n v="161"/>
    <x v="15"/>
    <x v="2"/>
    <s v="Banque"/>
  </r>
  <r>
    <x v="1"/>
    <s v="Comptabilisé"/>
    <n v="5"/>
    <n v="6"/>
    <d v="2024-05-06T00:00:00"/>
    <m/>
    <s v="X"/>
    <m/>
    <n v="162"/>
    <x v="15"/>
    <x v="2"/>
    <s v="Banque"/>
  </r>
  <r>
    <x v="1"/>
    <s v="Comptabilisé"/>
    <n v="5"/>
    <n v="40"/>
    <d v="2024-05-06T00:00:00"/>
    <m/>
    <s v="X"/>
    <m/>
    <n v="163"/>
    <x v="15"/>
    <x v="2"/>
    <s v="Banque"/>
  </r>
  <r>
    <x v="1"/>
    <s v="Comptabilisé"/>
    <n v="5"/>
    <n v="11"/>
    <d v="2024-05-06T00:00:00"/>
    <m/>
    <s v="X"/>
    <m/>
    <n v="164"/>
    <x v="15"/>
    <x v="2"/>
    <s v="Banque"/>
  </r>
  <r>
    <x v="1"/>
    <s v="Comptabilisé"/>
    <n v="5"/>
    <n v="10"/>
    <d v="2024-05-06T00:00:00"/>
    <m/>
    <s v="X"/>
    <m/>
    <n v="165"/>
    <x v="15"/>
    <x v="2"/>
    <s v="Banque"/>
  </r>
  <r>
    <x v="1"/>
    <s v="Comptabilisé"/>
    <n v="5"/>
    <n v="17"/>
    <d v="2024-05-06T00:00:00"/>
    <m/>
    <s v="X"/>
    <m/>
    <n v="166"/>
    <x v="15"/>
    <x v="2"/>
    <s v="Banque"/>
  </r>
  <r>
    <x v="1"/>
    <s v="Comptabilisé"/>
    <n v="5"/>
    <n v="16.5"/>
    <d v="2024-05-06T00:00:00"/>
    <m/>
    <s v="X"/>
    <m/>
    <n v="167"/>
    <x v="15"/>
    <x v="2"/>
    <s v="Banque"/>
  </r>
  <r>
    <x v="1"/>
    <s v="Comptabilisé"/>
    <n v="5"/>
    <n v="50"/>
    <d v="2024-05-06T00:00:00"/>
    <m/>
    <s v="X"/>
    <m/>
    <n v="168"/>
    <x v="41"/>
    <x v="20"/>
    <s v="Banque"/>
  </r>
  <r>
    <x v="2"/>
    <s v="Comptabilisé"/>
    <n v="5"/>
    <n v="-28"/>
    <d v="2024-05-07T00:00:00"/>
    <n v="2464181"/>
    <s v="X"/>
    <s v="2024-23"/>
    <n v="169"/>
    <x v="30"/>
    <x v="16"/>
    <s v="Banque"/>
  </r>
  <r>
    <x v="2"/>
    <s v="Comptabilisé"/>
    <n v="5"/>
    <n v="-67.239999999999995"/>
    <d v="2024-05-07T00:00:00"/>
    <s v="CB"/>
    <s v="X"/>
    <s v="2024-24"/>
    <n v="170"/>
    <x v="17"/>
    <x v="16"/>
    <s v="Banque"/>
  </r>
  <r>
    <x v="2"/>
    <s v="Comptabilisé"/>
    <n v="5"/>
    <n v="-21.5"/>
    <d v="2024-05-07T00:00:00"/>
    <n v="2556169"/>
    <s v="X"/>
    <s v="2024-25"/>
    <n v="171"/>
    <x v="42"/>
    <x v="14"/>
    <s v="Banque"/>
  </r>
  <r>
    <x v="2"/>
    <s v=""/>
    <n v="5"/>
    <n v="-860"/>
    <d v="2024-05-07T00:00:00"/>
    <m/>
    <m/>
    <m/>
    <n v="172"/>
    <x v="13"/>
    <x v="11"/>
    <s v="Caisse"/>
  </r>
  <r>
    <x v="1"/>
    <s v="Non Comptabilisé"/>
    <n v="5"/>
    <n v="860"/>
    <d v="2024-05-07T00:00:00"/>
    <m/>
    <m/>
    <m/>
    <n v="173"/>
    <x v="13"/>
    <x v="11"/>
    <s v="Banque"/>
  </r>
  <r>
    <x v="2"/>
    <s v=""/>
    <n v="5"/>
    <n v="-200"/>
    <d v="2024-05-07T00:00:00"/>
    <m/>
    <m/>
    <m/>
    <n v="174"/>
    <x v="13"/>
    <x v="11"/>
    <s v="Caisse"/>
  </r>
  <r>
    <x v="1"/>
    <s v="Non Comptabilisé"/>
    <n v="5"/>
    <n v="200"/>
    <d v="2024-05-07T00:00:00"/>
    <m/>
    <m/>
    <m/>
    <n v="175"/>
    <x v="13"/>
    <x v="11"/>
    <s v="Banque"/>
  </r>
  <r>
    <x v="2"/>
    <s v=""/>
    <n v="5"/>
    <n v="-33.700000000000003"/>
    <d v="2024-05-07T00:00:00"/>
    <m/>
    <m/>
    <m/>
    <n v="176"/>
    <x v="14"/>
    <x v="12"/>
    <s v="Caisse"/>
  </r>
  <r>
    <x v="1"/>
    <s v="Non Comptabilisé"/>
    <n v="5"/>
    <n v="33.700000000000003"/>
    <d v="2024-05-07T00:00:00"/>
    <m/>
    <m/>
    <m/>
    <n v="177"/>
    <x v="14"/>
    <x v="12"/>
    <s v="Banque"/>
  </r>
  <r>
    <x v="2"/>
    <s v=""/>
    <n v="5"/>
    <n v="-240"/>
    <d v="2024-05-07T00:00:00"/>
    <m/>
    <m/>
    <m/>
    <n v="178"/>
    <x v="14"/>
    <x v="12"/>
    <s v="Caisse"/>
  </r>
  <r>
    <x v="1"/>
    <s v="Non Comptabilisé"/>
    <n v="5"/>
    <n v="240"/>
    <d v="2024-05-07T00:00:00"/>
    <m/>
    <m/>
    <m/>
    <n v="179"/>
    <x v="14"/>
    <x v="12"/>
    <s v="Banque"/>
  </r>
  <r>
    <x v="1"/>
    <s v=""/>
    <n v="5"/>
    <n v="78.5"/>
    <d v="2024-05-07T00:00:00"/>
    <m/>
    <m/>
    <m/>
    <n v="180"/>
    <x v="1"/>
    <x v="1"/>
    <s v="Caisse"/>
  </r>
  <r>
    <x v="1"/>
    <s v=""/>
    <n v="5"/>
    <n v="43.5"/>
    <d v="2024-05-07T00:00:00"/>
    <m/>
    <s v="X"/>
    <m/>
    <n v="181"/>
    <x v="2"/>
    <x v="21"/>
    <s v="Caisse"/>
  </r>
  <r>
    <x v="1"/>
    <s v=""/>
    <n v="5"/>
    <n v="31"/>
    <d v="2024-05-07T00:00:00"/>
    <m/>
    <s v="X"/>
    <m/>
    <n v="182"/>
    <x v="2"/>
    <x v="22"/>
    <s v="Caisse"/>
  </r>
  <r>
    <x v="1"/>
    <s v=""/>
    <n v="5"/>
    <n v="23"/>
    <d v="2024-05-07T00:00:00"/>
    <m/>
    <s v="X"/>
    <m/>
    <n v="183"/>
    <x v="2"/>
    <x v="2"/>
    <s v="Caisse"/>
  </r>
  <r>
    <x v="2"/>
    <s v=""/>
    <n v="5"/>
    <n v="-430"/>
    <d v="2024-05-13T00:00:00"/>
    <m/>
    <m/>
    <m/>
    <n v="184"/>
    <x v="13"/>
    <x v="11"/>
    <s v="Caisse"/>
  </r>
  <r>
    <x v="1"/>
    <s v="Non Comptabilisé"/>
    <n v="5"/>
    <n v="430"/>
    <d v="2024-05-13T00:00:00"/>
    <m/>
    <m/>
    <m/>
    <n v="185"/>
    <x v="13"/>
    <x v="11"/>
    <s v="Banque"/>
  </r>
  <r>
    <x v="2"/>
    <s v=""/>
    <n v="5"/>
    <n v="-86.5"/>
    <d v="2024-05-13T00:00:00"/>
    <m/>
    <m/>
    <m/>
    <n v="186"/>
    <x v="14"/>
    <x v="12"/>
    <s v="Caisse"/>
  </r>
  <r>
    <x v="1"/>
    <s v="Non Comptabilisé"/>
    <n v="5"/>
    <n v="86.5"/>
    <d v="2024-05-13T00:00:00"/>
    <m/>
    <m/>
    <m/>
    <n v="187"/>
    <x v="14"/>
    <x v="12"/>
    <s v="Banque"/>
  </r>
  <r>
    <x v="2"/>
    <s v="Non Comptabilisé"/>
    <n v="5"/>
    <n v="-159.6"/>
    <d v="2024-05-13T00:00:00"/>
    <s v="CB"/>
    <m/>
    <s v="2024-29"/>
    <n v="188"/>
    <x v="43"/>
    <x v="14"/>
    <s v="Banque"/>
  </r>
  <r>
    <x v="1"/>
    <s v=""/>
    <n v="5"/>
    <n v="68.5"/>
    <d v="2024-05-15T00:00:00"/>
    <m/>
    <m/>
    <m/>
    <n v="189"/>
    <x v="1"/>
    <x v="1"/>
    <s v="Caisse"/>
  </r>
  <r>
    <x v="1"/>
    <s v="Non Comptabilisé"/>
    <n v="5"/>
    <n v="16.5"/>
    <d v="2024-05-15T00:00:00"/>
    <m/>
    <m/>
    <m/>
    <n v="190"/>
    <x v="15"/>
    <x v="2"/>
    <s v="Banque"/>
  </r>
  <r>
    <x v="1"/>
    <s v=""/>
    <n v="5"/>
    <n v="22"/>
    <d v="2024-05-15T00:00:00"/>
    <m/>
    <s v="X"/>
    <m/>
    <n v="191"/>
    <x v="2"/>
    <x v="21"/>
    <s v="Caisse"/>
  </r>
  <r>
    <x v="1"/>
    <s v=""/>
    <n v="5"/>
    <n v="14"/>
    <d v="2024-05-15T00:00:00"/>
    <m/>
    <s v="X"/>
    <m/>
    <n v="192"/>
    <x v="2"/>
    <x v="22"/>
    <s v="Caisse"/>
  </r>
  <r>
    <x v="1"/>
    <s v=""/>
    <n v="5"/>
    <n v="93.5"/>
    <d v="2024-05-15T00:00:00"/>
    <m/>
    <s v="X"/>
    <m/>
    <n v="193"/>
    <x v="2"/>
    <x v="2"/>
    <s v="Caisse"/>
  </r>
  <r>
    <x v="2"/>
    <s v="Non Comptabilisé"/>
    <n v="5"/>
    <n v="-666.74"/>
    <d v="2024-05-15T00:00:00"/>
    <n v="2556172"/>
    <m/>
    <s v="2024-27"/>
    <n v="194"/>
    <x v="44"/>
    <x v="7"/>
    <s v="Banque"/>
  </r>
  <r>
    <x v="2"/>
    <s v="Non Comptabilisé"/>
    <n v="5"/>
    <n v="-261.98"/>
    <d v="2024-05-17T00:00:00"/>
    <n v="2556171"/>
    <m/>
    <s v="2024-28"/>
    <n v="195"/>
    <x v="45"/>
    <x v="5"/>
    <s v="Banque"/>
  </r>
  <r>
    <x v="2"/>
    <s v="Non Comptabilisé"/>
    <n v="5"/>
    <n v="-15.6"/>
    <d v="2024-05-24T00:00:00"/>
    <n v="2556173"/>
    <m/>
    <s v="2024-37"/>
    <n v="196"/>
    <x v="46"/>
    <x v="14"/>
    <s v="Banque"/>
  </r>
  <r>
    <x v="2"/>
    <s v="Non Comptabilisé"/>
    <n v="5"/>
    <n v="-13.45"/>
    <d v="2024-05-23T00:00:00"/>
    <s v="CB"/>
    <m/>
    <s v="2024-38"/>
    <n v="197"/>
    <x v="46"/>
    <x v="14"/>
    <s v="Banque"/>
  </r>
  <r>
    <x v="2"/>
    <s v="Non Comptabilisé"/>
    <n v="5"/>
    <n v="-15.25"/>
    <d v="2024-05-23T00:00:00"/>
    <s v="CB"/>
    <m/>
    <s v="2024-39"/>
    <n v="198"/>
    <x v="47"/>
    <x v="14"/>
    <s v="Banque"/>
  </r>
  <r>
    <x v="1"/>
    <s v=""/>
    <n v="5"/>
    <n v="47.4"/>
    <d v="2024-05-22T00:00:00"/>
    <m/>
    <s v="X"/>
    <m/>
    <n v="199"/>
    <x v="1"/>
    <x v="1"/>
    <s v="Caisse"/>
  </r>
  <r>
    <x v="1"/>
    <s v=""/>
    <n v="5"/>
    <n v="10"/>
    <d v="2024-05-22T00:00:00"/>
    <m/>
    <s v="X"/>
    <m/>
    <n v="200"/>
    <x v="2"/>
    <x v="21"/>
    <s v="Caisse"/>
  </r>
  <r>
    <x v="1"/>
    <s v=""/>
    <n v="5"/>
    <n v="80.900000000000006"/>
    <d v="2024-05-22T00:00:00"/>
    <m/>
    <s v="X"/>
    <m/>
    <n v="201"/>
    <x v="2"/>
    <x v="22"/>
    <s v="Caisse"/>
  </r>
  <r>
    <x v="1"/>
    <s v=""/>
    <n v="5"/>
    <n v="39"/>
    <d v="2024-05-22T00:00:00"/>
    <m/>
    <s v="X"/>
    <m/>
    <n v="202"/>
    <x v="2"/>
    <x v="2"/>
    <s v="Caisse"/>
  </r>
  <r>
    <x v="2"/>
    <s v="Comptabilisé"/>
    <n v="5"/>
    <n v="-16.5"/>
    <d v="2024-05-14T00:00:00"/>
    <m/>
    <s v=" "/>
    <m/>
    <n v="203"/>
    <x v="48"/>
    <x v="4"/>
    <s v="Banque"/>
  </r>
  <r>
    <x v="1"/>
    <s v="Non Comptabilisé"/>
    <n v="5"/>
    <n v="16.5"/>
    <d v="2024-05-31T00:00:00"/>
    <m/>
    <m/>
    <m/>
    <n v="204"/>
    <x v="49"/>
    <x v="4"/>
    <s v="Banque"/>
  </r>
  <r>
    <x v="1"/>
    <s v=""/>
    <n v="5"/>
    <n v="54.6"/>
    <d v="2024-05-31T00:00:00"/>
    <m/>
    <s v="X"/>
    <m/>
    <n v="205"/>
    <x v="1"/>
    <x v="1"/>
    <s v="Caisse"/>
  </r>
  <r>
    <x v="1"/>
    <s v=""/>
    <n v="5"/>
    <n v="58.5"/>
    <d v="2024-05-31T00:00:00"/>
    <m/>
    <s v="X"/>
    <m/>
    <n v="206"/>
    <x v="2"/>
    <x v="21"/>
    <s v="Caisse"/>
  </r>
  <r>
    <x v="1"/>
    <s v=""/>
    <n v="5"/>
    <n v="68"/>
    <d v="2024-05-31T00:00:00"/>
    <m/>
    <s v="X"/>
    <m/>
    <n v="207"/>
    <x v="2"/>
    <x v="22"/>
    <s v="Caisse"/>
  </r>
  <r>
    <x v="1"/>
    <s v=""/>
    <n v="5"/>
    <n v="26"/>
    <d v="2024-05-31T00:00:00"/>
    <m/>
    <s v="X"/>
    <m/>
    <n v="208"/>
    <x v="2"/>
    <x v="2"/>
    <s v="Caisse"/>
  </r>
  <r>
    <x v="1"/>
    <s v="Non Comptabilisé"/>
    <n v="5"/>
    <n v="24"/>
    <d v="2024-05-31T00:00:00"/>
    <m/>
    <m/>
    <m/>
    <n v="209"/>
    <x v="50"/>
    <x v="2"/>
    <s v="Banque"/>
  </r>
  <r>
    <x v="1"/>
    <s v="Non Comptabilisé"/>
    <n v="5"/>
    <n v="15"/>
    <d v="2024-05-31T00:00:00"/>
    <m/>
    <m/>
    <m/>
    <n v="210"/>
    <x v="51"/>
    <x v="2"/>
    <s v="Banque"/>
  </r>
  <r>
    <x v="1"/>
    <s v="Non Comptabilisé"/>
    <n v="5"/>
    <n v="10"/>
    <d v="2024-05-31T00:00:00"/>
    <m/>
    <m/>
    <m/>
    <n v="211"/>
    <x v="52"/>
    <x v="2"/>
    <s v="Banque"/>
  </r>
  <r>
    <x v="2"/>
    <s v=""/>
    <n v="6"/>
    <n v="-640"/>
    <d v="2024-06-06T00:00:00"/>
    <m/>
    <m/>
    <m/>
    <n v="212"/>
    <x v="13"/>
    <x v="11"/>
    <s v="Caisse"/>
  </r>
  <r>
    <x v="1"/>
    <s v="Non Comptabilisé"/>
    <n v="6"/>
    <n v="640"/>
    <d v="2024-06-06T00:00:00"/>
    <m/>
    <m/>
    <m/>
    <n v="213"/>
    <x v="13"/>
    <x v="11"/>
    <s v="Banque"/>
  </r>
  <r>
    <x v="2"/>
    <s v=""/>
    <n v="6"/>
    <n v="-142.19999999999999"/>
    <d v="2024-06-06T00:00:00"/>
    <m/>
    <m/>
    <m/>
    <n v="214"/>
    <x v="14"/>
    <x v="12"/>
    <s v="Caisse"/>
  </r>
  <r>
    <x v="1"/>
    <s v="Non Comptabilisé"/>
    <n v="6"/>
    <n v="142.19999999999999"/>
    <d v="2024-06-06T00:00:00"/>
    <m/>
    <m/>
    <m/>
    <n v="215"/>
    <x v="14"/>
    <x v="12"/>
    <s v="Banque"/>
  </r>
  <r>
    <x v="1"/>
    <s v=""/>
    <n v="6"/>
    <n v="142"/>
    <d v="2024-06-05T00:00:00"/>
    <m/>
    <m/>
    <m/>
    <n v="216"/>
    <x v="53"/>
    <x v="5"/>
    <s v="Caisse"/>
  </r>
  <r>
    <x v="2"/>
    <s v=""/>
    <n v="6"/>
    <n v="-4000"/>
    <d v="2024-06-06T00:00:00"/>
    <m/>
    <m/>
    <m/>
    <n v="217"/>
    <x v="54"/>
    <x v="8"/>
    <s v="Livret"/>
  </r>
  <r>
    <x v="1"/>
    <s v="Non Comptabilisé"/>
    <n v="6"/>
    <n v="4000"/>
    <d v="2024-06-06T00:00:00"/>
    <m/>
    <m/>
    <m/>
    <n v="218"/>
    <x v="54"/>
    <x v="8"/>
    <s v="Banque"/>
  </r>
  <r>
    <x v="1"/>
    <s v=""/>
    <n v="6"/>
    <n v="130"/>
    <d v="2024-06-07T00:00:00"/>
    <m/>
    <m/>
    <m/>
    <n v="219"/>
    <x v="1"/>
    <x v="1"/>
    <s v="Caisse"/>
  </r>
  <r>
    <x v="1"/>
    <s v=""/>
    <n v="6"/>
    <n v="33"/>
    <d v="2024-06-07T00:00:00"/>
    <m/>
    <m/>
    <m/>
    <n v="220"/>
    <x v="2"/>
    <x v="21"/>
    <s v="Caisse"/>
  </r>
  <r>
    <x v="1"/>
    <s v=""/>
    <n v="6"/>
    <n v="90.5"/>
    <d v="2024-06-07T00:00:00"/>
    <m/>
    <m/>
    <m/>
    <n v="221"/>
    <x v="2"/>
    <x v="22"/>
    <s v="Caisse"/>
  </r>
  <r>
    <x v="1"/>
    <s v=""/>
    <n v="6"/>
    <n v="82"/>
    <d v="2024-06-07T00:00:00"/>
    <m/>
    <m/>
    <m/>
    <n v="223"/>
    <x v="2"/>
    <x v="2"/>
    <s v="Caisse"/>
  </r>
  <r>
    <x v="1"/>
    <s v="Non Comptabilisé"/>
    <n v="6"/>
    <n v="7"/>
    <d v="2024-06-07T00:00:00"/>
    <m/>
    <m/>
    <m/>
    <n v="224"/>
    <x v="55"/>
    <x v="2"/>
    <s v="Banque"/>
  </r>
  <r>
    <x v="1"/>
    <s v="Non Comptabilisé"/>
    <n v="6"/>
    <n v="11"/>
    <d v="2024-06-07T00:00:00"/>
    <m/>
    <m/>
    <m/>
    <n v="224"/>
    <x v="56"/>
    <x v="2"/>
    <s v="Banqu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7">
  <r>
    <x v="0"/>
    <s v=" initial"/>
    <x v="0"/>
    <n v="136.25"/>
    <x v="0"/>
    <m/>
    <m/>
    <m/>
    <m/>
    <x v="0"/>
    <x v="0"/>
    <x v="0"/>
  </r>
  <r>
    <x v="0"/>
    <s v=" initial"/>
    <x v="0"/>
    <n v="11783.79"/>
    <x v="0"/>
    <m/>
    <n v="0"/>
    <m/>
    <m/>
    <x v="0"/>
    <x v="0"/>
    <x v="1"/>
  </r>
  <r>
    <x v="0"/>
    <s v=" initial"/>
    <x v="0"/>
    <n v="20857.75"/>
    <x v="0"/>
    <m/>
    <m/>
    <m/>
    <m/>
    <x v="0"/>
    <x v="0"/>
    <x v="2"/>
  </r>
  <r>
    <x v="1"/>
    <s v=""/>
    <x v="0"/>
    <n v="51"/>
    <x v="1"/>
    <m/>
    <s v="X"/>
    <m/>
    <n v="1"/>
    <x v="1"/>
    <x v="1"/>
    <x v="0"/>
  </r>
  <r>
    <x v="1"/>
    <s v=""/>
    <x v="0"/>
    <n v="51"/>
    <x v="1"/>
    <m/>
    <s v="X"/>
    <m/>
    <n v="2"/>
    <x v="2"/>
    <x v="2"/>
    <x v="0"/>
  </r>
  <r>
    <x v="1"/>
    <s v=""/>
    <x v="0"/>
    <n v="68.5"/>
    <x v="2"/>
    <m/>
    <s v="X"/>
    <m/>
    <n v="3"/>
    <x v="2"/>
    <x v="2"/>
    <x v="0"/>
  </r>
  <r>
    <x v="1"/>
    <s v="Comptabilisé"/>
    <x v="0"/>
    <n v="70"/>
    <x v="3"/>
    <m/>
    <s v="X"/>
    <m/>
    <n v="4"/>
    <x v="3"/>
    <x v="3"/>
    <x v="1"/>
  </r>
  <r>
    <x v="1"/>
    <s v=""/>
    <x v="0"/>
    <n v="105"/>
    <x v="4"/>
    <m/>
    <s v="X"/>
    <m/>
    <n v="5"/>
    <x v="1"/>
    <x v="1"/>
    <x v="0"/>
  </r>
  <r>
    <x v="1"/>
    <s v=""/>
    <x v="0"/>
    <n v="53"/>
    <x v="4"/>
    <m/>
    <s v="X"/>
    <m/>
    <n v="6"/>
    <x v="2"/>
    <x v="2"/>
    <x v="0"/>
  </r>
  <r>
    <x v="2"/>
    <s v="Comptabilisé"/>
    <x v="0"/>
    <n v="-60.75"/>
    <x v="5"/>
    <n v="2464169"/>
    <s v="X"/>
    <s v="2024-30"/>
    <n v="7"/>
    <x v="4"/>
    <x v="4"/>
    <x v="1"/>
  </r>
  <r>
    <x v="1"/>
    <s v=""/>
    <x v="0"/>
    <n v="52"/>
    <x v="6"/>
    <m/>
    <s v="X"/>
    <m/>
    <n v="8"/>
    <x v="2"/>
    <x v="2"/>
    <x v="0"/>
  </r>
  <r>
    <x v="1"/>
    <s v=""/>
    <x v="0"/>
    <n v="75.5"/>
    <x v="7"/>
    <m/>
    <s v="X"/>
    <m/>
    <n v="9"/>
    <x v="1"/>
    <x v="1"/>
    <x v="0"/>
  </r>
  <r>
    <x v="1"/>
    <s v=""/>
    <x v="0"/>
    <n v="50.5"/>
    <x v="7"/>
    <m/>
    <s v="X"/>
    <m/>
    <n v="10"/>
    <x v="2"/>
    <x v="2"/>
    <x v="0"/>
  </r>
  <r>
    <x v="2"/>
    <s v="Comptabilisé"/>
    <x v="0"/>
    <n v="-100"/>
    <x v="8"/>
    <n v="2464174"/>
    <s v="X"/>
    <s v="2024-02"/>
    <n v="11"/>
    <x v="5"/>
    <x v="5"/>
    <x v="1"/>
  </r>
  <r>
    <x v="2"/>
    <s v="Comptabilisé"/>
    <x v="0"/>
    <n v="-100"/>
    <x v="8"/>
    <n v="2164172"/>
    <s v="X"/>
    <s v="2024-03"/>
    <n v="12"/>
    <x v="6"/>
    <x v="6"/>
    <x v="1"/>
  </r>
  <r>
    <x v="2"/>
    <s v="Comptabilisé"/>
    <x v="0"/>
    <n v="-150"/>
    <x v="8"/>
    <n v="2556160"/>
    <s v="X"/>
    <s v="2024-01"/>
    <n v="13"/>
    <x v="7"/>
    <x v="5"/>
    <x v="1"/>
  </r>
  <r>
    <x v="2"/>
    <s v="Comptabilisé"/>
    <x v="0"/>
    <n v="-746.23"/>
    <x v="8"/>
    <n v="2556161"/>
    <s v="X"/>
    <s v="2024-04"/>
    <n v="14"/>
    <x v="8"/>
    <x v="7"/>
    <x v="1"/>
  </r>
  <r>
    <x v="1"/>
    <s v=""/>
    <x v="0"/>
    <n v="100.5"/>
    <x v="9"/>
    <m/>
    <s v="X"/>
    <m/>
    <n v="15"/>
    <x v="2"/>
    <x v="8"/>
    <x v="0"/>
  </r>
  <r>
    <x v="2"/>
    <s v="Comptabilisé"/>
    <x v="0"/>
    <n v="-8000"/>
    <x v="10"/>
    <m/>
    <s v="X"/>
    <m/>
    <n v="16"/>
    <x v="9"/>
    <x v="8"/>
    <x v="1"/>
  </r>
  <r>
    <x v="1"/>
    <s v=""/>
    <x v="0"/>
    <n v="8000"/>
    <x v="10"/>
    <m/>
    <s v="X"/>
    <m/>
    <n v="17"/>
    <x v="10"/>
    <x v="9"/>
    <x v="2"/>
  </r>
  <r>
    <x v="2"/>
    <s v="Comptabilisé"/>
    <x v="0"/>
    <n v="-5.99"/>
    <x v="11"/>
    <m/>
    <s v="X"/>
    <m/>
    <n v="18"/>
    <x v="11"/>
    <x v="10"/>
    <x v="1"/>
  </r>
  <r>
    <x v="1"/>
    <s v=""/>
    <x v="0"/>
    <n v="91.5"/>
    <x v="12"/>
    <m/>
    <s v="X"/>
    <m/>
    <n v="19"/>
    <x v="1"/>
    <x v="1"/>
    <x v="0"/>
  </r>
  <r>
    <x v="1"/>
    <s v=""/>
    <x v="0"/>
    <n v="131.5"/>
    <x v="12"/>
    <m/>
    <s v="X"/>
    <m/>
    <n v="20"/>
    <x v="2"/>
    <x v="2"/>
    <x v="0"/>
  </r>
  <r>
    <x v="2"/>
    <s v="Comptabilisé"/>
    <x v="0"/>
    <n v="-100"/>
    <x v="13"/>
    <n v="2164175"/>
    <s v="X"/>
    <s v="2024-05"/>
    <n v="21"/>
    <x v="12"/>
    <x v="6"/>
    <x v="1"/>
  </r>
  <r>
    <x v="2"/>
    <s v=""/>
    <x v="0"/>
    <n v="-930"/>
    <x v="14"/>
    <m/>
    <s v="X"/>
    <m/>
    <n v="22"/>
    <x v="13"/>
    <x v="11"/>
    <x v="0"/>
  </r>
  <r>
    <x v="1"/>
    <s v="Comptabilisé"/>
    <x v="0"/>
    <n v="930"/>
    <x v="14"/>
    <m/>
    <s v="X"/>
    <m/>
    <n v="23"/>
    <x v="13"/>
    <x v="11"/>
    <x v="1"/>
  </r>
  <r>
    <x v="2"/>
    <s v=""/>
    <x v="0"/>
    <n v="-106.8"/>
    <x v="14"/>
    <m/>
    <s v="X"/>
    <m/>
    <n v="24"/>
    <x v="14"/>
    <x v="12"/>
    <x v="0"/>
  </r>
  <r>
    <x v="1"/>
    <s v="Comptabilisé"/>
    <x v="0"/>
    <n v="106.8"/>
    <x v="14"/>
    <m/>
    <s v="X"/>
    <m/>
    <n v="25"/>
    <x v="14"/>
    <x v="12"/>
    <x v="1"/>
  </r>
  <r>
    <x v="1"/>
    <s v=""/>
    <x v="0"/>
    <n v="72.5"/>
    <x v="14"/>
    <m/>
    <s v="X"/>
    <m/>
    <n v="26"/>
    <x v="1"/>
    <x v="1"/>
    <x v="0"/>
  </r>
  <r>
    <x v="1"/>
    <s v=""/>
    <x v="0"/>
    <n v="134.5"/>
    <x v="14"/>
    <m/>
    <s v="X"/>
    <m/>
    <n v="27"/>
    <x v="2"/>
    <x v="2"/>
    <x v="0"/>
  </r>
  <r>
    <x v="1"/>
    <s v="Comptabilisé"/>
    <x v="0"/>
    <n v="22"/>
    <x v="14"/>
    <m/>
    <s v="X"/>
    <m/>
    <n v="28"/>
    <x v="15"/>
    <x v="2"/>
    <x v="1"/>
  </r>
  <r>
    <x v="1"/>
    <s v="Comptabilisé"/>
    <x v="0"/>
    <n v="9"/>
    <x v="14"/>
    <m/>
    <s v="X"/>
    <m/>
    <n v="29"/>
    <x v="15"/>
    <x v="2"/>
    <x v="1"/>
  </r>
  <r>
    <x v="2"/>
    <s v="Comptabilisé"/>
    <x v="1"/>
    <n v="-4.33"/>
    <x v="15"/>
    <m/>
    <s v="X"/>
    <m/>
    <n v="30"/>
    <x v="16"/>
    <x v="13"/>
    <x v="1"/>
  </r>
  <r>
    <x v="1"/>
    <s v=""/>
    <x v="1"/>
    <n v="82.5"/>
    <x v="16"/>
    <m/>
    <s v="X"/>
    <m/>
    <n v="31"/>
    <x v="2"/>
    <x v="2"/>
    <x v="0"/>
  </r>
  <r>
    <x v="1"/>
    <s v=""/>
    <x v="1"/>
    <n v="102"/>
    <x v="17"/>
    <m/>
    <s v="X"/>
    <m/>
    <n v="32"/>
    <x v="1"/>
    <x v="1"/>
    <x v="0"/>
  </r>
  <r>
    <x v="1"/>
    <s v=""/>
    <x v="1"/>
    <n v="143.5"/>
    <x v="17"/>
    <m/>
    <s v="X"/>
    <m/>
    <n v="33"/>
    <x v="2"/>
    <x v="2"/>
    <x v="0"/>
  </r>
  <r>
    <x v="1"/>
    <s v=""/>
    <x v="1"/>
    <n v="48"/>
    <x v="18"/>
    <m/>
    <s v="X"/>
    <m/>
    <n v="34"/>
    <x v="2"/>
    <x v="2"/>
    <x v="0"/>
  </r>
  <r>
    <x v="2"/>
    <s v="Comptabilisé"/>
    <x v="1"/>
    <n v="-17.54"/>
    <x v="19"/>
    <s v="CB"/>
    <s v="X"/>
    <m/>
    <n v="35"/>
    <x v="17"/>
    <x v="14"/>
    <x v="1"/>
  </r>
  <r>
    <x v="1"/>
    <s v=""/>
    <x v="1"/>
    <n v="79.5"/>
    <x v="20"/>
    <m/>
    <s v="X"/>
    <m/>
    <n v="36"/>
    <x v="1"/>
    <x v="1"/>
    <x v="0"/>
  </r>
  <r>
    <x v="1"/>
    <s v=""/>
    <x v="1"/>
    <n v="265"/>
    <x v="20"/>
    <m/>
    <s v="X"/>
    <m/>
    <n v="37"/>
    <x v="2"/>
    <x v="2"/>
    <x v="0"/>
  </r>
  <r>
    <x v="2"/>
    <s v="Comptabilisé"/>
    <x v="1"/>
    <n v="-80"/>
    <x v="21"/>
    <n v="2556162"/>
    <s v="X"/>
    <s v="2024-06"/>
    <n v="38"/>
    <x v="18"/>
    <x v="6"/>
    <x v="1"/>
  </r>
  <r>
    <x v="1"/>
    <s v=""/>
    <x v="1"/>
    <n v="153.5"/>
    <x v="21"/>
    <m/>
    <s v="X"/>
    <m/>
    <n v="39"/>
    <x v="2"/>
    <x v="2"/>
    <x v="0"/>
  </r>
  <r>
    <x v="2"/>
    <s v="Comptabilisé"/>
    <x v="1"/>
    <n v="-5.99"/>
    <x v="22"/>
    <m/>
    <s v="X"/>
    <s v="2024-31"/>
    <n v="40"/>
    <x v="11"/>
    <x v="10"/>
    <x v="1"/>
  </r>
  <r>
    <x v="2"/>
    <s v="Comptabilisé"/>
    <x v="1"/>
    <n v="-100"/>
    <x v="23"/>
    <n v="2464176"/>
    <s v="X"/>
    <s v="2024-07"/>
    <n v="41"/>
    <x v="19"/>
    <x v="15"/>
    <x v="1"/>
  </r>
  <r>
    <x v="2"/>
    <s v="Comptabilisé"/>
    <x v="1"/>
    <n v="-732.66"/>
    <x v="23"/>
    <n v="2556163"/>
    <s v="X"/>
    <s v="2024-09"/>
    <n v="42"/>
    <x v="20"/>
    <x v="7"/>
    <x v="1"/>
  </r>
  <r>
    <x v="2"/>
    <s v="Comptabilisé"/>
    <x v="1"/>
    <n v="-146.81"/>
    <x v="24"/>
    <n v="2556167"/>
    <s v="X"/>
    <s v="2024-16"/>
    <n v="43"/>
    <x v="17"/>
    <x v="16"/>
    <x v="1"/>
  </r>
  <r>
    <x v="1"/>
    <s v=""/>
    <x v="1"/>
    <n v="71.5"/>
    <x v="24"/>
    <m/>
    <s v="X"/>
    <m/>
    <n v="44"/>
    <x v="1"/>
    <x v="1"/>
    <x v="0"/>
  </r>
  <r>
    <x v="1"/>
    <s v=""/>
    <x v="1"/>
    <n v="50.5"/>
    <x v="24"/>
    <m/>
    <s v="X"/>
    <m/>
    <n v="45"/>
    <x v="2"/>
    <x v="2"/>
    <x v="0"/>
  </r>
  <r>
    <x v="2"/>
    <s v="Comptabilisé"/>
    <x v="1"/>
    <n v="-85"/>
    <x v="24"/>
    <n v="2556156"/>
    <s v="X"/>
    <s v="2024-32"/>
    <n v="46"/>
    <x v="4"/>
    <x v="4"/>
    <x v="1"/>
  </r>
  <r>
    <x v="2"/>
    <s v=""/>
    <x v="1"/>
    <n v="-950"/>
    <x v="25"/>
    <m/>
    <s v="X"/>
    <m/>
    <n v="47"/>
    <x v="13"/>
    <x v="11"/>
    <x v="0"/>
  </r>
  <r>
    <x v="1"/>
    <s v="Comptabilisé"/>
    <x v="1"/>
    <n v="950"/>
    <x v="25"/>
    <m/>
    <s v="X"/>
    <m/>
    <n v="48"/>
    <x v="13"/>
    <x v="11"/>
    <x v="1"/>
  </r>
  <r>
    <x v="2"/>
    <s v=""/>
    <x v="1"/>
    <n v="-187.26"/>
    <x v="25"/>
    <m/>
    <s v="X"/>
    <m/>
    <n v="49"/>
    <x v="14"/>
    <x v="12"/>
    <x v="0"/>
  </r>
  <r>
    <x v="1"/>
    <s v="Comptabilisé"/>
    <x v="1"/>
    <n v="187.26"/>
    <x v="25"/>
    <m/>
    <s v="X"/>
    <m/>
    <n v="50"/>
    <x v="14"/>
    <x v="12"/>
    <x v="1"/>
  </r>
  <r>
    <x v="1"/>
    <s v=""/>
    <x v="1"/>
    <n v="950"/>
    <x v="25"/>
    <m/>
    <s v="X"/>
    <m/>
    <n v="51"/>
    <x v="21"/>
    <x v="17"/>
    <x v="0"/>
  </r>
  <r>
    <x v="1"/>
    <s v=""/>
    <x v="1"/>
    <n v="187.26"/>
    <x v="25"/>
    <m/>
    <s v="X"/>
    <m/>
    <n v="52"/>
    <x v="21"/>
    <x v="17"/>
    <x v="0"/>
  </r>
  <r>
    <x v="1"/>
    <s v="Comptabilisé"/>
    <x v="1"/>
    <n v="20"/>
    <x v="25"/>
    <m/>
    <s v="X"/>
    <m/>
    <n v="53"/>
    <x v="22"/>
    <x v="17"/>
    <x v="1"/>
  </r>
  <r>
    <x v="1"/>
    <s v="Comptabilisé"/>
    <x v="1"/>
    <n v="20"/>
    <x v="25"/>
    <m/>
    <s v="X"/>
    <m/>
    <n v="54"/>
    <x v="22"/>
    <x v="17"/>
    <x v="1"/>
  </r>
  <r>
    <x v="1"/>
    <s v="Comptabilisé"/>
    <x v="1"/>
    <n v="20"/>
    <x v="25"/>
    <m/>
    <s v="X"/>
    <m/>
    <n v="55"/>
    <x v="22"/>
    <x v="17"/>
    <x v="1"/>
  </r>
  <r>
    <x v="1"/>
    <s v="Comptabilisé"/>
    <x v="1"/>
    <n v="20"/>
    <x v="25"/>
    <m/>
    <s v="X"/>
    <m/>
    <n v="56"/>
    <x v="22"/>
    <x v="17"/>
    <x v="1"/>
  </r>
  <r>
    <x v="1"/>
    <s v="Comptabilisé"/>
    <x v="1"/>
    <n v="20"/>
    <x v="25"/>
    <m/>
    <s v="X"/>
    <m/>
    <n v="57"/>
    <x v="22"/>
    <x v="17"/>
    <x v="1"/>
  </r>
  <r>
    <x v="1"/>
    <s v="Comptabilisé"/>
    <x v="1"/>
    <n v="20"/>
    <x v="25"/>
    <m/>
    <s v="X"/>
    <m/>
    <n v="58"/>
    <x v="22"/>
    <x v="17"/>
    <x v="1"/>
  </r>
  <r>
    <x v="1"/>
    <s v="Comptabilisé"/>
    <x v="1"/>
    <n v="10"/>
    <x v="25"/>
    <m/>
    <s v="X"/>
    <m/>
    <n v="59"/>
    <x v="22"/>
    <x v="17"/>
    <x v="1"/>
  </r>
  <r>
    <x v="1"/>
    <s v="Comptabilisé"/>
    <x v="1"/>
    <n v="16"/>
    <x v="25"/>
    <m/>
    <s v="X"/>
    <m/>
    <n v="60"/>
    <x v="22"/>
    <x v="17"/>
    <x v="1"/>
  </r>
  <r>
    <x v="1"/>
    <s v=""/>
    <x v="1"/>
    <n v="35.5"/>
    <x v="26"/>
    <m/>
    <s v="X"/>
    <m/>
    <n v="61"/>
    <x v="2"/>
    <x v="2"/>
    <x v="0"/>
  </r>
  <r>
    <x v="1"/>
    <s v="Comptabilisé"/>
    <x v="1"/>
    <n v="20"/>
    <x v="27"/>
    <m/>
    <s v="X"/>
    <m/>
    <n v="62"/>
    <x v="22"/>
    <x v="17"/>
    <x v="1"/>
  </r>
  <r>
    <x v="1"/>
    <s v=""/>
    <x v="1"/>
    <n v="36.5"/>
    <x v="28"/>
    <m/>
    <s v="X"/>
    <m/>
    <n v="63"/>
    <x v="1"/>
    <x v="1"/>
    <x v="0"/>
  </r>
  <r>
    <x v="1"/>
    <s v=""/>
    <x v="1"/>
    <n v="60"/>
    <x v="28"/>
    <m/>
    <s v="X"/>
    <m/>
    <n v="64"/>
    <x v="2"/>
    <x v="2"/>
    <x v="0"/>
  </r>
  <r>
    <x v="2"/>
    <s v=""/>
    <x v="1"/>
    <n v="-1110"/>
    <x v="29"/>
    <m/>
    <s v="X"/>
    <m/>
    <n v="65"/>
    <x v="13"/>
    <x v="11"/>
    <x v="0"/>
  </r>
  <r>
    <x v="1"/>
    <s v="Comptabilisé"/>
    <x v="1"/>
    <n v="1110"/>
    <x v="29"/>
    <m/>
    <s v="X"/>
    <m/>
    <n v="66"/>
    <x v="13"/>
    <x v="11"/>
    <x v="1"/>
  </r>
  <r>
    <x v="2"/>
    <s v=""/>
    <x v="1"/>
    <n v="-13"/>
    <x v="29"/>
    <m/>
    <s v="X"/>
    <m/>
    <n v="67"/>
    <x v="14"/>
    <x v="12"/>
    <x v="0"/>
  </r>
  <r>
    <x v="1"/>
    <s v="Comptabilisé"/>
    <x v="1"/>
    <n v="13"/>
    <x v="29"/>
    <m/>
    <s v="X"/>
    <m/>
    <n v="68"/>
    <x v="14"/>
    <x v="12"/>
    <x v="1"/>
  </r>
  <r>
    <x v="1"/>
    <s v=""/>
    <x v="2"/>
    <n v="110"/>
    <x v="30"/>
    <m/>
    <s v="X"/>
    <m/>
    <n v="69"/>
    <x v="2"/>
    <x v="2"/>
    <x v="0"/>
  </r>
  <r>
    <x v="2"/>
    <s v="Comptabilisé"/>
    <x v="2"/>
    <n v="-4.33"/>
    <x v="30"/>
    <m/>
    <s v="X"/>
    <s v="2024-33"/>
    <n v="70"/>
    <x v="16"/>
    <x v="13"/>
    <x v="1"/>
  </r>
  <r>
    <x v="1"/>
    <s v=""/>
    <x v="2"/>
    <n v="108"/>
    <x v="31"/>
    <m/>
    <s v="X"/>
    <m/>
    <n v="71"/>
    <x v="1"/>
    <x v="1"/>
    <x v="0"/>
  </r>
  <r>
    <x v="1"/>
    <s v=""/>
    <x v="2"/>
    <n v="175.5"/>
    <x v="31"/>
    <m/>
    <s v="X"/>
    <m/>
    <n v="72"/>
    <x v="2"/>
    <x v="2"/>
    <x v="0"/>
  </r>
  <r>
    <x v="1"/>
    <s v="Comptabilisé"/>
    <x v="2"/>
    <n v="55.5"/>
    <x v="31"/>
    <m/>
    <s v="X"/>
    <m/>
    <n v="73"/>
    <x v="15"/>
    <x v="2"/>
    <x v="1"/>
  </r>
  <r>
    <x v="1"/>
    <s v="Comptabilisé"/>
    <x v="2"/>
    <n v="12"/>
    <x v="31"/>
    <m/>
    <s v="X"/>
    <m/>
    <n v="74"/>
    <x v="15"/>
    <x v="2"/>
    <x v="1"/>
  </r>
  <r>
    <x v="1"/>
    <s v="Comptabilisé"/>
    <x v="2"/>
    <n v="8"/>
    <x v="31"/>
    <m/>
    <s v="X"/>
    <m/>
    <n v="75"/>
    <x v="15"/>
    <x v="2"/>
    <x v="1"/>
  </r>
  <r>
    <x v="1"/>
    <s v="Comptabilisé"/>
    <x v="2"/>
    <n v="14.5"/>
    <x v="31"/>
    <m/>
    <s v="X"/>
    <m/>
    <n v="76"/>
    <x v="15"/>
    <x v="2"/>
    <x v="1"/>
  </r>
  <r>
    <x v="1"/>
    <s v="Comptabilisé"/>
    <x v="2"/>
    <n v="14.5"/>
    <x v="31"/>
    <m/>
    <s v="X"/>
    <m/>
    <n v="77"/>
    <x v="15"/>
    <x v="2"/>
    <x v="1"/>
  </r>
  <r>
    <x v="1"/>
    <s v="Comptabilisé"/>
    <x v="2"/>
    <n v="4"/>
    <x v="31"/>
    <m/>
    <s v="X"/>
    <m/>
    <n v="78"/>
    <x v="15"/>
    <x v="2"/>
    <x v="1"/>
  </r>
  <r>
    <x v="1"/>
    <s v="Comptabilisé"/>
    <x v="2"/>
    <n v="15.5"/>
    <x v="31"/>
    <m/>
    <s v="X"/>
    <m/>
    <n v="79"/>
    <x v="15"/>
    <x v="2"/>
    <x v="1"/>
  </r>
  <r>
    <x v="1"/>
    <s v="Comptabilisé"/>
    <x v="2"/>
    <n v="19"/>
    <x v="31"/>
    <m/>
    <s v="X"/>
    <m/>
    <n v="80"/>
    <x v="15"/>
    <x v="2"/>
    <x v="1"/>
  </r>
  <r>
    <x v="1"/>
    <s v="Comptabilisé"/>
    <x v="2"/>
    <n v="20"/>
    <x v="31"/>
    <m/>
    <s v="X"/>
    <m/>
    <n v="81"/>
    <x v="15"/>
    <x v="2"/>
    <x v="1"/>
  </r>
  <r>
    <x v="1"/>
    <s v="Comptabilisé"/>
    <x v="2"/>
    <n v="31"/>
    <x v="31"/>
    <m/>
    <s v="X"/>
    <m/>
    <n v="82"/>
    <x v="15"/>
    <x v="2"/>
    <x v="1"/>
  </r>
  <r>
    <x v="1"/>
    <s v="Comptabilisé"/>
    <x v="2"/>
    <n v="31"/>
    <x v="31"/>
    <m/>
    <s v="X"/>
    <m/>
    <n v="83"/>
    <x v="15"/>
    <x v="2"/>
    <x v="1"/>
  </r>
  <r>
    <x v="1"/>
    <s v="Comptabilisé"/>
    <x v="2"/>
    <n v="11"/>
    <x v="31"/>
    <m/>
    <s v="X"/>
    <m/>
    <n v="84"/>
    <x v="15"/>
    <x v="2"/>
    <x v="1"/>
  </r>
  <r>
    <x v="1"/>
    <s v=""/>
    <x v="2"/>
    <n v="81"/>
    <x v="32"/>
    <m/>
    <s v="X"/>
    <m/>
    <n v="85"/>
    <x v="1"/>
    <x v="1"/>
    <x v="0"/>
  </r>
  <r>
    <x v="1"/>
    <s v=""/>
    <x v="2"/>
    <n v="111"/>
    <x v="32"/>
    <m/>
    <s v="X"/>
    <m/>
    <n v="86"/>
    <x v="2"/>
    <x v="2"/>
    <x v="0"/>
  </r>
  <r>
    <x v="1"/>
    <s v=""/>
    <x v="2"/>
    <n v="81.5"/>
    <x v="32"/>
    <m/>
    <s v="X"/>
    <m/>
    <n v="87"/>
    <x v="2"/>
    <x v="2"/>
    <x v="0"/>
  </r>
  <r>
    <x v="2"/>
    <s v=""/>
    <x v="2"/>
    <n v="-16.45"/>
    <x v="33"/>
    <m/>
    <s v="X"/>
    <s v="2024-18"/>
    <n v="88"/>
    <x v="23"/>
    <x v="14"/>
    <x v="0"/>
  </r>
  <r>
    <x v="2"/>
    <s v="Comptabilisé"/>
    <x v="2"/>
    <n v="-110"/>
    <x v="34"/>
    <n v="2556164"/>
    <s v="X"/>
    <s v="2024-10"/>
    <n v="89"/>
    <x v="24"/>
    <x v="5"/>
    <x v="1"/>
  </r>
  <r>
    <x v="1"/>
    <s v=""/>
    <x v="2"/>
    <n v="54.5"/>
    <x v="35"/>
    <m/>
    <s v="X"/>
    <m/>
    <n v="90"/>
    <x v="2"/>
    <x v="2"/>
    <x v="0"/>
  </r>
  <r>
    <x v="2"/>
    <s v="Comptabilisé"/>
    <x v="2"/>
    <n v="-27.9"/>
    <x v="36"/>
    <n v="2556165"/>
    <s v="X"/>
    <s v="2024-11"/>
    <n v="91"/>
    <x v="25"/>
    <x v="14"/>
    <x v="1"/>
  </r>
  <r>
    <x v="2"/>
    <s v="Comptabilisé"/>
    <x v="2"/>
    <n v="-715.24"/>
    <x v="37"/>
    <n v="2464177"/>
    <s v="X"/>
    <s v="2024-13"/>
    <n v="92"/>
    <x v="26"/>
    <x v="7"/>
    <x v="1"/>
  </r>
  <r>
    <x v="2"/>
    <s v="Comptabilisé"/>
    <x v="2"/>
    <n v="-100"/>
    <x v="38"/>
    <n v="2464178"/>
    <s v="X"/>
    <s v="2024-12"/>
    <n v="93"/>
    <x v="27"/>
    <x v="5"/>
    <x v="1"/>
  </r>
  <r>
    <x v="1"/>
    <s v=""/>
    <x v="2"/>
    <n v="58"/>
    <x v="38"/>
    <m/>
    <s v="X"/>
    <m/>
    <n v="94"/>
    <x v="1"/>
    <x v="1"/>
    <x v="0"/>
  </r>
  <r>
    <x v="1"/>
    <s v=""/>
    <x v="2"/>
    <n v="35.700000000000003"/>
    <x v="38"/>
    <m/>
    <s v="X"/>
    <m/>
    <n v="95"/>
    <x v="2"/>
    <x v="2"/>
    <x v="0"/>
  </r>
  <r>
    <x v="1"/>
    <s v=""/>
    <x v="2"/>
    <n v="11.99"/>
    <x v="39"/>
    <m/>
    <s v="X"/>
    <s v="2024-20"/>
    <n v="96"/>
    <x v="23"/>
    <x v="14"/>
    <x v="0"/>
  </r>
  <r>
    <x v="1"/>
    <s v=""/>
    <x v="2"/>
    <n v="46"/>
    <x v="40"/>
    <m/>
    <s v="X"/>
    <m/>
    <n v="97"/>
    <x v="2"/>
    <x v="2"/>
    <x v="0"/>
  </r>
  <r>
    <x v="2"/>
    <s v="Comptabilisé"/>
    <x v="2"/>
    <n v="-5.99"/>
    <x v="40"/>
    <m/>
    <s v="X"/>
    <s v="2024-37"/>
    <n v="98"/>
    <x v="11"/>
    <x v="10"/>
    <x v="1"/>
  </r>
  <r>
    <x v="2"/>
    <s v=""/>
    <x v="2"/>
    <n v="-37.99"/>
    <x v="41"/>
    <m/>
    <s v="X"/>
    <s v="2024-19"/>
    <n v="99"/>
    <x v="23"/>
    <x v="14"/>
    <x v="0"/>
  </r>
  <r>
    <x v="1"/>
    <s v=""/>
    <x v="2"/>
    <n v="61"/>
    <x v="42"/>
    <m/>
    <s v="X"/>
    <m/>
    <n v="100"/>
    <x v="1"/>
    <x v="1"/>
    <x v="0"/>
  </r>
  <r>
    <x v="1"/>
    <s v=""/>
    <x v="2"/>
    <n v="85"/>
    <x v="42"/>
    <m/>
    <s v="X"/>
    <m/>
    <n v="101"/>
    <x v="2"/>
    <x v="2"/>
    <x v="0"/>
  </r>
  <r>
    <x v="2"/>
    <s v=""/>
    <x v="2"/>
    <n v="-40"/>
    <x v="43"/>
    <m/>
    <s v="X"/>
    <m/>
    <n v="102"/>
    <x v="14"/>
    <x v="12"/>
    <x v="0"/>
  </r>
  <r>
    <x v="1"/>
    <s v="Comptabilisé"/>
    <x v="2"/>
    <n v="40"/>
    <x v="43"/>
    <m/>
    <s v="X"/>
    <m/>
    <n v="103"/>
    <x v="14"/>
    <x v="12"/>
    <x v="1"/>
  </r>
  <r>
    <x v="1"/>
    <s v=""/>
    <x v="2"/>
    <n v="40"/>
    <x v="43"/>
    <m/>
    <s v="X"/>
    <m/>
    <n v="104"/>
    <x v="21"/>
    <x v="17"/>
    <x v="0"/>
  </r>
  <r>
    <x v="1"/>
    <s v=""/>
    <x v="2"/>
    <n v="47"/>
    <x v="43"/>
    <m/>
    <s v="X"/>
    <m/>
    <n v="105"/>
    <x v="2"/>
    <x v="2"/>
    <x v="0"/>
  </r>
  <r>
    <x v="2"/>
    <s v="Comptabilisé"/>
    <x v="2"/>
    <n v="-4.33"/>
    <x v="44"/>
    <m/>
    <s v="X"/>
    <s v="2024-34"/>
    <n v="106"/>
    <x v="16"/>
    <x v="13"/>
    <x v="1"/>
  </r>
  <r>
    <x v="1"/>
    <s v="Comptabilisé"/>
    <x v="2"/>
    <n v="19"/>
    <x v="45"/>
    <m/>
    <s v="X"/>
    <m/>
    <n v="107"/>
    <x v="15"/>
    <x v="2"/>
    <x v="1"/>
  </r>
  <r>
    <x v="1"/>
    <s v="Comptabilisé"/>
    <x v="2"/>
    <n v="25"/>
    <x v="45"/>
    <m/>
    <s v="X"/>
    <m/>
    <n v="108"/>
    <x v="15"/>
    <x v="2"/>
    <x v="1"/>
  </r>
  <r>
    <x v="1"/>
    <s v="Comptabilisé"/>
    <x v="2"/>
    <n v="14.5"/>
    <x v="45"/>
    <m/>
    <s v="X"/>
    <m/>
    <n v="109"/>
    <x v="15"/>
    <x v="2"/>
    <x v="1"/>
  </r>
  <r>
    <x v="1"/>
    <s v="Comptabilisé"/>
    <x v="2"/>
    <n v="17"/>
    <x v="45"/>
    <m/>
    <s v="X"/>
    <m/>
    <n v="110"/>
    <x v="15"/>
    <x v="2"/>
    <x v="1"/>
  </r>
  <r>
    <x v="1"/>
    <s v="Comptabilisé"/>
    <x v="2"/>
    <n v="20"/>
    <x v="45"/>
    <m/>
    <s v="X"/>
    <m/>
    <n v="11"/>
    <x v="15"/>
    <x v="2"/>
    <x v="1"/>
  </r>
  <r>
    <x v="1"/>
    <s v="Comptabilisé"/>
    <x v="2"/>
    <n v="19"/>
    <x v="45"/>
    <m/>
    <s v="X"/>
    <m/>
    <n v="112"/>
    <x v="15"/>
    <x v="2"/>
    <x v="1"/>
  </r>
  <r>
    <x v="2"/>
    <s v=""/>
    <x v="3"/>
    <n v="-155"/>
    <x v="46"/>
    <m/>
    <s v="X"/>
    <m/>
    <n v="113"/>
    <x v="13"/>
    <x v="11"/>
    <x v="0"/>
  </r>
  <r>
    <x v="2"/>
    <s v=""/>
    <x v="3"/>
    <n v="-695"/>
    <x v="46"/>
    <m/>
    <s v="X"/>
    <m/>
    <n v="114"/>
    <x v="13"/>
    <x v="11"/>
    <x v="0"/>
  </r>
  <r>
    <x v="1"/>
    <s v="Comptabilisé"/>
    <x v="3"/>
    <n v="155"/>
    <x v="46"/>
    <m/>
    <s v="X"/>
    <m/>
    <n v="115"/>
    <x v="13"/>
    <x v="11"/>
    <x v="1"/>
  </r>
  <r>
    <x v="1"/>
    <s v="Comptabilisé"/>
    <x v="3"/>
    <n v="695"/>
    <x v="46"/>
    <m/>
    <s v="X"/>
    <m/>
    <n v="116"/>
    <x v="13"/>
    <x v="11"/>
    <x v="1"/>
  </r>
  <r>
    <x v="2"/>
    <s v=""/>
    <x v="3"/>
    <n v="-190"/>
    <x v="46"/>
    <m/>
    <s v="X"/>
    <m/>
    <n v="117"/>
    <x v="14"/>
    <x v="12"/>
    <x v="0"/>
  </r>
  <r>
    <x v="1"/>
    <s v="Comptabilisé"/>
    <x v="3"/>
    <n v="190"/>
    <x v="46"/>
    <m/>
    <s v="X"/>
    <m/>
    <n v="118"/>
    <x v="14"/>
    <x v="12"/>
    <x v="1"/>
  </r>
  <r>
    <x v="1"/>
    <s v=""/>
    <x v="3"/>
    <n v="65"/>
    <x v="46"/>
    <m/>
    <s v="X"/>
    <m/>
    <n v="119"/>
    <x v="1"/>
    <x v="1"/>
    <x v="0"/>
  </r>
  <r>
    <x v="1"/>
    <s v=""/>
    <x v="3"/>
    <n v="31.5"/>
    <x v="46"/>
    <m/>
    <s v="X"/>
    <m/>
    <n v="120"/>
    <x v="2"/>
    <x v="2"/>
    <x v="0"/>
  </r>
  <r>
    <x v="1"/>
    <s v=""/>
    <x v="3"/>
    <n v="74.5"/>
    <x v="47"/>
    <m/>
    <s v="X"/>
    <m/>
    <n v="121"/>
    <x v="2"/>
    <x v="2"/>
    <x v="0"/>
  </r>
  <r>
    <x v="1"/>
    <s v=""/>
    <x v="3"/>
    <n v="103"/>
    <x v="48"/>
    <m/>
    <s v="X"/>
    <m/>
    <n v="122"/>
    <x v="1"/>
    <x v="1"/>
    <x v="0"/>
  </r>
  <r>
    <x v="1"/>
    <s v=""/>
    <x v="3"/>
    <n v="50.7"/>
    <x v="48"/>
    <m/>
    <s v="X"/>
    <m/>
    <n v="123"/>
    <x v="2"/>
    <x v="2"/>
    <x v="0"/>
  </r>
  <r>
    <x v="2"/>
    <s v="Comptabilisé"/>
    <x v="3"/>
    <n v="-31.98"/>
    <x v="49"/>
    <s v="CB"/>
    <s v="X"/>
    <s v="2024-14"/>
    <n v="124"/>
    <x v="28"/>
    <x v="14"/>
    <x v="1"/>
  </r>
  <r>
    <x v="1"/>
    <s v=""/>
    <x v="3"/>
    <n v="40.5"/>
    <x v="49"/>
    <m/>
    <s v="X"/>
    <m/>
    <n v="125"/>
    <x v="2"/>
    <x v="2"/>
    <x v="0"/>
  </r>
  <r>
    <x v="2"/>
    <s v="Comptabilisé"/>
    <x v="3"/>
    <n v="-632.15"/>
    <x v="50"/>
    <n v="25556166"/>
    <s v="X"/>
    <s v="2024-15"/>
    <n v="126"/>
    <x v="29"/>
    <x v="7"/>
    <x v="1"/>
  </r>
  <r>
    <x v="1"/>
    <s v=""/>
    <x v="3"/>
    <n v="68.5"/>
    <x v="50"/>
    <m/>
    <s v="X"/>
    <m/>
    <n v="127"/>
    <x v="1"/>
    <x v="1"/>
    <x v="0"/>
  </r>
  <r>
    <x v="1"/>
    <s v=""/>
    <x v="3"/>
    <n v="98.5"/>
    <x v="50"/>
    <m/>
    <s v="X"/>
    <m/>
    <n v="128"/>
    <x v="2"/>
    <x v="2"/>
    <x v="0"/>
  </r>
  <r>
    <x v="1"/>
    <s v=""/>
    <x v="3"/>
    <n v="50.5"/>
    <x v="51"/>
    <m/>
    <s v="X"/>
    <m/>
    <n v="129"/>
    <x v="2"/>
    <x v="2"/>
    <x v="0"/>
  </r>
  <r>
    <x v="2"/>
    <s v="Comptabilisé"/>
    <x v="3"/>
    <n v="-5.99"/>
    <x v="52"/>
    <m/>
    <s v="X"/>
    <s v="2024-35"/>
    <n v="130"/>
    <x v="11"/>
    <x v="10"/>
    <x v="1"/>
  </r>
  <r>
    <x v="1"/>
    <s v=""/>
    <x v="3"/>
    <n v="50.5"/>
    <x v="53"/>
    <m/>
    <s v="X"/>
    <m/>
    <n v="131"/>
    <x v="1"/>
    <x v="1"/>
    <x v="0"/>
  </r>
  <r>
    <x v="1"/>
    <s v=""/>
    <x v="3"/>
    <n v="101"/>
    <x v="53"/>
    <m/>
    <s v="X"/>
    <m/>
    <n v="132"/>
    <x v="2"/>
    <x v="2"/>
    <x v="0"/>
  </r>
  <r>
    <x v="1"/>
    <s v=""/>
    <x v="3"/>
    <n v="39"/>
    <x v="54"/>
    <m/>
    <s v="X"/>
    <m/>
    <n v="133"/>
    <x v="2"/>
    <x v="2"/>
    <x v="0"/>
  </r>
  <r>
    <x v="2"/>
    <s v="Comptabilisé"/>
    <x v="3"/>
    <n v="-13.95"/>
    <x v="55"/>
    <n v="2556168"/>
    <s v="X"/>
    <s v="2024-17"/>
    <n v="134"/>
    <x v="25"/>
    <x v="14"/>
    <x v="1"/>
  </r>
  <r>
    <x v="2"/>
    <s v=""/>
    <x v="3"/>
    <n v="-13"/>
    <x v="56"/>
    <m/>
    <s v="X"/>
    <m/>
    <n v="135"/>
    <x v="14"/>
    <x v="12"/>
    <x v="0"/>
  </r>
  <r>
    <x v="1"/>
    <s v="Comptabilisé"/>
    <x v="3"/>
    <n v="13"/>
    <x v="56"/>
    <m/>
    <s v="X"/>
    <m/>
    <n v="136"/>
    <x v="14"/>
    <x v="12"/>
    <x v="1"/>
  </r>
  <r>
    <x v="2"/>
    <s v="Comptabilisé"/>
    <x v="3"/>
    <n v="-28"/>
    <x v="57"/>
    <n v="2464179"/>
    <s v="X"/>
    <s v="2024-22"/>
    <n v="137"/>
    <x v="30"/>
    <x v="16"/>
    <x v="1"/>
  </r>
  <r>
    <x v="2"/>
    <s v="Comptabilisé"/>
    <x v="3"/>
    <n v="-23.92"/>
    <x v="57"/>
    <n v="2464180"/>
    <s v="X"/>
    <s v="2024-21"/>
    <n v="138"/>
    <x v="17"/>
    <x v="16"/>
    <x v="1"/>
  </r>
  <r>
    <x v="1"/>
    <s v=""/>
    <x v="3"/>
    <n v="55.5"/>
    <x v="57"/>
    <m/>
    <s v="X"/>
    <m/>
    <n v="139"/>
    <x v="1"/>
    <x v="1"/>
    <x v="0"/>
  </r>
  <r>
    <x v="1"/>
    <s v=""/>
    <x v="3"/>
    <n v="65"/>
    <x v="57"/>
    <m/>
    <s v="X"/>
    <m/>
    <n v="140"/>
    <x v="2"/>
    <x v="2"/>
    <x v="0"/>
  </r>
  <r>
    <x v="2"/>
    <s v="Comptabilisé"/>
    <x v="4"/>
    <n v="-4.33"/>
    <x v="58"/>
    <m/>
    <s v="X"/>
    <s v="2024-36"/>
    <n v="141"/>
    <x v="16"/>
    <x v="13"/>
    <x v="1"/>
  </r>
  <r>
    <x v="1"/>
    <s v=""/>
    <x v="4"/>
    <n v="83.6"/>
    <x v="59"/>
    <m/>
    <s v="X"/>
    <m/>
    <n v="142"/>
    <x v="2"/>
    <x v="2"/>
    <x v="0"/>
  </r>
  <r>
    <x v="2"/>
    <s v="Comptabilisé"/>
    <x v="4"/>
    <n v="-29.35"/>
    <x v="60"/>
    <s v="CB"/>
    <s v="X"/>
    <s v="2024-26"/>
    <n v="143"/>
    <x v="17"/>
    <x v="14"/>
    <x v="1"/>
  </r>
  <r>
    <x v="2"/>
    <s v="Comptabilisé"/>
    <x v="4"/>
    <n v="-200"/>
    <x v="60"/>
    <m/>
    <s v="X"/>
    <m/>
    <n v="144"/>
    <x v="31"/>
    <x v="18"/>
    <x v="1"/>
  </r>
  <r>
    <x v="1"/>
    <s v=""/>
    <x v="4"/>
    <n v="200"/>
    <x v="60"/>
    <m/>
    <s v="X"/>
    <m/>
    <n v="145"/>
    <x v="31"/>
    <x v="18"/>
    <x v="0"/>
  </r>
  <r>
    <x v="2"/>
    <s v="Comptabilisé"/>
    <x v="4"/>
    <n v="-240"/>
    <x v="60"/>
    <m/>
    <s v="X"/>
    <m/>
    <n v="146"/>
    <x v="31"/>
    <x v="18"/>
    <x v="1"/>
  </r>
  <r>
    <x v="1"/>
    <s v=""/>
    <x v="4"/>
    <n v="200"/>
    <x v="60"/>
    <m/>
    <s v="X"/>
    <m/>
    <n v="147"/>
    <x v="31"/>
    <x v="18"/>
    <x v="0"/>
  </r>
  <r>
    <x v="1"/>
    <s v="Non Comptabilisé"/>
    <x v="4"/>
    <n v="31"/>
    <x v="61"/>
    <m/>
    <m/>
    <m/>
    <n v="148"/>
    <x v="32"/>
    <x v="19"/>
    <x v="1"/>
  </r>
  <r>
    <x v="1"/>
    <s v="Non Comptabilisé"/>
    <x v="4"/>
    <n v="70.5"/>
    <x v="61"/>
    <m/>
    <m/>
    <m/>
    <n v="149"/>
    <x v="33"/>
    <x v="19"/>
    <x v="1"/>
  </r>
  <r>
    <x v="1"/>
    <s v="Non Comptabilisé"/>
    <x v="4"/>
    <n v="20"/>
    <x v="61"/>
    <m/>
    <m/>
    <m/>
    <n v="150"/>
    <x v="34"/>
    <x v="19"/>
    <x v="1"/>
  </r>
  <r>
    <x v="1"/>
    <s v="Non Comptabilisé"/>
    <x v="4"/>
    <n v="7"/>
    <x v="61"/>
    <m/>
    <m/>
    <m/>
    <n v="151"/>
    <x v="35"/>
    <x v="19"/>
    <x v="1"/>
  </r>
  <r>
    <x v="1"/>
    <s v="Non Comptabilisé"/>
    <x v="4"/>
    <n v="16"/>
    <x v="61"/>
    <m/>
    <m/>
    <m/>
    <n v="152"/>
    <x v="36"/>
    <x v="19"/>
    <x v="1"/>
  </r>
  <r>
    <x v="1"/>
    <s v="Non Comptabilisé"/>
    <x v="4"/>
    <n v="12"/>
    <x v="61"/>
    <m/>
    <m/>
    <m/>
    <n v="153"/>
    <x v="37"/>
    <x v="19"/>
    <x v="1"/>
  </r>
  <r>
    <x v="1"/>
    <s v="Non Comptabilisé"/>
    <x v="4"/>
    <n v="11"/>
    <x v="61"/>
    <m/>
    <m/>
    <m/>
    <n v="154"/>
    <x v="38"/>
    <x v="19"/>
    <x v="1"/>
  </r>
  <r>
    <x v="1"/>
    <s v="Non Comptabilisé"/>
    <x v="4"/>
    <n v="42.5"/>
    <x v="61"/>
    <m/>
    <m/>
    <m/>
    <n v="155"/>
    <x v="39"/>
    <x v="19"/>
    <x v="1"/>
  </r>
  <r>
    <x v="1"/>
    <s v=""/>
    <x v="4"/>
    <n v="516.5"/>
    <x v="61"/>
    <m/>
    <s v="X"/>
    <m/>
    <n v="156"/>
    <x v="40"/>
    <x v="19"/>
    <x v="0"/>
  </r>
  <r>
    <x v="1"/>
    <s v="Comptabilisé"/>
    <x v="4"/>
    <n v="66"/>
    <x v="62"/>
    <m/>
    <s v="X"/>
    <m/>
    <n v="157"/>
    <x v="15"/>
    <x v="2"/>
    <x v="1"/>
  </r>
  <r>
    <x v="1"/>
    <s v="Comptabilisé"/>
    <x v="4"/>
    <n v="55"/>
    <x v="62"/>
    <m/>
    <s v="X"/>
    <m/>
    <n v="158"/>
    <x v="15"/>
    <x v="2"/>
    <x v="1"/>
  </r>
  <r>
    <x v="1"/>
    <s v="Comptabilisé"/>
    <x v="4"/>
    <n v="10"/>
    <x v="62"/>
    <m/>
    <s v="X"/>
    <m/>
    <n v="159"/>
    <x v="15"/>
    <x v="2"/>
    <x v="1"/>
  </r>
  <r>
    <x v="1"/>
    <s v="Comptabilisé"/>
    <x v="4"/>
    <n v="10"/>
    <x v="62"/>
    <m/>
    <s v="X"/>
    <m/>
    <n v="160"/>
    <x v="15"/>
    <x v="2"/>
    <x v="1"/>
  </r>
  <r>
    <x v="1"/>
    <s v="Comptabilisé"/>
    <x v="4"/>
    <n v="10"/>
    <x v="62"/>
    <m/>
    <s v="X"/>
    <m/>
    <n v="161"/>
    <x v="15"/>
    <x v="2"/>
    <x v="1"/>
  </r>
  <r>
    <x v="1"/>
    <s v="Comptabilisé"/>
    <x v="4"/>
    <n v="6"/>
    <x v="62"/>
    <m/>
    <s v="X"/>
    <m/>
    <n v="162"/>
    <x v="15"/>
    <x v="2"/>
    <x v="1"/>
  </r>
  <r>
    <x v="1"/>
    <s v="Comptabilisé"/>
    <x v="4"/>
    <n v="40"/>
    <x v="62"/>
    <m/>
    <s v="X"/>
    <m/>
    <n v="163"/>
    <x v="15"/>
    <x v="2"/>
    <x v="1"/>
  </r>
  <r>
    <x v="1"/>
    <s v="Comptabilisé"/>
    <x v="4"/>
    <n v="11"/>
    <x v="62"/>
    <m/>
    <s v="X"/>
    <m/>
    <n v="164"/>
    <x v="15"/>
    <x v="2"/>
    <x v="1"/>
  </r>
  <r>
    <x v="1"/>
    <s v="Comptabilisé"/>
    <x v="4"/>
    <n v="10"/>
    <x v="62"/>
    <m/>
    <s v="X"/>
    <m/>
    <n v="165"/>
    <x v="15"/>
    <x v="2"/>
    <x v="1"/>
  </r>
  <r>
    <x v="1"/>
    <s v="Comptabilisé"/>
    <x v="4"/>
    <n v="17"/>
    <x v="62"/>
    <m/>
    <s v="X"/>
    <m/>
    <n v="166"/>
    <x v="15"/>
    <x v="2"/>
    <x v="1"/>
  </r>
  <r>
    <x v="1"/>
    <s v="Comptabilisé"/>
    <x v="4"/>
    <n v="16.5"/>
    <x v="62"/>
    <m/>
    <s v="X"/>
    <m/>
    <n v="167"/>
    <x v="15"/>
    <x v="2"/>
    <x v="1"/>
  </r>
  <r>
    <x v="1"/>
    <s v="Comptabilisé"/>
    <x v="4"/>
    <n v="50"/>
    <x v="62"/>
    <m/>
    <s v="X"/>
    <m/>
    <n v="168"/>
    <x v="41"/>
    <x v="20"/>
    <x v="1"/>
  </r>
  <r>
    <x v="2"/>
    <s v="Comptabilisé"/>
    <x v="4"/>
    <n v="-28"/>
    <x v="63"/>
    <n v="2464181"/>
    <s v="X"/>
    <s v="2024-23"/>
    <n v="169"/>
    <x v="30"/>
    <x v="16"/>
    <x v="1"/>
  </r>
  <r>
    <x v="2"/>
    <s v="Comptabilisé"/>
    <x v="4"/>
    <n v="-67.239999999999995"/>
    <x v="63"/>
    <s v="CB"/>
    <s v="X"/>
    <s v="2024-24"/>
    <n v="170"/>
    <x v="17"/>
    <x v="16"/>
    <x v="1"/>
  </r>
  <r>
    <x v="2"/>
    <s v="Comptabilisé"/>
    <x v="4"/>
    <n v="-21.5"/>
    <x v="63"/>
    <n v="2556169"/>
    <s v="X"/>
    <s v="2024-25"/>
    <n v="171"/>
    <x v="42"/>
    <x v="14"/>
    <x v="1"/>
  </r>
  <r>
    <x v="2"/>
    <s v=""/>
    <x v="4"/>
    <n v="-860"/>
    <x v="63"/>
    <m/>
    <m/>
    <m/>
    <n v="172"/>
    <x v="13"/>
    <x v="11"/>
    <x v="0"/>
  </r>
  <r>
    <x v="1"/>
    <s v="Non Comptabilisé"/>
    <x v="4"/>
    <n v="860"/>
    <x v="63"/>
    <m/>
    <m/>
    <m/>
    <n v="173"/>
    <x v="13"/>
    <x v="11"/>
    <x v="1"/>
  </r>
  <r>
    <x v="2"/>
    <s v=""/>
    <x v="4"/>
    <n v="-200"/>
    <x v="63"/>
    <m/>
    <m/>
    <m/>
    <n v="174"/>
    <x v="13"/>
    <x v="11"/>
    <x v="0"/>
  </r>
  <r>
    <x v="1"/>
    <s v="Non Comptabilisé"/>
    <x v="4"/>
    <n v="200"/>
    <x v="63"/>
    <m/>
    <m/>
    <m/>
    <n v="175"/>
    <x v="13"/>
    <x v="11"/>
    <x v="1"/>
  </r>
  <r>
    <x v="2"/>
    <s v=""/>
    <x v="4"/>
    <n v="-33.700000000000003"/>
    <x v="63"/>
    <m/>
    <m/>
    <m/>
    <n v="176"/>
    <x v="14"/>
    <x v="12"/>
    <x v="0"/>
  </r>
  <r>
    <x v="1"/>
    <s v="Non Comptabilisé"/>
    <x v="4"/>
    <n v="33.700000000000003"/>
    <x v="63"/>
    <m/>
    <m/>
    <m/>
    <n v="177"/>
    <x v="14"/>
    <x v="12"/>
    <x v="1"/>
  </r>
  <r>
    <x v="2"/>
    <s v=""/>
    <x v="4"/>
    <n v="-240"/>
    <x v="63"/>
    <m/>
    <m/>
    <m/>
    <n v="178"/>
    <x v="14"/>
    <x v="12"/>
    <x v="0"/>
  </r>
  <r>
    <x v="1"/>
    <s v="Non Comptabilisé"/>
    <x v="4"/>
    <n v="240"/>
    <x v="63"/>
    <m/>
    <m/>
    <m/>
    <n v="179"/>
    <x v="14"/>
    <x v="12"/>
    <x v="1"/>
  </r>
  <r>
    <x v="1"/>
    <s v=""/>
    <x v="4"/>
    <n v="78.5"/>
    <x v="63"/>
    <m/>
    <m/>
    <m/>
    <n v="180"/>
    <x v="1"/>
    <x v="1"/>
    <x v="0"/>
  </r>
  <r>
    <x v="1"/>
    <s v=""/>
    <x v="4"/>
    <n v="43.5"/>
    <x v="63"/>
    <m/>
    <s v="X"/>
    <m/>
    <n v="181"/>
    <x v="2"/>
    <x v="21"/>
    <x v="0"/>
  </r>
  <r>
    <x v="1"/>
    <s v=""/>
    <x v="4"/>
    <n v="31"/>
    <x v="63"/>
    <m/>
    <s v="X"/>
    <m/>
    <n v="182"/>
    <x v="2"/>
    <x v="22"/>
    <x v="0"/>
  </r>
  <r>
    <x v="1"/>
    <s v=""/>
    <x v="4"/>
    <n v="23"/>
    <x v="63"/>
    <m/>
    <s v="X"/>
    <m/>
    <n v="183"/>
    <x v="2"/>
    <x v="2"/>
    <x v="0"/>
  </r>
  <r>
    <x v="2"/>
    <s v=""/>
    <x v="4"/>
    <n v="-430"/>
    <x v="64"/>
    <m/>
    <m/>
    <m/>
    <n v="184"/>
    <x v="13"/>
    <x v="11"/>
    <x v="0"/>
  </r>
  <r>
    <x v="1"/>
    <s v="Non Comptabilisé"/>
    <x v="4"/>
    <n v="430"/>
    <x v="64"/>
    <m/>
    <m/>
    <m/>
    <n v="185"/>
    <x v="13"/>
    <x v="11"/>
    <x v="1"/>
  </r>
  <r>
    <x v="2"/>
    <s v=""/>
    <x v="4"/>
    <n v="-86.5"/>
    <x v="64"/>
    <m/>
    <m/>
    <m/>
    <n v="186"/>
    <x v="14"/>
    <x v="12"/>
    <x v="0"/>
  </r>
  <r>
    <x v="1"/>
    <s v="Non Comptabilisé"/>
    <x v="4"/>
    <n v="86.5"/>
    <x v="64"/>
    <m/>
    <m/>
    <m/>
    <n v="187"/>
    <x v="14"/>
    <x v="12"/>
    <x v="1"/>
  </r>
  <r>
    <x v="2"/>
    <s v="Non Comptabilisé"/>
    <x v="4"/>
    <n v="-159.6"/>
    <x v="64"/>
    <s v="CB"/>
    <m/>
    <s v="2024-29"/>
    <n v="188"/>
    <x v="43"/>
    <x v="14"/>
    <x v="1"/>
  </r>
  <r>
    <x v="1"/>
    <s v=""/>
    <x v="4"/>
    <n v="68.5"/>
    <x v="65"/>
    <m/>
    <m/>
    <m/>
    <n v="189"/>
    <x v="1"/>
    <x v="1"/>
    <x v="0"/>
  </r>
  <r>
    <x v="1"/>
    <s v="Non Comptabilisé"/>
    <x v="4"/>
    <n v="16.5"/>
    <x v="65"/>
    <m/>
    <m/>
    <m/>
    <n v="190"/>
    <x v="15"/>
    <x v="2"/>
    <x v="1"/>
  </r>
  <r>
    <x v="1"/>
    <s v=""/>
    <x v="4"/>
    <n v="22"/>
    <x v="65"/>
    <m/>
    <s v="X"/>
    <m/>
    <n v="191"/>
    <x v="2"/>
    <x v="21"/>
    <x v="0"/>
  </r>
  <r>
    <x v="1"/>
    <s v=""/>
    <x v="4"/>
    <n v="14"/>
    <x v="65"/>
    <m/>
    <s v="X"/>
    <m/>
    <n v="192"/>
    <x v="2"/>
    <x v="22"/>
    <x v="0"/>
  </r>
  <r>
    <x v="1"/>
    <s v=""/>
    <x v="4"/>
    <n v="93.5"/>
    <x v="65"/>
    <m/>
    <s v="X"/>
    <m/>
    <n v="193"/>
    <x v="2"/>
    <x v="2"/>
    <x v="0"/>
  </r>
  <r>
    <x v="2"/>
    <s v="Non Comptabilisé"/>
    <x v="4"/>
    <n v="-666.74"/>
    <x v="65"/>
    <n v="2556172"/>
    <m/>
    <s v="2024-27"/>
    <n v="194"/>
    <x v="44"/>
    <x v="7"/>
    <x v="1"/>
  </r>
  <r>
    <x v="2"/>
    <s v="Non Comptabilisé"/>
    <x v="4"/>
    <n v="-261.98"/>
    <x v="66"/>
    <n v="2556171"/>
    <m/>
    <s v="2024-28"/>
    <n v="195"/>
    <x v="45"/>
    <x v="5"/>
    <x v="1"/>
  </r>
  <r>
    <x v="2"/>
    <s v="Non Comptabilisé"/>
    <x v="4"/>
    <n v="-15.6"/>
    <x v="67"/>
    <n v="2556173"/>
    <m/>
    <s v="2024-37"/>
    <n v="196"/>
    <x v="46"/>
    <x v="14"/>
    <x v="1"/>
  </r>
  <r>
    <x v="2"/>
    <s v="Non Comptabilisé"/>
    <x v="4"/>
    <n v="-13.45"/>
    <x v="68"/>
    <s v="CB"/>
    <m/>
    <s v="2024-38"/>
    <n v="197"/>
    <x v="46"/>
    <x v="14"/>
    <x v="1"/>
  </r>
  <r>
    <x v="2"/>
    <s v="Non Comptabilisé"/>
    <x v="4"/>
    <n v="-15.25"/>
    <x v="68"/>
    <s v="CB"/>
    <m/>
    <s v="2024-39"/>
    <n v="198"/>
    <x v="47"/>
    <x v="14"/>
    <x v="1"/>
  </r>
  <r>
    <x v="1"/>
    <s v=""/>
    <x v="4"/>
    <n v="47.4"/>
    <x v="69"/>
    <m/>
    <s v="X"/>
    <m/>
    <n v="199"/>
    <x v="1"/>
    <x v="1"/>
    <x v="0"/>
  </r>
  <r>
    <x v="1"/>
    <s v=""/>
    <x v="4"/>
    <n v="10"/>
    <x v="69"/>
    <m/>
    <s v="X"/>
    <m/>
    <n v="200"/>
    <x v="2"/>
    <x v="21"/>
    <x v="0"/>
  </r>
  <r>
    <x v="1"/>
    <s v=""/>
    <x v="4"/>
    <n v="80.900000000000006"/>
    <x v="69"/>
    <m/>
    <s v="X"/>
    <m/>
    <n v="201"/>
    <x v="2"/>
    <x v="22"/>
    <x v="0"/>
  </r>
  <r>
    <x v="1"/>
    <s v=""/>
    <x v="4"/>
    <n v="39"/>
    <x v="69"/>
    <m/>
    <s v="X"/>
    <m/>
    <n v="202"/>
    <x v="2"/>
    <x v="2"/>
    <x v="0"/>
  </r>
  <r>
    <x v="2"/>
    <s v="Comptabilisé"/>
    <x v="4"/>
    <n v="-16.5"/>
    <x v="70"/>
    <m/>
    <s v=" "/>
    <m/>
    <n v="203"/>
    <x v="48"/>
    <x v="4"/>
    <x v="1"/>
  </r>
  <r>
    <x v="1"/>
    <s v="Non Comptabilisé"/>
    <x v="4"/>
    <n v="16.5"/>
    <x v="71"/>
    <m/>
    <m/>
    <m/>
    <n v="204"/>
    <x v="49"/>
    <x v="4"/>
    <x v="1"/>
  </r>
  <r>
    <x v="1"/>
    <s v=""/>
    <x v="4"/>
    <n v="54.6"/>
    <x v="71"/>
    <m/>
    <s v="X"/>
    <m/>
    <n v="205"/>
    <x v="1"/>
    <x v="1"/>
    <x v="0"/>
  </r>
  <r>
    <x v="1"/>
    <s v=""/>
    <x v="4"/>
    <n v="58.5"/>
    <x v="71"/>
    <m/>
    <s v="X"/>
    <m/>
    <n v="206"/>
    <x v="2"/>
    <x v="21"/>
    <x v="0"/>
  </r>
  <r>
    <x v="1"/>
    <s v=""/>
    <x v="4"/>
    <n v="68"/>
    <x v="71"/>
    <m/>
    <s v="X"/>
    <m/>
    <n v="207"/>
    <x v="2"/>
    <x v="22"/>
    <x v="0"/>
  </r>
  <r>
    <x v="1"/>
    <s v=""/>
    <x v="4"/>
    <n v="26"/>
    <x v="71"/>
    <m/>
    <s v="X"/>
    <m/>
    <n v="208"/>
    <x v="2"/>
    <x v="2"/>
    <x v="0"/>
  </r>
  <r>
    <x v="1"/>
    <s v="Non Comptabilisé"/>
    <x v="4"/>
    <n v="24"/>
    <x v="71"/>
    <m/>
    <m/>
    <m/>
    <n v="209"/>
    <x v="50"/>
    <x v="2"/>
    <x v="1"/>
  </r>
  <r>
    <x v="1"/>
    <s v="Non Comptabilisé"/>
    <x v="4"/>
    <n v="15"/>
    <x v="71"/>
    <m/>
    <m/>
    <m/>
    <n v="210"/>
    <x v="51"/>
    <x v="2"/>
    <x v="1"/>
  </r>
  <r>
    <x v="1"/>
    <s v="Non Comptabilisé"/>
    <x v="4"/>
    <n v="10"/>
    <x v="71"/>
    <m/>
    <m/>
    <m/>
    <n v="211"/>
    <x v="52"/>
    <x v="2"/>
    <x v="1"/>
  </r>
  <r>
    <x v="2"/>
    <s v=""/>
    <x v="5"/>
    <n v="-640"/>
    <x v="72"/>
    <m/>
    <m/>
    <m/>
    <n v="212"/>
    <x v="13"/>
    <x v="11"/>
    <x v="0"/>
  </r>
  <r>
    <x v="1"/>
    <s v="Non Comptabilisé"/>
    <x v="5"/>
    <n v="640"/>
    <x v="72"/>
    <m/>
    <m/>
    <m/>
    <n v="213"/>
    <x v="13"/>
    <x v="11"/>
    <x v="1"/>
  </r>
  <r>
    <x v="2"/>
    <s v=""/>
    <x v="5"/>
    <n v="-142.19999999999999"/>
    <x v="72"/>
    <m/>
    <m/>
    <m/>
    <n v="214"/>
    <x v="14"/>
    <x v="12"/>
    <x v="0"/>
  </r>
  <r>
    <x v="1"/>
    <s v="Non Comptabilisé"/>
    <x v="5"/>
    <n v="142.19999999999999"/>
    <x v="72"/>
    <m/>
    <m/>
    <m/>
    <n v="215"/>
    <x v="14"/>
    <x v="12"/>
    <x v="1"/>
  </r>
  <r>
    <x v="1"/>
    <s v=""/>
    <x v="5"/>
    <n v="142"/>
    <x v="73"/>
    <m/>
    <m/>
    <m/>
    <n v="216"/>
    <x v="53"/>
    <x v="5"/>
    <x v="0"/>
  </r>
  <r>
    <x v="2"/>
    <s v=""/>
    <x v="5"/>
    <n v="-4000"/>
    <x v="72"/>
    <m/>
    <m/>
    <m/>
    <n v="217"/>
    <x v="54"/>
    <x v="8"/>
    <x v="2"/>
  </r>
  <r>
    <x v="1"/>
    <s v="Non Comptabilisé"/>
    <x v="5"/>
    <n v="4000"/>
    <x v="72"/>
    <m/>
    <m/>
    <m/>
    <n v="218"/>
    <x v="54"/>
    <x v="8"/>
    <x v="1"/>
  </r>
  <r>
    <x v="1"/>
    <s v=""/>
    <x v="5"/>
    <n v="130"/>
    <x v="74"/>
    <m/>
    <m/>
    <m/>
    <n v="219"/>
    <x v="1"/>
    <x v="1"/>
    <x v="0"/>
  </r>
  <r>
    <x v="1"/>
    <s v=""/>
    <x v="5"/>
    <n v="33"/>
    <x v="74"/>
    <m/>
    <m/>
    <m/>
    <n v="220"/>
    <x v="2"/>
    <x v="21"/>
    <x v="0"/>
  </r>
  <r>
    <x v="1"/>
    <s v=""/>
    <x v="5"/>
    <n v="90.5"/>
    <x v="74"/>
    <m/>
    <m/>
    <m/>
    <n v="221"/>
    <x v="2"/>
    <x v="22"/>
    <x v="0"/>
  </r>
  <r>
    <x v="1"/>
    <s v=""/>
    <x v="5"/>
    <n v="82"/>
    <x v="74"/>
    <m/>
    <m/>
    <m/>
    <n v="223"/>
    <x v="2"/>
    <x v="2"/>
    <x v="0"/>
  </r>
  <r>
    <x v="1"/>
    <s v="Non Comptabilisé"/>
    <x v="5"/>
    <n v="7"/>
    <x v="74"/>
    <m/>
    <m/>
    <m/>
    <n v="224"/>
    <x v="55"/>
    <x v="2"/>
    <x v="1"/>
  </r>
  <r>
    <x v="1"/>
    <s v="Non Comptabilisé"/>
    <x v="5"/>
    <n v="11"/>
    <x v="74"/>
    <m/>
    <m/>
    <m/>
    <n v="224"/>
    <x v="56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4035D9-389F-472D-8BBC-FCC858955FF8}" name="TCD_trésorerie" cacheId="112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4:G119" firstHeaderRow="1" firstDataRow="2" firstDataCol="5"/>
  <pivotFields count="12">
    <pivotField axis="axisRow" compact="0" outline="0" subtotalTop="0" showAll="0" includeNewItemsInFilter="1" sortType="descending">
      <items count="6">
        <item x="0"/>
        <item x="1"/>
        <item x="2"/>
        <item h="1" m="1" x="4"/>
        <item m="1" x="3"/>
        <item t="default"/>
      </items>
    </pivotField>
    <pivotField compact="0" outline="0" subtotalTop="0" showAll="0" includeNewItemsInFilter="1"/>
    <pivotField axis="axisRow" compact="0" outline="0" subtotalTop="0" showAll="0" includeNewItemsInFilter="1" sortType="ascending">
      <items count="9">
        <item x="0"/>
        <item x="1"/>
        <item x="2"/>
        <item x="3"/>
        <item x="4"/>
        <item x="5"/>
        <item m="1" x="7"/>
        <item m="1" x="6"/>
        <item t="default"/>
      </items>
    </pivotField>
    <pivotField dataField="1" compact="0" outline="0" subtotalTop="0" showAll="0" includeNewItemsInFilter="1"/>
    <pivotField axis="axisRow" compact="0" outline="0" subtotalTop="0" showAll="0" includeNewItemsInFilter="1" sortType="ascending" defaultSubtotal="0">
      <items count="94">
        <item m="1" x="89"/>
        <item m="1" x="82"/>
        <item m="1" x="78"/>
        <item m="1" x="91"/>
        <item m="1" x="83"/>
        <item m="1" x="86"/>
        <item m="1" x="87"/>
        <item m="1" x="84"/>
        <item m="1" x="93"/>
        <item m="1" x="92"/>
        <item m="1" x="88"/>
        <item m="1" x="90"/>
        <item m="1" x="85"/>
        <item m="1" x="81"/>
        <item m="1" x="8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79"/>
        <item x="42"/>
        <item x="43"/>
        <item x="44"/>
        <item x="45"/>
        <item x="46"/>
        <item x="47"/>
        <item x="48"/>
        <item x="49"/>
        <item m="1" x="7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70"/>
        <item x="65"/>
        <item m="1" x="75"/>
        <item x="66"/>
        <item x="69"/>
        <item x="68"/>
        <item x="67"/>
        <item x="71"/>
        <item x="73"/>
        <item x="72"/>
        <item x="74"/>
        <item m="1" x="77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71">
        <item x="0"/>
        <item m="1" x="70"/>
        <item m="1" x="57"/>
        <item m="1" x="67"/>
        <item m="1" x="69"/>
        <item m="1" x="66"/>
        <item m="1" x="68"/>
        <item m="1" x="64"/>
        <item m="1" x="65"/>
        <item x="7"/>
        <item x="5"/>
        <item x="6"/>
        <item x="8"/>
        <item x="12"/>
        <item x="15"/>
        <item x="18"/>
        <item x="19"/>
        <item x="17"/>
        <item x="20"/>
        <item x="24"/>
        <item x="25"/>
        <item x="27"/>
        <item x="26"/>
        <item x="28"/>
        <item x="29"/>
        <item x="23"/>
        <item x="1"/>
        <item x="2"/>
        <item m="1" x="60"/>
        <item m="1" x="62"/>
        <item x="21"/>
        <item x="13"/>
        <item x="14"/>
        <item x="30"/>
        <item x="42"/>
        <item x="40"/>
        <item x="38"/>
        <item x="34"/>
        <item x="39"/>
        <item x="37"/>
        <item x="32"/>
        <item x="35"/>
        <item x="36"/>
        <item x="33"/>
        <item m="1" x="61"/>
        <item m="1" x="63"/>
        <item x="10"/>
        <item x="16"/>
        <item x="11"/>
        <item x="31"/>
        <item x="3"/>
        <item x="22"/>
        <item x="44"/>
        <item x="45"/>
        <item x="43"/>
        <item x="4"/>
        <item x="41"/>
        <item x="46"/>
        <item x="47"/>
        <item m="1" x="59"/>
        <item x="9"/>
        <item x="48"/>
        <item x="49"/>
        <item x="50"/>
        <item x="51"/>
        <item x="52"/>
        <item x="53"/>
        <item x="54"/>
        <item m="1" x="58"/>
        <item x="55"/>
        <item x="56"/>
      </items>
    </pivotField>
    <pivotField axis="axisRow" compact="0" outline="0" subtotalTop="0" showAll="0" includeNewItemsInFilter="1" defaultSubtotal="0">
      <items count="30">
        <item x="0"/>
        <item x="9"/>
        <item m="1" x="23"/>
        <item m="1" x="27"/>
        <item m="1" x="26"/>
        <item m="1" x="29"/>
        <item m="1" x="28"/>
        <item m="1" x="25"/>
        <item x="7"/>
        <item x="5"/>
        <item x="6"/>
        <item x="2"/>
        <item x="15"/>
        <item x="14"/>
        <item x="16"/>
        <item x="1"/>
        <item x="12"/>
        <item x="11"/>
        <item m="1" x="24"/>
        <item x="17"/>
        <item x="19"/>
        <item x="21"/>
        <item x="22"/>
        <item x="13"/>
        <item x="10"/>
        <item x="18"/>
        <item x="3"/>
        <item x="4"/>
        <item x="20"/>
        <item x="8"/>
      </items>
    </pivotField>
    <pivotField axis="axisCol" compact="0" outline="0" subtotalTop="0" showAll="0" includeNewItemsInFilter="1">
      <items count="5">
        <item h="1" x="1"/>
        <item x="0"/>
        <item h="1" x="2"/>
        <item h="1" m="1" x="3"/>
        <item t="default"/>
      </items>
    </pivotField>
  </pivotFields>
  <rowFields count="5">
    <field x="0"/>
    <field x="2"/>
    <field x="4"/>
    <field x="9"/>
    <field x="10"/>
  </rowFields>
  <rowItems count="114">
    <i>
      <x/>
      <x/>
      <x v="15"/>
      <x/>
      <x/>
    </i>
    <i t="default" r="1">
      <x/>
    </i>
    <i t="default">
      <x/>
    </i>
    <i>
      <x v="1"/>
      <x/>
      <x v="16"/>
      <x v="26"/>
      <x v="15"/>
    </i>
    <i r="3">
      <x v="27"/>
      <x v="11"/>
    </i>
    <i r="2">
      <x v="17"/>
      <x v="27"/>
      <x v="11"/>
    </i>
    <i r="2">
      <x v="19"/>
      <x v="26"/>
      <x v="15"/>
    </i>
    <i r="3">
      <x v="27"/>
      <x v="11"/>
    </i>
    <i r="2">
      <x v="21"/>
      <x v="27"/>
      <x v="11"/>
    </i>
    <i r="2">
      <x v="22"/>
      <x v="26"/>
      <x v="15"/>
    </i>
    <i r="3">
      <x v="27"/>
      <x v="11"/>
    </i>
    <i r="2">
      <x v="24"/>
      <x v="27"/>
      <x v="29"/>
    </i>
    <i r="2">
      <x v="27"/>
      <x v="26"/>
      <x v="15"/>
    </i>
    <i r="3">
      <x v="27"/>
      <x v="11"/>
    </i>
    <i r="2">
      <x v="29"/>
      <x v="26"/>
      <x v="15"/>
    </i>
    <i r="3">
      <x v="27"/>
      <x v="11"/>
    </i>
    <i t="default" r="1">
      <x/>
    </i>
    <i r="1">
      <x v="1"/>
      <x v="31"/>
      <x v="27"/>
      <x v="11"/>
    </i>
    <i r="2">
      <x v="32"/>
      <x v="26"/>
      <x v="15"/>
    </i>
    <i r="3">
      <x v="27"/>
      <x v="11"/>
    </i>
    <i r="2">
      <x v="33"/>
      <x v="27"/>
      <x v="11"/>
    </i>
    <i r="2">
      <x v="35"/>
      <x v="26"/>
      <x v="15"/>
    </i>
    <i r="3">
      <x v="27"/>
      <x v="11"/>
    </i>
    <i r="2">
      <x v="36"/>
      <x v="27"/>
      <x v="11"/>
    </i>
    <i r="2">
      <x v="39"/>
      <x v="26"/>
      <x v="15"/>
    </i>
    <i r="3">
      <x v="27"/>
      <x v="11"/>
    </i>
    <i r="2">
      <x v="40"/>
      <x v="30"/>
      <x v="19"/>
    </i>
    <i r="2">
      <x v="41"/>
      <x v="27"/>
      <x v="11"/>
    </i>
    <i r="2">
      <x v="43"/>
      <x v="26"/>
      <x v="15"/>
    </i>
    <i r="3">
      <x v="27"/>
      <x v="11"/>
    </i>
    <i t="default" r="1">
      <x v="1"/>
    </i>
    <i r="1">
      <x v="2"/>
      <x v="45"/>
      <x v="27"/>
      <x v="11"/>
    </i>
    <i r="2">
      <x v="46"/>
      <x v="26"/>
      <x v="15"/>
    </i>
    <i r="3">
      <x v="27"/>
      <x v="11"/>
    </i>
    <i r="2">
      <x v="47"/>
      <x v="26"/>
      <x v="15"/>
    </i>
    <i r="3">
      <x v="27"/>
      <x v="11"/>
    </i>
    <i r="2">
      <x v="50"/>
      <x v="27"/>
      <x v="11"/>
    </i>
    <i r="2">
      <x v="53"/>
      <x v="26"/>
      <x v="15"/>
    </i>
    <i r="3">
      <x v="27"/>
      <x v="11"/>
    </i>
    <i r="2">
      <x v="54"/>
      <x v="25"/>
      <x v="13"/>
    </i>
    <i r="2">
      <x v="55"/>
      <x v="27"/>
      <x v="11"/>
    </i>
    <i r="2">
      <x v="58"/>
      <x v="26"/>
      <x v="15"/>
    </i>
    <i r="3">
      <x v="27"/>
      <x v="11"/>
    </i>
    <i r="2">
      <x v="59"/>
      <x v="27"/>
      <x v="11"/>
    </i>
    <i r="3">
      <x v="30"/>
      <x v="19"/>
    </i>
    <i t="default" r="1">
      <x v="2"/>
    </i>
    <i r="1">
      <x v="3"/>
      <x v="62"/>
      <x v="26"/>
      <x v="15"/>
    </i>
    <i r="3">
      <x v="27"/>
      <x v="11"/>
    </i>
    <i r="2">
      <x v="63"/>
      <x v="27"/>
      <x v="11"/>
    </i>
    <i r="2">
      <x v="64"/>
      <x v="26"/>
      <x v="15"/>
    </i>
    <i r="3">
      <x v="27"/>
      <x v="11"/>
    </i>
    <i r="2">
      <x v="65"/>
      <x v="27"/>
      <x v="11"/>
    </i>
    <i r="2">
      <x v="67"/>
      <x v="26"/>
      <x v="15"/>
    </i>
    <i r="3">
      <x v="27"/>
      <x v="11"/>
    </i>
    <i r="2">
      <x v="68"/>
      <x v="27"/>
      <x v="11"/>
    </i>
    <i r="2">
      <x v="70"/>
      <x v="26"/>
      <x v="15"/>
    </i>
    <i r="3">
      <x v="27"/>
      <x v="11"/>
    </i>
    <i r="2">
      <x v="71"/>
      <x v="27"/>
      <x v="11"/>
    </i>
    <i r="2">
      <x v="74"/>
      <x v="26"/>
      <x v="15"/>
    </i>
    <i r="3">
      <x v="27"/>
      <x v="11"/>
    </i>
    <i t="default" r="1">
      <x v="3"/>
    </i>
    <i r="1">
      <x v="4"/>
      <x v="76"/>
      <x v="27"/>
      <x v="11"/>
    </i>
    <i r="2">
      <x v="77"/>
      <x v="49"/>
      <x v="25"/>
    </i>
    <i r="2">
      <x v="78"/>
      <x v="35"/>
      <x v="20"/>
    </i>
    <i r="2">
      <x v="80"/>
      <x v="26"/>
      <x v="15"/>
    </i>
    <i r="3">
      <x v="27"/>
      <x v="11"/>
    </i>
    <i r="4">
      <x v="21"/>
    </i>
    <i r="4">
      <x v="22"/>
    </i>
    <i r="2">
      <x v="83"/>
      <x v="26"/>
      <x v="15"/>
    </i>
    <i r="3">
      <x v="27"/>
      <x v="11"/>
    </i>
    <i r="4">
      <x v="21"/>
    </i>
    <i r="4">
      <x v="22"/>
    </i>
    <i r="2">
      <x v="86"/>
      <x v="26"/>
      <x v="15"/>
    </i>
    <i r="3">
      <x v="27"/>
      <x v="11"/>
    </i>
    <i r="4">
      <x v="21"/>
    </i>
    <i r="4">
      <x v="22"/>
    </i>
    <i r="2">
      <x v="89"/>
      <x v="26"/>
      <x v="15"/>
    </i>
    <i r="3">
      <x v="27"/>
      <x v="11"/>
    </i>
    <i r="4">
      <x v="21"/>
    </i>
    <i r="4">
      <x v="22"/>
    </i>
    <i t="default" r="1">
      <x v="4"/>
    </i>
    <i r="1">
      <x v="5"/>
      <x v="90"/>
      <x v="66"/>
      <x v="9"/>
    </i>
    <i r="2">
      <x v="92"/>
      <x v="26"/>
      <x v="15"/>
    </i>
    <i r="3">
      <x v="27"/>
      <x v="11"/>
    </i>
    <i r="4">
      <x v="21"/>
    </i>
    <i r="4">
      <x v="22"/>
    </i>
    <i t="default" r="1">
      <x v="5"/>
    </i>
    <i t="default">
      <x v="1"/>
    </i>
    <i>
      <x v="2"/>
      <x/>
      <x v="29"/>
      <x v="31"/>
      <x v="17"/>
    </i>
    <i r="3">
      <x v="32"/>
      <x v="16"/>
    </i>
    <i t="default" r="1">
      <x/>
    </i>
    <i r="1">
      <x v="1"/>
      <x v="40"/>
      <x v="31"/>
      <x v="17"/>
    </i>
    <i r="3">
      <x v="32"/>
      <x v="16"/>
    </i>
    <i r="2">
      <x v="44"/>
      <x v="31"/>
      <x v="17"/>
    </i>
    <i r="3">
      <x v="32"/>
      <x v="16"/>
    </i>
    <i t="default" r="1">
      <x v="1"/>
    </i>
    <i r="1">
      <x v="2"/>
      <x v="48"/>
      <x v="25"/>
      <x v="13"/>
    </i>
    <i r="2">
      <x v="56"/>
      <x v="25"/>
      <x v="13"/>
    </i>
    <i r="2">
      <x v="59"/>
      <x v="32"/>
      <x v="16"/>
    </i>
    <i t="default" r="1">
      <x v="2"/>
    </i>
    <i r="1">
      <x v="3"/>
      <x v="62"/>
      <x v="31"/>
      <x v="17"/>
    </i>
    <i r="3">
      <x v="32"/>
      <x v="16"/>
    </i>
    <i r="2">
      <x v="73"/>
      <x v="32"/>
      <x v="16"/>
    </i>
    <i t="default" r="1">
      <x v="3"/>
    </i>
    <i r="1">
      <x v="4"/>
      <x v="80"/>
      <x v="31"/>
      <x v="17"/>
    </i>
    <i r="3">
      <x v="32"/>
      <x v="16"/>
    </i>
    <i r="2">
      <x v="81"/>
      <x v="31"/>
      <x v="17"/>
    </i>
    <i r="3">
      <x v="32"/>
      <x v="16"/>
    </i>
    <i t="default" r="1">
      <x v="4"/>
    </i>
    <i r="1">
      <x v="5"/>
      <x v="91"/>
      <x v="31"/>
      <x v="17"/>
    </i>
    <i r="3">
      <x v="32"/>
      <x v="16"/>
    </i>
    <i t="default" r="1">
      <x v="5"/>
    </i>
    <i t="default">
      <x v="2"/>
    </i>
    <i t="grand">
      <x/>
    </i>
  </rowItems>
  <colFields count="1">
    <field x="11"/>
  </colFields>
  <colItems count="2">
    <i>
      <x v="1"/>
    </i>
    <i t="grand">
      <x/>
    </i>
  </colItems>
  <dataFields count="1">
    <dataField name="Somme de Montant" fld="3" baseField="0" baseItem="0" numFmtId="169"/>
  </dataFields>
  <formats count="6">
    <format dxfId="15">
      <pivotArea field="4" type="button" dataOnly="0" labelOnly="1" outline="0" axis="axisRow" fieldPosition="2"/>
    </format>
    <format dxfId="14">
      <pivotArea outline="0" fieldPosition="0"/>
    </format>
    <format dxfId="13">
      <pivotArea field="11" type="button" dataOnly="0" labelOnly="1" outline="0" axis="axisCol" fieldPosition="0"/>
    </format>
    <format dxfId="12">
      <pivotArea type="topRight" dataOnly="0" labelOnly="1" outline="0" fieldPosition="0"/>
    </format>
    <format dxfId="11">
      <pivotArea dataOnly="0" labelOnly="1" outline="0" fieldPosition="0">
        <references count="1">
          <reference field="11" count="0"/>
        </references>
      </pivotArea>
    </format>
    <format dxfId="10">
      <pivotArea dataOnly="0" labelOnly="1" grandCol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ACF124-B879-4198-A015-1791545F6582}" name="TCD_Activités" cacheId="103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4:E86" firstHeaderRow="1" firstDataRow="2" firstDataCol="2"/>
  <pivotFields count="12">
    <pivotField axis="axisCol" compact="0" outline="0" subtotalTop="0" showAll="0" includeNewItemsInFilter="1">
      <items count="6">
        <item h="1" m="1" x="3"/>
        <item h="1" m="1" x="4"/>
        <item x="2"/>
        <item h="1"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72">
        <item x="0"/>
        <item m="1" x="70"/>
        <item m="1" x="57"/>
        <item m="1" x="67"/>
        <item m="1" x="69"/>
        <item m="1" x="66"/>
        <item m="1" x="68"/>
        <item m="1" x="64"/>
        <item m="1" x="65"/>
        <item x="7"/>
        <item x="5"/>
        <item x="6"/>
        <item x="8"/>
        <item x="12"/>
        <item x="15"/>
        <item x="18"/>
        <item x="19"/>
        <item x="17"/>
        <item x="20"/>
        <item x="24"/>
        <item x="25"/>
        <item x="27"/>
        <item x="26"/>
        <item x="28"/>
        <item x="29"/>
        <item x="23"/>
        <item x="1"/>
        <item x="2"/>
        <item m="1" x="60"/>
        <item m="1" x="62"/>
        <item x="21"/>
        <item x="13"/>
        <item x="14"/>
        <item x="30"/>
        <item x="42"/>
        <item x="40"/>
        <item x="38"/>
        <item x="34"/>
        <item x="39"/>
        <item x="37"/>
        <item x="32"/>
        <item x="35"/>
        <item x="36"/>
        <item x="33"/>
        <item m="1" x="61"/>
        <item m="1" x="63"/>
        <item x="10"/>
        <item x="16"/>
        <item x="11"/>
        <item x="31"/>
        <item x="3"/>
        <item x="22"/>
        <item x="44"/>
        <item x="45"/>
        <item x="43"/>
        <item x="4"/>
        <item x="41"/>
        <item x="46"/>
        <item x="47"/>
        <item m="1" x="59"/>
        <item x="9"/>
        <item x="48"/>
        <item x="49"/>
        <item x="50"/>
        <item x="51"/>
        <item x="52"/>
        <item x="53"/>
        <item x="54"/>
        <item m="1" x="58"/>
        <item x="55"/>
        <item x="56"/>
        <item t="default"/>
      </items>
    </pivotField>
    <pivotField axis="axisRow" compact="0" outline="0" subtotalTop="0" showAll="0" includeNewItemsInFilter="1" sortType="ascending" rankBy="0">
      <items count="31">
        <item x="14"/>
        <item x="16"/>
        <item m="1" x="27"/>
        <item x="5"/>
        <item x="6"/>
        <item x="19"/>
        <item x="1"/>
        <item m="1" x="26"/>
        <item m="1" x="24"/>
        <item x="11"/>
        <item x="12"/>
        <item x="4"/>
        <item x="17"/>
        <item x="15"/>
        <item x="3"/>
        <item m="1" x="29"/>
        <item m="1" x="25"/>
        <item x="13"/>
        <item x="0"/>
        <item m="1" x="28"/>
        <item x="7"/>
        <item x="18"/>
        <item x="20"/>
        <item x="10"/>
        <item x="2"/>
        <item x="22"/>
        <item x="21"/>
        <item h="1" x="9"/>
        <item x="8"/>
        <item m="1" x="23"/>
        <item t="default"/>
      </items>
    </pivotField>
    <pivotField compact="0" outline="0" subtotalTop="0" showAll="0" includeNewItemsInFilter="1"/>
  </pivotFields>
  <rowFields count="2">
    <field x="10"/>
    <field x="9"/>
  </rowFields>
  <rowItems count="81">
    <i>
      <x/>
      <x v="17"/>
    </i>
    <i r="1">
      <x v="20"/>
    </i>
    <i r="1">
      <x v="23"/>
    </i>
    <i r="1">
      <x v="25"/>
    </i>
    <i r="1">
      <x v="34"/>
    </i>
    <i r="1">
      <x v="54"/>
    </i>
    <i r="1">
      <x v="57"/>
    </i>
    <i r="1">
      <x v="58"/>
    </i>
    <i t="default">
      <x/>
    </i>
    <i>
      <x v="1"/>
      <x v="17"/>
    </i>
    <i r="1">
      <x v="33"/>
    </i>
    <i t="default">
      <x v="1"/>
    </i>
    <i>
      <x v="3"/>
      <x v="9"/>
    </i>
    <i r="1">
      <x v="10"/>
    </i>
    <i r="1">
      <x v="19"/>
    </i>
    <i r="1">
      <x v="21"/>
    </i>
    <i r="1">
      <x v="53"/>
    </i>
    <i r="1">
      <x v="66"/>
    </i>
    <i t="default">
      <x v="3"/>
    </i>
    <i>
      <x v="4"/>
      <x v="11"/>
    </i>
    <i r="1">
      <x v="13"/>
    </i>
    <i r="1">
      <x v="15"/>
    </i>
    <i t="default">
      <x v="4"/>
    </i>
    <i>
      <x v="5"/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t="default">
      <x v="5"/>
    </i>
    <i>
      <x v="6"/>
      <x v="26"/>
    </i>
    <i t="default">
      <x v="6"/>
    </i>
    <i>
      <x v="9"/>
      <x v="31"/>
    </i>
    <i t="default">
      <x v="9"/>
    </i>
    <i>
      <x v="10"/>
      <x v="32"/>
    </i>
    <i t="default">
      <x v="10"/>
    </i>
    <i>
      <x v="11"/>
      <x v="55"/>
    </i>
    <i r="1">
      <x v="61"/>
    </i>
    <i r="1">
      <x v="62"/>
    </i>
    <i t="default">
      <x v="11"/>
    </i>
    <i>
      <x v="12"/>
      <x v="30"/>
    </i>
    <i r="1">
      <x v="51"/>
    </i>
    <i t="default">
      <x v="12"/>
    </i>
    <i>
      <x v="13"/>
      <x v="16"/>
    </i>
    <i t="default">
      <x v="13"/>
    </i>
    <i>
      <x v="14"/>
      <x v="50"/>
    </i>
    <i t="default">
      <x v="14"/>
    </i>
    <i>
      <x v="17"/>
      <x v="47"/>
    </i>
    <i t="default">
      <x v="17"/>
    </i>
    <i>
      <x v="20"/>
      <x v="12"/>
    </i>
    <i r="1">
      <x v="18"/>
    </i>
    <i r="1">
      <x v="22"/>
    </i>
    <i r="1">
      <x v="24"/>
    </i>
    <i r="1">
      <x v="52"/>
    </i>
    <i t="default">
      <x v="20"/>
    </i>
    <i>
      <x v="21"/>
      <x v="49"/>
    </i>
    <i t="default">
      <x v="21"/>
    </i>
    <i>
      <x v="22"/>
      <x v="56"/>
    </i>
    <i t="default">
      <x v="22"/>
    </i>
    <i>
      <x v="23"/>
      <x v="48"/>
    </i>
    <i t="default">
      <x v="23"/>
    </i>
    <i>
      <x v="24"/>
      <x v="14"/>
    </i>
    <i r="1">
      <x v="27"/>
    </i>
    <i r="1">
      <x v="63"/>
    </i>
    <i r="1">
      <x v="64"/>
    </i>
    <i r="1">
      <x v="65"/>
    </i>
    <i r="1">
      <x v="69"/>
    </i>
    <i r="1">
      <x v="70"/>
    </i>
    <i t="default">
      <x v="24"/>
    </i>
    <i>
      <x v="25"/>
      <x v="27"/>
    </i>
    <i t="default">
      <x v="25"/>
    </i>
    <i>
      <x v="26"/>
      <x v="27"/>
    </i>
    <i t="default">
      <x v="26"/>
    </i>
    <i>
      <x v="28"/>
      <x v="27"/>
    </i>
    <i r="1">
      <x v="60"/>
    </i>
    <i r="1">
      <x v="67"/>
    </i>
    <i t="default">
      <x v="28"/>
    </i>
    <i t="grand">
      <x/>
    </i>
  </rowItems>
  <colFields count="1">
    <field x="0"/>
  </colFields>
  <colItems count="3">
    <i>
      <x v="2"/>
    </i>
    <i>
      <x v="4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42D55F-F5CE-4806-ADE5-412FF3E83B07}" name="TCD_Compte_de_résultat" cacheId="97" applyNumberFormats="0" applyBorderFormats="0" applyFontFormats="0" applyPatternFormats="0" applyAlignmentFormats="0" applyWidthHeightFormats="1" dataCaption="Données" updatedVersion="8" minRefreshableVersion="3" showMemberPropertyTips="0" useAutoFormatting="1" rowGrandTotals="0" colGrandTotals="0" itemPrintTitles="1" createdVersion="8" indent="0" compact="0" compactData="0" gridDropZones="1" multipleFieldFilters="0" chartFormat="6">
  <location ref="C4:E26" firstHeaderRow="1" firstDataRow="2" firstDataCol="1"/>
  <pivotFields count="12">
    <pivotField axis="axisCol" compact="0" outline="0" subtotalTop="0" showAll="0" includeNewItemsInFilter="1">
      <items count="6">
        <item h="1" m="1" x="3"/>
        <item h="1" m="1" x="4"/>
        <item x="2"/>
        <item h="1"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rankBy="0">
      <items count="31">
        <item x="14"/>
        <item x="16"/>
        <item m="1" x="27"/>
        <item x="5"/>
        <item x="6"/>
        <item x="19"/>
        <item x="1"/>
        <item m="1" x="26"/>
        <item m="1" x="24"/>
        <item x="11"/>
        <item x="12"/>
        <item x="4"/>
        <item x="17"/>
        <item x="15"/>
        <item x="3"/>
        <item m="1" x="29"/>
        <item m="1" x="25"/>
        <item x="13"/>
        <item x="0"/>
        <item m="1" x="28"/>
        <item x="7"/>
        <item x="18"/>
        <item x="20"/>
        <item x="10"/>
        <item x="2"/>
        <item x="22"/>
        <item x="21"/>
        <item h="1" x="9"/>
        <item x="8"/>
        <item m="1" x="23"/>
        <item t="default"/>
      </items>
    </pivotField>
    <pivotField compact="0" outline="0" subtotalTop="0" showAll="0" includeNewItemsInFilter="1"/>
  </pivotFields>
  <rowFields count="1">
    <field x="10"/>
  </rowFields>
  <rowItems count="21">
    <i>
      <x/>
    </i>
    <i>
      <x v="1"/>
    </i>
    <i>
      <x v="3"/>
    </i>
    <i>
      <x v="4"/>
    </i>
    <i>
      <x v="5"/>
    </i>
    <i>
      <x v="6"/>
    </i>
    <i>
      <x v="9"/>
    </i>
    <i>
      <x v="10"/>
    </i>
    <i>
      <x v="11"/>
    </i>
    <i>
      <x v="12"/>
    </i>
    <i>
      <x v="13"/>
    </i>
    <i>
      <x v="14"/>
    </i>
    <i>
      <x v="17"/>
    </i>
    <i>
      <x v="20"/>
    </i>
    <i>
      <x v="21"/>
    </i>
    <i>
      <x v="22"/>
    </i>
    <i>
      <x v="23"/>
    </i>
    <i>
      <x v="24"/>
    </i>
    <i>
      <x v="25"/>
    </i>
    <i>
      <x v="26"/>
    </i>
    <i>
      <x v="28"/>
    </i>
  </rowItems>
  <colFields count="1">
    <field x="0"/>
  </colFields>
  <colItems count="2">
    <i>
      <x v="2"/>
    </i>
    <i>
      <x v="4"/>
    </i>
  </colItems>
  <dataFields count="1">
    <dataField name="Somme de Montant" fld="3" baseField="0" baseItem="0" numFmtId="169"/>
  </dataFields>
  <formats count="5">
    <format dxfId="9">
      <pivotArea outline="0" fieldPosition="0"/>
    </format>
    <format dxfId="8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outline="0" fieldPosition="0">
        <references count="1">
          <reference field="0" count="0"/>
        </references>
      </pivotArea>
    </format>
    <format dxfId="5">
      <pivotArea dataOnly="0" labelOnly="1" grandCol="1" outline="0" fieldPosition="0"/>
    </format>
  </formats>
  <chartFormats count="2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D169C2-5AEA-438B-814E-557F1864C6B0}" name="TCD_Banque" cacheId="92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7:H100" firstHeaderRow="1" firstDataRow="2" firstDataCol="6"/>
  <pivotFields count="12">
    <pivotField axis="axisRow" compact="0" outline="0" subtotalTop="0" showAll="0" includeNewItemsInFilter="1">
      <items count="6">
        <item m="1" x="3"/>
        <item h="1" m="1" x="4"/>
        <item x="2"/>
        <item x="0"/>
        <item x="1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x="3"/>
        <item m="1" x="4"/>
        <item t="default"/>
      </items>
    </pivotField>
    <pivotField axis="axisRow" compact="0" outline="0" subtotalTop="0" showAll="0" includeNewItemsInFilter="1" sortType="ascending" defaultSubtotal="0">
      <items count="8">
        <item x="0"/>
        <item x="1"/>
        <item x="2"/>
        <item x="3"/>
        <item x="4"/>
        <item x="5"/>
        <item m="1" x="7"/>
        <item m="1" x="6"/>
      </items>
    </pivotField>
    <pivotField dataField="1" compact="0" outline="0" subtotalTop="0" showAll="0" includeNewItemsInFilter="1"/>
    <pivotField axis="axisRow" compact="0" outline="0" subtotalTop="0" showAll="0" includeNewItemsInFilter="1" sortType="ascending" defaultSubtotal="0">
      <items count="94">
        <item m="1" x="89"/>
        <item m="1" x="82"/>
        <item m="1" x="78"/>
        <item m="1" x="91"/>
        <item m="1" x="83"/>
        <item m="1" x="86"/>
        <item m="1" x="87"/>
        <item m="1" x="84"/>
        <item m="1" x="93"/>
        <item m="1" x="92"/>
        <item m="1" x="88"/>
        <item m="1" x="90"/>
        <item m="1" x="85"/>
        <item m="1" x="81"/>
        <item m="1" x="8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79"/>
        <item x="42"/>
        <item x="43"/>
        <item x="44"/>
        <item x="45"/>
        <item x="46"/>
        <item x="47"/>
        <item x="48"/>
        <item x="49"/>
        <item m="1" x="7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70"/>
        <item x="65"/>
        <item m="1" x="75"/>
        <item x="66"/>
        <item x="69"/>
        <item x="68"/>
        <item x="67"/>
        <item x="71"/>
        <item x="73"/>
        <item x="72"/>
        <item x="74"/>
        <item m="1" x="77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71">
        <item x="0"/>
        <item m="1" x="70"/>
        <item m="1" x="57"/>
        <item m="1" x="67"/>
        <item m="1" x="69"/>
        <item m="1" x="66"/>
        <item m="1" x="68"/>
        <item m="1" x="64"/>
        <item m="1" x="65"/>
        <item x="7"/>
        <item x="5"/>
        <item x="6"/>
        <item x="8"/>
        <item x="12"/>
        <item x="15"/>
        <item x="18"/>
        <item x="19"/>
        <item x="17"/>
        <item x="20"/>
        <item x="24"/>
        <item x="25"/>
        <item x="27"/>
        <item x="26"/>
        <item x="28"/>
        <item x="29"/>
        <item x="23"/>
        <item x="1"/>
        <item x="2"/>
        <item m="1" x="60"/>
        <item m="1" x="62"/>
        <item x="21"/>
        <item x="13"/>
        <item x="14"/>
        <item x="30"/>
        <item x="42"/>
        <item x="40"/>
        <item x="38"/>
        <item x="34"/>
        <item x="39"/>
        <item x="37"/>
        <item x="32"/>
        <item x="35"/>
        <item x="36"/>
        <item x="33"/>
        <item m="1" x="61"/>
        <item m="1" x="63"/>
        <item x="10"/>
        <item x="16"/>
        <item x="11"/>
        <item x="31"/>
        <item x="3"/>
        <item x="22"/>
        <item x="44"/>
        <item x="45"/>
        <item x="43"/>
        <item x="4"/>
        <item x="41"/>
        <item x="46"/>
        <item x="47"/>
        <item m="1" x="59"/>
        <item x="9"/>
        <item x="48"/>
        <item x="49"/>
        <item x="50"/>
        <item x="51"/>
        <item x="52"/>
        <item x="53"/>
        <item x="54"/>
        <item m="1" x="58"/>
        <item x="55"/>
        <item x="56"/>
      </items>
    </pivotField>
    <pivotField axis="axisRow" compact="0" outline="0" subtotalTop="0" showAll="0" includeNewItemsInFilter="1">
      <items count="31">
        <item x="0"/>
        <item x="9"/>
        <item m="1" x="23"/>
        <item m="1" x="27"/>
        <item m="1" x="26"/>
        <item m="1" x="29"/>
        <item m="1" x="28"/>
        <item m="1" x="25"/>
        <item x="7"/>
        <item x="5"/>
        <item x="6"/>
        <item x="2"/>
        <item x="15"/>
        <item x="14"/>
        <item x="16"/>
        <item x="1"/>
        <item x="12"/>
        <item x="11"/>
        <item m="1" x="24"/>
        <item x="17"/>
        <item x="19"/>
        <item x="21"/>
        <item x="22"/>
        <item x="13"/>
        <item x="10"/>
        <item x="18"/>
        <item x="3"/>
        <item x="4"/>
        <item x="20"/>
        <item x="8"/>
        <item t="default"/>
      </items>
    </pivotField>
    <pivotField axis="axisCol" compact="0" outline="0" subtotalTop="0" showAll="0" includeNewItemsInFilter="1">
      <items count="5">
        <item x="1"/>
        <item h="1" x="0"/>
        <item h="1" x="2"/>
        <item h="1" m="1" x="3"/>
        <item t="default"/>
      </items>
    </pivotField>
  </pivotFields>
  <rowFields count="6">
    <field x="1"/>
    <field x="0"/>
    <field x="2"/>
    <field x="4"/>
    <field x="9"/>
    <field x="10"/>
  </rowFields>
  <rowItems count="92">
    <i>
      <x v="1"/>
      <x v="3"/>
      <x/>
      <x v="15"/>
      <x/>
      <x/>
    </i>
    <i t="default" r="1">
      <x v="3"/>
    </i>
    <i t="default">
      <x v="1"/>
    </i>
    <i>
      <x v="2"/>
      <x v="2"/>
      <x/>
      <x v="20"/>
      <x v="55"/>
      <x v="27"/>
    </i>
    <i r="3">
      <x v="23"/>
      <x v="9"/>
      <x v="9"/>
    </i>
    <i r="4">
      <x v="10"/>
      <x v="9"/>
    </i>
    <i r="4">
      <x v="11"/>
      <x v="10"/>
    </i>
    <i r="4">
      <x v="12"/>
      <x v="8"/>
    </i>
    <i r="3">
      <x v="25"/>
      <x v="60"/>
      <x v="29"/>
    </i>
    <i r="3">
      <x v="26"/>
      <x v="48"/>
      <x v="24"/>
    </i>
    <i r="3">
      <x v="28"/>
      <x v="13"/>
      <x v="10"/>
    </i>
    <i r="2">
      <x v="1"/>
      <x v="30"/>
      <x v="47"/>
      <x v="23"/>
    </i>
    <i r="3">
      <x v="34"/>
      <x v="17"/>
      <x v="13"/>
    </i>
    <i r="3">
      <x v="36"/>
      <x v="15"/>
      <x v="10"/>
    </i>
    <i r="3">
      <x v="37"/>
      <x v="48"/>
      <x v="24"/>
    </i>
    <i r="3">
      <x v="38"/>
      <x v="16"/>
      <x v="12"/>
    </i>
    <i r="4">
      <x v="18"/>
      <x v="8"/>
    </i>
    <i r="3">
      <x v="39"/>
      <x v="17"/>
      <x v="14"/>
    </i>
    <i r="4">
      <x v="55"/>
      <x v="27"/>
    </i>
    <i r="2">
      <x v="2"/>
      <x v="45"/>
      <x v="47"/>
      <x v="23"/>
    </i>
    <i r="3">
      <x v="49"/>
      <x v="19"/>
      <x v="9"/>
    </i>
    <i r="3">
      <x v="51"/>
      <x v="20"/>
      <x v="13"/>
    </i>
    <i r="3">
      <x v="52"/>
      <x v="22"/>
      <x v="8"/>
    </i>
    <i r="3">
      <x v="53"/>
      <x v="21"/>
      <x v="9"/>
    </i>
    <i r="3">
      <x v="55"/>
      <x v="48"/>
      <x v="24"/>
    </i>
    <i r="3">
      <x v="60"/>
      <x v="47"/>
      <x v="23"/>
    </i>
    <i r="2">
      <x v="3"/>
      <x v="65"/>
      <x v="23"/>
      <x v="13"/>
    </i>
    <i r="3">
      <x v="67"/>
      <x v="24"/>
      <x v="8"/>
    </i>
    <i r="3">
      <x v="69"/>
      <x v="48"/>
      <x v="24"/>
    </i>
    <i r="3">
      <x v="72"/>
      <x v="20"/>
      <x v="13"/>
    </i>
    <i r="3">
      <x v="74"/>
      <x v="17"/>
      <x v="14"/>
    </i>
    <i r="4">
      <x v="33"/>
      <x v="14"/>
    </i>
    <i r="2">
      <x v="4"/>
      <x v="75"/>
      <x v="47"/>
      <x v="23"/>
    </i>
    <i r="3">
      <x v="77"/>
      <x v="17"/>
      <x v="13"/>
    </i>
    <i r="4">
      <x v="49"/>
      <x v="25"/>
    </i>
    <i r="3">
      <x v="80"/>
      <x v="17"/>
      <x v="14"/>
    </i>
    <i r="4">
      <x v="33"/>
      <x v="14"/>
    </i>
    <i r="4">
      <x v="34"/>
      <x v="13"/>
    </i>
    <i r="3">
      <x v="82"/>
      <x v="61"/>
      <x v="27"/>
    </i>
    <i t="default" r="1">
      <x v="2"/>
    </i>
    <i r="1">
      <x v="4"/>
      <x/>
      <x v="18"/>
      <x v="50"/>
      <x v="26"/>
    </i>
    <i r="3">
      <x v="29"/>
      <x v="14"/>
      <x v="11"/>
    </i>
    <i r="4">
      <x v="31"/>
      <x v="17"/>
    </i>
    <i r="4">
      <x v="32"/>
      <x v="16"/>
    </i>
    <i r="2">
      <x v="1"/>
      <x v="40"/>
      <x v="31"/>
      <x v="17"/>
    </i>
    <i r="4">
      <x v="32"/>
      <x v="16"/>
    </i>
    <i r="4">
      <x v="51"/>
      <x v="19"/>
    </i>
    <i r="3">
      <x v="42"/>
      <x v="51"/>
      <x v="19"/>
    </i>
    <i r="3">
      <x v="44"/>
      <x v="31"/>
      <x v="17"/>
    </i>
    <i r="4">
      <x v="32"/>
      <x v="16"/>
    </i>
    <i r="2">
      <x v="2"/>
      <x v="46"/>
      <x v="14"/>
      <x v="11"/>
    </i>
    <i r="3">
      <x v="59"/>
      <x v="32"/>
      <x v="16"/>
    </i>
    <i r="3">
      <x v="61"/>
      <x v="14"/>
      <x v="11"/>
    </i>
    <i r="2">
      <x v="3"/>
      <x v="62"/>
      <x v="31"/>
      <x v="17"/>
    </i>
    <i r="4">
      <x v="32"/>
      <x v="16"/>
    </i>
    <i r="3">
      <x v="73"/>
      <x v="32"/>
      <x v="16"/>
    </i>
    <i r="2">
      <x v="4"/>
      <x v="79"/>
      <x v="14"/>
      <x v="11"/>
    </i>
    <i r="4">
      <x v="56"/>
      <x v="28"/>
    </i>
    <i t="default" r="1">
      <x v="4"/>
    </i>
    <i t="default">
      <x v="2"/>
    </i>
    <i>
      <x v="4"/>
      <x v="2"/>
      <x v="4"/>
      <x v="81"/>
      <x v="54"/>
      <x v="13"/>
    </i>
    <i r="3">
      <x v="83"/>
      <x v="52"/>
      <x v="8"/>
    </i>
    <i r="3">
      <x v="85"/>
      <x v="53"/>
      <x v="9"/>
    </i>
    <i r="3">
      <x v="87"/>
      <x v="57"/>
      <x v="13"/>
    </i>
    <i r="4">
      <x v="58"/>
      <x v="13"/>
    </i>
    <i r="3">
      <x v="88"/>
      <x v="57"/>
      <x v="13"/>
    </i>
    <i t="default" r="1">
      <x v="2"/>
    </i>
    <i r="1">
      <x v="4"/>
      <x v="4"/>
      <x v="78"/>
      <x v="36"/>
      <x v="20"/>
    </i>
    <i r="4">
      <x v="37"/>
      <x v="20"/>
    </i>
    <i r="4">
      <x v="38"/>
      <x v="20"/>
    </i>
    <i r="4">
      <x v="39"/>
      <x v="20"/>
    </i>
    <i r="4">
      <x v="40"/>
      <x v="20"/>
    </i>
    <i r="4">
      <x v="41"/>
      <x v="20"/>
    </i>
    <i r="4">
      <x v="42"/>
      <x v="20"/>
    </i>
    <i r="4">
      <x v="43"/>
      <x v="20"/>
    </i>
    <i r="3">
      <x v="80"/>
      <x v="31"/>
      <x v="17"/>
    </i>
    <i r="4">
      <x v="32"/>
      <x v="16"/>
    </i>
    <i r="3">
      <x v="81"/>
      <x v="31"/>
      <x v="17"/>
    </i>
    <i r="4">
      <x v="32"/>
      <x v="16"/>
    </i>
    <i r="3">
      <x v="83"/>
      <x v="14"/>
      <x v="11"/>
    </i>
    <i r="3">
      <x v="89"/>
      <x v="62"/>
      <x v="27"/>
    </i>
    <i r="4">
      <x v="63"/>
      <x v="11"/>
    </i>
    <i r="4">
      <x v="64"/>
      <x v="11"/>
    </i>
    <i r="4">
      <x v="65"/>
      <x v="11"/>
    </i>
    <i r="2">
      <x v="5"/>
      <x v="91"/>
      <x v="31"/>
      <x v="17"/>
    </i>
    <i r="4">
      <x v="32"/>
      <x v="16"/>
    </i>
    <i r="4">
      <x v="67"/>
      <x v="29"/>
    </i>
    <i r="3">
      <x v="92"/>
      <x v="69"/>
      <x v="11"/>
    </i>
    <i r="4">
      <x v="70"/>
      <x v="11"/>
    </i>
    <i t="default" r="1">
      <x v="4"/>
    </i>
    <i t="default">
      <x v="4"/>
    </i>
    <i t="grand">
      <x/>
    </i>
  </rowItems>
  <colFields count="1">
    <field x="11"/>
  </colFields>
  <colItems count="2">
    <i>
      <x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F447AB-3ACA-421A-828C-BE2F9F959D9F}" name="TCD_Bilan1" cacheId="82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15:F28" firstHeaderRow="1" firstDataRow="2" firstDataCol="2"/>
  <pivotFields count="12">
    <pivotField axis="axisRow" compact="0" outline="0" subtotalTop="0" showAll="0" includeNewItemsInFilter="1">
      <items count="6">
        <item m="1" x="3"/>
        <item x="2"/>
        <item x="1"/>
        <item x="0"/>
        <item m="1" x="4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x="3"/>
        <item m="1" x="4"/>
        <item t="default"/>
      </items>
    </pivotField>
    <pivotField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Col" compact="0" outline="0" subtotalTop="0" showAll="0" includeNewItemsInFilter="1">
      <items count="5">
        <item x="1"/>
        <item x="0"/>
        <item x="2"/>
        <item h="1" m="1" x="3"/>
        <item t="default"/>
      </items>
    </pivotField>
  </pivotFields>
  <rowFields count="2">
    <field x="1"/>
    <field x="0"/>
  </rowFields>
  <rowItems count="12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r="1">
      <x v="2"/>
    </i>
    <i t="default">
      <x v="2"/>
    </i>
    <i>
      <x v="4"/>
      <x v="1"/>
    </i>
    <i r="1">
      <x v="2"/>
    </i>
    <i t="default">
      <x v="4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DE0F33-8417-4C54-9E93-D878B0E379F0}" name="TCD_Bilan2" cacheId="82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38:E48" firstHeaderRow="1" firstDataRow="2" firstDataCol="2"/>
  <pivotFields count="12">
    <pivotField axis="axisRow" compact="0" outline="0" subtotalTop="0" showAll="0" includeNewItemsInFilter="1">
      <items count="6">
        <item m="1" x="3"/>
        <item x="2"/>
        <item x="1"/>
        <item x="0"/>
        <item m="1" x="4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h="1" x="3"/>
        <item m="1" x="4"/>
        <item t="default"/>
      </items>
    </pivotField>
    <pivotField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Col" compact="0" outline="0" subtotalTop="0" showAll="0" includeNewItemsInFilter="1">
      <items count="5">
        <item x="1"/>
        <item h="1" x="0"/>
        <item x="2"/>
        <item h="1" m="1" x="3"/>
        <item t="default"/>
      </items>
    </pivotField>
  </pivotFields>
  <rowFields count="2">
    <field x="1"/>
    <field x="0"/>
  </rowFields>
  <rowItems count="9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r="1">
      <x v="2"/>
    </i>
    <i t="default">
      <x v="2"/>
    </i>
    <i t="grand">
      <x/>
    </i>
  </rowItems>
  <colFields count="1">
    <field x="11"/>
  </colFields>
  <colItems count="3">
    <i>
      <x/>
    </i>
    <i>
      <x v="2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C01DA6-76BA-4DF4-BE6C-E340710E51FC}" name="tActivités" displayName="tActivités" ref="B6:B35" totalsRowShown="0" headerRowDxfId="30" dataDxfId="29" dataCellStyle="_x0007__x000b_">
  <autoFilter ref="B6:B35" xr:uid="{99C01DA6-76BA-4DF4-BE6C-E340710E51FC}"/>
  <tableColumns count="1">
    <tableColumn id="1" xr3:uid="{D20FF7AC-3D4A-4D0A-AA5F-E57B902009BF}" name="Activités" dataDxfId="28" dataCellStyle="_x0007__x000b_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ECED65-F440-452D-8CD3-C0438332FF72}" name="tComptes" displayName="tComptes" ref="A6:A9" totalsRowShown="0" headerRowDxfId="27" dataDxfId="26" dataCellStyle="_x0007__x000b_">
  <autoFilter ref="A6:A9" xr:uid="{E7ECED65-F440-452D-8CD3-C0438332FF72}"/>
  <tableColumns count="1">
    <tableColumn id="1" xr3:uid="{A414CE86-6D79-473D-8C34-8293C0AC19F7}" name="Compte" dataDxfId="25" dataCellStyle="_x0007__x000b_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F5607D-4F5E-4DD6-9000-702389BE27A0}" name="tJournal" displayName="tJournal" ref="A1:L228" totalsRowShown="0" headerRowDxfId="24" tableBorderDxfId="23" headerRowCellStyle="_x0007__x000b_">
  <autoFilter ref="A1:L228" xr:uid="{64F5607D-4F5E-4DD6-9000-702389BE27A0}"/>
  <tableColumns count="12">
    <tableColumn id="1" xr3:uid="{70DDD0F8-4E4E-498D-8B16-FB05849FFA21}" name="Nature" dataDxfId="22" dataCellStyle="Milliers">
      <calculatedColumnFormula>IF(D2&lt;&gt;"",IF(D2&lt;0,"dépenses",IF(D2&gt;0,"recettes","--")),"")</calculatedColumnFormula>
    </tableColumn>
    <tableColumn id="2" xr3:uid="{B46F407E-5B86-457B-A81B-DE438C3092AB}" name="CNC" dataDxfId="21" dataCellStyle="_x0007__x000b_">
      <calculatedColumnFormula>IF(L2="Banque",IF(G2&lt;&gt;"","Comptabilisé","Non Comptabilisé"),"")</calculatedColumnFormula>
    </tableColumn>
    <tableColumn id="3" xr3:uid="{947BEAD2-D704-4FD6-B5C2-D929DB176BB1}" name="mois" dataDxfId="20">
      <calculatedColumnFormula>IF(E2&lt;&gt;"",MONTH(E2),"")</calculatedColumnFormula>
    </tableColumn>
    <tableColumn id="4" xr3:uid="{410B53C3-E856-4F17-B317-796F6B828B5B}" name="Montant" dataDxfId="19" dataCellStyle="_x0007__x000b_"/>
    <tableColumn id="5" xr3:uid="{8D115F84-830B-43B0-83C5-DFF632E37F37}" name="date" dataDxfId="18" dataCellStyle="_x0007__x000b_"/>
    <tableColumn id="6" xr3:uid="{13D58CA8-242B-40D1-B7AD-902C62CD65DF}" name="N° d'enregistrement" dataDxfId="4" dataCellStyle="Milliers"/>
    <tableColumn id="7" xr3:uid="{AF381419-A2C7-4973-A371-793DE58F1CE1}" name="B" dataDxfId="3" dataCellStyle="_x0007__x000b_"/>
    <tableColumn id="8" xr3:uid="{A3020246-D0D9-4D35-BE9F-5C257BBCE418}" name="ref1" dataDxfId="2" dataCellStyle="_x0007__x000b_"/>
    <tableColumn id="9" xr3:uid="{726C6640-4073-48C0-8478-AA6FEE6663CF}" name="ref2" dataDxfId="0" dataCellStyle="_x0007__x000b_"/>
    <tableColumn id="10" xr3:uid="{F47C09AA-ABF9-460B-926C-EA6E3B22644A}" name="libellé" dataDxfId="1" dataCellStyle="_x0007__x000b_"/>
    <tableColumn id="11" xr3:uid="{8FFF15A0-8754-4B58-9900-CD4B8AE2AAD9}" name="imputation" dataDxfId="17" dataCellStyle="_x0007__x000b_"/>
    <tableColumn id="12" xr3:uid="{2CAF5514-ECB9-471E-936C-3A876674C37C}" name="Compte" dataDxfId="16" dataCellStyle="_x0007__x000b_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7DE15-5F00-423F-9731-264CEF20D86E}">
  <sheetPr codeName="wks01">
    <pageSetUpPr fitToPage="1"/>
  </sheetPr>
  <dimension ref="A2:Q79"/>
  <sheetViews>
    <sheetView showGridLines="0" showRowColHeaders="0" workbookViewId="0"/>
  </sheetViews>
  <sheetFormatPr baseColWidth="10" defaultRowHeight="24" customHeight="1" x14ac:dyDescent="0.25"/>
  <cols>
    <col min="1" max="1" width="4.90625" customWidth="1"/>
  </cols>
  <sheetData>
    <row r="2" spans="1:17" ht="24" customHeight="1" x14ac:dyDescent="0.65">
      <c r="B2" s="156" t="s">
        <v>94</v>
      </c>
      <c r="C2" s="156"/>
      <c r="D2" s="156"/>
      <c r="E2" s="156"/>
      <c r="F2" s="156"/>
      <c r="G2" s="156"/>
    </row>
    <row r="3" spans="1:17" ht="24" customHeight="1" x14ac:dyDescent="0.25">
      <c r="B3" s="1" t="s">
        <v>83</v>
      </c>
      <c r="F3" s="1"/>
      <c r="G3" s="1"/>
      <c r="H3" s="1" t="s">
        <v>82</v>
      </c>
    </row>
    <row r="4" spans="1:17" ht="24" customHeight="1" x14ac:dyDescent="0.25">
      <c r="B4" s="1"/>
    </row>
    <row r="5" spans="1:17" ht="24" customHeight="1" x14ac:dyDescent="0.25">
      <c r="B5" s="73" t="s">
        <v>48</v>
      </c>
      <c r="D5" s="74" t="s">
        <v>84</v>
      </c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7" s="3" customFormat="1" ht="24" customHeight="1" x14ac:dyDescent="0.25">
      <c r="A6" s="1"/>
      <c r="B6" s="73"/>
      <c r="C6"/>
      <c r="D6" s="74" t="s">
        <v>81</v>
      </c>
      <c r="E6" s="74"/>
      <c r="F6" s="74"/>
      <c r="G6" s="74"/>
      <c r="H6" s="74"/>
      <c r="I6" s="74"/>
      <c r="J6"/>
      <c r="K6"/>
      <c r="L6"/>
      <c r="M6"/>
      <c r="N6"/>
    </row>
    <row r="7" spans="1:17" s="3" customFormat="1" ht="24" customHeight="1" x14ac:dyDescent="0.25">
      <c r="A7" s="1"/>
      <c r="B7" s="73" t="s">
        <v>49</v>
      </c>
      <c r="C7"/>
      <c r="D7" s="74" t="s">
        <v>85</v>
      </c>
      <c r="E7" s="74"/>
      <c r="F7" s="74"/>
      <c r="G7" s="74"/>
      <c r="H7" s="74"/>
      <c r="I7" s="74"/>
      <c r="J7"/>
      <c r="K7"/>
      <c r="L7"/>
    </row>
    <row r="8" spans="1:17" s="3" customFormat="1" ht="24" customHeight="1" x14ac:dyDescent="0.25">
      <c r="A8" s="1"/>
      <c r="B8" s="73" t="s">
        <v>50</v>
      </c>
      <c r="C8"/>
      <c r="D8" t="s">
        <v>55</v>
      </c>
      <c r="E8"/>
      <c r="F8"/>
      <c r="G8"/>
      <c r="H8"/>
      <c r="I8"/>
      <c r="J8"/>
      <c r="K8"/>
    </row>
    <row r="9" spans="1:17" s="3" customFormat="1" ht="24" customHeight="1" x14ac:dyDescent="0.25">
      <c r="A9"/>
      <c r="B9" s="73" t="s">
        <v>40</v>
      </c>
      <c r="C9"/>
      <c r="D9" t="s">
        <v>56</v>
      </c>
      <c r="E9"/>
      <c r="F9"/>
      <c r="G9"/>
      <c r="H9"/>
      <c r="I9"/>
      <c r="J9"/>
      <c r="K9"/>
      <c r="O9" s="2"/>
      <c r="P9" s="2"/>
      <c r="Q9" s="2"/>
    </row>
    <row r="10" spans="1:17" s="3" customFormat="1" ht="24" customHeight="1" x14ac:dyDescent="0.25">
      <c r="A10"/>
      <c r="B10" s="73" t="s">
        <v>51</v>
      </c>
      <c r="C10"/>
      <c r="D10" t="s">
        <v>57</v>
      </c>
      <c r="E10"/>
      <c r="F10"/>
      <c r="G10"/>
      <c r="H10"/>
      <c r="I10"/>
      <c r="M10" s="2"/>
      <c r="N10" s="2"/>
      <c r="O10" s="2"/>
      <c r="P10" s="2"/>
      <c r="Q10" s="2"/>
    </row>
    <row r="11" spans="1:17" s="3" customFormat="1" ht="24" customHeight="1" x14ac:dyDescent="0.25">
      <c r="A11"/>
      <c r="B11" s="75" t="s">
        <v>43</v>
      </c>
      <c r="C11" s="2"/>
      <c r="D11" s="2" t="s">
        <v>58</v>
      </c>
      <c r="E11" s="2"/>
      <c r="F11" s="2"/>
      <c r="G11" s="2"/>
      <c r="H11" s="2"/>
      <c r="I11" s="2"/>
      <c r="J11"/>
      <c r="K11" s="2"/>
      <c r="L11" s="2"/>
      <c r="M11" s="2"/>
      <c r="N11" s="2"/>
      <c r="O11" s="2"/>
      <c r="P11" s="2"/>
      <c r="Q11" s="2"/>
    </row>
    <row r="12" spans="1:17" s="3" customFormat="1" ht="24" customHeight="1" x14ac:dyDescent="0.25">
      <c r="A12"/>
      <c r="B12" s="73" t="s">
        <v>76</v>
      </c>
      <c r="C12" s="2"/>
      <c r="D12" s="76" t="s">
        <v>62</v>
      </c>
      <c r="E12" s="76"/>
      <c r="F12" s="76"/>
      <c r="G12" s="76"/>
      <c r="H12" s="2"/>
      <c r="I12" s="2"/>
      <c r="J12"/>
      <c r="K12" s="2"/>
      <c r="L12" s="2"/>
      <c r="M12" s="2"/>
      <c r="N12" s="2"/>
      <c r="O12" s="2"/>
      <c r="P12" s="2"/>
      <c r="Q12" s="2"/>
    </row>
    <row r="13" spans="1:17" s="3" customFormat="1" ht="24" customHeight="1" x14ac:dyDescent="0.25">
      <c r="A13"/>
      <c r="B13" s="75" t="s">
        <v>42</v>
      </c>
      <c r="C13" s="2"/>
      <c r="D13" s="2" t="s">
        <v>59</v>
      </c>
      <c r="E13" s="2"/>
      <c r="F13" s="2"/>
      <c r="G13" s="2"/>
      <c r="H13" s="2"/>
      <c r="I13" s="2"/>
      <c r="J13"/>
      <c r="K13" s="2"/>
      <c r="L13" s="2"/>
      <c r="M13" s="2"/>
      <c r="N13" s="2"/>
    </row>
    <row r="14" spans="1:17" s="3" customFormat="1" ht="24" customHeight="1" x14ac:dyDescent="0.25">
      <c r="A14"/>
      <c r="B14" s="75" t="s">
        <v>41</v>
      </c>
      <c r="C14" s="2"/>
      <c r="D14" s="2" t="s">
        <v>63</v>
      </c>
      <c r="E14" s="2"/>
      <c r="F14" s="2"/>
      <c r="G14" s="2"/>
      <c r="H14" s="2"/>
      <c r="I14" s="2"/>
      <c r="J14"/>
      <c r="K14" s="2"/>
      <c r="L14" s="2"/>
    </row>
    <row r="15" spans="1:17" s="3" customFormat="1" ht="24" customHeight="1" x14ac:dyDescent="0.3">
      <c r="A15" s="4"/>
      <c r="B15" s="160"/>
      <c r="C15" s="160"/>
      <c r="D15" s="160"/>
      <c r="E15" s="160"/>
      <c r="F15" s="160"/>
      <c r="G15" s="160"/>
      <c r="H15" s="160"/>
      <c r="I15" s="160"/>
    </row>
    <row r="16" spans="1:17" s="3" customFormat="1" ht="24" customHeight="1" x14ac:dyDescent="0.65">
      <c r="A16"/>
      <c r="B16" s="156" t="s">
        <v>1</v>
      </c>
      <c r="C16" s="156"/>
      <c r="D16" s="156"/>
      <c r="E16" s="156"/>
      <c r="F16"/>
      <c r="G16"/>
      <c r="H16"/>
      <c r="I16"/>
    </row>
    <row r="17" spans="1:13" ht="24" customHeight="1" x14ac:dyDescent="0.45">
      <c r="A17" s="4"/>
      <c r="B17" s="1" t="s">
        <v>95</v>
      </c>
      <c r="C17" s="87"/>
      <c r="D17" s="87"/>
      <c r="E17" s="87"/>
      <c r="F17" s="87"/>
      <c r="G17" s="87"/>
      <c r="H17" s="87"/>
      <c r="I17" s="86"/>
      <c r="J17" s="3"/>
      <c r="K17" s="3"/>
      <c r="L17" s="3"/>
    </row>
    <row r="18" spans="1:13" ht="24" customHeight="1" x14ac:dyDescent="0.3">
      <c r="A18" s="4"/>
      <c r="B18" s="1" t="s">
        <v>2</v>
      </c>
      <c r="F18" s="1" t="s">
        <v>96</v>
      </c>
      <c r="G18" s="1"/>
      <c r="H18" s="1"/>
      <c r="I18" s="1"/>
      <c r="J18" s="1"/>
      <c r="K18" s="1"/>
      <c r="L18" s="1"/>
    </row>
    <row r="19" spans="1:13" ht="24" customHeight="1" x14ac:dyDescent="0.3">
      <c r="A19" s="5"/>
      <c r="B19" s="1" t="s">
        <v>3</v>
      </c>
      <c r="C19" s="1"/>
      <c r="D19" s="1"/>
      <c r="E19" s="1" t="s">
        <v>103</v>
      </c>
      <c r="F19" s="1"/>
      <c r="G19" s="1"/>
      <c r="H19" s="1"/>
      <c r="I19" s="1"/>
      <c r="M19" s="1"/>
    </row>
    <row r="20" spans="1:13" ht="24" customHeight="1" x14ac:dyDescent="0.3">
      <c r="A20" s="5"/>
      <c r="B20" s="1"/>
      <c r="C20" s="1"/>
      <c r="D20" s="1"/>
      <c r="E20" s="1"/>
      <c r="F20" s="1"/>
      <c r="G20" s="1"/>
      <c r="H20" s="1"/>
      <c r="I20" s="1"/>
    </row>
    <row r="21" spans="1:13" ht="24" customHeight="1" x14ac:dyDescent="0.3">
      <c r="A21" s="5"/>
      <c r="B21" s="157" t="s">
        <v>101</v>
      </c>
      <c r="C21" s="157"/>
      <c r="I21" s="3"/>
    </row>
    <row r="22" spans="1:13" ht="24" customHeight="1" x14ac:dyDescent="0.3">
      <c r="A22" s="5"/>
      <c r="B22" s="1" t="s">
        <v>80</v>
      </c>
      <c r="I22" s="3"/>
    </row>
    <row r="23" spans="1:13" ht="24" customHeight="1" x14ac:dyDescent="0.3">
      <c r="B23" s="1" t="s">
        <v>86</v>
      </c>
    </row>
    <row r="24" spans="1:13" ht="24" customHeight="1" x14ac:dyDescent="0.3">
      <c r="A24" s="6"/>
      <c r="B24" s="1" t="s">
        <v>87</v>
      </c>
    </row>
    <row r="25" spans="1:13" ht="24" customHeight="1" x14ac:dyDescent="0.3">
      <c r="B25" s="7" t="s">
        <v>88</v>
      </c>
      <c r="C25" s="88"/>
      <c r="D25" s="88"/>
      <c r="E25" s="7"/>
      <c r="F25" s="7"/>
      <c r="G25" s="7"/>
      <c r="H25" s="7"/>
      <c r="I25" s="7"/>
      <c r="J25" s="7"/>
    </row>
    <row r="26" spans="1:13" ht="24" customHeight="1" x14ac:dyDescent="0.3">
      <c r="B26" s="7" t="s">
        <v>4</v>
      </c>
      <c r="C26" s="7"/>
      <c r="D26" s="1"/>
      <c r="E26" s="163" t="s">
        <v>5</v>
      </c>
      <c r="F26" s="163"/>
      <c r="G26" s="163"/>
      <c r="H26" s="163"/>
      <c r="I26" s="163"/>
      <c r="J26" s="163"/>
      <c r="K26" s="163"/>
    </row>
    <row r="27" spans="1:13" s="3" customFormat="1" ht="24" customHeight="1" x14ac:dyDescent="0.25">
      <c r="A27"/>
      <c r="B27" s="1"/>
      <c r="C27"/>
      <c r="D27"/>
      <c r="E27" s="162" t="s">
        <v>112</v>
      </c>
      <c r="F27" s="162"/>
      <c r="G27" s="162"/>
      <c r="H27" s="162"/>
      <c r="I27" s="162"/>
      <c r="J27" s="162"/>
      <c r="K27" s="162"/>
      <c r="L27"/>
    </row>
    <row r="28" spans="1:13" ht="24" customHeight="1" x14ac:dyDescent="0.25">
      <c r="B28" s="1"/>
      <c r="E28" s="74"/>
      <c r="F28" s="74"/>
      <c r="G28" s="74"/>
      <c r="H28" s="74"/>
      <c r="I28" s="74"/>
      <c r="J28" s="74"/>
      <c r="K28" s="74"/>
    </row>
    <row r="29" spans="1:13" ht="24" customHeight="1" x14ac:dyDescent="0.25">
      <c r="B29" s="157" t="s">
        <v>102</v>
      </c>
      <c r="C29" s="157"/>
      <c r="E29" s="74"/>
      <c r="F29" s="74"/>
      <c r="G29" s="74"/>
      <c r="H29" s="74"/>
      <c r="I29" s="74"/>
      <c r="J29" s="74"/>
      <c r="K29" s="74"/>
    </row>
    <row r="30" spans="1:13" ht="24" customHeight="1" x14ac:dyDescent="0.3">
      <c r="A30" s="6"/>
      <c r="B30" s="1" t="s">
        <v>6</v>
      </c>
      <c r="C30" s="3"/>
      <c r="D30" s="3"/>
      <c r="E30" s="3"/>
      <c r="F30" s="3"/>
      <c r="G30" s="3"/>
      <c r="H30" s="3"/>
    </row>
    <row r="31" spans="1:13" ht="24" customHeight="1" x14ac:dyDescent="0.25">
      <c r="B31" t="s">
        <v>7</v>
      </c>
    </row>
    <row r="32" spans="1:13" ht="24" customHeight="1" x14ac:dyDescent="0.3">
      <c r="B32" s="7" t="s">
        <v>8</v>
      </c>
      <c r="C32" s="7"/>
      <c r="D32" s="7"/>
      <c r="E32" s="7"/>
    </row>
    <row r="33" spans="1:16" ht="24" customHeight="1" x14ac:dyDescent="0.25">
      <c r="B33" s="1" t="s">
        <v>90</v>
      </c>
    </row>
    <row r="34" spans="1:16" ht="24" customHeight="1" x14ac:dyDescent="0.25">
      <c r="B34" s="1" t="s">
        <v>89</v>
      </c>
    </row>
    <row r="35" spans="1:16" ht="24" customHeight="1" x14ac:dyDescent="0.3">
      <c r="B35" s="7" t="s">
        <v>91</v>
      </c>
      <c r="C35" s="7"/>
      <c r="D35" s="7"/>
      <c r="E35" s="7"/>
      <c r="F35" s="7"/>
      <c r="G35" s="7"/>
      <c r="M35" s="7"/>
      <c r="N35" s="7"/>
      <c r="O35" s="7"/>
      <c r="P35" s="7"/>
    </row>
    <row r="36" spans="1:16" ht="24" customHeight="1" x14ac:dyDescent="0.3">
      <c r="B36" s="1" t="s">
        <v>92</v>
      </c>
    </row>
    <row r="37" spans="1:16" ht="24" customHeight="1" x14ac:dyDescent="0.25">
      <c r="B37" s="1" t="s">
        <v>93</v>
      </c>
    </row>
    <row r="38" spans="1:16" ht="24" customHeight="1" x14ac:dyDescent="0.25">
      <c r="B38" s="1" t="s">
        <v>61</v>
      </c>
    </row>
    <row r="39" spans="1:16" ht="24" customHeight="1" x14ac:dyDescent="0.25">
      <c r="B39" s="74" t="s">
        <v>64</v>
      </c>
      <c r="C39" s="74"/>
      <c r="D39" s="74"/>
      <c r="E39" s="74"/>
      <c r="F39" s="74"/>
      <c r="G39" s="74"/>
      <c r="H39" s="74"/>
    </row>
    <row r="40" spans="1:16" ht="24" customHeight="1" x14ac:dyDescent="0.25">
      <c r="B40" s="1" t="s">
        <v>65</v>
      </c>
    </row>
    <row r="41" spans="1:16" ht="24" customHeight="1" x14ac:dyDescent="0.25">
      <c r="B41" s="1" t="s">
        <v>73</v>
      </c>
    </row>
    <row r="42" spans="1:16" ht="24" customHeight="1" x14ac:dyDescent="0.25">
      <c r="B42" s="1" t="s">
        <v>72</v>
      </c>
    </row>
    <row r="43" spans="1:16" ht="24" customHeight="1" x14ac:dyDescent="0.25">
      <c r="B43" s="1" t="s">
        <v>60</v>
      </c>
    </row>
    <row r="44" spans="1:16" ht="24" customHeight="1" x14ac:dyDescent="0.25">
      <c r="B44" s="2" t="s">
        <v>75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</row>
    <row r="45" spans="1:16" ht="24" customHeight="1" x14ac:dyDescent="0.3">
      <c r="A45" s="6"/>
      <c r="B45" s="1" t="s">
        <v>74</v>
      </c>
    </row>
    <row r="46" spans="1:16" ht="24" customHeight="1" x14ac:dyDescent="0.25">
      <c r="B46" s="1" t="s">
        <v>66</v>
      </c>
    </row>
    <row r="47" spans="1:16" ht="24" customHeight="1" x14ac:dyDescent="0.25">
      <c r="B47" s="1" t="s">
        <v>67</v>
      </c>
    </row>
    <row r="48" spans="1:16" ht="24" customHeight="1" x14ac:dyDescent="0.25">
      <c r="B48" s="74" t="s">
        <v>68</v>
      </c>
      <c r="C48" s="74"/>
      <c r="D48" s="74"/>
      <c r="E48" s="74"/>
      <c r="F48" s="74"/>
      <c r="G48" s="74"/>
      <c r="H48" s="74"/>
      <c r="I48" s="74"/>
      <c r="J48" s="74"/>
    </row>
    <row r="49" spans="1:14" ht="24" customHeight="1" x14ac:dyDescent="0.25">
      <c r="B49" s="1"/>
    </row>
    <row r="50" spans="1:14" ht="24" customHeight="1" x14ac:dyDescent="0.3">
      <c r="A50" s="6"/>
      <c r="B50" s="157" t="s">
        <v>104</v>
      </c>
      <c r="C50" s="157"/>
    </row>
    <row r="51" spans="1:14" ht="24" customHeight="1" x14ac:dyDescent="0.3">
      <c r="A51" s="6"/>
      <c r="B51" s="1" t="s">
        <v>105</v>
      </c>
      <c r="M51" s="77"/>
      <c r="N51" s="77"/>
    </row>
    <row r="52" spans="1:14" ht="24" customHeight="1" x14ac:dyDescent="0.25">
      <c r="B52" s="74" t="s">
        <v>69</v>
      </c>
    </row>
    <row r="53" spans="1:14" ht="24" customHeight="1" x14ac:dyDescent="0.25">
      <c r="B53" s="74"/>
    </row>
    <row r="54" spans="1:14" ht="24" customHeight="1" x14ac:dyDescent="0.3">
      <c r="A54" s="6"/>
      <c r="B54" s="157" t="s">
        <v>106</v>
      </c>
      <c r="C54" s="157"/>
      <c r="D54" s="4"/>
      <c r="E54" s="4"/>
      <c r="F54" s="4"/>
    </row>
    <row r="55" spans="1:14" ht="24" customHeight="1" x14ac:dyDescent="0.3">
      <c r="A55" s="6"/>
      <c r="B55" s="1"/>
    </row>
    <row r="56" spans="1:14" ht="24" customHeight="1" x14ac:dyDescent="0.3">
      <c r="A56" s="6"/>
      <c r="B56" s="161" t="s">
        <v>107</v>
      </c>
      <c r="C56" s="161"/>
    </row>
    <row r="57" spans="1:14" ht="24" customHeight="1" x14ac:dyDescent="0.65">
      <c r="A57" s="4"/>
      <c r="B57" s="158"/>
      <c r="C57" s="158"/>
      <c r="D57" s="158"/>
      <c r="E57" s="1" t="s">
        <v>110</v>
      </c>
    </row>
    <row r="58" spans="1:14" ht="24" customHeight="1" x14ac:dyDescent="0.65">
      <c r="A58" s="4"/>
      <c r="B58" s="157" t="s">
        <v>108</v>
      </c>
      <c r="C58" s="157"/>
      <c r="E58" s="1" t="s">
        <v>111</v>
      </c>
      <c r="G58" s="158"/>
      <c r="H58" s="158"/>
      <c r="I58" s="158"/>
    </row>
    <row r="59" spans="1:14" ht="24" customHeight="1" x14ac:dyDescent="0.3">
      <c r="B59" s="4"/>
    </row>
    <row r="60" spans="1:14" ht="24" customHeight="1" x14ac:dyDescent="0.65">
      <c r="B60" s="157" t="s">
        <v>109</v>
      </c>
      <c r="C60" s="157"/>
      <c r="E60" s="158"/>
      <c r="F60" s="158"/>
      <c r="G60" s="158"/>
    </row>
    <row r="61" spans="1:14" ht="24" customHeight="1" x14ac:dyDescent="0.3">
      <c r="A61" s="6"/>
      <c r="B61" s="74"/>
      <c r="C61" s="74"/>
      <c r="D61" s="74"/>
      <c r="E61" s="74"/>
      <c r="F61" s="74"/>
      <c r="G61" s="74"/>
      <c r="H61" s="74"/>
      <c r="I61" s="74"/>
      <c r="J61" s="74"/>
    </row>
    <row r="62" spans="1:14" ht="24" customHeight="1" x14ac:dyDescent="0.25">
      <c r="B62" s="1"/>
    </row>
    <row r="63" spans="1:14" ht="24" customHeight="1" x14ac:dyDescent="0.65">
      <c r="A63" s="4"/>
      <c r="B63" s="156" t="s">
        <v>97</v>
      </c>
      <c r="C63" s="156"/>
      <c r="D63" s="156"/>
    </row>
    <row r="64" spans="1:14" ht="24" customHeight="1" x14ac:dyDescent="0.3">
      <c r="A64" s="4"/>
      <c r="B64" s="74" t="s">
        <v>71</v>
      </c>
      <c r="C64" s="74"/>
      <c r="D64" s="74"/>
      <c r="E64" s="74"/>
      <c r="F64" s="74"/>
      <c r="G64" s="74"/>
      <c r="H64" s="74"/>
      <c r="I64" s="74"/>
      <c r="J64" s="74"/>
    </row>
    <row r="65" spans="1:12" ht="24" customHeight="1" x14ac:dyDescent="0.25">
      <c r="B65" s="1" t="s">
        <v>70</v>
      </c>
      <c r="L65" s="74"/>
    </row>
    <row r="66" spans="1:12" ht="24" customHeight="1" x14ac:dyDescent="0.3">
      <c r="B66" s="4"/>
      <c r="C66" s="89"/>
      <c r="D66" s="4"/>
      <c r="E66" s="4"/>
      <c r="F66" s="4"/>
    </row>
    <row r="67" spans="1:12" ht="24" customHeight="1" x14ac:dyDescent="0.65">
      <c r="A67" s="4"/>
      <c r="B67" s="156" t="s">
        <v>98</v>
      </c>
      <c r="C67" s="156"/>
      <c r="D67" s="156"/>
      <c r="E67" s="156"/>
      <c r="F67" s="156"/>
    </row>
    <row r="68" spans="1:12" ht="24" customHeight="1" x14ac:dyDescent="0.3">
      <c r="A68" s="90"/>
      <c r="B68" s="7" t="s">
        <v>99</v>
      </c>
      <c r="C68" s="7"/>
      <c r="D68" s="7"/>
      <c r="E68" s="7"/>
    </row>
    <row r="69" spans="1:12" ht="24" customHeight="1" x14ac:dyDescent="0.3">
      <c r="A69" s="4"/>
      <c r="B69" s="90" t="s">
        <v>100</v>
      </c>
      <c r="C69" s="90"/>
      <c r="D69" s="90"/>
      <c r="E69" s="90"/>
      <c r="F69" s="90"/>
      <c r="G69" s="90"/>
      <c r="H69" s="90"/>
      <c r="I69" s="90"/>
    </row>
    <row r="70" spans="1:12" ht="24" customHeight="1" x14ac:dyDescent="0.3">
      <c r="A70" s="4"/>
      <c r="B70" s="7" t="s">
        <v>114</v>
      </c>
      <c r="H70" s="4"/>
      <c r="I70" s="4"/>
      <c r="J70" s="4"/>
    </row>
    <row r="71" spans="1:12" ht="24" customHeight="1" x14ac:dyDescent="0.25">
      <c r="B71" s="1"/>
    </row>
    <row r="73" spans="1:12" ht="24" customHeight="1" x14ac:dyDescent="0.3">
      <c r="B73" s="7"/>
      <c r="C73" s="7"/>
      <c r="D73" s="7"/>
      <c r="E73" s="7"/>
    </row>
    <row r="74" spans="1:12" ht="24" customHeight="1" x14ac:dyDescent="0.3">
      <c r="A74" s="159"/>
      <c r="B74" s="159"/>
      <c r="C74" s="159"/>
      <c r="D74" s="159"/>
      <c r="E74" s="159"/>
      <c r="F74" s="159"/>
      <c r="G74" s="159"/>
      <c r="H74" s="159"/>
      <c r="I74" s="159"/>
      <c r="J74" s="159"/>
    </row>
    <row r="75" spans="1:12" ht="24" customHeight="1" x14ac:dyDescent="0.3">
      <c r="A75" s="159"/>
      <c r="B75" s="159"/>
      <c r="C75" s="159"/>
      <c r="D75" s="159"/>
      <c r="E75" s="159"/>
      <c r="F75" s="159"/>
      <c r="G75" s="159"/>
      <c r="H75" s="159"/>
      <c r="I75" s="159"/>
      <c r="J75" s="159"/>
    </row>
    <row r="76" spans="1:12" ht="24" customHeight="1" x14ac:dyDescent="0.3">
      <c r="A76" s="4"/>
      <c r="B76" s="78"/>
      <c r="C76" s="4"/>
      <c r="D76" s="4"/>
      <c r="E76" s="4"/>
      <c r="F76" s="4"/>
      <c r="G76" s="4"/>
      <c r="H76" s="4"/>
      <c r="I76" s="4"/>
      <c r="J76" s="4"/>
    </row>
    <row r="77" spans="1:12" ht="24" customHeight="1" x14ac:dyDescent="0.3">
      <c r="A77" s="4"/>
      <c r="B77" s="78"/>
      <c r="C77" s="4"/>
      <c r="D77" s="4"/>
      <c r="E77" s="4"/>
      <c r="F77" s="4"/>
      <c r="G77" s="4"/>
      <c r="H77" s="4"/>
      <c r="I77" s="4"/>
      <c r="J77" s="4"/>
    </row>
    <row r="78" spans="1:12" ht="24" customHeight="1" x14ac:dyDescent="0.25">
      <c r="B78" s="1"/>
    </row>
    <row r="79" spans="1:12" ht="24" customHeight="1" x14ac:dyDescent="0.25">
      <c r="B79" s="1"/>
    </row>
  </sheetData>
  <mergeCells count="19">
    <mergeCell ref="A75:J75"/>
    <mergeCell ref="A74:J74"/>
    <mergeCell ref="B15:I15"/>
    <mergeCell ref="B67:F67"/>
    <mergeCell ref="B57:D57"/>
    <mergeCell ref="E60:G60"/>
    <mergeCell ref="B54:C54"/>
    <mergeCell ref="B56:C56"/>
    <mergeCell ref="B58:C58"/>
    <mergeCell ref="B60:C60"/>
    <mergeCell ref="E27:K27"/>
    <mergeCell ref="E26:K26"/>
    <mergeCell ref="B63:D63"/>
    <mergeCell ref="B16:E16"/>
    <mergeCell ref="B2:G2"/>
    <mergeCell ref="B21:C21"/>
    <mergeCell ref="B29:C29"/>
    <mergeCell ref="B50:C50"/>
    <mergeCell ref="G58:I58"/>
  </mergeCells>
  <phoneticPr fontId="2" type="noConversion"/>
  <hyperlinks>
    <hyperlink ref="B5" location="Paramètres!A1" display="L'onglet ''Paramètres'' " xr:uid="{364BB672-9FBC-4130-A6F5-8BF30C925554}"/>
    <hyperlink ref="B7" location="Journal!A1" display="L'onglet ''Journal''" xr:uid="{3AC430DE-15CB-4219-93C8-A4756D893FE1}"/>
    <hyperlink ref="B8" location="Trésorerie!A1" display="L'onglet ''Trésorerie''" xr:uid="{BA4CA66D-FAC5-47EC-84F1-6B6F5F57EA7A}"/>
    <hyperlink ref="B9" location="'Trésorerie récap'!A1" display="L'onglet ''Trésorerie récap''" xr:uid="{EB5BCFFB-2D38-4445-B509-248A37F0F60E}"/>
    <hyperlink ref="B10" location="Activités!A1" display="L'onglet ''Activités&quot;" xr:uid="{4F8D6717-D8C0-4593-8160-0ACEFF2DE39A}"/>
    <hyperlink ref="B11" location="'Compte de résultat'!A1" display="L'onglet ''Compte de Résultat''" xr:uid="{1FD422B9-1E5F-4A33-976C-6972C4018A1D}"/>
    <hyperlink ref="B13" location="Banque!A1" display="L'onglet ''Banque&quot;" xr:uid="{0E2F1883-C4AB-4A79-B165-D0E45F3C68E1}"/>
    <hyperlink ref="B14" location="Bilan!A1" display="L'onglet ''Bilan&quot;" xr:uid="{FEC595D1-A130-4959-92E3-0AC5CBC57CDF}"/>
    <hyperlink ref="B12" location="' '!A1" display="L'onglet &quot;Graphique&quot;" xr:uid="{135C3EC9-24BD-4CA0-BF77-9AECA6A3BE51}"/>
  </hyperlinks>
  <printOptions horizontalCentered="1"/>
  <pageMargins left="0.59055118110236227" right="0.59055118110236227" top="0.98425196850393704" bottom="0.98425196850393704" header="0.51181102362204722" footer="0.51181102362204722"/>
  <pageSetup paperSize="9" scale="63" fitToHeight="100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13AE-A7CB-4A6E-9A5C-9B5D43ABD32A}">
  <sheetPr codeName="wks02">
    <pageSetUpPr fitToPage="1"/>
  </sheetPr>
  <dimension ref="A1:C97"/>
  <sheetViews>
    <sheetView showGridLines="0" workbookViewId="0"/>
  </sheetViews>
  <sheetFormatPr baseColWidth="10" defaultRowHeight="12.5" x14ac:dyDescent="0.25"/>
  <cols>
    <col min="1" max="1" width="17.453125" bestFit="1" customWidth="1"/>
    <col min="2" max="2" width="30.453125" bestFit="1" customWidth="1"/>
    <col min="3" max="3" width="16.81640625" bestFit="1" customWidth="1"/>
  </cols>
  <sheetData>
    <row r="1" spans="1:3" s="17" customFormat="1" ht="13" x14ac:dyDescent="0.3">
      <c r="A1" s="8" t="s">
        <v>273</v>
      </c>
      <c r="B1" s="9"/>
      <c r="C1"/>
    </row>
    <row r="2" spans="1:3" s="17" customFormat="1" x14ac:dyDescent="0.25">
      <c r="A2" s="45" t="s">
        <v>10</v>
      </c>
      <c r="B2" s="10" t="s">
        <v>271</v>
      </c>
      <c r="C2"/>
    </row>
    <row r="3" spans="1:3" s="17" customFormat="1" x14ac:dyDescent="0.25">
      <c r="A3" s="154" t="s">
        <v>11</v>
      </c>
      <c r="B3" s="155">
        <v>2024</v>
      </c>
      <c r="C3"/>
    </row>
    <row r="4" spans="1:3" s="17" customFormat="1" x14ac:dyDescent="0.25">
      <c r="C4"/>
    </row>
    <row r="5" spans="1:3" s="17" customFormat="1" x14ac:dyDescent="0.25">
      <c r="C5"/>
    </row>
    <row r="6" spans="1:3" s="17" customFormat="1" x14ac:dyDescent="0.25">
      <c r="A6" s="1" t="s">
        <v>21</v>
      </c>
      <c r="B6" s="94" t="s">
        <v>272</v>
      </c>
      <c r="C6"/>
    </row>
    <row r="7" spans="1:3" s="17" customFormat="1" x14ac:dyDescent="0.25">
      <c r="A7" s="43" t="s">
        <v>12</v>
      </c>
      <c r="B7" s="43" t="s">
        <v>15</v>
      </c>
      <c r="C7"/>
    </row>
    <row r="8" spans="1:3" s="17" customFormat="1" x14ac:dyDescent="0.25">
      <c r="A8" s="44" t="s">
        <v>13</v>
      </c>
      <c r="B8" s="153" t="s">
        <v>115</v>
      </c>
      <c r="C8"/>
    </row>
    <row r="9" spans="1:3" s="17" customFormat="1" x14ac:dyDescent="0.25">
      <c r="A9" s="44" t="s">
        <v>14</v>
      </c>
      <c r="B9" s="153" t="s">
        <v>116</v>
      </c>
      <c r="C9"/>
    </row>
    <row r="10" spans="1:3" s="17" customFormat="1" x14ac:dyDescent="0.25">
      <c r="A10"/>
      <c r="B10" s="153" t="s">
        <v>117</v>
      </c>
      <c r="C10"/>
    </row>
    <row r="11" spans="1:3" s="17" customFormat="1" x14ac:dyDescent="0.25">
      <c r="A11"/>
      <c r="B11" s="153" t="s">
        <v>118</v>
      </c>
      <c r="C11"/>
    </row>
    <row r="12" spans="1:3" s="17" customFormat="1" x14ac:dyDescent="0.25">
      <c r="A12"/>
      <c r="B12" s="153" t="s">
        <v>119</v>
      </c>
      <c r="C12"/>
    </row>
    <row r="13" spans="1:3" s="17" customFormat="1" x14ac:dyDescent="0.25">
      <c r="A13"/>
      <c r="B13" s="153" t="s">
        <v>120</v>
      </c>
      <c r="C13"/>
    </row>
    <row r="14" spans="1:3" s="17" customFormat="1" x14ac:dyDescent="0.25">
      <c r="A14"/>
      <c r="B14" s="153" t="s">
        <v>121</v>
      </c>
      <c r="C14"/>
    </row>
    <row r="15" spans="1:3" s="17" customFormat="1" x14ac:dyDescent="0.25">
      <c r="A15"/>
      <c r="B15" s="153" t="s">
        <v>122</v>
      </c>
      <c r="C15"/>
    </row>
    <row r="16" spans="1:3" s="17" customFormat="1" x14ac:dyDescent="0.25">
      <c r="A16"/>
      <c r="B16" s="153" t="s">
        <v>123</v>
      </c>
      <c r="C16"/>
    </row>
    <row r="17" spans="1:3" s="17" customFormat="1" x14ac:dyDescent="0.25">
      <c r="A17"/>
      <c r="B17" s="153" t="s">
        <v>124</v>
      </c>
      <c r="C17"/>
    </row>
    <row r="18" spans="1:3" s="17" customFormat="1" x14ac:dyDescent="0.25">
      <c r="A18"/>
      <c r="B18" s="153" t="s">
        <v>125</v>
      </c>
      <c r="C18"/>
    </row>
    <row r="19" spans="1:3" s="17" customFormat="1" x14ac:dyDescent="0.25">
      <c r="A19"/>
      <c r="B19" s="153" t="s">
        <v>126</v>
      </c>
      <c r="C19"/>
    </row>
    <row r="20" spans="1:3" s="17" customFormat="1" x14ac:dyDescent="0.25">
      <c r="A20"/>
      <c r="B20" s="153" t="s">
        <v>127</v>
      </c>
      <c r="C20"/>
    </row>
    <row r="21" spans="1:3" s="17" customFormat="1" x14ac:dyDescent="0.25">
      <c r="A21"/>
      <c r="B21" s="153" t="s">
        <v>128</v>
      </c>
      <c r="C21"/>
    </row>
    <row r="22" spans="1:3" s="17" customFormat="1" x14ac:dyDescent="0.25">
      <c r="A22"/>
      <c r="B22" s="153" t="s">
        <v>129</v>
      </c>
      <c r="C22"/>
    </row>
    <row r="23" spans="1:3" s="17" customFormat="1" x14ac:dyDescent="0.25">
      <c r="A23"/>
      <c r="B23" s="153" t="s">
        <v>130</v>
      </c>
      <c r="C23"/>
    </row>
    <row r="24" spans="1:3" s="17" customFormat="1" x14ac:dyDescent="0.25">
      <c r="A24"/>
      <c r="B24" s="153" t="s">
        <v>131</v>
      </c>
      <c r="C24"/>
    </row>
    <row r="25" spans="1:3" s="17" customFormat="1" x14ac:dyDescent="0.25">
      <c r="A25"/>
      <c r="B25" s="153" t="s">
        <v>132</v>
      </c>
      <c r="C25"/>
    </row>
    <row r="26" spans="1:3" s="17" customFormat="1" x14ac:dyDescent="0.25">
      <c r="A26"/>
      <c r="B26" s="153" t="s">
        <v>133</v>
      </c>
      <c r="C26"/>
    </row>
    <row r="27" spans="1:3" s="17" customFormat="1" x14ac:dyDescent="0.25">
      <c r="A27"/>
      <c r="B27" s="153" t="s">
        <v>134</v>
      </c>
      <c r="C27"/>
    </row>
    <row r="28" spans="1:3" s="17" customFormat="1" x14ac:dyDescent="0.25">
      <c r="A28"/>
      <c r="B28" s="153" t="s">
        <v>135</v>
      </c>
      <c r="C28"/>
    </row>
    <row r="29" spans="1:3" s="17" customFormat="1" x14ac:dyDescent="0.25">
      <c r="A29"/>
      <c r="B29" s="153" t="s">
        <v>156</v>
      </c>
      <c r="C29"/>
    </row>
    <row r="30" spans="1:3" s="17" customFormat="1" x14ac:dyDescent="0.25">
      <c r="A30"/>
      <c r="B30" s="153" t="s">
        <v>172</v>
      </c>
      <c r="C30"/>
    </row>
    <row r="31" spans="1:3" s="17" customFormat="1" x14ac:dyDescent="0.25">
      <c r="A31"/>
      <c r="B31" s="153" t="s">
        <v>173</v>
      </c>
      <c r="C31"/>
    </row>
    <row r="32" spans="1:3" s="17" customFormat="1" x14ac:dyDescent="0.25">
      <c r="A32"/>
      <c r="B32" s="153" t="s">
        <v>208</v>
      </c>
      <c r="C32"/>
    </row>
    <row r="33" spans="1:3" s="17" customFormat="1" x14ac:dyDescent="0.25">
      <c r="A33"/>
      <c r="B33" s="153" t="s">
        <v>241</v>
      </c>
      <c r="C33"/>
    </row>
    <row r="34" spans="1:3" s="17" customFormat="1" x14ac:dyDescent="0.25">
      <c r="A34"/>
      <c r="B34" s="153" t="s">
        <v>252</v>
      </c>
      <c r="C34"/>
    </row>
    <row r="35" spans="1:3" s="17" customFormat="1" x14ac:dyDescent="0.25">
      <c r="A35"/>
      <c r="B35" s="153" t="s">
        <v>257</v>
      </c>
      <c r="C35"/>
    </row>
    <row r="36" spans="1:3" s="17" customFormat="1" x14ac:dyDescent="0.25">
      <c r="A36"/>
      <c r="B36"/>
      <c r="C36"/>
    </row>
    <row r="37" spans="1:3" s="17" customFormat="1" x14ac:dyDescent="0.25">
      <c r="A37"/>
      <c r="B37"/>
      <c r="C37"/>
    </row>
    <row r="38" spans="1:3" s="17" customFormat="1" x14ac:dyDescent="0.25">
      <c r="A38"/>
      <c r="B38"/>
      <c r="C38"/>
    </row>
    <row r="39" spans="1:3" s="17" customFormat="1" x14ac:dyDescent="0.25">
      <c r="A39"/>
      <c r="B39"/>
      <c r="C39"/>
    </row>
    <row r="40" spans="1:3" s="17" customFormat="1" x14ac:dyDescent="0.25">
      <c r="A40"/>
      <c r="B40"/>
      <c r="C40"/>
    </row>
    <row r="41" spans="1:3" s="17" customFormat="1" x14ac:dyDescent="0.25">
      <c r="A41"/>
      <c r="B41"/>
      <c r="C41"/>
    </row>
    <row r="42" spans="1:3" s="17" customFormat="1" x14ac:dyDescent="0.25">
      <c r="A42"/>
      <c r="B42"/>
      <c r="C42"/>
    </row>
    <row r="43" spans="1:3" s="17" customFormat="1" x14ac:dyDescent="0.25">
      <c r="A43"/>
      <c r="B43"/>
      <c r="C43"/>
    </row>
    <row r="44" spans="1:3" s="17" customFormat="1" x14ac:dyDescent="0.25">
      <c r="A44"/>
      <c r="B44"/>
      <c r="C44"/>
    </row>
    <row r="45" spans="1:3" s="17" customFormat="1" x14ac:dyDescent="0.25">
      <c r="A45"/>
      <c r="B45"/>
      <c r="C45"/>
    </row>
    <row r="46" spans="1:3" s="17" customFormat="1" x14ac:dyDescent="0.25">
      <c r="A46"/>
      <c r="B46"/>
      <c r="C46"/>
    </row>
    <row r="47" spans="1:3" s="17" customFormat="1" x14ac:dyDescent="0.25">
      <c r="A47"/>
      <c r="B47"/>
      <c r="C47"/>
    </row>
    <row r="48" spans="1:3" s="17" customFormat="1" x14ac:dyDescent="0.25">
      <c r="A48"/>
      <c r="B48"/>
      <c r="C48"/>
    </row>
    <row r="49" spans="1:3" s="17" customFormat="1" x14ac:dyDescent="0.25">
      <c r="A49"/>
      <c r="B49"/>
      <c r="C49"/>
    </row>
    <row r="50" spans="1:3" s="17" customFormat="1" x14ac:dyDescent="0.25">
      <c r="A50"/>
      <c r="B50"/>
      <c r="C50"/>
    </row>
    <row r="51" spans="1:3" s="17" customFormat="1" x14ac:dyDescent="0.25">
      <c r="A51"/>
      <c r="B51"/>
      <c r="C51"/>
    </row>
    <row r="52" spans="1:3" s="17" customFormat="1" x14ac:dyDescent="0.25">
      <c r="A52"/>
      <c r="B52"/>
      <c r="C52"/>
    </row>
    <row r="53" spans="1:3" s="17" customFormat="1" x14ac:dyDescent="0.25">
      <c r="A53"/>
      <c r="B53"/>
      <c r="C53"/>
    </row>
    <row r="54" spans="1:3" s="17" customFormat="1" x14ac:dyDescent="0.25">
      <c r="A54"/>
      <c r="B54"/>
      <c r="C54"/>
    </row>
    <row r="55" spans="1:3" s="17" customFormat="1" x14ac:dyDescent="0.25">
      <c r="A55"/>
      <c r="B55"/>
      <c r="C55"/>
    </row>
    <row r="56" spans="1:3" s="17" customFormat="1" x14ac:dyDescent="0.25">
      <c r="A56"/>
      <c r="B56"/>
      <c r="C56"/>
    </row>
    <row r="57" spans="1:3" s="17" customFormat="1" x14ac:dyDescent="0.25">
      <c r="A57"/>
      <c r="B57"/>
      <c r="C57"/>
    </row>
    <row r="58" spans="1:3" s="17" customFormat="1" x14ac:dyDescent="0.25">
      <c r="A58"/>
      <c r="B58"/>
      <c r="C58"/>
    </row>
    <row r="59" spans="1:3" s="17" customFormat="1" x14ac:dyDescent="0.25">
      <c r="A59"/>
      <c r="B59"/>
      <c r="C59"/>
    </row>
    <row r="60" spans="1:3" s="17" customFormat="1" x14ac:dyDescent="0.25">
      <c r="A60"/>
      <c r="B60"/>
      <c r="C60"/>
    </row>
    <row r="61" spans="1:3" s="17" customFormat="1" x14ac:dyDescent="0.25">
      <c r="A61"/>
      <c r="B61"/>
      <c r="C61"/>
    </row>
    <row r="62" spans="1:3" s="17" customFormat="1" x14ac:dyDescent="0.25">
      <c r="A62"/>
      <c r="B62"/>
      <c r="C62"/>
    </row>
    <row r="63" spans="1:3" s="17" customFormat="1" x14ac:dyDescent="0.25">
      <c r="A63"/>
      <c r="B63"/>
      <c r="C63"/>
    </row>
    <row r="64" spans="1:3" s="17" customFormat="1" x14ac:dyDescent="0.25">
      <c r="A64"/>
      <c r="B64"/>
      <c r="C64"/>
    </row>
    <row r="65" spans="1:3" s="17" customFormat="1" x14ac:dyDescent="0.25">
      <c r="A65"/>
      <c r="B65"/>
      <c r="C65"/>
    </row>
    <row r="66" spans="1:3" s="17" customFormat="1" x14ac:dyDescent="0.25">
      <c r="A66"/>
      <c r="B66"/>
      <c r="C66"/>
    </row>
    <row r="67" spans="1:3" s="17" customFormat="1" x14ac:dyDescent="0.25">
      <c r="A67"/>
      <c r="B67"/>
      <c r="C67"/>
    </row>
    <row r="68" spans="1:3" s="17" customFormat="1" x14ac:dyDescent="0.25">
      <c r="A68"/>
      <c r="B68"/>
      <c r="C68"/>
    </row>
    <row r="69" spans="1:3" s="17" customFormat="1" x14ac:dyDescent="0.25">
      <c r="A69"/>
      <c r="B69"/>
      <c r="C69"/>
    </row>
    <row r="70" spans="1:3" s="17" customFormat="1" x14ac:dyDescent="0.25">
      <c r="A70"/>
      <c r="B70"/>
      <c r="C70"/>
    </row>
    <row r="71" spans="1:3" s="17" customFormat="1" x14ac:dyDescent="0.25">
      <c r="A71"/>
      <c r="B71"/>
      <c r="C71"/>
    </row>
    <row r="72" spans="1:3" s="17" customFormat="1" x14ac:dyDescent="0.25">
      <c r="A72"/>
      <c r="B72"/>
      <c r="C72"/>
    </row>
    <row r="73" spans="1:3" s="17" customFormat="1" x14ac:dyDescent="0.25">
      <c r="A73"/>
      <c r="B73"/>
      <c r="C73"/>
    </row>
    <row r="74" spans="1:3" s="17" customFormat="1" x14ac:dyDescent="0.25">
      <c r="A74"/>
      <c r="B74"/>
      <c r="C74"/>
    </row>
    <row r="75" spans="1:3" s="17" customFormat="1" x14ac:dyDescent="0.25">
      <c r="A75"/>
      <c r="B75"/>
      <c r="C75"/>
    </row>
    <row r="76" spans="1:3" s="17" customFormat="1" x14ac:dyDescent="0.25">
      <c r="A76"/>
      <c r="B76"/>
      <c r="C76"/>
    </row>
    <row r="77" spans="1:3" s="17" customFormat="1" x14ac:dyDescent="0.25">
      <c r="A77"/>
      <c r="B77"/>
      <c r="C77"/>
    </row>
    <row r="78" spans="1:3" s="17" customFormat="1" x14ac:dyDescent="0.25">
      <c r="A78"/>
      <c r="B78"/>
      <c r="C78"/>
    </row>
    <row r="79" spans="1:3" s="17" customFormat="1" x14ac:dyDescent="0.25">
      <c r="A79"/>
      <c r="B79"/>
      <c r="C79"/>
    </row>
    <row r="80" spans="1:3" s="17" customFormat="1" x14ac:dyDescent="0.25">
      <c r="A80"/>
      <c r="B80"/>
      <c r="C80"/>
    </row>
    <row r="81" spans="1:3" s="17" customFormat="1" x14ac:dyDescent="0.25">
      <c r="A81"/>
      <c r="B81"/>
      <c r="C81"/>
    </row>
    <row r="82" spans="1:3" s="17" customFormat="1" x14ac:dyDescent="0.25">
      <c r="A82"/>
      <c r="B82"/>
      <c r="C82"/>
    </row>
    <row r="83" spans="1:3" s="17" customFormat="1" x14ac:dyDescent="0.25">
      <c r="A83"/>
      <c r="B83"/>
      <c r="C83"/>
    </row>
    <row r="84" spans="1:3" s="17" customFormat="1" x14ac:dyDescent="0.25">
      <c r="A84"/>
      <c r="B84"/>
      <c r="C84"/>
    </row>
    <row r="85" spans="1:3" s="17" customFormat="1" x14ac:dyDescent="0.25">
      <c r="A85"/>
      <c r="B85"/>
      <c r="C85"/>
    </row>
    <row r="86" spans="1:3" s="17" customFormat="1" x14ac:dyDescent="0.25">
      <c r="A86"/>
      <c r="B86"/>
      <c r="C86"/>
    </row>
    <row r="87" spans="1:3" s="17" customFormat="1" x14ac:dyDescent="0.25">
      <c r="A87"/>
      <c r="B87"/>
      <c r="C87"/>
    </row>
    <row r="88" spans="1:3" s="17" customFormat="1" x14ac:dyDescent="0.25">
      <c r="A88"/>
      <c r="B88"/>
      <c r="C88"/>
    </row>
    <row r="89" spans="1:3" s="17" customFormat="1" x14ac:dyDescent="0.25">
      <c r="A89"/>
      <c r="B89"/>
      <c r="C89"/>
    </row>
    <row r="90" spans="1:3" s="17" customFormat="1" x14ac:dyDescent="0.25">
      <c r="A90"/>
      <c r="B90"/>
      <c r="C90"/>
    </row>
    <row r="91" spans="1:3" s="17" customFormat="1" x14ac:dyDescent="0.25">
      <c r="A91"/>
      <c r="B91"/>
      <c r="C91"/>
    </row>
    <row r="92" spans="1:3" s="17" customFormat="1" x14ac:dyDescent="0.25">
      <c r="A92"/>
      <c r="B92"/>
      <c r="C92"/>
    </row>
    <row r="93" spans="1:3" s="17" customFormat="1" x14ac:dyDescent="0.25">
      <c r="A93"/>
      <c r="B93"/>
      <c r="C93"/>
    </row>
    <row r="94" spans="1:3" s="17" customFormat="1" x14ac:dyDescent="0.25">
      <c r="A94"/>
      <c r="B94"/>
      <c r="C94"/>
    </row>
    <row r="95" spans="1:3" s="17" customFormat="1" x14ac:dyDescent="0.25">
      <c r="A95"/>
      <c r="B95"/>
      <c r="C95"/>
    </row>
    <row r="96" spans="1:3" s="17" customFormat="1" x14ac:dyDescent="0.25">
      <c r="A96"/>
      <c r="B96"/>
      <c r="C96"/>
    </row>
    <row r="97" spans="1:3" s="17" customFormat="1" x14ac:dyDescent="0.25">
      <c r="A97"/>
      <c r="B97"/>
      <c r="C97"/>
    </row>
  </sheetData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09A7-1940-476E-9192-28C42BB1A6A0}">
  <sheetPr codeName="wks03">
    <pageSetUpPr fitToPage="1"/>
  </sheetPr>
  <dimension ref="A1:M228"/>
  <sheetViews>
    <sheetView showGridLines="0" tabSelected="1" workbookViewId="0">
      <pane xSplit="1" ySplit="1" topLeftCell="B2" activePane="bottomRight" state="frozen"/>
      <selection pane="topRight"/>
      <selection pane="bottomLeft"/>
      <selection pane="bottomRight" activeCell="O50" sqref="O50"/>
    </sheetView>
  </sheetViews>
  <sheetFormatPr baseColWidth="10" defaultColWidth="11.54296875" defaultRowHeight="12.5" x14ac:dyDescent="0.25"/>
  <cols>
    <col min="1" max="1" width="9.81640625" style="17" bestFit="1" customWidth="1"/>
    <col min="2" max="2" width="14.7265625" style="17" bestFit="1" customWidth="1"/>
    <col min="3" max="3" width="7.1796875" style="20" bestFit="1" customWidth="1"/>
    <col min="4" max="4" width="10.1796875" style="19" bestFit="1" customWidth="1"/>
    <col min="5" max="5" width="7.90625" style="46" bestFit="1" customWidth="1"/>
    <col min="6" max="6" width="20.26953125" style="173" bestFit="1" customWidth="1"/>
    <col min="7" max="7" width="4.90625" style="171" bestFit="1" customWidth="1"/>
    <col min="8" max="8" width="7.453125" style="19" bestFit="1" customWidth="1"/>
    <col min="9" max="9" width="6.90625" style="172" bestFit="1" customWidth="1"/>
    <col min="10" max="10" width="26.54296875" style="17" bestFit="1" customWidth="1"/>
    <col min="11" max="11" width="24.453125" style="17" bestFit="1" customWidth="1"/>
    <col min="12" max="12" width="9.7265625" style="17" bestFit="1" customWidth="1"/>
    <col min="13" max="13" width="3.81640625" bestFit="1" customWidth="1"/>
    <col min="14" max="16384" width="11.54296875" style="17"/>
  </cols>
  <sheetData>
    <row r="1" spans="1:13" customFormat="1" ht="20.5" customHeight="1" x14ac:dyDescent="0.25">
      <c r="A1" s="147" t="s">
        <v>16</v>
      </c>
      <c r="B1" s="148" t="s">
        <v>39</v>
      </c>
      <c r="C1" s="149" t="s">
        <v>32</v>
      </c>
      <c r="D1" s="150" t="s">
        <v>17</v>
      </c>
      <c r="E1" s="151" t="s">
        <v>18</v>
      </c>
      <c r="F1" s="164" t="s">
        <v>33</v>
      </c>
      <c r="G1" s="165" t="s">
        <v>45</v>
      </c>
      <c r="H1" s="164" t="s">
        <v>46</v>
      </c>
      <c r="I1" s="164" t="s">
        <v>47</v>
      </c>
      <c r="J1" s="150" t="s">
        <v>19</v>
      </c>
      <c r="K1" s="152" t="s">
        <v>20</v>
      </c>
      <c r="L1" s="150" t="s">
        <v>21</v>
      </c>
      <c r="M1">
        <f>COUNTA(L:L)</f>
        <v>228</v>
      </c>
    </row>
    <row r="2" spans="1:13" x14ac:dyDescent="0.25">
      <c r="A2" s="144" t="s">
        <v>22</v>
      </c>
      <c r="B2" s="33" t="s">
        <v>77</v>
      </c>
      <c r="C2" s="34">
        <f t="shared" ref="C2:C33" si="0">IF(E2&lt;&gt;"",MONTH(E2),"")</f>
        <v>1</v>
      </c>
      <c r="D2" s="15">
        <v>136.25</v>
      </c>
      <c r="E2" s="93">
        <f>DATE(ANNEECOMPTA,1,1)</f>
        <v>45292</v>
      </c>
      <c r="F2" s="166"/>
      <c r="G2" s="167"/>
      <c r="H2" s="42"/>
      <c r="I2" s="168"/>
      <c r="J2" s="11" t="s">
        <v>23</v>
      </c>
      <c r="K2" s="12" t="s">
        <v>24</v>
      </c>
      <c r="L2" s="145" t="s">
        <v>12</v>
      </c>
    </row>
    <row r="3" spans="1:13" x14ac:dyDescent="0.25">
      <c r="A3" s="144" t="s">
        <v>22</v>
      </c>
      <c r="B3" s="33" t="s">
        <v>77</v>
      </c>
      <c r="C3" s="34">
        <f t="shared" si="0"/>
        <v>1</v>
      </c>
      <c r="D3" s="18">
        <v>11783.79</v>
      </c>
      <c r="E3" s="93">
        <f>DATE(ANNEECOMPTA,1,1)</f>
        <v>45292</v>
      </c>
      <c r="F3" s="166"/>
      <c r="G3" s="169">
        <v>0</v>
      </c>
      <c r="H3" s="42"/>
      <c r="I3" s="168"/>
      <c r="J3" s="11" t="s">
        <v>23</v>
      </c>
      <c r="K3" s="12" t="s">
        <v>24</v>
      </c>
      <c r="L3" s="145" t="s">
        <v>13</v>
      </c>
    </row>
    <row r="4" spans="1:13" x14ac:dyDescent="0.25">
      <c r="A4" s="144" t="s">
        <v>22</v>
      </c>
      <c r="B4" s="33" t="s">
        <v>77</v>
      </c>
      <c r="C4" s="34">
        <f t="shared" si="0"/>
        <v>1</v>
      </c>
      <c r="D4" s="15">
        <v>20857.75</v>
      </c>
      <c r="E4" s="93">
        <f>DATE(ANNEECOMPTA,1,1)</f>
        <v>45292</v>
      </c>
      <c r="F4" s="166"/>
      <c r="G4" s="170"/>
      <c r="H4" s="42"/>
      <c r="I4" s="168"/>
      <c r="J4" s="11" t="s">
        <v>23</v>
      </c>
      <c r="K4" s="12" t="s">
        <v>24</v>
      </c>
      <c r="L4" s="145" t="s">
        <v>14</v>
      </c>
      <c r="M4" s="16"/>
    </row>
    <row r="5" spans="1:13" x14ac:dyDescent="0.25">
      <c r="A5" s="144" t="str">
        <f t="shared" ref="A5:A36" si="1">IF(D5&lt;&gt;"",IF(D5&lt;0,"dépenses",IF(D5&gt;0,"recettes","--")),"")</f>
        <v>recettes</v>
      </c>
      <c r="B5" s="33" t="str">
        <f t="shared" ref="B5:B36" si="2">IF(L5="Banque",IF(G5&lt;&gt;"","Comptabilisé","Non Comptabilisé"),"")</f>
        <v/>
      </c>
      <c r="C5" s="34">
        <f t="shared" si="0"/>
        <v>1</v>
      </c>
      <c r="D5" s="19">
        <v>51</v>
      </c>
      <c r="E5" s="46">
        <v>45294</v>
      </c>
      <c r="F5" s="166"/>
      <c r="G5" s="171" t="s">
        <v>213</v>
      </c>
      <c r="H5" s="42"/>
      <c r="I5" s="168">
        <v>1</v>
      </c>
      <c r="J5" s="17" t="s">
        <v>170</v>
      </c>
      <c r="K5" s="14" t="s">
        <v>127</v>
      </c>
      <c r="L5" s="146" t="s">
        <v>12</v>
      </c>
    </row>
    <row r="6" spans="1:13" x14ac:dyDescent="0.25">
      <c r="A6" s="144" t="str">
        <f t="shared" si="1"/>
        <v>recettes</v>
      </c>
      <c r="B6" s="33" t="str">
        <f t="shared" si="2"/>
        <v/>
      </c>
      <c r="C6" s="34">
        <f t="shared" si="0"/>
        <v>1</v>
      </c>
      <c r="D6" s="19">
        <v>51</v>
      </c>
      <c r="E6" s="46">
        <v>45294</v>
      </c>
      <c r="F6" s="166"/>
      <c r="G6" s="171" t="s">
        <v>213</v>
      </c>
      <c r="H6" s="42"/>
      <c r="I6" s="168">
        <v>2</v>
      </c>
      <c r="J6" s="17" t="s">
        <v>130</v>
      </c>
      <c r="K6" s="14" t="s">
        <v>130</v>
      </c>
      <c r="L6" s="146" t="s">
        <v>12</v>
      </c>
    </row>
    <row r="7" spans="1:13" x14ac:dyDescent="0.25">
      <c r="A7" s="144" t="str">
        <f t="shared" si="1"/>
        <v>recettes</v>
      </c>
      <c r="B7" s="33" t="str">
        <f t="shared" si="2"/>
        <v/>
      </c>
      <c r="C7" s="34">
        <f t="shared" si="0"/>
        <v>1</v>
      </c>
      <c r="D7" s="19">
        <v>68.5</v>
      </c>
      <c r="E7" s="46">
        <v>45296</v>
      </c>
      <c r="F7" s="166"/>
      <c r="G7" s="171" t="s">
        <v>213</v>
      </c>
      <c r="H7" s="42"/>
      <c r="I7" s="168">
        <v>3</v>
      </c>
      <c r="J7" s="17" t="s">
        <v>130</v>
      </c>
      <c r="K7" s="14" t="s">
        <v>130</v>
      </c>
      <c r="L7" s="146" t="s">
        <v>12</v>
      </c>
    </row>
    <row r="8" spans="1:13" x14ac:dyDescent="0.25">
      <c r="A8" s="144" t="str">
        <f t="shared" si="1"/>
        <v>recettes</v>
      </c>
      <c r="B8" s="33" t="str">
        <f t="shared" si="2"/>
        <v>Comptabilisé</v>
      </c>
      <c r="C8" s="34">
        <f t="shared" si="0"/>
        <v>1</v>
      </c>
      <c r="D8" s="21">
        <v>70</v>
      </c>
      <c r="E8" s="46">
        <v>45297</v>
      </c>
      <c r="F8" s="166"/>
      <c r="G8" s="171" t="s">
        <v>213</v>
      </c>
      <c r="H8" s="42"/>
      <c r="I8" s="172">
        <v>4</v>
      </c>
      <c r="J8" s="17" t="s">
        <v>210</v>
      </c>
      <c r="K8" s="14" t="s">
        <v>132</v>
      </c>
      <c r="L8" s="146" t="s">
        <v>13</v>
      </c>
    </row>
    <row r="9" spans="1:13" x14ac:dyDescent="0.25">
      <c r="A9" s="144" t="str">
        <f t="shared" si="1"/>
        <v>recettes</v>
      </c>
      <c r="B9" s="33" t="str">
        <f t="shared" si="2"/>
        <v/>
      </c>
      <c r="C9" s="34">
        <f t="shared" si="0"/>
        <v>1</v>
      </c>
      <c r="D9" s="19">
        <v>105</v>
      </c>
      <c r="E9" s="46">
        <v>45301</v>
      </c>
      <c r="F9" s="166"/>
      <c r="G9" s="171" t="s">
        <v>213</v>
      </c>
      <c r="H9" s="42"/>
      <c r="I9" s="168">
        <v>5</v>
      </c>
      <c r="J9" s="17" t="s">
        <v>170</v>
      </c>
      <c r="K9" s="14" t="s">
        <v>127</v>
      </c>
      <c r="L9" s="146" t="s">
        <v>12</v>
      </c>
    </row>
    <row r="10" spans="1:13" x14ac:dyDescent="0.25">
      <c r="A10" s="144" t="str">
        <f t="shared" si="1"/>
        <v>recettes</v>
      </c>
      <c r="B10" s="33" t="str">
        <f t="shared" si="2"/>
        <v/>
      </c>
      <c r="C10" s="34">
        <f t="shared" si="0"/>
        <v>1</v>
      </c>
      <c r="D10" s="19">
        <v>53</v>
      </c>
      <c r="E10" s="46">
        <v>45301</v>
      </c>
      <c r="F10" s="166"/>
      <c r="G10" s="171" t="s">
        <v>213</v>
      </c>
      <c r="H10" s="42"/>
      <c r="I10" s="168">
        <v>6</v>
      </c>
      <c r="J10" s="17" t="s">
        <v>130</v>
      </c>
      <c r="K10" s="14" t="s">
        <v>130</v>
      </c>
      <c r="L10" s="146" t="s">
        <v>12</v>
      </c>
    </row>
    <row r="11" spans="1:13" x14ac:dyDescent="0.25">
      <c r="A11" s="144" t="str">
        <f t="shared" si="1"/>
        <v>dépenses</v>
      </c>
      <c r="B11" s="33" t="str">
        <f t="shared" si="2"/>
        <v>Comptabilisé</v>
      </c>
      <c r="C11" s="34">
        <f t="shared" si="0"/>
        <v>1</v>
      </c>
      <c r="D11" s="21">
        <v>-60.75</v>
      </c>
      <c r="E11" s="46">
        <v>45302</v>
      </c>
      <c r="F11" s="166">
        <v>2464169</v>
      </c>
      <c r="G11" s="171" t="s">
        <v>213</v>
      </c>
      <c r="H11" s="42" t="s">
        <v>242</v>
      </c>
      <c r="I11" s="172">
        <v>7</v>
      </c>
      <c r="J11" s="17" t="s">
        <v>240</v>
      </c>
      <c r="K11" s="14" t="s">
        <v>241</v>
      </c>
      <c r="L11" s="146" t="s">
        <v>13</v>
      </c>
    </row>
    <row r="12" spans="1:13" x14ac:dyDescent="0.25">
      <c r="A12" s="144" t="str">
        <f t="shared" si="1"/>
        <v>recettes</v>
      </c>
      <c r="B12" s="33" t="str">
        <f t="shared" si="2"/>
        <v/>
      </c>
      <c r="C12" s="34">
        <f t="shared" si="0"/>
        <v>1</v>
      </c>
      <c r="D12" s="19">
        <v>52</v>
      </c>
      <c r="E12" s="46">
        <v>45303</v>
      </c>
      <c r="F12" s="166"/>
      <c r="G12" s="171" t="s">
        <v>213</v>
      </c>
      <c r="H12" s="42"/>
      <c r="I12" s="168">
        <v>8</v>
      </c>
      <c r="J12" s="17" t="s">
        <v>130</v>
      </c>
      <c r="K12" s="14" t="s">
        <v>130</v>
      </c>
      <c r="L12" s="146" t="s">
        <v>12</v>
      </c>
    </row>
    <row r="13" spans="1:13" x14ac:dyDescent="0.25">
      <c r="A13" s="144" t="str">
        <f t="shared" si="1"/>
        <v>recettes</v>
      </c>
      <c r="B13" s="33" t="str">
        <f t="shared" si="2"/>
        <v/>
      </c>
      <c r="C13" s="34">
        <f t="shared" si="0"/>
        <v>1</v>
      </c>
      <c r="D13" s="19">
        <v>75.5</v>
      </c>
      <c r="E13" s="46">
        <v>45308</v>
      </c>
      <c r="F13" s="166"/>
      <c r="G13" s="171" t="s">
        <v>213</v>
      </c>
      <c r="H13" s="42"/>
      <c r="I13" s="168">
        <v>9</v>
      </c>
      <c r="J13" s="17" t="s">
        <v>170</v>
      </c>
      <c r="K13" s="14" t="s">
        <v>127</v>
      </c>
      <c r="L13" s="146" t="s">
        <v>12</v>
      </c>
    </row>
    <row r="14" spans="1:13" x14ac:dyDescent="0.25">
      <c r="A14" s="144" t="str">
        <f t="shared" si="1"/>
        <v>recettes</v>
      </c>
      <c r="B14" s="33" t="str">
        <f t="shared" si="2"/>
        <v/>
      </c>
      <c r="C14" s="34">
        <f t="shared" si="0"/>
        <v>1</v>
      </c>
      <c r="D14" s="19">
        <v>50.5</v>
      </c>
      <c r="E14" s="46">
        <v>45308</v>
      </c>
      <c r="F14" s="166"/>
      <c r="G14" s="171" t="s">
        <v>213</v>
      </c>
      <c r="H14" s="42"/>
      <c r="I14" s="168">
        <v>10</v>
      </c>
      <c r="J14" s="17" t="s">
        <v>130</v>
      </c>
      <c r="K14" s="14" t="s">
        <v>130</v>
      </c>
      <c r="L14" s="146" t="s">
        <v>12</v>
      </c>
    </row>
    <row r="15" spans="1:13" x14ac:dyDescent="0.25">
      <c r="A15" s="144" t="str">
        <f t="shared" si="1"/>
        <v>dépenses</v>
      </c>
      <c r="B15" s="33" t="str">
        <f t="shared" si="2"/>
        <v>Comptabilisé</v>
      </c>
      <c r="C15" s="34">
        <f t="shared" si="0"/>
        <v>1</v>
      </c>
      <c r="D15" s="19">
        <v>-100</v>
      </c>
      <c r="E15" s="46">
        <v>45309</v>
      </c>
      <c r="F15" s="166">
        <v>2464174</v>
      </c>
      <c r="G15" s="171" t="s">
        <v>213</v>
      </c>
      <c r="H15" s="42" t="s">
        <v>196</v>
      </c>
      <c r="I15" s="168">
        <v>11</v>
      </c>
      <c r="J15" s="94" t="s">
        <v>138</v>
      </c>
      <c r="K15" s="14" t="s">
        <v>124</v>
      </c>
      <c r="L15" s="146" t="s">
        <v>13</v>
      </c>
    </row>
    <row r="16" spans="1:13" x14ac:dyDescent="0.25">
      <c r="A16" s="144" t="str">
        <f t="shared" si="1"/>
        <v>dépenses</v>
      </c>
      <c r="B16" s="33" t="str">
        <f t="shared" si="2"/>
        <v>Comptabilisé</v>
      </c>
      <c r="C16" s="34">
        <f t="shared" si="0"/>
        <v>1</v>
      </c>
      <c r="D16" s="19">
        <v>-100</v>
      </c>
      <c r="E16" s="46">
        <v>45309</v>
      </c>
      <c r="F16" s="166">
        <v>2164172</v>
      </c>
      <c r="G16" s="171" t="s">
        <v>213</v>
      </c>
      <c r="H16" s="42" t="s">
        <v>197</v>
      </c>
      <c r="I16" s="168">
        <v>12</v>
      </c>
      <c r="J16" s="94" t="s">
        <v>139</v>
      </c>
      <c r="K16" s="14" t="s">
        <v>122</v>
      </c>
      <c r="L16" s="146" t="s">
        <v>13</v>
      </c>
    </row>
    <row r="17" spans="1:12" x14ac:dyDescent="0.25">
      <c r="A17" s="144" t="str">
        <f t="shared" si="1"/>
        <v>dépenses</v>
      </c>
      <c r="B17" s="33" t="str">
        <f t="shared" si="2"/>
        <v>Comptabilisé</v>
      </c>
      <c r="C17" s="34">
        <f t="shared" si="0"/>
        <v>1</v>
      </c>
      <c r="D17" s="19">
        <v>-150</v>
      </c>
      <c r="E17" s="46">
        <v>45309</v>
      </c>
      <c r="F17" s="166">
        <v>2556160</v>
      </c>
      <c r="G17" s="171" t="s">
        <v>213</v>
      </c>
      <c r="H17" s="42" t="s">
        <v>195</v>
      </c>
      <c r="I17" s="168">
        <v>13</v>
      </c>
      <c r="J17" s="17" t="s">
        <v>137</v>
      </c>
      <c r="K17" s="14" t="s">
        <v>124</v>
      </c>
      <c r="L17" s="146" t="s">
        <v>13</v>
      </c>
    </row>
    <row r="18" spans="1:12" x14ac:dyDescent="0.25">
      <c r="A18" s="144" t="str">
        <f t="shared" si="1"/>
        <v>dépenses</v>
      </c>
      <c r="B18" s="33" t="str">
        <f t="shared" si="2"/>
        <v>Comptabilisé</v>
      </c>
      <c r="C18" s="34">
        <f t="shared" si="0"/>
        <v>1</v>
      </c>
      <c r="D18" s="19">
        <v>-746.23</v>
      </c>
      <c r="E18" s="46">
        <v>45309</v>
      </c>
      <c r="F18" s="166">
        <v>2556161</v>
      </c>
      <c r="G18" s="171" t="s">
        <v>213</v>
      </c>
      <c r="H18" s="42" t="s">
        <v>198</v>
      </c>
      <c r="I18" s="168">
        <v>14</v>
      </c>
      <c r="J18" s="94" t="s">
        <v>140</v>
      </c>
      <c r="K18" s="14" t="s">
        <v>119</v>
      </c>
      <c r="L18" s="146" t="s">
        <v>13</v>
      </c>
    </row>
    <row r="19" spans="1:12" x14ac:dyDescent="0.25">
      <c r="A19" s="144" t="str">
        <f t="shared" si="1"/>
        <v>recettes</v>
      </c>
      <c r="B19" s="33" t="str">
        <f t="shared" si="2"/>
        <v/>
      </c>
      <c r="C19" s="34">
        <f t="shared" si="0"/>
        <v>1</v>
      </c>
      <c r="D19" s="19">
        <v>100.5</v>
      </c>
      <c r="E19" s="46">
        <v>45310</v>
      </c>
      <c r="F19" s="166"/>
      <c r="G19" s="171" t="s">
        <v>213</v>
      </c>
      <c r="H19" s="42"/>
      <c r="I19" s="168">
        <v>15</v>
      </c>
      <c r="J19" s="17" t="s">
        <v>130</v>
      </c>
      <c r="K19" s="14" t="s">
        <v>257</v>
      </c>
      <c r="L19" s="146" t="s">
        <v>12</v>
      </c>
    </row>
    <row r="20" spans="1:12" x14ac:dyDescent="0.25">
      <c r="A20" s="144" t="str">
        <f t="shared" si="1"/>
        <v>dépenses</v>
      </c>
      <c r="B20" s="33" t="str">
        <f t="shared" si="2"/>
        <v>Comptabilisé</v>
      </c>
      <c r="C20" s="34">
        <f t="shared" si="0"/>
        <v>1</v>
      </c>
      <c r="D20" s="21">
        <v>-8000</v>
      </c>
      <c r="E20" s="46">
        <v>45312</v>
      </c>
      <c r="F20" s="166"/>
      <c r="G20" s="171" t="s">
        <v>213</v>
      </c>
      <c r="H20" s="42"/>
      <c r="I20" s="172">
        <v>16</v>
      </c>
      <c r="J20" s="17" t="s">
        <v>257</v>
      </c>
      <c r="K20" s="14" t="s">
        <v>257</v>
      </c>
      <c r="L20" s="146" t="s">
        <v>13</v>
      </c>
    </row>
    <row r="21" spans="1:12" x14ac:dyDescent="0.25">
      <c r="A21" s="144" t="str">
        <f t="shared" si="1"/>
        <v>recettes</v>
      </c>
      <c r="B21" s="33" t="str">
        <f t="shared" si="2"/>
        <v/>
      </c>
      <c r="C21" s="34">
        <f t="shared" si="0"/>
        <v>1</v>
      </c>
      <c r="D21" s="21">
        <v>8000</v>
      </c>
      <c r="E21" s="46">
        <v>45312</v>
      </c>
      <c r="F21" s="166"/>
      <c r="G21" s="171" t="s">
        <v>213</v>
      </c>
      <c r="H21" s="42"/>
      <c r="I21" s="172">
        <v>17</v>
      </c>
      <c r="J21" s="17" t="s">
        <v>200</v>
      </c>
      <c r="K21" s="14" t="s">
        <v>15</v>
      </c>
      <c r="L21" s="146" t="s">
        <v>14</v>
      </c>
    </row>
    <row r="22" spans="1:12" x14ac:dyDescent="0.25">
      <c r="A22" s="144" t="str">
        <f t="shared" si="1"/>
        <v>dépenses</v>
      </c>
      <c r="B22" s="33" t="str">
        <f t="shared" si="2"/>
        <v>Comptabilisé</v>
      </c>
      <c r="C22" s="34">
        <f t="shared" si="0"/>
        <v>1</v>
      </c>
      <c r="D22" s="21">
        <v>-5.99</v>
      </c>
      <c r="E22" s="46">
        <v>45313</v>
      </c>
      <c r="F22" s="166"/>
      <c r="G22" s="171" t="s">
        <v>213</v>
      </c>
      <c r="H22" s="42"/>
      <c r="I22" s="172">
        <v>18</v>
      </c>
      <c r="J22" s="17" t="s">
        <v>205</v>
      </c>
      <c r="K22" s="14" t="s">
        <v>118</v>
      </c>
      <c r="L22" s="146" t="s">
        <v>13</v>
      </c>
    </row>
    <row r="23" spans="1:12" x14ac:dyDescent="0.25">
      <c r="A23" s="144" t="str">
        <f t="shared" si="1"/>
        <v>recettes</v>
      </c>
      <c r="B23" s="33" t="str">
        <f t="shared" si="2"/>
        <v/>
      </c>
      <c r="C23" s="34">
        <f t="shared" si="0"/>
        <v>1</v>
      </c>
      <c r="D23" s="19">
        <v>91.5</v>
      </c>
      <c r="E23" s="46">
        <v>45315</v>
      </c>
      <c r="F23" s="166"/>
      <c r="G23" s="171" t="s">
        <v>213</v>
      </c>
      <c r="H23" s="42"/>
      <c r="I23" s="168">
        <v>19</v>
      </c>
      <c r="J23" s="17" t="s">
        <v>170</v>
      </c>
      <c r="K23" s="14" t="s">
        <v>127</v>
      </c>
      <c r="L23" s="146" t="s">
        <v>12</v>
      </c>
    </row>
    <row r="24" spans="1:12" x14ac:dyDescent="0.25">
      <c r="A24" s="144" t="str">
        <f t="shared" si="1"/>
        <v>recettes</v>
      </c>
      <c r="B24" s="33" t="str">
        <f t="shared" si="2"/>
        <v/>
      </c>
      <c r="C24" s="34">
        <f t="shared" si="0"/>
        <v>1</v>
      </c>
      <c r="D24" s="19">
        <v>131.5</v>
      </c>
      <c r="E24" s="46">
        <v>45315</v>
      </c>
      <c r="F24" s="166"/>
      <c r="G24" s="171" t="s">
        <v>213</v>
      </c>
      <c r="H24" s="42"/>
      <c r="I24" s="168">
        <v>20</v>
      </c>
      <c r="J24" s="17" t="s">
        <v>130</v>
      </c>
      <c r="K24" s="14" t="s">
        <v>130</v>
      </c>
      <c r="L24" s="146" t="s">
        <v>12</v>
      </c>
    </row>
    <row r="25" spans="1:12" x14ac:dyDescent="0.25">
      <c r="A25" s="144" t="str">
        <f t="shared" si="1"/>
        <v>dépenses</v>
      </c>
      <c r="B25" s="33" t="str">
        <f t="shared" si="2"/>
        <v>Comptabilisé</v>
      </c>
      <c r="C25" s="34">
        <f t="shared" si="0"/>
        <v>1</v>
      </c>
      <c r="D25" s="19">
        <v>-100</v>
      </c>
      <c r="E25" s="46">
        <v>45321</v>
      </c>
      <c r="F25" s="166">
        <v>2164175</v>
      </c>
      <c r="G25" s="171" t="s">
        <v>213</v>
      </c>
      <c r="H25" s="42" t="s">
        <v>199</v>
      </c>
      <c r="I25" s="168">
        <v>21</v>
      </c>
      <c r="J25" s="17" t="s">
        <v>141</v>
      </c>
      <c r="K25" s="14" t="s">
        <v>122</v>
      </c>
      <c r="L25" s="146" t="s">
        <v>13</v>
      </c>
    </row>
    <row r="26" spans="1:12" x14ac:dyDescent="0.25">
      <c r="A26" s="144" t="str">
        <f t="shared" si="1"/>
        <v>dépenses</v>
      </c>
      <c r="B26" s="33" t="str">
        <f t="shared" si="2"/>
        <v/>
      </c>
      <c r="C26" s="34">
        <f t="shared" si="0"/>
        <v>1</v>
      </c>
      <c r="D26" s="19">
        <v>-930</v>
      </c>
      <c r="E26" s="46">
        <v>45322</v>
      </c>
      <c r="F26" s="166"/>
      <c r="G26" s="171" t="s">
        <v>213</v>
      </c>
      <c r="H26" s="42"/>
      <c r="I26" s="168">
        <v>22</v>
      </c>
      <c r="J26" s="94" t="s">
        <v>175</v>
      </c>
      <c r="K26" s="14" t="s">
        <v>173</v>
      </c>
      <c r="L26" s="146" t="s">
        <v>12</v>
      </c>
    </row>
    <row r="27" spans="1:12" x14ac:dyDescent="0.25">
      <c r="A27" s="144" t="str">
        <f t="shared" si="1"/>
        <v>recettes</v>
      </c>
      <c r="B27" s="33" t="str">
        <f t="shared" si="2"/>
        <v>Comptabilisé</v>
      </c>
      <c r="C27" s="34">
        <f t="shared" si="0"/>
        <v>1</v>
      </c>
      <c r="D27" s="21">
        <v>930</v>
      </c>
      <c r="E27" s="46">
        <v>45322</v>
      </c>
      <c r="F27" s="166"/>
      <c r="G27" s="171" t="s">
        <v>213</v>
      </c>
      <c r="H27" s="42"/>
      <c r="I27" s="172">
        <v>23</v>
      </c>
      <c r="J27" s="94" t="s">
        <v>175</v>
      </c>
      <c r="K27" s="14" t="s">
        <v>173</v>
      </c>
      <c r="L27" s="146" t="s">
        <v>13</v>
      </c>
    </row>
    <row r="28" spans="1:12" x14ac:dyDescent="0.25">
      <c r="A28" s="144" t="str">
        <f t="shared" si="1"/>
        <v>dépenses</v>
      </c>
      <c r="B28" s="33" t="str">
        <f t="shared" si="2"/>
        <v/>
      </c>
      <c r="C28" s="34">
        <f t="shared" si="0"/>
        <v>1</v>
      </c>
      <c r="D28" s="19">
        <v>-106.8</v>
      </c>
      <c r="E28" s="46">
        <v>45322</v>
      </c>
      <c r="F28" s="166"/>
      <c r="G28" s="171" t="s">
        <v>213</v>
      </c>
      <c r="H28" s="42"/>
      <c r="I28" s="168">
        <v>24</v>
      </c>
      <c r="J28" s="94" t="s">
        <v>176</v>
      </c>
      <c r="K28" s="14" t="s">
        <v>172</v>
      </c>
      <c r="L28" s="146" t="s">
        <v>12</v>
      </c>
    </row>
    <row r="29" spans="1:12" x14ac:dyDescent="0.25">
      <c r="A29" s="144" t="str">
        <f t="shared" si="1"/>
        <v>recettes</v>
      </c>
      <c r="B29" s="33" t="str">
        <f t="shared" si="2"/>
        <v>Comptabilisé</v>
      </c>
      <c r="C29" s="34">
        <f t="shared" si="0"/>
        <v>1</v>
      </c>
      <c r="D29" s="21">
        <v>106.8</v>
      </c>
      <c r="E29" s="46">
        <v>45322</v>
      </c>
      <c r="F29" s="166"/>
      <c r="G29" s="171" t="s">
        <v>213</v>
      </c>
      <c r="H29" s="42"/>
      <c r="I29" s="168">
        <v>25</v>
      </c>
      <c r="J29" s="94" t="s">
        <v>176</v>
      </c>
      <c r="K29" s="14" t="s">
        <v>172</v>
      </c>
      <c r="L29" s="146" t="s">
        <v>13</v>
      </c>
    </row>
    <row r="30" spans="1:12" x14ac:dyDescent="0.25">
      <c r="A30" s="144" t="str">
        <f t="shared" si="1"/>
        <v>recettes</v>
      </c>
      <c r="B30" s="33" t="str">
        <f t="shared" si="2"/>
        <v/>
      </c>
      <c r="C30" s="34">
        <f t="shared" si="0"/>
        <v>1</v>
      </c>
      <c r="D30" s="19">
        <v>72.5</v>
      </c>
      <c r="E30" s="46">
        <v>45322</v>
      </c>
      <c r="F30" s="166"/>
      <c r="G30" s="171" t="s">
        <v>213</v>
      </c>
      <c r="H30" s="42"/>
      <c r="I30" s="168">
        <v>26</v>
      </c>
      <c r="J30" s="17" t="s">
        <v>170</v>
      </c>
      <c r="K30" s="14" t="s">
        <v>127</v>
      </c>
      <c r="L30" s="146" t="s">
        <v>12</v>
      </c>
    </row>
    <row r="31" spans="1:12" x14ac:dyDescent="0.25">
      <c r="A31" s="144" t="str">
        <f t="shared" si="1"/>
        <v>recettes</v>
      </c>
      <c r="B31" s="33" t="str">
        <f t="shared" si="2"/>
        <v/>
      </c>
      <c r="C31" s="34">
        <f t="shared" si="0"/>
        <v>1</v>
      </c>
      <c r="D31" s="19">
        <v>134.5</v>
      </c>
      <c r="E31" s="46">
        <v>45322</v>
      </c>
      <c r="F31" s="166"/>
      <c r="G31" s="171" t="s">
        <v>213</v>
      </c>
      <c r="H31" s="42"/>
      <c r="I31" s="168">
        <v>27</v>
      </c>
      <c r="J31" s="17" t="s">
        <v>130</v>
      </c>
      <c r="K31" s="14" t="s">
        <v>130</v>
      </c>
      <c r="L31" s="146" t="s">
        <v>12</v>
      </c>
    </row>
    <row r="32" spans="1:12" x14ac:dyDescent="0.25">
      <c r="A32" s="144" t="str">
        <f t="shared" si="1"/>
        <v>recettes</v>
      </c>
      <c r="B32" s="33" t="str">
        <f t="shared" si="2"/>
        <v>Comptabilisé</v>
      </c>
      <c r="C32" s="34">
        <f t="shared" si="0"/>
        <v>1</v>
      </c>
      <c r="D32" s="21">
        <v>22</v>
      </c>
      <c r="E32" s="46">
        <v>45322</v>
      </c>
      <c r="F32" s="166"/>
      <c r="G32" s="171" t="s">
        <v>213</v>
      </c>
      <c r="H32" s="42"/>
      <c r="I32" s="172">
        <v>28</v>
      </c>
      <c r="J32" s="17" t="s">
        <v>142</v>
      </c>
      <c r="K32" s="14" t="s">
        <v>130</v>
      </c>
      <c r="L32" s="146" t="s">
        <v>13</v>
      </c>
    </row>
    <row r="33" spans="1:12" x14ac:dyDescent="0.25">
      <c r="A33" s="144" t="str">
        <f t="shared" si="1"/>
        <v>recettes</v>
      </c>
      <c r="B33" s="33" t="str">
        <f t="shared" si="2"/>
        <v>Comptabilisé</v>
      </c>
      <c r="C33" s="34">
        <f t="shared" si="0"/>
        <v>1</v>
      </c>
      <c r="D33" s="21">
        <v>9</v>
      </c>
      <c r="E33" s="46">
        <v>45322</v>
      </c>
      <c r="F33" s="166"/>
      <c r="G33" s="171" t="s">
        <v>213</v>
      </c>
      <c r="H33" s="42"/>
      <c r="I33" s="172">
        <v>29</v>
      </c>
      <c r="J33" s="17" t="s">
        <v>142</v>
      </c>
      <c r="K33" s="14" t="s">
        <v>130</v>
      </c>
      <c r="L33" s="146" t="s">
        <v>13</v>
      </c>
    </row>
    <row r="34" spans="1:12" x14ac:dyDescent="0.25">
      <c r="A34" s="144" t="str">
        <f t="shared" si="1"/>
        <v>dépenses</v>
      </c>
      <c r="B34" s="33" t="str">
        <f t="shared" si="2"/>
        <v>Comptabilisé</v>
      </c>
      <c r="C34" s="34">
        <f t="shared" ref="C34:C65" si="3">IF(E34&lt;&gt;"",MONTH(E34),"")</f>
        <v>2</v>
      </c>
      <c r="D34" s="21">
        <v>-4.33</v>
      </c>
      <c r="E34" s="46">
        <v>45323</v>
      </c>
      <c r="F34" s="166"/>
      <c r="G34" s="171" t="s">
        <v>213</v>
      </c>
      <c r="H34" s="42"/>
      <c r="I34" s="172">
        <v>30</v>
      </c>
      <c r="J34" s="17" t="s">
        <v>201</v>
      </c>
      <c r="K34" s="14" t="s">
        <v>117</v>
      </c>
      <c r="L34" s="146" t="s">
        <v>13</v>
      </c>
    </row>
    <row r="35" spans="1:12" x14ac:dyDescent="0.25">
      <c r="A35" s="144" t="str">
        <f t="shared" si="1"/>
        <v>recettes</v>
      </c>
      <c r="B35" s="33" t="str">
        <f t="shared" si="2"/>
        <v/>
      </c>
      <c r="C35" s="34">
        <f t="shared" si="3"/>
        <v>2</v>
      </c>
      <c r="D35" s="19">
        <v>82.5</v>
      </c>
      <c r="E35" s="46">
        <v>45324</v>
      </c>
      <c r="F35" s="166"/>
      <c r="G35" s="171" t="s">
        <v>213</v>
      </c>
      <c r="H35" s="42"/>
      <c r="I35" s="168">
        <v>31</v>
      </c>
      <c r="J35" s="17" t="s">
        <v>130</v>
      </c>
      <c r="K35" s="14" t="s">
        <v>130</v>
      </c>
      <c r="L35" s="146" t="s">
        <v>12</v>
      </c>
    </row>
    <row r="36" spans="1:12" x14ac:dyDescent="0.25">
      <c r="A36" s="144" t="str">
        <f t="shared" si="1"/>
        <v>recettes</v>
      </c>
      <c r="B36" s="33" t="str">
        <f t="shared" si="2"/>
        <v/>
      </c>
      <c r="C36" s="34">
        <f t="shared" si="3"/>
        <v>2</v>
      </c>
      <c r="D36" s="19">
        <v>102</v>
      </c>
      <c r="E36" s="46">
        <v>45328</v>
      </c>
      <c r="F36" s="166"/>
      <c r="G36" s="171" t="s">
        <v>213</v>
      </c>
      <c r="H36" s="42"/>
      <c r="I36" s="168">
        <v>32</v>
      </c>
      <c r="J36" s="17" t="s">
        <v>170</v>
      </c>
      <c r="K36" s="14" t="s">
        <v>127</v>
      </c>
      <c r="L36" s="146" t="s">
        <v>12</v>
      </c>
    </row>
    <row r="37" spans="1:12" x14ac:dyDescent="0.25">
      <c r="A37" s="144" t="str">
        <f t="shared" ref="A37:A68" si="4">IF(D37&lt;&gt;"",IF(D37&lt;0,"dépenses",IF(D37&gt;0,"recettes","--")),"")</f>
        <v>recettes</v>
      </c>
      <c r="B37" s="33" t="str">
        <f t="shared" ref="B37:B68" si="5">IF(L37="Banque",IF(G37&lt;&gt;"","Comptabilisé","Non Comptabilisé"),"")</f>
        <v/>
      </c>
      <c r="C37" s="34">
        <f t="shared" si="3"/>
        <v>2</v>
      </c>
      <c r="D37" s="19">
        <v>143.5</v>
      </c>
      <c r="E37" s="46">
        <v>45328</v>
      </c>
      <c r="F37" s="166"/>
      <c r="G37" s="171" t="s">
        <v>213</v>
      </c>
      <c r="H37" s="42"/>
      <c r="I37" s="168">
        <v>33</v>
      </c>
      <c r="J37" s="17" t="s">
        <v>130</v>
      </c>
      <c r="K37" s="14" t="s">
        <v>130</v>
      </c>
      <c r="L37" s="146" t="s">
        <v>12</v>
      </c>
    </row>
    <row r="38" spans="1:12" x14ac:dyDescent="0.25">
      <c r="A38" s="144" t="str">
        <f t="shared" si="4"/>
        <v>recettes</v>
      </c>
      <c r="B38" s="33" t="str">
        <f t="shared" si="5"/>
        <v/>
      </c>
      <c r="C38" s="34">
        <f t="shared" si="3"/>
        <v>2</v>
      </c>
      <c r="D38" s="19">
        <v>48</v>
      </c>
      <c r="E38" s="46">
        <v>45331</v>
      </c>
      <c r="F38" s="166"/>
      <c r="G38" s="171" t="s">
        <v>213</v>
      </c>
      <c r="H38" s="42"/>
      <c r="I38" s="168">
        <v>34</v>
      </c>
      <c r="J38" s="17" t="s">
        <v>130</v>
      </c>
      <c r="K38" s="14" t="s">
        <v>130</v>
      </c>
      <c r="L38" s="146" t="s">
        <v>12</v>
      </c>
    </row>
    <row r="39" spans="1:12" x14ac:dyDescent="0.25">
      <c r="A39" s="144" t="str">
        <f t="shared" si="4"/>
        <v>dépenses</v>
      </c>
      <c r="B39" s="33" t="str">
        <f t="shared" si="5"/>
        <v>Comptabilisé</v>
      </c>
      <c r="C39" s="34">
        <f t="shared" si="3"/>
        <v>2</v>
      </c>
      <c r="D39" s="19">
        <v>-17.54</v>
      </c>
      <c r="E39" s="46">
        <v>45335</v>
      </c>
      <c r="F39" s="166" t="s">
        <v>145</v>
      </c>
      <c r="G39" s="171" t="s">
        <v>213</v>
      </c>
      <c r="H39" s="42"/>
      <c r="I39" s="168">
        <v>35</v>
      </c>
      <c r="J39" s="17" t="s">
        <v>146</v>
      </c>
      <c r="K39" s="14" t="s">
        <v>156</v>
      </c>
      <c r="L39" s="146" t="s">
        <v>13</v>
      </c>
    </row>
    <row r="40" spans="1:12" x14ac:dyDescent="0.25">
      <c r="A40" s="144" t="str">
        <f t="shared" si="4"/>
        <v>recettes</v>
      </c>
      <c r="B40" s="33" t="str">
        <f t="shared" si="5"/>
        <v/>
      </c>
      <c r="C40" s="34">
        <f t="shared" si="3"/>
        <v>2</v>
      </c>
      <c r="D40" s="19">
        <v>79.5</v>
      </c>
      <c r="E40" s="46">
        <v>45336</v>
      </c>
      <c r="F40" s="166"/>
      <c r="G40" s="171" t="s">
        <v>213</v>
      </c>
      <c r="H40" s="42"/>
      <c r="I40" s="168">
        <v>36</v>
      </c>
      <c r="J40" s="17" t="s">
        <v>170</v>
      </c>
      <c r="K40" s="14" t="s">
        <v>127</v>
      </c>
      <c r="L40" s="146" t="s">
        <v>12</v>
      </c>
    </row>
    <row r="41" spans="1:12" x14ac:dyDescent="0.25">
      <c r="A41" s="144" t="str">
        <f t="shared" si="4"/>
        <v>recettes</v>
      </c>
      <c r="B41" s="33" t="str">
        <f t="shared" si="5"/>
        <v/>
      </c>
      <c r="C41" s="34">
        <f t="shared" si="3"/>
        <v>2</v>
      </c>
      <c r="D41" s="19">
        <v>265</v>
      </c>
      <c r="E41" s="46">
        <v>45336</v>
      </c>
      <c r="F41" s="166"/>
      <c r="G41" s="171" t="s">
        <v>213</v>
      </c>
      <c r="H41" s="42"/>
      <c r="I41" s="168">
        <v>37</v>
      </c>
      <c r="J41" s="17" t="s">
        <v>130</v>
      </c>
      <c r="K41" s="14" t="s">
        <v>130</v>
      </c>
      <c r="L41" s="146" t="s">
        <v>12</v>
      </c>
    </row>
    <row r="42" spans="1:12" x14ac:dyDescent="0.25">
      <c r="A42" s="144" t="str">
        <f t="shared" si="4"/>
        <v>dépenses</v>
      </c>
      <c r="B42" s="33" t="str">
        <f t="shared" si="5"/>
        <v>Comptabilisé</v>
      </c>
      <c r="C42" s="34">
        <f t="shared" si="3"/>
        <v>2</v>
      </c>
      <c r="D42" s="19">
        <v>-80</v>
      </c>
      <c r="E42" s="46">
        <v>45338</v>
      </c>
      <c r="F42" s="166">
        <v>2556162</v>
      </c>
      <c r="G42" s="171" t="s">
        <v>213</v>
      </c>
      <c r="H42" s="42" t="s">
        <v>220</v>
      </c>
      <c r="I42" s="168">
        <v>38</v>
      </c>
      <c r="J42" s="17" t="s">
        <v>143</v>
      </c>
      <c r="K42" s="14" t="s">
        <v>122</v>
      </c>
      <c r="L42" s="146" t="s">
        <v>13</v>
      </c>
    </row>
    <row r="43" spans="1:12" x14ac:dyDescent="0.25">
      <c r="A43" s="144" t="str">
        <f t="shared" si="4"/>
        <v>recettes</v>
      </c>
      <c r="B43" s="33" t="str">
        <f t="shared" si="5"/>
        <v/>
      </c>
      <c r="C43" s="34">
        <f t="shared" si="3"/>
        <v>2</v>
      </c>
      <c r="D43" s="19">
        <v>153.5</v>
      </c>
      <c r="E43" s="46">
        <v>45338</v>
      </c>
      <c r="F43" s="166"/>
      <c r="G43" s="171" t="s">
        <v>213</v>
      </c>
      <c r="H43" s="42"/>
      <c r="I43" s="168">
        <v>39</v>
      </c>
      <c r="J43" s="17" t="s">
        <v>130</v>
      </c>
      <c r="K43" s="14" t="s">
        <v>130</v>
      </c>
      <c r="L43" s="146" t="s">
        <v>12</v>
      </c>
    </row>
    <row r="44" spans="1:12" x14ac:dyDescent="0.25">
      <c r="A44" s="144" t="str">
        <f t="shared" si="4"/>
        <v>dépenses</v>
      </c>
      <c r="B44" s="33" t="str">
        <f t="shared" si="5"/>
        <v>Comptabilisé</v>
      </c>
      <c r="C44" s="34">
        <f t="shared" si="3"/>
        <v>2</v>
      </c>
      <c r="D44" s="21">
        <v>-5.99</v>
      </c>
      <c r="E44" s="46">
        <v>45341</v>
      </c>
      <c r="F44" s="166"/>
      <c r="G44" s="171" t="s">
        <v>213</v>
      </c>
      <c r="H44" s="42" t="s">
        <v>243</v>
      </c>
      <c r="I44" s="172">
        <v>40</v>
      </c>
      <c r="J44" s="17" t="s">
        <v>205</v>
      </c>
      <c r="K44" s="14" t="s">
        <v>118</v>
      </c>
      <c r="L44" s="146" t="s">
        <v>13</v>
      </c>
    </row>
    <row r="45" spans="1:12" x14ac:dyDescent="0.25">
      <c r="A45" s="144" t="str">
        <f t="shared" si="4"/>
        <v>dépenses</v>
      </c>
      <c r="B45" s="33" t="str">
        <f t="shared" si="5"/>
        <v>Comptabilisé</v>
      </c>
      <c r="C45" s="34">
        <f t="shared" si="3"/>
        <v>2</v>
      </c>
      <c r="D45" s="19">
        <v>-100</v>
      </c>
      <c r="E45" s="46">
        <v>45342</v>
      </c>
      <c r="F45" s="166">
        <v>2464176</v>
      </c>
      <c r="G45" s="171" t="s">
        <v>213</v>
      </c>
      <c r="H45" s="42" t="s">
        <v>221</v>
      </c>
      <c r="I45" s="168">
        <v>41</v>
      </c>
      <c r="J45" s="17" t="s">
        <v>144</v>
      </c>
      <c r="K45" s="14" t="s">
        <v>133</v>
      </c>
      <c r="L45" s="146" t="s">
        <v>13</v>
      </c>
    </row>
    <row r="46" spans="1:12" x14ac:dyDescent="0.25">
      <c r="A46" s="144" t="str">
        <f t="shared" si="4"/>
        <v>dépenses</v>
      </c>
      <c r="B46" s="33" t="str">
        <f t="shared" si="5"/>
        <v>Comptabilisé</v>
      </c>
      <c r="C46" s="34">
        <f t="shared" si="3"/>
        <v>2</v>
      </c>
      <c r="D46" s="19">
        <v>-732.66</v>
      </c>
      <c r="E46" s="46">
        <v>45342</v>
      </c>
      <c r="F46" s="166">
        <v>2556163</v>
      </c>
      <c r="G46" s="171" t="s">
        <v>213</v>
      </c>
      <c r="H46" s="42" t="s">
        <v>222</v>
      </c>
      <c r="I46" s="168">
        <v>42</v>
      </c>
      <c r="J46" s="17" t="s">
        <v>157</v>
      </c>
      <c r="K46" s="14" t="s">
        <v>119</v>
      </c>
      <c r="L46" s="146" t="s">
        <v>13</v>
      </c>
    </row>
    <row r="47" spans="1:12" ht="12.75" customHeight="1" x14ac:dyDescent="0.25">
      <c r="A47" s="144" t="str">
        <f t="shared" si="4"/>
        <v>dépenses</v>
      </c>
      <c r="B47" s="33" t="str">
        <f t="shared" si="5"/>
        <v>Comptabilisé</v>
      </c>
      <c r="C47" s="34">
        <f t="shared" si="3"/>
        <v>2</v>
      </c>
      <c r="D47" s="19">
        <v>-146.81</v>
      </c>
      <c r="E47" s="46">
        <v>45343</v>
      </c>
      <c r="F47" s="166">
        <v>2556167</v>
      </c>
      <c r="G47" s="171" t="s">
        <v>213</v>
      </c>
      <c r="H47" s="42" t="s">
        <v>229</v>
      </c>
      <c r="I47" s="168">
        <v>43</v>
      </c>
      <c r="J47" s="17" t="s">
        <v>146</v>
      </c>
      <c r="K47" s="14" t="s">
        <v>120</v>
      </c>
      <c r="L47" s="146" t="s">
        <v>13</v>
      </c>
    </row>
    <row r="48" spans="1:12" x14ac:dyDescent="0.25">
      <c r="A48" s="144" t="str">
        <f t="shared" si="4"/>
        <v>recettes</v>
      </c>
      <c r="B48" s="33" t="str">
        <f t="shared" si="5"/>
        <v/>
      </c>
      <c r="C48" s="34">
        <f t="shared" si="3"/>
        <v>2</v>
      </c>
      <c r="D48" s="19">
        <v>71.5</v>
      </c>
      <c r="E48" s="46">
        <v>45343</v>
      </c>
      <c r="F48" s="166"/>
      <c r="G48" s="171" t="s">
        <v>213</v>
      </c>
      <c r="H48" s="42"/>
      <c r="I48" s="168">
        <v>44</v>
      </c>
      <c r="J48" s="17" t="s">
        <v>170</v>
      </c>
      <c r="K48" s="14" t="s">
        <v>127</v>
      </c>
      <c r="L48" s="146" t="s">
        <v>12</v>
      </c>
    </row>
    <row r="49" spans="1:12" x14ac:dyDescent="0.25">
      <c r="A49" s="144" t="str">
        <f t="shared" si="4"/>
        <v>recettes</v>
      </c>
      <c r="B49" s="33" t="str">
        <f t="shared" si="5"/>
        <v/>
      </c>
      <c r="C49" s="34">
        <f t="shared" si="3"/>
        <v>2</v>
      </c>
      <c r="D49" s="19">
        <v>50.5</v>
      </c>
      <c r="E49" s="46">
        <v>45343</v>
      </c>
      <c r="F49" s="166"/>
      <c r="G49" s="171" t="s">
        <v>213</v>
      </c>
      <c r="H49" s="42"/>
      <c r="I49" s="168">
        <v>45</v>
      </c>
      <c r="J49" s="17" t="s">
        <v>130</v>
      </c>
      <c r="K49" s="14" t="s">
        <v>130</v>
      </c>
      <c r="L49" s="146" t="s">
        <v>12</v>
      </c>
    </row>
    <row r="50" spans="1:12" x14ac:dyDescent="0.25">
      <c r="A50" s="144" t="str">
        <f t="shared" si="4"/>
        <v>dépenses</v>
      </c>
      <c r="B50" s="33" t="str">
        <f t="shared" si="5"/>
        <v>Comptabilisé</v>
      </c>
      <c r="C50" s="34">
        <f t="shared" si="3"/>
        <v>2</v>
      </c>
      <c r="D50" s="15">
        <v>-85</v>
      </c>
      <c r="E50" s="46">
        <v>45343</v>
      </c>
      <c r="F50" s="166">
        <v>2556156</v>
      </c>
      <c r="G50" s="171" t="s">
        <v>213</v>
      </c>
      <c r="H50" s="42" t="s">
        <v>244</v>
      </c>
      <c r="I50" s="172">
        <v>46</v>
      </c>
      <c r="J50" s="17" t="s">
        <v>240</v>
      </c>
      <c r="K50" s="14" t="s">
        <v>241</v>
      </c>
      <c r="L50" s="146" t="s">
        <v>13</v>
      </c>
    </row>
    <row r="51" spans="1:12" x14ac:dyDescent="0.25">
      <c r="A51" s="144" t="str">
        <f t="shared" si="4"/>
        <v>dépenses</v>
      </c>
      <c r="B51" s="33" t="str">
        <f t="shared" si="5"/>
        <v/>
      </c>
      <c r="C51" s="34">
        <f t="shared" si="3"/>
        <v>2</v>
      </c>
      <c r="D51" s="19">
        <v>-950</v>
      </c>
      <c r="E51" s="46">
        <v>45344</v>
      </c>
      <c r="F51" s="166"/>
      <c r="G51" s="171" t="s">
        <v>213</v>
      </c>
      <c r="H51" s="42"/>
      <c r="I51" s="168">
        <v>47</v>
      </c>
      <c r="J51" s="17" t="s">
        <v>175</v>
      </c>
      <c r="K51" s="14" t="s">
        <v>173</v>
      </c>
      <c r="L51" s="146" t="s">
        <v>12</v>
      </c>
    </row>
    <row r="52" spans="1:12" x14ac:dyDescent="0.25">
      <c r="A52" s="144" t="str">
        <f t="shared" si="4"/>
        <v>recettes</v>
      </c>
      <c r="B52" s="33" t="str">
        <f t="shared" si="5"/>
        <v>Comptabilisé</v>
      </c>
      <c r="C52" s="34">
        <f t="shared" si="3"/>
        <v>2</v>
      </c>
      <c r="D52" s="21">
        <v>950</v>
      </c>
      <c r="E52" s="46">
        <v>45344</v>
      </c>
      <c r="F52" s="166"/>
      <c r="G52" s="171" t="s">
        <v>213</v>
      </c>
      <c r="H52" s="42"/>
      <c r="I52" s="172">
        <v>48</v>
      </c>
      <c r="J52" s="94" t="s">
        <v>175</v>
      </c>
      <c r="K52" s="14" t="s">
        <v>173</v>
      </c>
      <c r="L52" s="146" t="s">
        <v>13</v>
      </c>
    </row>
    <row r="53" spans="1:12" x14ac:dyDescent="0.25">
      <c r="A53" s="144" t="str">
        <f t="shared" si="4"/>
        <v>dépenses</v>
      </c>
      <c r="B53" s="33" t="str">
        <f t="shared" si="5"/>
        <v/>
      </c>
      <c r="C53" s="34">
        <f t="shared" si="3"/>
        <v>2</v>
      </c>
      <c r="D53" s="19">
        <v>-187.26</v>
      </c>
      <c r="E53" s="46">
        <v>45344</v>
      </c>
      <c r="F53" s="166"/>
      <c r="G53" s="171" t="s">
        <v>213</v>
      </c>
      <c r="H53" s="42"/>
      <c r="I53" s="168">
        <v>49</v>
      </c>
      <c r="J53" s="94" t="s">
        <v>176</v>
      </c>
      <c r="K53" s="14" t="s">
        <v>172</v>
      </c>
      <c r="L53" s="146" t="s">
        <v>12</v>
      </c>
    </row>
    <row r="54" spans="1:12" x14ac:dyDescent="0.25">
      <c r="A54" s="144" t="str">
        <f t="shared" si="4"/>
        <v>recettes</v>
      </c>
      <c r="B54" s="33" t="str">
        <f t="shared" si="5"/>
        <v>Comptabilisé</v>
      </c>
      <c r="C54" s="34">
        <f t="shared" si="3"/>
        <v>2</v>
      </c>
      <c r="D54" s="21">
        <v>187.26</v>
      </c>
      <c r="E54" s="46">
        <v>45344</v>
      </c>
      <c r="F54" s="166"/>
      <c r="G54" s="171" t="s">
        <v>213</v>
      </c>
      <c r="H54" s="42"/>
      <c r="I54" s="172">
        <v>50</v>
      </c>
      <c r="J54" s="94" t="s">
        <v>176</v>
      </c>
      <c r="K54" s="14" t="s">
        <v>172</v>
      </c>
      <c r="L54" s="146" t="s">
        <v>13</v>
      </c>
    </row>
    <row r="55" spans="1:12" x14ac:dyDescent="0.25">
      <c r="A55" s="144" t="str">
        <f t="shared" si="4"/>
        <v>recettes</v>
      </c>
      <c r="B55" s="33" t="str">
        <f t="shared" si="5"/>
        <v/>
      </c>
      <c r="C55" s="34">
        <f t="shared" si="3"/>
        <v>2</v>
      </c>
      <c r="D55" s="19">
        <v>950</v>
      </c>
      <c r="E55" s="46">
        <v>45344</v>
      </c>
      <c r="F55" s="166"/>
      <c r="G55" s="171" t="s">
        <v>213</v>
      </c>
      <c r="H55" s="42"/>
      <c r="I55" s="168">
        <v>51</v>
      </c>
      <c r="J55" s="17" t="s">
        <v>174</v>
      </c>
      <c r="K55" s="14" t="s">
        <v>131</v>
      </c>
      <c r="L55" s="146" t="s">
        <v>12</v>
      </c>
    </row>
    <row r="56" spans="1:12" x14ac:dyDescent="0.25">
      <c r="A56" s="144" t="str">
        <f t="shared" si="4"/>
        <v>recettes</v>
      </c>
      <c r="B56" s="33" t="str">
        <f t="shared" si="5"/>
        <v/>
      </c>
      <c r="C56" s="34">
        <f t="shared" si="3"/>
        <v>2</v>
      </c>
      <c r="D56" s="19">
        <v>187.26</v>
      </c>
      <c r="E56" s="46">
        <v>45344</v>
      </c>
      <c r="F56" s="166"/>
      <c r="G56" s="171" t="s">
        <v>213</v>
      </c>
      <c r="H56" s="42"/>
      <c r="I56" s="168">
        <v>52</v>
      </c>
      <c r="J56" s="17" t="s">
        <v>174</v>
      </c>
      <c r="K56" s="14" t="s">
        <v>131</v>
      </c>
      <c r="L56" s="146" t="s">
        <v>12</v>
      </c>
    </row>
    <row r="57" spans="1:12" x14ac:dyDescent="0.25">
      <c r="A57" s="144" t="str">
        <f t="shared" si="4"/>
        <v>recettes</v>
      </c>
      <c r="B57" s="33" t="str">
        <f t="shared" si="5"/>
        <v>Comptabilisé</v>
      </c>
      <c r="C57" s="34">
        <f t="shared" si="3"/>
        <v>2</v>
      </c>
      <c r="D57" s="21">
        <v>20</v>
      </c>
      <c r="E57" s="46">
        <v>45344</v>
      </c>
      <c r="F57" s="166"/>
      <c r="G57" s="171" t="s">
        <v>213</v>
      </c>
      <c r="H57" s="42"/>
      <c r="I57" s="172">
        <v>53</v>
      </c>
      <c r="J57" s="17" t="s">
        <v>211</v>
      </c>
      <c r="K57" s="14" t="s">
        <v>131</v>
      </c>
      <c r="L57" s="146" t="s">
        <v>13</v>
      </c>
    </row>
    <row r="58" spans="1:12" x14ac:dyDescent="0.25">
      <c r="A58" s="144" t="str">
        <f t="shared" si="4"/>
        <v>recettes</v>
      </c>
      <c r="B58" s="33" t="str">
        <f t="shared" si="5"/>
        <v>Comptabilisé</v>
      </c>
      <c r="C58" s="34">
        <f t="shared" si="3"/>
        <v>2</v>
      </c>
      <c r="D58" s="21">
        <v>20</v>
      </c>
      <c r="E58" s="46">
        <v>45344</v>
      </c>
      <c r="F58" s="166"/>
      <c r="G58" s="171" t="s">
        <v>213</v>
      </c>
      <c r="H58" s="42"/>
      <c r="I58" s="172">
        <v>54</v>
      </c>
      <c r="J58" s="17" t="s">
        <v>211</v>
      </c>
      <c r="K58" s="14" t="s">
        <v>131</v>
      </c>
      <c r="L58" s="146" t="s">
        <v>13</v>
      </c>
    </row>
    <row r="59" spans="1:12" x14ac:dyDescent="0.25">
      <c r="A59" s="144" t="str">
        <f t="shared" si="4"/>
        <v>recettes</v>
      </c>
      <c r="B59" s="33" t="str">
        <f t="shared" si="5"/>
        <v>Comptabilisé</v>
      </c>
      <c r="C59" s="34">
        <f t="shared" si="3"/>
        <v>2</v>
      </c>
      <c r="D59" s="21">
        <v>20</v>
      </c>
      <c r="E59" s="46">
        <v>45344</v>
      </c>
      <c r="F59" s="166"/>
      <c r="G59" s="171" t="s">
        <v>213</v>
      </c>
      <c r="H59" s="42"/>
      <c r="I59" s="172">
        <v>55</v>
      </c>
      <c r="J59" s="17" t="s">
        <v>211</v>
      </c>
      <c r="K59" s="14" t="s">
        <v>131</v>
      </c>
      <c r="L59" s="146" t="s">
        <v>13</v>
      </c>
    </row>
    <row r="60" spans="1:12" x14ac:dyDescent="0.25">
      <c r="A60" s="144" t="str">
        <f t="shared" si="4"/>
        <v>recettes</v>
      </c>
      <c r="B60" s="33" t="str">
        <f t="shared" si="5"/>
        <v>Comptabilisé</v>
      </c>
      <c r="C60" s="34">
        <f t="shared" si="3"/>
        <v>2</v>
      </c>
      <c r="D60" s="21">
        <v>20</v>
      </c>
      <c r="E60" s="46">
        <v>45344</v>
      </c>
      <c r="F60" s="166"/>
      <c r="G60" s="171" t="s">
        <v>213</v>
      </c>
      <c r="H60" s="42"/>
      <c r="I60" s="172">
        <v>56</v>
      </c>
      <c r="J60" s="17" t="s">
        <v>211</v>
      </c>
      <c r="K60" s="14" t="s">
        <v>131</v>
      </c>
      <c r="L60" s="146" t="s">
        <v>13</v>
      </c>
    </row>
    <row r="61" spans="1:12" x14ac:dyDescent="0.25">
      <c r="A61" s="144" t="str">
        <f t="shared" si="4"/>
        <v>recettes</v>
      </c>
      <c r="B61" s="33" t="str">
        <f t="shared" si="5"/>
        <v>Comptabilisé</v>
      </c>
      <c r="C61" s="34">
        <f t="shared" si="3"/>
        <v>2</v>
      </c>
      <c r="D61" s="21">
        <v>20</v>
      </c>
      <c r="E61" s="46">
        <v>45344</v>
      </c>
      <c r="F61" s="166"/>
      <c r="G61" s="171" t="s">
        <v>213</v>
      </c>
      <c r="H61" s="42"/>
      <c r="I61" s="172">
        <v>57</v>
      </c>
      <c r="J61" s="17" t="s">
        <v>211</v>
      </c>
      <c r="K61" s="14" t="s">
        <v>131</v>
      </c>
      <c r="L61" s="146" t="s">
        <v>13</v>
      </c>
    </row>
    <row r="62" spans="1:12" x14ac:dyDescent="0.25">
      <c r="A62" s="144" t="str">
        <f t="shared" si="4"/>
        <v>recettes</v>
      </c>
      <c r="B62" s="33" t="str">
        <f t="shared" si="5"/>
        <v>Comptabilisé</v>
      </c>
      <c r="C62" s="34">
        <f t="shared" si="3"/>
        <v>2</v>
      </c>
      <c r="D62" s="21">
        <v>20</v>
      </c>
      <c r="E62" s="46">
        <v>45344</v>
      </c>
      <c r="F62" s="166"/>
      <c r="G62" s="171" t="s">
        <v>213</v>
      </c>
      <c r="H62" s="42"/>
      <c r="I62" s="172">
        <v>58</v>
      </c>
      <c r="J62" s="17" t="s">
        <v>211</v>
      </c>
      <c r="K62" s="14" t="s">
        <v>131</v>
      </c>
      <c r="L62" s="146" t="s">
        <v>13</v>
      </c>
    </row>
    <row r="63" spans="1:12" x14ac:dyDescent="0.25">
      <c r="A63" s="144" t="str">
        <f t="shared" si="4"/>
        <v>recettes</v>
      </c>
      <c r="B63" s="33" t="str">
        <f t="shared" si="5"/>
        <v>Comptabilisé</v>
      </c>
      <c r="C63" s="34">
        <f t="shared" si="3"/>
        <v>2</v>
      </c>
      <c r="D63" s="21">
        <v>10</v>
      </c>
      <c r="E63" s="46">
        <v>45344</v>
      </c>
      <c r="F63" s="166"/>
      <c r="G63" s="171" t="s">
        <v>213</v>
      </c>
      <c r="H63" s="42"/>
      <c r="I63" s="172">
        <v>59</v>
      </c>
      <c r="J63" s="17" t="s">
        <v>211</v>
      </c>
      <c r="K63" s="14" t="s">
        <v>131</v>
      </c>
      <c r="L63" s="146" t="s">
        <v>13</v>
      </c>
    </row>
    <row r="64" spans="1:12" x14ac:dyDescent="0.25">
      <c r="A64" s="144" t="str">
        <f t="shared" si="4"/>
        <v>recettes</v>
      </c>
      <c r="B64" s="33" t="str">
        <f t="shared" si="5"/>
        <v>Comptabilisé</v>
      </c>
      <c r="C64" s="34">
        <f t="shared" si="3"/>
        <v>2</v>
      </c>
      <c r="D64" s="21">
        <v>16</v>
      </c>
      <c r="E64" s="46">
        <v>45344</v>
      </c>
      <c r="F64" s="166"/>
      <c r="G64" s="171" t="s">
        <v>213</v>
      </c>
      <c r="H64" s="42"/>
      <c r="I64" s="172">
        <v>60</v>
      </c>
      <c r="J64" s="17" t="s">
        <v>211</v>
      </c>
      <c r="K64" s="14" t="s">
        <v>131</v>
      </c>
      <c r="L64" s="146" t="s">
        <v>13</v>
      </c>
    </row>
    <row r="65" spans="1:12" x14ac:dyDescent="0.25">
      <c r="A65" s="144" t="str">
        <f t="shared" si="4"/>
        <v>recettes</v>
      </c>
      <c r="B65" s="33" t="str">
        <f t="shared" si="5"/>
        <v/>
      </c>
      <c r="C65" s="34">
        <f t="shared" si="3"/>
        <v>2</v>
      </c>
      <c r="D65" s="19">
        <v>35.5</v>
      </c>
      <c r="E65" s="46">
        <v>45345</v>
      </c>
      <c r="F65" s="166"/>
      <c r="G65" s="171" t="s">
        <v>213</v>
      </c>
      <c r="H65" s="42"/>
      <c r="I65" s="168">
        <v>61</v>
      </c>
      <c r="J65" s="17" t="s">
        <v>130</v>
      </c>
      <c r="K65" s="14" t="s">
        <v>130</v>
      </c>
      <c r="L65" s="146" t="s">
        <v>12</v>
      </c>
    </row>
    <row r="66" spans="1:12" x14ac:dyDescent="0.25">
      <c r="A66" s="144" t="str">
        <f t="shared" si="4"/>
        <v>recettes</v>
      </c>
      <c r="B66" s="33" t="str">
        <f t="shared" si="5"/>
        <v>Comptabilisé</v>
      </c>
      <c r="C66" s="34">
        <f t="shared" ref="C66:C97" si="6">IF(E66&lt;&gt;"",MONTH(E66),"")</f>
        <v>2</v>
      </c>
      <c r="D66" s="21">
        <v>20</v>
      </c>
      <c r="E66" s="46">
        <v>45346</v>
      </c>
      <c r="F66" s="166"/>
      <c r="G66" s="171" t="s">
        <v>213</v>
      </c>
      <c r="H66" s="42"/>
      <c r="I66" s="172">
        <v>62</v>
      </c>
      <c r="J66" s="17" t="s">
        <v>211</v>
      </c>
      <c r="K66" s="14" t="s">
        <v>131</v>
      </c>
      <c r="L66" s="146" t="s">
        <v>13</v>
      </c>
    </row>
    <row r="67" spans="1:12" x14ac:dyDescent="0.25">
      <c r="A67" s="144" t="str">
        <f t="shared" si="4"/>
        <v>recettes</v>
      </c>
      <c r="B67" s="33" t="str">
        <f t="shared" si="5"/>
        <v/>
      </c>
      <c r="C67" s="34">
        <f t="shared" si="6"/>
        <v>2</v>
      </c>
      <c r="D67" s="19">
        <v>36.5</v>
      </c>
      <c r="E67" s="46">
        <v>45350</v>
      </c>
      <c r="F67" s="166"/>
      <c r="G67" s="171" t="s">
        <v>213</v>
      </c>
      <c r="H67" s="42"/>
      <c r="I67" s="168">
        <v>63</v>
      </c>
      <c r="J67" s="17" t="s">
        <v>170</v>
      </c>
      <c r="K67" s="14" t="s">
        <v>127</v>
      </c>
      <c r="L67" s="146" t="s">
        <v>12</v>
      </c>
    </row>
    <row r="68" spans="1:12" x14ac:dyDescent="0.25">
      <c r="A68" s="144" t="str">
        <f t="shared" si="4"/>
        <v>recettes</v>
      </c>
      <c r="B68" s="33" t="str">
        <f t="shared" si="5"/>
        <v/>
      </c>
      <c r="C68" s="34">
        <f t="shared" si="6"/>
        <v>2</v>
      </c>
      <c r="D68" s="19">
        <v>60</v>
      </c>
      <c r="E68" s="46">
        <v>45350</v>
      </c>
      <c r="F68" s="166"/>
      <c r="G68" s="171" t="s">
        <v>213</v>
      </c>
      <c r="H68" s="42"/>
      <c r="I68" s="168">
        <v>64</v>
      </c>
      <c r="J68" s="17" t="s">
        <v>130</v>
      </c>
      <c r="K68" s="14" t="s">
        <v>130</v>
      </c>
      <c r="L68" s="146" t="s">
        <v>12</v>
      </c>
    </row>
    <row r="69" spans="1:12" x14ac:dyDescent="0.25">
      <c r="A69" s="144" t="str">
        <f t="shared" ref="A69:A100" si="7">IF(D69&lt;&gt;"",IF(D69&lt;0,"dépenses",IF(D69&gt;0,"recettes","--")),"")</f>
        <v>dépenses</v>
      </c>
      <c r="B69" s="33" t="str">
        <f t="shared" ref="B69:B100" si="8">IF(L69="Banque",IF(G69&lt;&gt;"","Comptabilisé","Non Comptabilisé"),"")</f>
        <v/>
      </c>
      <c r="C69" s="34">
        <f t="shared" si="6"/>
        <v>2</v>
      </c>
      <c r="D69" s="21">
        <v>-1110</v>
      </c>
      <c r="E69" s="46">
        <v>45351</v>
      </c>
      <c r="F69" s="166"/>
      <c r="G69" s="171" t="s">
        <v>213</v>
      </c>
      <c r="H69" s="42"/>
      <c r="I69" s="168">
        <v>65</v>
      </c>
      <c r="J69" s="17" t="s">
        <v>175</v>
      </c>
      <c r="K69" s="14" t="s">
        <v>173</v>
      </c>
      <c r="L69" s="146" t="s">
        <v>12</v>
      </c>
    </row>
    <row r="70" spans="1:12" x14ac:dyDescent="0.25">
      <c r="A70" s="144" t="str">
        <f t="shared" si="7"/>
        <v>recettes</v>
      </c>
      <c r="B70" s="33" t="str">
        <f t="shared" si="8"/>
        <v>Comptabilisé</v>
      </c>
      <c r="C70" s="34">
        <f t="shared" si="6"/>
        <v>2</v>
      </c>
      <c r="D70" s="21">
        <v>1110</v>
      </c>
      <c r="E70" s="46">
        <v>45351</v>
      </c>
      <c r="F70" s="166"/>
      <c r="G70" s="171" t="s">
        <v>213</v>
      </c>
      <c r="H70" s="42"/>
      <c r="I70" s="172">
        <v>66</v>
      </c>
      <c r="J70" s="94" t="s">
        <v>175</v>
      </c>
      <c r="K70" s="14" t="s">
        <v>173</v>
      </c>
      <c r="L70" s="146" t="s">
        <v>13</v>
      </c>
    </row>
    <row r="71" spans="1:12" x14ac:dyDescent="0.25">
      <c r="A71" s="144" t="str">
        <f t="shared" si="7"/>
        <v>dépenses</v>
      </c>
      <c r="B71" s="33" t="str">
        <f t="shared" si="8"/>
        <v/>
      </c>
      <c r="C71" s="34">
        <f t="shared" si="6"/>
        <v>2</v>
      </c>
      <c r="D71" s="21">
        <v>-13</v>
      </c>
      <c r="E71" s="46">
        <v>45351</v>
      </c>
      <c r="F71" s="166"/>
      <c r="G71" s="171" t="s">
        <v>213</v>
      </c>
      <c r="H71" s="42"/>
      <c r="I71" s="172">
        <v>67</v>
      </c>
      <c r="J71" s="94" t="s">
        <v>176</v>
      </c>
      <c r="K71" s="14" t="s">
        <v>172</v>
      </c>
      <c r="L71" s="146" t="s">
        <v>12</v>
      </c>
    </row>
    <row r="72" spans="1:12" ht="11.25" customHeight="1" x14ac:dyDescent="0.25">
      <c r="A72" s="144" t="str">
        <f t="shared" si="7"/>
        <v>recettes</v>
      </c>
      <c r="B72" s="33" t="str">
        <f t="shared" si="8"/>
        <v>Comptabilisé</v>
      </c>
      <c r="C72" s="34">
        <f t="shared" si="6"/>
        <v>2</v>
      </c>
      <c r="D72" s="21">
        <v>13</v>
      </c>
      <c r="E72" s="46">
        <v>45351</v>
      </c>
      <c r="F72" s="166"/>
      <c r="G72" s="171" t="s">
        <v>213</v>
      </c>
      <c r="H72" s="42"/>
      <c r="I72" s="172">
        <v>68</v>
      </c>
      <c r="J72" s="94" t="s">
        <v>176</v>
      </c>
      <c r="K72" s="14" t="s">
        <v>172</v>
      </c>
      <c r="L72" s="146" t="s">
        <v>13</v>
      </c>
    </row>
    <row r="73" spans="1:12" ht="12" customHeight="1" x14ac:dyDescent="0.25">
      <c r="A73" s="144" t="str">
        <f t="shared" si="7"/>
        <v>recettes</v>
      </c>
      <c r="B73" s="33" t="str">
        <f t="shared" si="8"/>
        <v/>
      </c>
      <c r="C73" s="34">
        <f t="shared" si="6"/>
        <v>3</v>
      </c>
      <c r="D73" s="19">
        <v>110</v>
      </c>
      <c r="E73" s="46">
        <v>45352</v>
      </c>
      <c r="F73" s="166"/>
      <c r="G73" s="171" t="s">
        <v>213</v>
      </c>
      <c r="H73" s="42"/>
      <c r="I73" s="168">
        <v>69</v>
      </c>
      <c r="J73" s="17" t="s">
        <v>130</v>
      </c>
      <c r="K73" s="14" t="s">
        <v>130</v>
      </c>
      <c r="L73" s="146" t="s">
        <v>12</v>
      </c>
    </row>
    <row r="74" spans="1:12" x14ac:dyDescent="0.25">
      <c r="A74" s="144" t="str">
        <f t="shared" si="7"/>
        <v>dépenses</v>
      </c>
      <c r="B74" s="33" t="str">
        <f t="shared" si="8"/>
        <v>Comptabilisé</v>
      </c>
      <c r="C74" s="34">
        <f t="shared" si="6"/>
        <v>3</v>
      </c>
      <c r="D74" s="15">
        <v>-4.33</v>
      </c>
      <c r="E74" s="46">
        <v>45352</v>
      </c>
      <c r="F74" s="166"/>
      <c r="G74" s="171" t="s">
        <v>213</v>
      </c>
      <c r="H74" s="42" t="s">
        <v>245</v>
      </c>
      <c r="I74" s="172">
        <v>70</v>
      </c>
      <c r="J74" s="17" t="s">
        <v>201</v>
      </c>
      <c r="K74" s="14" t="s">
        <v>117</v>
      </c>
      <c r="L74" s="146" t="s">
        <v>13</v>
      </c>
    </row>
    <row r="75" spans="1:12" x14ac:dyDescent="0.25">
      <c r="A75" s="144" t="str">
        <f t="shared" si="7"/>
        <v>recettes</v>
      </c>
      <c r="B75" s="33" t="str">
        <f t="shared" si="8"/>
        <v/>
      </c>
      <c r="C75" s="34">
        <f t="shared" si="6"/>
        <v>3</v>
      </c>
      <c r="D75" s="19">
        <v>108</v>
      </c>
      <c r="E75" s="46">
        <v>45357</v>
      </c>
      <c r="F75" s="166"/>
      <c r="G75" s="171" t="s">
        <v>213</v>
      </c>
      <c r="H75" s="42"/>
      <c r="I75" s="168">
        <v>71</v>
      </c>
      <c r="J75" s="17" t="s">
        <v>170</v>
      </c>
      <c r="K75" s="14" t="s">
        <v>127</v>
      </c>
      <c r="L75" s="146" t="s">
        <v>12</v>
      </c>
    </row>
    <row r="76" spans="1:12" x14ac:dyDescent="0.25">
      <c r="A76" s="144" t="str">
        <f t="shared" si="7"/>
        <v>recettes</v>
      </c>
      <c r="B76" s="33" t="str">
        <f t="shared" si="8"/>
        <v/>
      </c>
      <c r="C76" s="34">
        <f t="shared" si="6"/>
        <v>3</v>
      </c>
      <c r="D76" s="19">
        <v>175.5</v>
      </c>
      <c r="E76" s="46">
        <v>45357</v>
      </c>
      <c r="F76" s="166"/>
      <c r="G76" s="171" t="s">
        <v>213</v>
      </c>
      <c r="H76" s="42"/>
      <c r="I76" s="168">
        <v>72</v>
      </c>
      <c r="J76" s="17" t="s">
        <v>130</v>
      </c>
      <c r="K76" s="14" t="s">
        <v>130</v>
      </c>
      <c r="L76" s="146" t="s">
        <v>12</v>
      </c>
    </row>
    <row r="77" spans="1:12" x14ac:dyDescent="0.25">
      <c r="A77" s="144" t="str">
        <f t="shared" si="7"/>
        <v>recettes</v>
      </c>
      <c r="B77" s="33" t="str">
        <f t="shared" si="8"/>
        <v>Comptabilisé</v>
      </c>
      <c r="C77" s="34">
        <f t="shared" si="6"/>
        <v>3</v>
      </c>
      <c r="D77" s="21">
        <v>55.5</v>
      </c>
      <c r="E77" s="46">
        <v>45357</v>
      </c>
      <c r="F77" s="166"/>
      <c r="G77" s="171" t="s">
        <v>213</v>
      </c>
      <c r="H77" s="42"/>
      <c r="I77" s="172">
        <v>73</v>
      </c>
      <c r="J77" s="17" t="s">
        <v>142</v>
      </c>
      <c r="K77" s="14" t="s">
        <v>130</v>
      </c>
      <c r="L77" s="146" t="s">
        <v>13</v>
      </c>
    </row>
    <row r="78" spans="1:12" x14ac:dyDescent="0.25">
      <c r="A78" s="144" t="str">
        <f t="shared" si="7"/>
        <v>recettes</v>
      </c>
      <c r="B78" s="33" t="str">
        <f t="shared" si="8"/>
        <v>Comptabilisé</v>
      </c>
      <c r="C78" s="34">
        <f t="shared" si="6"/>
        <v>3</v>
      </c>
      <c r="D78" s="21">
        <v>12</v>
      </c>
      <c r="E78" s="46">
        <v>45357</v>
      </c>
      <c r="F78" s="166"/>
      <c r="G78" s="171" t="s">
        <v>213</v>
      </c>
      <c r="H78" s="42"/>
      <c r="I78" s="172">
        <v>74</v>
      </c>
      <c r="J78" s="17" t="s">
        <v>142</v>
      </c>
      <c r="K78" s="14" t="s">
        <v>130</v>
      </c>
      <c r="L78" s="146" t="s">
        <v>13</v>
      </c>
    </row>
    <row r="79" spans="1:12" x14ac:dyDescent="0.25">
      <c r="A79" s="144" t="str">
        <f t="shared" si="7"/>
        <v>recettes</v>
      </c>
      <c r="B79" s="33" t="str">
        <f t="shared" si="8"/>
        <v>Comptabilisé</v>
      </c>
      <c r="C79" s="34">
        <f t="shared" si="6"/>
        <v>3</v>
      </c>
      <c r="D79" s="21">
        <v>8</v>
      </c>
      <c r="E79" s="46">
        <v>45357</v>
      </c>
      <c r="F79" s="166"/>
      <c r="G79" s="171" t="s">
        <v>213</v>
      </c>
      <c r="H79" s="42"/>
      <c r="I79" s="172">
        <v>75</v>
      </c>
      <c r="J79" s="17" t="s">
        <v>142</v>
      </c>
      <c r="K79" s="14" t="s">
        <v>130</v>
      </c>
      <c r="L79" s="146" t="s">
        <v>13</v>
      </c>
    </row>
    <row r="80" spans="1:12" x14ac:dyDescent="0.25">
      <c r="A80" s="144" t="str">
        <f t="shared" si="7"/>
        <v>recettes</v>
      </c>
      <c r="B80" s="33" t="str">
        <f t="shared" si="8"/>
        <v>Comptabilisé</v>
      </c>
      <c r="C80" s="34">
        <f t="shared" si="6"/>
        <v>3</v>
      </c>
      <c r="D80" s="21">
        <v>14.5</v>
      </c>
      <c r="E80" s="46">
        <v>45357</v>
      </c>
      <c r="F80" s="166"/>
      <c r="G80" s="171" t="s">
        <v>213</v>
      </c>
      <c r="H80" s="42"/>
      <c r="I80" s="172">
        <v>76</v>
      </c>
      <c r="J80" s="17" t="s">
        <v>142</v>
      </c>
      <c r="K80" s="14" t="s">
        <v>130</v>
      </c>
      <c r="L80" s="146" t="s">
        <v>13</v>
      </c>
    </row>
    <row r="81" spans="1:12" x14ac:dyDescent="0.25">
      <c r="A81" s="144" t="str">
        <f t="shared" si="7"/>
        <v>recettes</v>
      </c>
      <c r="B81" s="33" t="str">
        <f t="shared" si="8"/>
        <v>Comptabilisé</v>
      </c>
      <c r="C81" s="34">
        <f t="shared" si="6"/>
        <v>3</v>
      </c>
      <c r="D81" s="21">
        <v>14.5</v>
      </c>
      <c r="E81" s="46">
        <v>45357</v>
      </c>
      <c r="F81" s="166"/>
      <c r="G81" s="171" t="s">
        <v>213</v>
      </c>
      <c r="H81" s="42"/>
      <c r="I81" s="172">
        <v>77</v>
      </c>
      <c r="J81" s="17" t="s">
        <v>142</v>
      </c>
      <c r="K81" s="14" t="s">
        <v>130</v>
      </c>
      <c r="L81" s="146" t="s">
        <v>13</v>
      </c>
    </row>
    <row r="82" spans="1:12" x14ac:dyDescent="0.25">
      <c r="A82" s="144" t="str">
        <f t="shared" si="7"/>
        <v>recettes</v>
      </c>
      <c r="B82" s="33" t="str">
        <f t="shared" si="8"/>
        <v>Comptabilisé</v>
      </c>
      <c r="C82" s="34">
        <f t="shared" si="6"/>
        <v>3</v>
      </c>
      <c r="D82" s="21">
        <v>4</v>
      </c>
      <c r="E82" s="46">
        <v>45357</v>
      </c>
      <c r="F82" s="166"/>
      <c r="G82" s="171" t="s">
        <v>213</v>
      </c>
      <c r="H82" s="42"/>
      <c r="I82" s="172">
        <v>78</v>
      </c>
      <c r="J82" s="17" t="s">
        <v>142</v>
      </c>
      <c r="K82" s="14" t="s">
        <v>130</v>
      </c>
      <c r="L82" s="146" t="s">
        <v>13</v>
      </c>
    </row>
    <row r="83" spans="1:12" x14ac:dyDescent="0.25">
      <c r="A83" s="144" t="str">
        <f t="shared" si="7"/>
        <v>recettes</v>
      </c>
      <c r="B83" s="33" t="str">
        <f t="shared" si="8"/>
        <v>Comptabilisé</v>
      </c>
      <c r="C83" s="34">
        <f t="shared" si="6"/>
        <v>3</v>
      </c>
      <c r="D83" s="21">
        <v>15.5</v>
      </c>
      <c r="E83" s="46">
        <v>45357</v>
      </c>
      <c r="F83" s="166"/>
      <c r="G83" s="171" t="s">
        <v>213</v>
      </c>
      <c r="H83" s="42"/>
      <c r="I83" s="172">
        <v>79</v>
      </c>
      <c r="J83" s="17" t="s">
        <v>142</v>
      </c>
      <c r="K83" s="14" t="s">
        <v>130</v>
      </c>
      <c r="L83" s="146" t="s">
        <v>13</v>
      </c>
    </row>
    <row r="84" spans="1:12" x14ac:dyDescent="0.25">
      <c r="A84" s="144" t="str">
        <f t="shared" si="7"/>
        <v>recettes</v>
      </c>
      <c r="B84" s="33" t="str">
        <f t="shared" si="8"/>
        <v>Comptabilisé</v>
      </c>
      <c r="C84" s="34">
        <f t="shared" si="6"/>
        <v>3</v>
      </c>
      <c r="D84" s="21">
        <v>19</v>
      </c>
      <c r="E84" s="46">
        <v>45357</v>
      </c>
      <c r="F84" s="166"/>
      <c r="G84" s="171" t="s">
        <v>213</v>
      </c>
      <c r="H84" s="42"/>
      <c r="I84" s="172">
        <v>80</v>
      </c>
      <c r="J84" s="17" t="s">
        <v>142</v>
      </c>
      <c r="K84" s="14" t="s">
        <v>130</v>
      </c>
      <c r="L84" s="146" t="s">
        <v>13</v>
      </c>
    </row>
    <row r="85" spans="1:12" x14ac:dyDescent="0.25">
      <c r="A85" s="144" t="str">
        <f t="shared" si="7"/>
        <v>recettes</v>
      </c>
      <c r="B85" s="33" t="str">
        <f t="shared" si="8"/>
        <v>Comptabilisé</v>
      </c>
      <c r="C85" s="34">
        <f t="shared" si="6"/>
        <v>3</v>
      </c>
      <c r="D85" s="21">
        <v>20</v>
      </c>
      <c r="E85" s="46">
        <v>45357</v>
      </c>
      <c r="F85" s="166"/>
      <c r="G85" s="171" t="s">
        <v>213</v>
      </c>
      <c r="H85" s="42"/>
      <c r="I85" s="172">
        <v>81</v>
      </c>
      <c r="J85" s="17" t="s">
        <v>142</v>
      </c>
      <c r="K85" s="14" t="s">
        <v>130</v>
      </c>
      <c r="L85" s="146" t="s">
        <v>13</v>
      </c>
    </row>
    <row r="86" spans="1:12" x14ac:dyDescent="0.25">
      <c r="A86" s="144" t="str">
        <f t="shared" si="7"/>
        <v>recettes</v>
      </c>
      <c r="B86" s="33" t="str">
        <f t="shared" si="8"/>
        <v>Comptabilisé</v>
      </c>
      <c r="C86" s="34">
        <f t="shared" si="6"/>
        <v>3</v>
      </c>
      <c r="D86" s="21">
        <v>31</v>
      </c>
      <c r="E86" s="46">
        <v>45357</v>
      </c>
      <c r="F86" s="166"/>
      <c r="G86" s="171" t="s">
        <v>213</v>
      </c>
      <c r="H86" s="42"/>
      <c r="I86" s="172">
        <v>82</v>
      </c>
      <c r="J86" s="17" t="s">
        <v>142</v>
      </c>
      <c r="K86" s="14" t="s">
        <v>130</v>
      </c>
      <c r="L86" s="146" t="s">
        <v>13</v>
      </c>
    </row>
    <row r="87" spans="1:12" x14ac:dyDescent="0.25">
      <c r="A87" s="144" t="str">
        <f t="shared" si="7"/>
        <v>recettes</v>
      </c>
      <c r="B87" s="33" t="str">
        <f t="shared" si="8"/>
        <v>Comptabilisé</v>
      </c>
      <c r="C87" s="34">
        <f t="shared" si="6"/>
        <v>3</v>
      </c>
      <c r="D87" s="21">
        <v>31</v>
      </c>
      <c r="E87" s="46">
        <v>45357</v>
      </c>
      <c r="F87" s="166"/>
      <c r="G87" s="171" t="s">
        <v>213</v>
      </c>
      <c r="H87" s="42"/>
      <c r="I87" s="172">
        <v>83</v>
      </c>
      <c r="J87" s="17" t="s">
        <v>142</v>
      </c>
      <c r="K87" s="14" t="s">
        <v>130</v>
      </c>
      <c r="L87" s="146" t="s">
        <v>13</v>
      </c>
    </row>
    <row r="88" spans="1:12" x14ac:dyDescent="0.25">
      <c r="A88" s="144" t="str">
        <f t="shared" si="7"/>
        <v>recettes</v>
      </c>
      <c r="B88" s="33" t="str">
        <f t="shared" si="8"/>
        <v>Comptabilisé</v>
      </c>
      <c r="C88" s="34">
        <f t="shared" si="6"/>
        <v>3</v>
      </c>
      <c r="D88" s="21">
        <v>11</v>
      </c>
      <c r="E88" s="46">
        <v>45357</v>
      </c>
      <c r="F88" s="166"/>
      <c r="G88" s="171" t="s">
        <v>213</v>
      </c>
      <c r="H88" s="42"/>
      <c r="I88" s="172">
        <v>84</v>
      </c>
      <c r="J88" s="17" t="s">
        <v>142</v>
      </c>
      <c r="K88" s="14" t="s">
        <v>130</v>
      </c>
      <c r="L88" s="146" t="s">
        <v>13</v>
      </c>
    </row>
    <row r="89" spans="1:12" x14ac:dyDescent="0.25">
      <c r="A89" s="144" t="str">
        <f t="shared" si="7"/>
        <v>recettes</v>
      </c>
      <c r="B89" s="33" t="str">
        <f t="shared" si="8"/>
        <v/>
      </c>
      <c r="C89" s="34">
        <f t="shared" si="6"/>
        <v>3</v>
      </c>
      <c r="D89" s="19">
        <v>81</v>
      </c>
      <c r="E89" s="46">
        <v>45359</v>
      </c>
      <c r="F89" s="166"/>
      <c r="G89" s="171" t="s">
        <v>213</v>
      </c>
      <c r="H89" s="42"/>
      <c r="I89" s="168">
        <v>85</v>
      </c>
      <c r="J89" s="17" t="s">
        <v>170</v>
      </c>
      <c r="K89" s="14" t="s">
        <v>127</v>
      </c>
      <c r="L89" s="146" t="s">
        <v>12</v>
      </c>
    </row>
    <row r="90" spans="1:12" x14ac:dyDescent="0.25">
      <c r="A90" s="144" t="str">
        <f t="shared" si="7"/>
        <v>recettes</v>
      </c>
      <c r="B90" s="33" t="str">
        <f t="shared" si="8"/>
        <v/>
      </c>
      <c r="C90" s="34">
        <f t="shared" si="6"/>
        <v>3</v>
      </c>
      <c r="D90" s="19">
        <v>111</v>
      </c>
      <c r="E90" s="46">
        <v>45359</v>
      </c>
      <c r="F90" s="166"/>
      <c r="G90" s="171" t="s">
        <v>213</v>
      </c>
      <c r="H90" s="42"/>
      <c r="I90" s="168">
        <v>86</v>
      </c>
      <c r="J90" s="17" t="s">
        <v>130</v>
      </c>
      <c r="K90" s="14" t="s">
        <v>130</v>
      </c>
      <c r="L90" s="146" t="s">
        <v>12</v>
      </c>
    </row>
    <row r="91" spans="1:12" x14ac:dyDescent="0.25">
      <c r="A91" s="144" t="str">
        <f t="shared" si="7"/>
        <v>recettes</v>
      </c>
      <c r="B91" s="33" t="str">
        <f t="shared" si="8"/>
        <v/>
      </c>
      <c r="C91" s="34">
        <f t="shared" si="6"/>
        <v>3</v>
      </c>
      <c r="D91" s="19">
        <v>81.5</v>
      </c>
      <c r="E91" s="46">
        <v>45359</v>
      </c>
      <c r="F91" s="166"/>
      <c r="G91" s="171" t="s">
        <v>213</v>
      </c>
      <c r="H91" s="42"/>
      <c r="I91" s="168">
        <v>87</v>
      </c>
      <c r="J91" s="17" t="s">
        <v>130</v>
      </c>
      <c r="K91" s="14" t="s">
        <v>130</v>
      </c>
      <c r="L91" s="146" t="s">
        <v>12</v>
      </c>
    </row>
    <row r="92" spans="1:12" x14ac:dyDescent="0.25">
      <c r="A92" s="144" t="str">
        <f t="shared" si="7"/>
        <v>dépenses</v>
      </c>
      <c r="B92" s="33" t="str">
        <f t="shared" si="8"/>
        <v/>
      </c>
      <c r="C92" s="34">
        <f t="shared" si="6"/>
        <v>3</v>
      </c>
      <c r="D92" s="19">
        <v>-16.45</v>
      </c>
      <c r="E92" s="46">
        <v>45364</v>
      </c>
      <c r="F92" s="166"/>
      <c r="G92" s="171" t="s">
        <v>213</v>
      </c>
      <c r="H92" s="42" t="s">
        <v>233</v>
      </c>
      <c r="I92" s="168">
        <v>88</v>
      </c>
      <c r="J92" s="17" t="s">
        <v>164</v>
      </c>
      <c r="K92" s="14" t="s">
        <v>156</v>
      </c>
      <c r="L92" s="146" t="s">
        <v>12</v>
      </c>
    </row>
    <row r="93" spans="1:12" x14ac:dyDescent="0.25">
      <c r="A93" s="144" t="str">
        <f t="shared" si="7"/>
        <v>dépenses</v>
      </c>
      <c r="B93" s="33" t="str">
        <f t="shared" si="8"/>
        <v>Comptabilisé</v>
      </c>
      <c r="C93" s="34">
        <f t="shared" si="6"/>
        <v>3</v>
      </c>
      <c r="D93" s="19">
        <v>-110</v>
      </c>
      <c r="E93" s="46">
        <v>45365</v>
      </c>
      <c r="F93" s="166">
        <v>2556164</v>
      </c>
      <c r="G93" s="171" t="s">
        <v>213</v>
      </c>
      <c r="H93" s="42" t="s">
        <v>223</v>
      </c>
      <c r="I93" s="168">
        <v>89</v>
      </c>
      <c r="J93" s="17" t="s">
        <v>158</v>
      </c>
      <c r="K93" s="14" t="s">
        <v>124</v>
      </c>
      <c r="L93" s="146" t="s">
        <v>13</v>
      </c>
    </row>
    <row r="94" spans="1:12" x14ac:dyDescent="0.25">
      <c r="A94" s="144" t="str">
        <f t="shared" si="7"/>
        <v>recettes</v>
      </c>
      <c r="B94" s="33" t="str">
        <f t="shared" si="8"/>
        <v/>
      </c>
      <c r="C94" s="34">
        <f t="shared" si="6"/>
        <v>3</v>
      </c>
      <c r="D94" s="19">
        <v>54.5</v>
      </c>
      <c r="E94" s="46">
        <v>45366</v>
      </c>
      <c r="F94" s="166"/>
      <c r="G94" s="171" t="s">
        <v>213</v>
      </c>
      <c r="H94" s="42"/>
      <c r="I94" s="168">
        <v>90</v>
      </c>
      <c r="J94" s="17" t="s">
        <v>130</v>
      </c>
      <c r="K94" s="14" t="s">
        <v>130</v>
      </c>
      <c r="L94" s="146" t="s">
        <v>12</v>
      </c>
    </row>
    <row r="95" spans="1:12" x14ac:dyDescent="0.25">
      <c r="A95" s="144" t="str">
        <f t="shared" si="7"/>
        <v>dépenses</v>
      </c>
      <c r="B95" s="33" t="str">
        <f t="shared" si="8"/>
        <v>Comptabilisé</v>
      </c>
      <c r="C95" s="34">
        <f t="shared" si="6"/>
        <v>3</v>
      </c>
      <c r="D95" s="19">
        <v>-27.9</v>
      </c>
      <c r="E95" s="46">
        <v>45367</v>
      </c>
      <c r="F95" s="166">
        <v>2556165</v>
      </c>
      <c r="G95" s="171" t="s">
        <v>213</v>
      </c>
      <c r="H95" s="42" t="s">
        <v>224</v>
      </c>
      <c r="I95" s="168">
        <v>91</v>
      </c>
      <c r="J95" s="17" t="s">
        <v>159</v>
      </c>
      <c r="K95" s="14" t="s">
        <v>156</v>
      </c>
      <c r="L95" s="146" t="s">
        <v>13</v>
      </c>
    </row>
    <row r="96" spans="1:12" x14ac:dyDescent="0.25">
      <c r="A96" s="144" t="str">
        <f t="shared" si="7"/>
        <v>dépenses</v>
      </c>
      <c r="B96" s="33" t="str">
        <f t="shared" si="8"/>
        <v>Comptabilisé</v>
      </c>
      <c r="C96" s="34">
        <f t="shared" si="6"/>
        <v>3</v>
      </c>
      <c r="D96" s="19">
        <v>-715.24</v>
      </c>
      <c r="E96" s="46">
        <v>45369</v>
      </c>
      <c r="F96" s="166">
        <v>2464177</v>
      </c>
      <c r="G96" s="171" t="s">
        <v>213</v>
      </c>
      <c r="H96" s="42" t="s">
        <v>226</v>
      </c>
      <c r="I96" s="168">
        <v>92</v>
      </c>
      <c r="J96" s="17" t="s">
        <v>161</v>
      </c>
      <c r="K96" s="14" t="s">
        <v>119</v>
      </c>
      <c r="L96" s="146" t="s">
        <v>13</v>
      </c>
    </row>
    <row r="97" spans="1:12" x14ac:dyDescent="0.25">
      <c r="A97" s="144" t="str">
        <f t="shared" si="7"/>
        <v>dépenses</v>
      </c>
      <c r="B97" s="33" t="str">
        <f t="shared" si="8"/>
        <v>Comptabilisé</v>
      </c>
      <c r="C97" s="34">
        <f t="shared" si="6"/>
        <v>3</v>
      </c>
      <c r="D97" s="19">
        <v>-100</v>
      </c>
      <c r="E97" s="46">
        <v>45371</v>
      </c>
      <c r="F97" s="166">
        <v>2464178</v>
      </c>
      <c r="G97" s="171" t="s">
        <v>213</v>
      </c>
      <c r="H97" s="42" t="s">
        <v>225</v>
      </c>
      <c r="I97" s="168">
        <v>93</v>
      </c>
      <c r="J97" s="17" t="s">
        <v>160</v>
      </c>
      <c r="K97" s="14" t="s">
        <v>124</v>
      </c>
      <c r="L97" s="146" t="s">
        <v>13</v>
      </c>
    </row>
    <row r="98" spans="1:12" x14ac:dyDescent="0.25">
      <c r="A98" s="144" t="str">
        <f t="shared" si="7"/>
        <v>recettes</v>
      </c>
      <c r="B98" s="33" t="str">
        <f t="shared" si="8"/>
        <v/>
      </c>
      <c r="C98" s="34">
        <f t="shared" ref="C98:C129" si="9">IF(E98&lt;&gt;"",MONTH(E98),"")</f>
        <v>3</v>
      </c>
      <c r="D98" s="19">
        <v>58</v>
      </c>
      <c r="E98" s="46">
        <v>45371</v>
      </c>
      <c r="F98" s="166"/>
      <c r="G98" s="171" t="s">
        <v>213</v>
      </c>
      <c r="H98" s="42"/>
      <c r="I98" s="168">
        <v>94</v>
      </c>
      <c r="J98" s="17" t="s">
        <v>170</v>
      </c>
      <c r="K98" s="14" t="s">
        <v>127</v>
      </c>
      <c r="L98" s="146" t="s">
        <v>12</v>
      </c>
    </row>
    <row r="99" spans="1:12" x14ac:dyDescent="0.25">
      <c r="A99" s="144" t="str">
        <f t="shared" si="7"/>
        <v>recettes</v>
      </c>
      <c r="B99" s="33" t="str">
        <f t="shared" si="8"/>
        <v/>
      </c>
      <c r="C99" s="34">
        <f t="shared" si="9"/>
        <v>3</v>
      </c>
      <c r="D99" s="19">
        <v>35.700000000000003</v>
      </c>
      <c r="E99" s="46">
        <v>45371</v>
      </c>
      <c r="F99" s="166"/>
      <c r="G99" s="171" t="s">
        <v>213</v>
      </c>
      <c r="H99" s="42"/>
      <c r="I99" s="168">
        <v>95</v>
      </c>
      <c r="J99" s="17" t="s">
        <v>130</v>
      </c>
      <c r="K99" s="14" t="s">
        <v>130</v>
      </c>
      <c r="L99" s="146" t="s">
        <v>12</v>
      </c>
    </row>
    <row r="100" spans="1:12" x14ac:dyDescent="0.25">
      <c r="A100" s="144" t="str">
        <f t="shared" si="7"/>
        <v>recettes</v>
      </c>
      <c r="B100" s="33" t="str">
        <f t="shared" si="8"/>
        <v/>
      </c>
      <c r="C100" s="34">
        <f t="shared" si="9"/>
        <v>3</v>
      </c>
      <c r="D100" s="19">
        <v>11.99</v>
      </c>
      <c r="E100" s="46">
        <v>45372</v>
      </c>
      <c r="F100" s="166"/>
      <c r="G100" s="171" t="s">
        <v>213</v>
      </c>
      <c r="H100" s="42" t="s">
        <v>232</v>
      </c>
      <c r="I100" s="168">
        <v>96</v>
      </c>
      <c r="J100" s="17" t="s">
        <v>164</v>
      </c>
      <c r="K100" s="14" t="s">
        <v>156</v>
      </c>
      <c r="L100" s="146" t="s">
        <v>12</v>
      </c>
    </row>
    <row r="101" spans="1:12" x14ac:dyDescent="0.25">
      <c r="A101" s="144" t="str">
        <f t="shared" ref="A101:A132" si="10">IF(D101&lt;&gt;"",IF(D101&lt;0,"dépenses",IF(D101&gt;0,"recettes","--")),"")</f>
        <v>recettes</v>
      </c>
      <c r="B101" s="33" t="str">
        <f t="shared" ref="B101:B113" si="11">IF(L101="Banque",IF(G101&lt;&gt;"","Comptabilisé","Non Comptabilisé"),"")</f>
        <v/>
      </c>
      <c r="C101" s="34">
        <f t="shared" si="9"/>
        <v>3</v>
      </c>
      <c r="D101" s="19">
        <v>46</v>
      </c>
      <c r="E101" s="46">
        <v>45373</v>
      </c>
      <c r="F101" s="166"/>
      <c r="G101" s="171" t="s">
        <v>213</v>
      </c>
      <c r="H101" s="42"/>
      <c r="I101" s="168">
        <v>97</v>
      </c>
      <c r="J101" s="17" t="s">
        <v>130</v>
      </c>
      <c r="K101" s="14" t="s">
        <v>130</v>
      </c>
      <c r="L101" s="146" t="s">
        <v>12</v>
      </c>
    </row>
    <row r="102" spans="1:12" x14ac:dyDescent="0.25">
      <c r="A102" s="144" t="str">
        <f t="shared" si="10"/>
        <v>dépenses</v>
      </c>
      <c r="B102" s="33" t="str">
        <f t="shared" si="11"/>
        <v>Comptabilisé</v>
      </c>
      <c r="C102" s="34">
        <f t="shared" si="9"/>
        <v>3</v>
      </c>
      <c r="D102" s="15">
        <v>-5.99</v>
      </c>
      <c r="E102" s="46">
        <v>45373</v>
      </c>
      <c r="F102" s="166"/>
      <c r="G102" s="171" t="s">
        <v>213</v>
      </c>
      <c r="H102" s="42" t="s">
        <v>249</v>
      </c>
      <c r="I102" s="172">
        <v>98</v>
      </c>
      <c r="J102" s="17" t="s">
        <v>205</v>
      </c>
      <c r="K102" s="14" t="s">
        <v>118</v>
      </c>
      <c r="L102" s="146" t="s">
        <v>13</v>
      </c>
    </row>
    <row r="103" spans="1:12" x14ac:dyDescent="0.25">
      <c r="A103" s="144" t="str">
        <f t="shared" si="10"/>
        <v>dépenses</v>
      </c>
      <c r="B103" s="33" t="str">
        <f t="shared" si="11"/>
        <v/>
      </c>
      <c r="C103" s="34">
        <f t="shared" si="9"/>
        <v>3</v>
      </c>
      <c r="D103" s="19">
        <v>-37.99</v>
      </c>
      <c r="E103" s="46">
        <v>45375</v>
      </c>
      <c r="F103" s="166"/>
      <c r="G103" s="171" t="s">
        <v>213</v>
      </c>
      <c r="H103" s="42" t="s">
        <v>231</v>
      </c>
      <c r="I103" s="168">
        <v>99</v>
      </c>
      <c r="J103" s="17" t="s">
        <v>164</v>
      </c>
      <c r="K103" s="14" t="s">
        <v>156</v>
      </c>
      <c r="L103" s="146" t="s">
        <v>12</v>
      </c>
    </row>
    <row r="104" spans="1:12" x14ac:dyDescent="0.25">
      <c r="A104" s="144" t="str">
        <f t="shared" si="10"/>
        <v>recettes</v>
      </c>
      <c r="B104" s="33" t="str">
        <f t="shared" si="11"/>
        <v/>
      </c>
      <c r="C104" s="34">
        <f t="shared" si="9"/>
        <v>3</v>
      </c>
      <c r="D104" s="19">
        <v>61</v>
      </c>
      <c r="E104" s="46">
        <v>45378</v>
      </c>
      <c r="F104" s="166"/>
      <c r="G104" s="171" t="s">
        <v>213</v>
      </c>
      <c r="H104" s="42"/>
      <c r="I104" s="168">
        <v>100</v>
      </c>
      <c r="J104" s="17" t="s">
        <v>170</v>
      </c>
      <c r="K104" s="14" t="s">
        <v>127</v>
      </c>
      <c r="L104" s="146" t="s">
        <v>12</v>
      </c>
    </row>
    <row r="105" spans="1:12" x14ac:dyDescent="0.25">
      <c r="A105" s="144" t="str">
        <f t="shared" si="10"/>
        <v>recettes</v>
      </c>
      <c r="B105" s="33" t="str">
        <f t="shared" si="11"/>
        <v/>
      </c>
      <c r="C105" s="34">
        <f t="shared" si="9"/>
        <v>3</v>
      </c>
      <c r="D105" s="19">
        <v>85</v>
      </c>
      <c r="E105" s="46">
        <v>45378</v>
      </c>
      <c r="F105" s="166"/>
      <c r="G105" s="171" t="s">
        <v>213</v>
      </c>
      <c r="H105" s="42"/>
      <c r="I105" s="168">
        <v>101</v>
      </c>
      <c r="J105" s="17" t="s">
        <v>130</v>
      </c>
      <c r="K105" s="14" t="s">
        <v>130</v>
      </c>
      <c r="L105" s="146" t="s">
        <v>12</v>
      </c>
    </row>
    <row r="106" spans="1:12" x14ac:dyDescent="0.25">
      <c r="A106" s="144" t="str">
        <f t="shared" si="10"/>
        <v>dépenses</v>
      </c>
      <c r="B106" s="33" t="str">
        <f t="shared" si="11"/>
        <v/>
      </c>
      <c r="C106" s="34">
        <f t="shared" si="9"/>
        <v>3</v>
      </c>
      <c r="D106" s="19">
        <v>-40</v>
      </c>
      <c r="E106" s="46">
        <v>45380</v>
      </c>
      <c r="F106" s="166"/>
      <c r="G106" s="171" t="s">
        <v>213</v>
      </c>
      <c r="H106" s="42"/>
      <c r="I106" s="168">
        <v>102</v>
      </c>
      <c r="J106" s="94" t="s">
        <v>176</v>
      </c>
      <c r="K106" s="14" t="s">
        <v>172</v>
      </c>
      <c r="L106" s="146" t="s">
        <v>12</v>
      </c>
    </row>
    <row r="107" spans="1:12" x14ac:dyDescent="0.25">
      <c r="A107" s="144" t="str">
        <f t="shared" si="10"/>
        <v>recettes</v>
      </c>
      <c r="B107" s="33" t="str">
        <f t="shared" si="11"/>
        <v>Comptabilisé</v>
      </c>
      <c r="C107" s="34">
        <f t="shared" si="9"/>
        <v>3</v>
      </c>
      <c r="D107" s="21">
        <v>40</v>
      </c>
      <c r="E107" s="46">
        <v>45380</v>
      </c>
      <c r="F107" s="166"/>
      <c r="G107" s="171" t="s">
        <v>213</v>
      </c>
      <c r="H107" s="42"/>
      <c r="I107" s="172">
        <v>103</v>
      </c>
      <c r="J107" s="94" t="s">
        <v>176</v>
      </c>
      <c r="K107" s="14" t="s">
        <v>172</v>
      </c>
      <c r="L107" s="146" t="s">
        <v>13</v>
      </c>
    </row>
    <row r="108" spans="1:12" x14ac:dyDescent="0.25">
      <c r="A108" s="144" t="str">
        <f t="shared" si="10"/>
        <v>recettes</v>
      </c>
      <c r="B108" s="33" t="str">
        <f t="shared" si="11"/>
        <v/>
      </c>
      <c r="C108" s="34">
        <f t="shared" si="9"/>
        <v>3</v>
      </c>
      <c r="D108" s="19">
        <v>40</v>
      </c>
      <c r="E108" s="46">
        <v>45380</v>
      </c>
      <c r="F108" s="166"/>
      <c r="G108" s="171" t="s">
        <v>213</v>
      </c>
      <c r="H108" s="42"/>
      <c r="I108" s="168">
        <v>104</v>
      </c>
      <c r="J108" s="17" t="s">
        <v>174</v>
      </c>
      <c r="K108" s="14" t="s">
        <v>131</v>
      </c>
      <c r="L108" s="146" t="s">
        <v>12</v>
      </c>
    </row>
    <row r="109" spans="1:12" x14ac:dyDescent="0.25">
      <c r="A109" s="144" t="str">
        <f t="shared" si="10"/>
        <v>recettes</v>
      </c>
      <c r="B109" s="33" t="str">
        <f t="shared" si="11"/>
        <v/>
      </c>
      <c r="C109" s="34">
        <f t="shared" si="9"/>
        <v>3</v>
      </c>
      <c r="D109" s="19">
        <v>47</v>
      </c>
      <c r="E109" s="46">
        <v>45380</v>
      </c>
      <c r="F109" s="166"/>
      <c r="G109" s="171" t="s">
        <v>213</v>
      </c>
      <c r="H109" s="42"/>
      <c r="I109" s="168">
        <v>105</v>
      </c>
      <c r="J109" s="17" t="s">
        <v>130</v>
      </c>
      <c r="K109" s="14" t="s">
        <v>130</v>
      </c>
      <c r="L109" s="146" t="s">
        <v>12</v>
      </c>
    </row>
    <row r="110" spans="1:12" x14ac:dyDescent="0.25">
      <c r="A110" s="144" t="str">
        <f t="shared" si="10"/>
        <v>dépenses</v>
      </c>
      <c r="B110" s="33" t="str">
        <f t="shared" si="11"/>
        <v>Comptabilisé</v>
      </c>
      <c r="C110" s="34">
        <f t="shared" si="9"/>
        <v>3</v>
      </c>
      <c r="D110" s="15">
        <v>-4.33</v>
      </c>
      <c r="E110" s="46">
        <v>45381</v>
      </c>
      <c r="F110" s="166"/>
      <c r="G110" s="171" t="s">
        <v>213</v>
      </c>
      <c r="H110" s="42" t="s">
        <v>246</v>
      </c>
      <c r="I110" s="172">
        <v>106</v>
      </c>
      <c r="J110" s="17" t="s">
        <v>201</v>
      </c>
      <c r="K110" s="14" t="s">
        <v>117</v>
      </c>
      <c r="L110" s="146" t="s">
        <v>13</v>
      </c>
    </row>
    <row r="111" spans="1:12" x14ac:dyDescent="0.25">
      <c r="A111" s="144" t="str">
        <f t="shared" si="10"/>
        <v>recettes</v>
      </c>
      <c r="B111" s="33" t="str">
        <f t="shared" si="11"/>
        <v>Comptabilisé</v>
      </c>
      <c r="C111" s="34">
        <f t="shared" si="9"/>
        <v>3</v>
      </c>
      <c r="D111" s="21">
        <v>19</v>
      </c>
      <c r="E111" s="46">
        <v>45382</v>
      </c>
      <c r="F111" s="166"/>
      <c r="G111" s="171" t="s">
        <v>213</v>
      </c>
      <c r="H111" s="42"/>
      <c r="I111" s="172">
        <v>107</v>
      </c>
      <c r="J111" s="17" t="s">
        <v>142</v>
      </c>
      <c r="K111" s="14" t="s">
        <v>130</v>
      </c>
      <c r="L111" s="146" t="s">
        <v>13</v>
      </c>
    </row>
    <row r="112" spans="1:12" x14ac:dyDescent="0.25">
      <c r="A112" s="144" t="str">
        <f t="shared" si="10"/>
        <v>recettes</v>
      </c>
      <c r="B112" s="33" t="str">
        <f t="shared" si="11"/>
        <v>Comptabilisé</v>
      </c>
      <c r="C112" s="34">
        <f t="shared" si="9"/>
        <v>3</v>
      </c>
      <c r="D112" s="21">
        <v>25</v>
      </c>
      <c r="E112" s="46">
        <v>45382</v>
      </c>
      <c r="F112" s="166"/>
      <c r="G112" s="171" t="s">
        <v>213</v>
      </c>
      <c r="H112" s="42"/>
      <c r="I112" s="172">
        <v>108</v>
      </c>
      <c r="J112" s="17" t="s">
        <v>142</v>
      </c>
      <c r="K112" s="14" t="s">
        <v>130</v>
      </c>
      <c r="L112" s="146" t="s">
        <v>13</v>
      </c>
    </row>
    <row r="113" spans="1:12" x14ac:dyDescent="0.25">
      <c r="A113" s="144" t="str">
        <f t="shared" si="10"/>
        <v>recettes</v>
      </c>
      <c r="B113" s="33" t="str">
        <f t="shared" si="11"/>
        <v>Comptabilisé</v>
      </c>
      <c r="C113" s="34">
        <f t="shared" si="9"/>
        <v>3</v>
      </c>
      <c r="D113" s="21">
        <v>14.5</v>
      </c>
      <c r="E113" s="46">
        <v>45382</v>
      </c>
      <c r="F113" s="166"/>
      <c r="G113" s="171" t="s">
        <v>213</v>
      </c>
      <c r="H113" s="42"/>
      <c r="I113" s="172">
        <v>109</v>
      </c>
      <c r="J113" s="17" t="s">
        <v>142</v>
      </c>
      <c r="K113" s="14" t="s">
        <v>130</v>
      </c>
      <c r="L113" s="146" t="s">
        <v>13</v>
      </c>
    </row>
    <row r="114" spans="1:12" x14ac:dyDescent="0.25">
      <c r="A114" s="144" t="str">
        <f t="shared" si="10"/>
        <v>recettes</v>
      </c>
      <c r="B114" s="33" t="str">
        <f>IF(L115="Banque",IF(G114&lt;&gt;"","Comptabilisé","Non Comptabilisé"),"")</f>
        <v>Comptabilisé</v>
      </c>
      <c r="C114" s="34">
        <f t="shared" si="9"/>
        <v>3</v>
      </c>
      <c r="D114" s="21">
        <v>17</v>
      </c>
      <c r="E114" s="46">
        <v>45382</v>
      </c>
      <c r="F114" s="166"/>
      <c r="G114" s="171" t="s">
        <v>213</v>
      </c>
      <c r="H114" s="42"/>
      <c r="I114" s="172">
        <v>110</v>
      </c>
      <c r="J114" s="17" t="s">
        <v>142</v>
      </c>
      <c r="K114" s="14" t="s">
        <v>130</v>
      </c>
      <c r="L114" s="146" t="s">
        <v>13</v>
      </c>
    </row>
    <row r="115" spans="1:12" x14ac:dyDescent="0.25">
      <c r="A115" s="144" t="str">
        <f t="shared" si="10"/>
        <v>recettes</v>
      </c>
      <c r="B115" s="33" t="str">
        <f>IF(L115="Banque",IF(G115&lt;&gt;"","Comptabilisé","Non Comptabilisé"),"")</f>
        <v>Comptabilisé</v>
      </c>
      <c r="C115" s="34">
        <f t="shared" si="9"/>
        <v>3</v>
      </c>
      <c r="D115" s="21">
        <v>20</v>
      </c>
      <c r="E115" s="46">
        <v>45382</v>
      </c>
      <c r="F115" s="166"/>
      <c r="G115" s="171" t="s">
        <v>213</v>
      </c>
      <c r="H115" s="42"/>
      <c r="I115" s="172">
        <v>11</v>
      </c>
      <c r="J115" s="17" t="s">
        <v>142</v>
      </c>
      <c r="K115" s="14" t="s">
        <v>130</v>
      </c>
      <c r="L115" s="146" t="s">
        <v>13</v>
      </c>
    </row>
    <row r="116" spans="1:12" x14ac:dyDescent="0.25">
      <c r="A116" s="144" t="str">
        <f t="shared" si="10"/>
        <v>recettes</v>
      </c>
      <c r="B116" s="33" t="str">
        <f>IF(L116="Banque",IF(G116&lt;&gt;"","Comptabilisé","Non Comptabilisé"),"")</f>
        <v>Comptabilisé</v>
      </c>
      <c r="C116" s="34">
        <f t="shared" si="9"/>
        <v>3</v>
      </c>
      <c r="D116" s="21">
        <v>19</v>
      </c>
      <c r="E116" s="46">
        <v>45382</v>
      </c>
      <c r="F116" s="166"/>
      <c r="G116" s="171" t="s">
        <v>213</v>
      </c>
      <c r="H116" s="42"/>
      <c r="I116" s="172">
        <v>112</v>
      </c>
      <c r="J116" s="17" t="s">
        <v>142</v>
      </c>
      <c r="K116" s="14" t="s">
        <v>130</v>
      </c>
      <c r="L116" s="146" t="s">
        <v>13</v>
      </c>
    </row>
    <row r="117" spans="1:12" x14ac:dyDescent="0.25">
      <c r="A117" s="144" t="str">
        <f t="shared" si="10"/>
        <v>dépenses</v>
      </c>
      <c r="B117" s="33" t="str">
        <f>IF(L117="Banque",IF(G117&lt;&gt;"","Comptabilisé","Non Comptabilisé"),"")</f>
        <v/>
      </c>
      <c r="C117" s="34">
        <f t="shared" si="9"/>
        <v>4</v>
      </c>
      <c r="D117" s="19">
        <v>-155</v>
      </c>
      <c r="E117" s="46">
        <v>45385</v>
      </c>
      <c r="F117" s="166"/>
      <c r="G117" s="171" t="s">
        <v>213</v>
      </c>
      <c r="H117" s="42"/>
      <c r="I117" s="168">
        <v>113</v>
      </c>
      <c r="J117" s="17" t="s">
        <v>175</v>
      </c>
      <c r="K117" s="14" t="s">
        <v>173</v>
      </c>
      <c r="L117" s="146" t="s">
        <v>12</v>
      </c>
    </row>
    <row r="118" spans="1:12" x14ac:dyDescent="0.25">
      <c r="A118" s="144" t="str">
        <f t="shared" si="10"/>
        <v>dépenses</v>
      </c>
      <c r="B118" s="33" t="str">
        <f t="shared" ref="B118:B141" si="12">IF(L118="Banque",IF(G118&lt;&gt;"","Comptabilisé","Non Comptabilisé"),"")</f>
        <v/>
      </c>
      <c r="C118" s="34">
        <f t="shared" si="9"/>
        <v>4</v>
      </c>
      <c r="D118" s="19">
        <v>-695</v>
      </c>
      <c r="E118" s="46">
        <v>45385</v>
      </c>
      <c r="F118" s="166"/>
      <c r="G118" s="171" t="s">
        <v>213</v>
      </c>
      <c r="H118" s="42"/>
      <c r="I118" s="168">
        <v>114</v>
      </c>
      <c r="J118" s="17" t="s">
        <v>175</v>
      </c>
      <c r="K118" s="14" t="s">
        <v>173</v>
      </c>
      <c r="L118" s="146" t="s">
        <v>12</v>
      </c>
    </row>
    <row r="119" spans="1:12" x14ac:dyDescent="0.25">
      <c r="A119" s="144" t="str">
        <f t="shared" si="10"/>
        <v>recettes</v>
      </c>
      <c r="B119" s="33" t="str">
        <f t="shared" si="12"/>
        <v>Comptabilisé</v>
      </c>
      <c r="C119" s="34">
        <f t="shared" si="9"/>
        <v>4</v>
      </c>
      <c r="D119" s="21">
        <v>155</v>
      </c>
      <c r="E119" s="46">
        <v>45385</v>
      </c>
      <c r="F119" s="166"/>
      <c r="G119" s="171" t="s">
        <v>213</v>
      </c>
      <c r="H119" s="42"/>
      <c r="I119" s="172">
        <v>115</v>
      </c>
      <c r="J119" s="17" t="s">
        <v>175</v>
      </c>
      <c r="K119" s="14" t="s">
        <v>173</v>
      </c>
      <c r="L119" s="146" t="s">
        <v>13</v>
      </c>
    </row>
    <row r="120" spans="1:12" x14ac:dyDescent="0.25">
      <c r="A120" s="144" t="str">
        <f t="shared" si="10"/>
        <v>recettes</v>
      </c>
      <c r="B120" s="33" t="str">
        <f t="shared" si="12"/>
        <v>Comptabilisé</v>
      </c>
      <c r="C120" s="34">
        <f t="shared" si="9"/>
        <v>4</v>
      </c>
      <c r="D120" s="21">
        <v>695</v>
      </c>
      <c r="E120" s="46">
        <v>45385</v>
      </c>
      <c r="F120" s="166"/>
      <c r="G120" s="171" t="s">
        <v>213</v>
      </c>
      <c r="H120" s="42"/>
      <c r="I120" s="172">
        <v>116</v>
      </c>
      <c r="J120" s="17" t="s">
        <v>175</v>
      </c>
      <c r="K120" s="14" t="s">
        <v>173</v>
      </c>
      <c r="L120" s="146" t="s">
        <v>13</v>
      </c>
    </row>
    <row r="121" spans="1:12" x14ac:dyDescent="0.25">
      <c r="A121" s="144" t="str">
        <f t="shared" si="10"/>
        <v>dépenses</v>
      </c>
      <c r="B121" s="33" t="str">
        <f t="shared" si="12"/>
        <v/>
      </c>
      <c r="C121" s="34">
        <f t="shared" si="9"/>
        <v>4</v>
      </c>
      <c r="D121" s="19">
        <v>-190</v>
      </c>
      <c r="E121" s="46">
        <v>45385</v>
      </c>
      <c r="F121" s="166"/>
      <c r="G121" s="171" t="s">
        <v>213</v>
      </c>
      <c r="H121" s="42"/>
      <c r="I121" s="168">
        <v>117</v>
      </c>
      <c r="J121" s="94" t="s">
        <v>176</v>
      </c>
      <c r="K121" s="14" t="s">
        <v>172</v>
      </c>
      <c r="L121" s="146" t="s">
        <v>12</v>
      </c>
    </row>
    <row r="122" spans="1:12" x14ac:dyDescent="0.25">
      <c r="A122" s="144" t="str">
        <f t="shared" si="10"/>
        <v>recettes</v>
      </c>
      <c r="B122" s="33" t="str">
        <f t="shared" si="12"/>
        <v>Comptabilisé</v>
      </c>
      <c r="C122" s="34">
        <f t="shared" si="9"/>
        <v>4</v>
      </c>
      <c r="D122" s="21">
        <v>190</v>
      </c>
      <c r="E122" s="46">
        <v>45385</v>
      </c>
      <c r="F122" s="166"/>
      <c r="G122" s="171" t="s">
        <v>213</v>
      </c>
      <c r="H122" s="42"/>
      <c r="I122" s="172">
        <v>118</v>
      </c>
      <c r="J122" s="94" t="s">
        <v>176</v>
      </c>
      <c r="K122" s="14" t="s">
        <v>172</v>
      </c>
      <c r="L122" s="146" t="s">
        <v>13</v>
      </c>
    </row>
    <row r="123" spans="1:12" x14ac:dyDescent="0.25">
      <c r="A123" s="144" t="str">
        <f t="shared" si="10"/>
        <v>recettes</v>
      </c>
      <c r="B123" s="33" t="str">
        <f t="shared" si="12"/>
        <v/>
      </c>
      <c r="C123" s="34">
        <f t="shared" si="9"/>
        <v>4</v>
      </c>
      <c r="D123" s="19">
        <v>65</v>
      </c>
      <c r="E123" s="46">
        <v>45385</v>
      </c>
      <c r="F123" s="166"/>
      <c r="G123" s="171" t="s">
        <v>213</v>
      </c>
      <c r="H123" s="42"/>
      <c r="I123" s="168">
        <v>119</v>
      </c>
      <c r="J123" s="17" t="s">
        <v>170</v>
      </c>
      <c r="K123" s="14" t="s">
        <v>127</v>
      </c>
      <c r="L123" s="146" t="s">
        <v>12</v>
      </c>
    </row>
    <row r="124" spans="1:12" x14ac:dyDescent="0.25">
      <c r="A124" s="144" t="str">
        <f t="shared" si="10"/>
        <v>recettes</v>
      </c>
      <c r="B124" s="33" t="str">
        <f t="shared" si="12"/>
        <v/>
      </c>
      <c r="C124" s="34">
        <f t="shared" si="9"/>
        <v>4</v>
      </c>
      <c r="D124" s="19">
        <v>31.5</v>
      </c>
      <c r="E124" s="46">
        <v>45385</v>
      </c>
      <c r="F124" s="166"/>
      <c r="G124" s="171" t="s">
        <v>213</v>
      </c>
      <c r="H124" s="42"/>
      <c r="I124" s="168">
        <v>120</v>
      </c>
      <c r="J124" s="17" t="s">
        <v>130</v>
      </c>
      <c r="K124" s="14" t="s">
        <v>130</v>
      </c>
      <c r="L124" s="146" t="s">
        <v>12</v>
      </c>
    </row>
    <row r="125" spans="1:12" x14ac:dyDescent="0.25">
      <c r="A125" s="144" t="str">
        <f t="shared" si="10"/>
        <v>recettes</v>
      </c>
      <c r="B125" s="33" t="str">
        <f t="shared" si="12"/>
        <v/>
      </c>
      <c r="C125" s="34">
        <f t="shared" si="9"/>
        <v>4</v>
      </c>
      <c r="D125" s="19">
        <v>74.5</v>
      </c>
      <c r="E125" s="46">
        <v>45387</v>
      </c>
      <c r="F125" s="166"/>
      <c r="G125" s="171" t="s">
        <v>213</v>
      </c>
      <c r="H125" s="42"/>
      <c r="I125" s="168">
        <v>121</v>
      </c>
      <c r="J125" s="17" t="s">
        <v>130</v>
      </c>
      <c r="K125" s="14" t="s">
        <v>130</v>
      </c>
      <c r="L125" s="146" t="s">
        <v>12</v>
      </c>
    </row>
    <row r="126" spans="1:12" x14ac:dyDescent="0.25">
      <c r="A126" s="144" t="str">
        <f t="shared" si="10"/>
        <v>recettes</v>
      </c>
      <c r="B126" s="33" t="str">
        <f t="shared" si="12"/>
        <v/>
      </c>
      <c r="C126" s="34">
        <f t="shared" si="9"/>
        <v>4</v>
      </c>
      <c r="D126" s="19">
        <v>103</v>
      </c>
      <c r="E126" s="46">
        <v>45392</v>
      </c>
      <c r="F126" s="166"/>
      <c r="G126" s="171" t="s">
        <v>213</v>
      </c>
      <c r="H126" s="42"/>
      <c r="I126" s="168">
        <v>122</v>
      </c>
      <c r="J126" s="17" t="s">
        <v>170</v>
      </c>
      <c r="K126" s="14" t="s">
        <v>127</v>
      </c>
      <c r="L126" s="146" t="s">
        <v>12</v>
      </c>
    </row>
    <row r="127" spans="1:12" x14ac:dyDescent="0.25">
      <c r="A127" s="144" t="str">
        <f t="shared" si="10"/>
        <v>recettes</v>
      </c>
      <c r="B127" s="33" t="str">
        <f t="shared" si="12"/>
        <v/>
      </c>
      <c r="C127" s="34">
        <f t="shared" si="9"/>
        <v>4</v>
      </c>
      <c r="D127" s="19">
        <v>50.7</v>
      </c>
      <c r="E127" s="46">
        <v>45392</v>
      </c>
      <c r="F127" s="166"/>
      <c r="G127" s="171" t="s">
        <v>213</v>
      </c>
      <c r="H127" s="42"/>
      <c r="I127" s="168">
        <v>123</v>
      </c>
      <c r="J127" s="17" t="s">
        <v>130</v>
      </c>
      <c r="K127" s="14" t="s">
        <v>130</v>
      </c>
      <c r="L127" s="146" t="s">
        <v>12</v>
      </c>
    </row>
    <row r="128" spans="1:12" x14ac:dyDescent="0.25">
      <c r="A128" s="144" t="str">
        <f t="shared" si="10"/>
        <v>dépenses</v>
      </c>
      <c r="B128" s="33" t="str">
        <f t="shared" si="12"/>
        <v>Comptabilisé</v>
      </c>
      <c r="C128" s="34">
        <f t="shared" si="9"/>
        <v>4</v>
      </c>
      <c r="D128" s="19">
        <v>-31.98</v>
      </c>
      <c r="E128" s="46">
        <v>45394</v>
      </c>
      <c r="F128" s="166" t="s">
        <v>145</v>
      </c>
      <c r="G128" s="171" t="s">
        <v>213</v>
      </c>
      <c r="H128" s="42" t="s">
        <v>227</v>
      </c>
      <c r="I128" s="168">
        <v>124</v>
      </c>
      <c r="J128" s="17" t="s">
        <v>162</v>
      </c>
      <c r="K128" s="14" t="s">
        <v>156</v>
      </c>
      <c r="L128" s="146" t="s">
        <v>13</v>
      </c>
    </row>
    <row r="129" spans="1:12" x14ac:dyDescent="0.25">
      <c r="A129" s="144" t="str">
        <f t="shared" si="10"/>
        <v>recettes</v>
      </c>
      <c r="B129" s="33" t="str">
        <f t="shared" si="12"/>
        <v/>
      </c>
      <c r="C129" s="34">
        <f t="shared" si="9"/>
        <v>4</v>
      </c>
      <c r="D129" s="19">
        <v>40.5</v>
      </c>
      <c r="E129" s="46">
        <v>45394</v>
      </c>
      <c r="F129" s="166"/>
      <c r="G129" s="171" t="s">
        <v>213</v>
      </c>
      <c r="H129" s="42"/>
      <c r="I129" s="168">
        <v>125</v>
      </c>
      <c r="J129" s="17" t="s">
        <v>130</v>
      </c>
      <c r="K129" s="14" t="s">
        <v>130</v>
      </c>
      <c r="L129" s="146" t="s">
        <v>12</v>
      </c>
    </row>
    <row r="130" spans="1:12" x14ac:dyDescent="0.25">
      <c r="A130" s="144" t="str">
        <f t="shared" si="10"/>
        <v>dépenses</v>
      </c>
      <c r="B130" s="33" t="str">
        <f t="shared" si="12"/>
        <v>Comptabilisé</v>
      </c>
      <c r="C130" s="34">
        <f t="shared" ref="C130:C141" si="13">IF(E130&lt;&gt;"",MONTH(E130),"")</f>
        <v>4</v>
      </c>
      <c r="D130" s="19">
        <v>-632.15</v>
      </c>
      <c r="E130" s="46">
        <v>45399</v>
      </c>
      <c r="F130" s="166">
        <v>25556166</v>
      </c>
      <c r="G130" s="171" t="s">
        <v>213</v>
      </c>
      <c r="H130" s="42" t="s">
        <v>228</v>
      </c>
      <c r="I130" s="168">
        <v>126</v>
      </c>
      <c r="J130" s="17" t="s">
        <v>163</v>
      </c>
      <c r="K130" s="14" t="s">
        <v>119</v>
      </c>
      <c r="L130" s="146" t="s">
        <v>13</v>
      </c>
    </row>
    <row r="131" spans="1:12" x14ac:dyDescent="0.25">
      <c r="A131" s="144" t="str">
        <f t="shared" si="10"/>
        <v>recettes</v>
      </c>
      <c r="B131" s="33" t="str">
        <f t="shared" si="12"/>
        <v/>
      </c>
      <c r="C131" s="34">
        <f t="shared" si="13"/>
        <v>4</v>
      </c>
      <c r="D131" s="19">
        <v>68.5</v>
      </c>
      <c r="E131" s="46">
        <v>45399</v>
      </c>
      <c r="F131" s="166"/>
      <c r="G131" s="171" t="s">
        <v>213</v>
      </c>
      <c r="H131" s="42"/>
      <c r="I131" s="168">
        <v>127</v>
      </c>
      <c r="J131" s="17" t="s">
        <v>170</v>
      </c>
      <c r="K131" s="14" t="s">
        <v>127</v>
      </c>
      <c r="L131" s="146" t="s">
        <v>12</v>
      </c>
    </row>
    <row r="132" spans="1:12" x14ac:dyDescent="0.25">
      <c r="A132" s="144" t="str">
        <f t="shared" si="10"/>
        <v>recettes</v>
      </c>
      <c r="B132" s="33" t="str">
        <f t="shared" si="12"/>
        <v/>
      </c>
      <c r="C132" s="34">
        <f t="shared" si="13"/>
        <v>4</v>
      </c>
      <c r="D132" s="19">
        <v>98.5</v>
      </c>
      <c r="E132" s="46">
        <v>45399</v>
      </c>
      <c r="F132" s="166"/>
      <c r="G132" s="171" t="s">
        <v>213</v>
      </c>
      <c r="H132" s="42"/>
      <c r="I132" s="168">
        <v>128</v>
      </c>
      <c r="J132" s="17" t="s">
        <v>130</v>
      </c>
      <c r="K132" s="14" t="s">
        <v>130</v>
      </c>
      <c r="L132" s="146" t="s">
        <v>12</v>
      </c>
    </row>
    <row r="133" spans="1:12" x14ac:dyDescent="0.25">
      <c r="A133" s="144" t="str">
        <f t="shared" ref="A133:A141" si="14">IF(D133&lt;&gt;"",IF(D133&lt;0,"dépenses",IF(D133&gt;0,"recettes","--")),"")</f>
        <v>recettes</v>
      </c>
      <c r="B133" s="33" t="str">
        <f t="shared" si="12"/>
        <v/>
      </c>
      <c r="C133" s="34">
        <f t="shared" si="13"/>
        <v>4</v>
      </c>
      <c r="D133" s="19">
        <v>50.5</v>
      </c>
      <c r="E133" s="46">
        <v>45401</v>
      </c>
      <c r="F133" s="166"/>
      <c r="G133" s="171" t="s">
        <v>213</v>
      </c>
      <c r="H133" s="42"/>
      <c r="I133" s="168">
        <v>129</v>
      </c>
      <c r="J133" s="17" t="s">
        <v>130</v>
      </c>
      <c r="K133" s="14" t="s">
        <v>130</v>
      </c>
      <c r="L133" s="146" t="s">
        <v>12</v>
      </c>
    </row>
    <row r="134" spans="1:12" x14ac:dyDescent="0.25">
      <c r="A134" s="144" t="str">
        <f t="shared" si="14"/>
        <v>dépenses</v>
      </c>
      <c r="B134" s="33" t="str">
        <f t="shared" si="12"/>
        <v>Comptabilisé</v>
      </c>
      <c r="C134" s="34">
        <f t="shared" si="13"/>
        <v>4</v>
      </c>
      <c r="D134" s="15">
        <v>-5.99</v>
      </c>
      <c r="E134" s="46">
        <v>45404</v>
      </c>
      <c r="F134" s="166"/>
      <c r="G134" s="171" t="s">
        <v>213</v>
      </c>
      <c r="H134" s="42" t="s">
        <v>247</v>
      </c>
      <c r="I134" s="172">
        <v>130</v>
      </c>
      <c r="J134" s="17" t="s">
        <v>205</v>
      </c>
      <c r="K134" s="14" t="s">
        <v>118</v>
      </c>
      <c r="L134" s="146" t="s">
        <v>13</v>
      </c>
    </row>
    <row r="135" spans="1:12" x14ac:dyDescent="0.25">
      <c r="A135" s="144" t="str">
        <f t="shared" si="14"/>
        <v>recettes</v>
      </c>
      <c r="B135" s="33" t="str">
        <f t="shared" si="12"/>
        <v/>
      </c>
      <c r="C135" s="34">
        <f t="shared" si="13"/>
        <v>4</v>
      </c>
      <c r="D135" s="19">
        <v>50.5</v>
      </c>
      <c r="E135" s="46">
        <v>45406</v>
      </c>
      <c r="F135" s="166"/>
      <c r="G135" s="171" t="s">
        <v>213</v>
      </c>
      <c r="H135" s="42"/>
      <c r="I135" s="168">
        <v>131</v>
      </c>
      <c r="J135" s="17" t="s">
        <v>170</v>
      </c>
      <c r="K135" s="14" t="s">
        <v>127</v>
      </c>
      <c r="L135" s="146" t="s">
        <v>12</v>
      </c>
    </row>
    <row r="136" spans="1:12" x14ac:dyDescent="0.25">
      <c r="A136" s="144" t="str">
        <f t="shared" si="14"/>
        <v>recettes</v>
      </c>
      <c r="B136" s="33" t="str">
        <f t="shared" si="12"/>
        <v/>
      </c>
      <c r="C136" s="34">
        <f t="shared" si="13"/>
        <v>4</v>
      </c>
      <c r="D136" s="19">
        <v>101</v>
      </c>
      <c r="E136" s="46">
        <v>45406</v>
      </c>
      <c r="F136" s="166"/>
      <c r="G136" s="171" t="s">
        <v>213</v>
      </c>
      <c r="H136" s="42"/>
      <c r="I136" s="168">
        <v>132</v>
      </c>
      <c r="J136" s="17" t="s">
        <v>130</v>
      </c>
      <c r="K136" s="14" t="s">
        <v>130</v>
      </c>
      <c r="L136" s="146" t="s">
        <v>12</v>
      </c>
    </row>
    <row r="137" spans="1:12" x14ac:dyDescent="0.25">
      <c r="A137" s="144" t="str">
        <f t="shared" si="14"/>
        <v>recettes</v>
      </c>
      <c r="B137" s="33" t="str">
        <f t="shared" si="12"/>
        <v/>
      </c>
      <c r="C137" s="34">
        <f t="shared" si="13"/>
        <v>4</v>
      </c>
      <c r="D137" s="19">
        <v>39</v>
      </c>
      <c r="E137" s="46">
        <v>45408</v>
      </c>
      <c r="F137" s="166"/>
      <c r="G137" s="171" t="s">
        <v>213</v>
      </c>
      <c r="H137" s="42"/>
      <c r="I137" s="168">
        <v>133</v>
      </c>
      <c r="J137" s="17" t="s">
        <v>130</v>
      </c>
      <c r="K137" s="14" t="s">
        <v>130</v>
      </c>
      <c r="L137" s="146" t="s">
        <v>12</v>
      </c>
    </row>
    <row r="138" spans="1:12" x14ac:dyDescent="0.25">
      <c r="A138" s="144" t="str">
        <f t="shared" si="14"/>
        <v>dépenses</v>
      </c>
      <c r="B138" s="33" t="str">
        <f t="shared" si="12"/>
        <v>Comptabilisé</v>
      </c>
      <c r="C138" s="34">
        <f t="shared" si="13"/>
        <v>4</v>
      </c>
      <c r="D138" s="19">
        <v>-13.95</v>
      </c>
      <c r="E138" s="46">
        <v>45409</v>
      </c>
      <c r="F138" s="166">
        <v>2556168</v>
      </c>
      <c r="G138" s="171" t="s">
        <v>213</v>
      </c>
      <c r="H138" s="42" t="s">
        <v>230</v>
      </c>
      <c r="I138" s="168">
        <v>134</v>
      </c>
      <c r="J138" s="17" t="s">
        <v>159</v>
      </c>
      <c r="K138" s="14" t="s">
        <v>156</v>
      </c>
      <c r="L138" s="146" t="s">
        <v>13</v>
      </c>
    </row>
    <row r="139" spans="1:12" x14ac:dyDescent="0.25">
      <c r="A139" s="144" t="str">
        <f t="shared" si="14"/>
        <v>dépenses</v>
      </c>
      <c r="B139" s="33" t="str">
        <f t="shared" si="12"/>
        <v/>
      </c>
      <c r="C139" s="34">
        <f t="shared" si="13"/>
        <v>4</v>
      </c>
      <c r="D139" s="19">
        <v>-13</v>
      </c>
      <c r="E139" s="46">
        <v>45411</v>
      </c>
      <c r="F139" s="166"/>
      <c r="G139" s="171" t="s">
        <v>213</v>
      </c>
      <c r="H139" s="42"/>
      <c r="I139" s="168">
        <v>135</v>
      </c>
      <c r="J139" s="94" t="s">
        <v>176</v>
      </c>
      <c r="K139" s="14" t="s">
        <v>172</v>
      </c>
      <c r="L139" s="146" t="s">
        <v>12</v>
      </c>
    </row>
    <row r="140" spans="1:12" x14ac:dyDescent="0.25">
      <c r="A140" s="144" t="str">
        <f t="shared" si="14"/>
        <v>recettes</v>
      </c>
      <c r="B140" s="33" t="str">
        <f t="shared" si="12"/>
        <v>Comptabilisé</v>
      </c>
      <c r="C140" s="34">
        <f t="shared" si="13"/>
        <v>4</v>
      </c>
      <c r="D140" s="21">
        <v>13</v>
      </c>
      <c r="E140" s="46">
        <v>45411</v>
      </c>
      <c r="F140" s="166"/>
      <c r="G140" s="171" t="s">
        <v>213</v>
      </c>
      <c r="H140" s="42"/>
      <c r="I140" s="172">
        <v>136</v>
      </c>
      <c r="J140" s="17" t="s">
        <v>176</v>
      </c>
      <c r="K140" s="14" t="s">
        <v>172</v>
      </c>
      <c r="L140" s="146" t="s">
        <v>13</v>
      </c>
    </row>
    <row r="141" spans="1:12" x14ac:dyDescent="0.25">
      <c r="A141" s="144" t="str">
        <f t="shared" si="14"/>
        <v>dépenses</v>
      </c>
      <c r="B141" s="33" t="str">
        <f t="shared" si="12"/>
        <v>Comptabilisé</v>
      </c>
      <c r="C141" s="34">
        <f t="shared" si="13"/>
        <v>4</v>
      </c>
      <c r="D141" s="19">
        <v>-28</v>
      </c>
      <c r="E141" s="46">
        <v>45412</v>
      </c>
      <c r="F141" s="166">
        <v>2464179</v>
      </c>
      <c r="G141" s="171" t="s">
        <v>213</v>
      </c>
      <c r="H141" s="42" t="s">
        <v>235</v>
      </c>
      <c r="I141" s="168">
        <v>137</v>
      </c>
      <c r="J141" s="17" t="s">
        <v>180</v>
      </c>
      <c r="K141" s="14" t="s">
        <v>120</v>
      </c>
      <c r="L141" s="146" t="s">
        <v>13</v>
      </c>
    </row>
    <row r="142" spans="1:12" x14ac:dyDescent="0.25">
      <c r="A142" s="144" t="str">
        <f t="shared" ref="A142:A171" si="15">IF(D142&lt;&gt;"",IF(D142&lt;0,"dépenses",IF(D142&gt;0,"recettes","--")),"")</f>
        <v>dépenses</v>
      </c>
      <c r="B142" s="33" t="str">
        <f t="shared" ref="B142:B171" si="16">IF(L142="Banque",IF(G142&lt;&gt;"","Comptabilisé","Non Comptabilisé"),"")</f>
        <v>Comptabilisé</v>
      </c>
      <c r="C142" s="34">
        <f t="shared" ref="C142:C167" si="17">IF(E142&lt;&gt;"",MONTH(E142),"")</f>
        <v>4</v>
      </c>
      <c r="D142" s="19">
        <v>-23.92</v>
      </c>
      <c r="E142" s="46">
        <v>45412</v>
      </c>
      <c r="F142" s="166">
        <v>2464180</v>
      </c>
      <c r="G142" s="171" t="s">
        <v>213</v>
      </c>
      <c r="H142" s="42" t="s">
        <v>234</v>
      </c>
      <c r="I142" s="168">
        <v>138</v>
      </c>
      <c r="J142" s="17" t="s">
        <v>146</v>
      </c>
      <c r="K142" s="14" t="s">
        <v>120</v>
      </c>
      <c r="L142" s="146" t="s">
        <v>13</v>
      </c>
    </row>
    <row r="143" spans="1:12" x14ac:dyDescent="0.25">
      <c r="A143" s="144" t="str">
        <f t="shared" si="15"/>
        <v>recettes</v>
      </c>
      <c r="B143" s="33" t="str">
        <f t="shared" si="16"/>
        <v/>
      </c>
      <c r="C143" s="34">
        <f t="shared" si="17"/>
        <v>4</v>
      </c>
      <c r="D143" s="19">
        <v>55.5</v>
      </c>
      <c r="E143" s="46">
        <v>45412</v>
      </c>
      <c r="F143" s="166"/>
      <c r="G143" s="171" t="s">
        <v>213</v>
      </c>
      <c r="H143" s="42"/>
      <c r="I143" s="168">
        <v>139</v>
      </c>
      <c r="J143" s="17" t="s">
        <v>170</v>
      </c>
      <c r="K143" s="14" t="s">
        <v>127</v>
      </c>
      <c r="L143" s="146" t="s">
        <v>12</v>
      </c>
    </row>
    <row r="144" spans="1:12" x14ac:dyDescent="0.25">
      <c r="A144" s="144" t="str">
        <f t="shared" si="15"/>
        <v>recettes</v>
      </c>
      <c r="B144" s="33" t="str">
        <f t="shared" si="16"/>
        <v/>
      </c>
      <c r="C144" s="34">
        <f t="shared" si="17"/>
        <v>4</v>
      </c>
      <c r="D144" s="19">
        <v>65</v>
      </c>
      <c r="E144" s="46">
        <v>45412</v>
      </c>
      <c r="F144" s="166"/>
      <c r="G144" s="171" t="s">
        <v>213</v>
      </c>
      <c r="H144" s="42"/>
      <c r="I144" s="168">
        <v>140</v>
      </c>
      <c r="J144" s="17" t="s">
        <v>130</v>
      </c>
      <c r="K144" s="14" t="s">
        <v>130</v>
      </c>
      <c r="L144" s="146" t="s">
        <v>12</v>
      </c>
    </row>
    <row r="145" spans="1:12" x14ac:dyDescent="0.25">
      <c r="A145" s="144" t="str">
        <f t="shared" si="15"/>
        <v>dépenses</v>
      </c>
      <c r="B145" s="33" t="str">
        <f t="shared" si="16"/>
        <v>Comptabilisé</v>
      </c>
      <c r="C145" s="34">
        <f t="shared" si="17"/>
        <v>5</v>
      </c>
      <c r="D145" s="15">
        <v>-4.33</v>
      </c>
      <c r="E145" s="46">
        <v>45414</v>
      </c>
      <c r="F145" s="166"/>
      <c r="G145" s="171" t="s">
        <v>213</v>
      </c>
      <c r="H145" s="42" t="s">
        <v>248</v>
      </c>
      <c r="I145" s="172">
        <v>141</v>
      </c>
      <c r="J145" s="17" t="s">
        <v>201</v>
      </c>
      <c r="K145" s="14" t="s">
        <v>117</v>
      </c>
      <c r="L145" s="146" t="s">
        <v>13</v>
      </c>
    </row>
    <row r="146" spans="1:12" x14ac:dyDescent="0.25">
      <c r="A146" s="144" t="str">
        <f t="shared" si="15"/>
        <v>recettes</v>
      </c>
      <c r="B146" s="33" t="str">
        <f t="shared" si="16"/>
        <v/>
      </c>
      <c r="C146" s="34">
        <f t="shared" si="17"/>
        <v>5</v>
      </c>
      <c r="D146" s="21">
        <v>83.6</v>
      </c>
      <c r="E146" s="46">
        <v>45415</v>
      </c>
      <c r="F146" s="166"/>
      <c r="G146" s="171" t="s">
        <v>213</v>
      </c>
      <c r="H146" s="42"/>
      <c r="I146" s="168">
        <v>142</v>
      </c>
      <c r="J146" s="17" t="s">
        <v>130</v>
      </c>
      <c r="K146" s="14" t="s">
        <v>130</v>
      </c>
      <c r="L146" s="146" t="s">
        <v>12</v>
      </c>
    </row>
    <row r="147" spans="1:12" x14ac:dyDescent="0.25">
      <c r="A147" s="144" t="str">
        <f t="shared" si="15"/>
        <v>dépenses</v>
      </c>
      <c r="B147" s="33" t="str">
        <f t="shared" si="16"/>
        <v>Comptabilisé</v>
      </c>
      <c r="C147" s="34">
        <f t="shared" si="17"/>
        <v>5</v>
      </c>
      <c r="D147" s="19">
        <v>-29.35</v>
      </c>
      <c r="E147" s="46">
        <v>45416</v>
      </c>
      <c r="F147" s="166" t="s">
        <v>145</v>
      </c>
      <c r="G147" s="171" t="s">
        <v>213</v>
      </c>
      <c r="H147" s="42" t="s">
        <v>215</v>
      </c>
      <c r="I147" s="168">
        <v>143</v>
      </c>
      <c r="J147" s="17" t="s">
        <v>146</v>
      </c>
      <c r="K147" s="14" t="s">
        <v>156</v>
      </c>
      <c r="L147" s="17" t="s">
        <v>13</v>
      </c>
    </row>
    <row r="148" spans="1:12" x14ac:dyDescent="0.25">
      <c r="A148" s="144" t="str">
        <f t="shared" si="15"/>
        <v>dépenses</v>
      </c>
      <c r="B148" s="33" t="str">
        <f t="shared" si="16"/>
        <v>Comptabilisé</v>
      </c>
      <c r="C148" s="34">
        <f t="shared" si="17"/>
        <v>5</v>
      </c>
      <c r="D148" s="21">
        <v>-200</v>
      </c>
      <c r="E148" s="46">
        <v>45416</v>
      </c>
      <c r="F148" s="166"/>
      <c r="G148" s="171" t="s">
        <v>213</v>
      </c>
      <c r="H148" s="42"/>
      <c r="I148" s="172">
        <v>144</v>
      </c>
      <c r="J148" s="17" t="s">
        <v>207</v>
      </c>
      <c r="K148" s="14" t="s">
        <v>208</v>
      </c>
      <c r="L148" s="146" t="s">
        <v>13</v>
      </c>
    </row>
    <row r="149" spans="1:12" x14ac:dyDescent="0.25">
      <c r="A149" s="144" t="str">
        <f t="shared" si="15"/>
        <v>recettes</v>
      </c>
      <c r="B149" s="33" t="str">
        <f t="shared" si="16"/>
        <v/>
      </c>
      <c r="C149" s="34">
        <f t="shared" si="17"/>
        <v>5</v>
      </c>
      <c r="D149" s="21">
        <v>200</v>
      </c>
      <c r="E149" s="46">
        <v>45416</v>
      </c>
      <c r="F149" s="166"/>
      <c r="G149" s="171" t="s">
        <v>213</v>
      </c>
      <c r="H149" s="42"/>
      <c r="I149" s="172">
        <v>145</v>
      </c>
      <c r="J149" s="17" t="s">
        <v>207</v>
      </c>
      <c r="K149" s="14" t="s">
        <v>208</v>
      </c>
      <c r="L149" s="146" t="s">
        <v>12</v>
      </c>
    </row>
    <row r="150" spans="1:12" x14ac:dyDescent="0.25">
      <c r="A150" s="144" t="str">
        <f t="shared" si="15"/>
        <v>dépenses</v>
      </c>
      <c r="B150" s="33" t="str">
        <f t="shared" si="16"/>
        <v>Comptabilisé</v>
      </c>
      <c r="C150" s="34">
        <f t="shared" si="17"/>
        <v>5</v>
      </c>
      <c r="D150" s="21">
        <v>-240</v>
      </c>
      <c r="E150" s="46">
        <v>45416</v>
      </c>
      <c r="F150" s="166"/>
      <c r="G150" s="171" t="s">
        <v>213</v>
      </c>
      <c r="H150" s="42"/>
      <c r="I150" s="172">
        <v>146</v>
      </c>
      <c r="J150" s="17" t="s">
        <v>207</v>
      </c>
      <c r="K150" s="14" t="s">
        <v>208</v>
      </c>
      <c r="L150" s="146" t="s">
        <v>13</v>
      </c>
    </row>
    <row r="151" spans="1:12" x14ac:dyDescent="0.25">
      <c r="A151" s="144" t="str">
        <f t="shared" si="15"/>
        <v>recettes</v>
      </c>
      <c r="B151" s="33" t="str">
        <f t="shared" si="16"/>
        <v/>
      </c>
      <c r="C151" s="34">
        <f t="shared" si="17"/>
        <v>5</v>
      </c>
      <c r="D151" s="21">
        <v>200</v>
      </c>
      <c r="E151" s="46">
        <v>45416</v>
      </c>
      <c r="F151" s="166"/>
      <c r="G151" s="171" t="s">
        <v>213</v>
      </c>
      <c r="H151" s="42"/>
      <c r="I151" s="172">
        <v>147</v>
      </c>
      <c r="J151" s="17" t="s">
        <v>207</v>
      </c>
      <c r="K151" s="14" t="s">
        <v>208</v>
      </c>
      <c r="L151" s="146" t="s">
        <v>12</v>
      </c>
    </row>
    <row r="152" spans="1:12" x14ac:dyDescent="0.25">
      <c r="A152" s="144" t="str">
        <f t="shared" si="15"/>
        <v>recettes</v>
      </c>
      <c r="B152" s="33" t="str">
        <f t="shared" si="16"/>
        <v>Non Comptabilisé</v>
      </c>
      <c r="C152" s="34">
        <f t="shared" si="17"/>
        <v>5</v>
      </c>
      <c r="D152" s="19">
        <v>31</v>
      </c>
      <c r="E152" s="46">
        <v>45417</v>
      </c>
      <c r="F152" s="166"/>
      <c r="H152" s="42"/>
      <c r="I152" s="168">
        <v>148</v>
      </c>
      <c r="J152" s="17" t="s">
        <v>187</v>
      </c>
      <c r="K152" s="14" t="s">
        <v>135</v>
      </c>
      <c r="L152" s="17" t="s">
        <v>13</v>
      </c>
    </row>
    <row r="153" spans="1:12" x14ac:dyDescent="0.25">
      <c r="A153" s="144" t="str">
        <f t="shared" si="15"/>
        <v>recettes</v>
      </c>
      <c r="B153" s="33" t="str">
        <f t="shared" si="16"/>
        <v>Non Comptabilisé</v>
      </c>
      <c r="C153" s="34">
        <f t="shared" si="17"/>
        <v>5</v>
      </c>
      <c r="D153" s="19">
        <v>70.5</v>
      </c>
      <c r="E153" s="46">
        <v>45417</v>
      </c>
      <c r="F153" s="166"/>
      <c r="H153" s="42"/>
      <c r="I153" s="168">
        <v>149</v>
      </c>
      <c r="J153" s="17" t="s">
        <v>191</v>
      </c>
      <c r="K153" s="14" t="s">
        <v>135</v>
      </c>
      <c r="L153" s="17" t="s">
        <v>13</v>
      </c>
    </row>
    <row r="154" spans="1:12" x14ac:dyDescent="0.25">
      <c r="A154" s="144" t="str">
        <f t="shared" si="15"/>
        <v>recettes</v>
      </c>
      <c r="B154" s="33" t="str">
        <f t="shared" si="16"/>
        <v>Non Comptabilisé</v>
      </c>
      <c r="C154" s="34">
        <f t="shared" si="17"/>
        <v>5</v>
      </c>
      <c r="D154" s="19">
        <v>20</v>
      </c>
      <c r="E154" s="46">
        <v>45417</v>
      </c>
      <c r="F154" s="166"/>
      <c r="H154" s="42"/>
      <c r="I154" s="168">
        <v>150</v>
      </c>
      <c r="J154" s="17" t="s">
        <v>185</v>
      </c>
      <c r="K154" s="14" t="s">
        <v>135</v>
      </c>
      <c r="L154" s="17" t="s">
        <v>13</v>
      </c>
    </row>
    <row r="155" spans="1:12" x14ac:dyDescent="0.25">
      <c r="A155" s="144" t="str">
        <f t="shared" si="15"/>
        <v>recettes</v>
      </c>
      <c r="B155" s="33" t="str">
        <f t="shared" si="16"/>
        <v>Non Comptabilisé</v>
      </c>
      <c r="C155" s="34">
        <f t="shared" si="17"/>
        <v>5</v>
      </c>
      <c r="D155" s="19">
        <v>7</v>
      </c>
      <c r="E155" s="46">
        <v>45417</v>
      </c>
      <c r="F155" s="166"/>
      <c r="H155" s="42"/>
      <c r="I155" s="168">
        <v>151</v>
      </c>
      <c r="J155" s="17" t="s">
        <v>188</v>
      </c>
      <c r="K155" s="14" t="s">
        <v>135</v>
      </c>
      <c r="L155" s="17" t="s">
        <v>13</v>
      </c>
    </row>
    <row r="156" spans="1:12" x14ac:dyDescent="0.25">
      <c r="A156" s="144" t="str">
        <f t="shared" si="15"/>
        <v>recettes</v>
      </c>
      <c r="B156" s="33" t="str">
        <f t="shared" si="16"/>
        <v>Non Comptabilisé</v>
      </c>
      <c r="C156" s="34">
        <f t="shared" si="17"/>
        <v>5</v>
      </c>
      <c r="D156" s="19">
        <v>16</v>
      </c>
      <c r="E156" s="46">
        <v>45417</v>
      </c>
      <c r="F156" s="166"/>
      <c r="H156" s="42"/>
      <c r="I156" s="168">
        <v>152</v>
      </c>
      <c r="J156" s="17" t="s">
        <v>189</v>
      </c>
      <c r="K156" s="14" t="s">
        <v>135</v>
      </c>
      <c r="L156" s="17" t="s">
        <v>13</v>
      </c>
    </row>
    <row r="157" spans="1:12" x14ac:dyDescent="0.25">
      <c r="A157" s="144" t="str">
        <f t="shared" si="15"/>
        <v>recettes</v>
      </c>
      <c r="B157" s="33" t="str">
        <f t="shared" si="16"/>
        <v>Non Comptabilisé</v>
      </c>
      <c r="C157" s="34">
        <f t="shared" si="17"/>
        <v>5</v>
      </c>
      <c r="D157" s="19">
        <v>12</v>
      </c>
      <c r="E157" s="46">
        <v>45417</v>
      </c>
      <c r="F157" s="166"/>
      <c r="H157" s="42"/>
      <c r="I157" s="168">
        <v>153</v>
      </c>
      <c r="J157" s="17" t="s">
        <v>190</v>
      </c>
      <c r="K157" s="14" t="s">
        <v>135</v>
      </c>
      <c r="L157" s="17" t="s">
        <v>13</v>
      </c>
    </row>
    <row r="158" spans="1:12" x14ac:dyDescent="0.25">
      <c r="A158" s="144" t="str">
        <f t="shared" si="15"/>
        <v>recettes</v>
      </c>
      <c r="B158" s="33" t="str">
        <f t="shared" si="16"/>
        <v>Non Comptabilisé</v>
      </c>
      <c r="C158" s="34">
        <f t="shared" si="17"/>
        <v>5</v>
      </c>
      <c r="D158" s="19">
        <v>11</v>
      </c>
      <c r="E158" s="46">
        <v>45417</v>
      </c>
      <c r="F158" s="166"/>
      <c r="H158" s="42"/>
      <c r="I158" s="168">
        <v>154</v>
      </c>
      <c r="J158" s="17" t="s">
        <v>184</v>
      </c>
      <c r="K158" s="14" t="s">
        <v>135</v>
      </c>
      <c r="L158" s="17" t="s">
        <v>13</v>
      </c>
    </row>
    <row r="159" spans="1:12" x14ac:dyDescent="0.25">
      <c r="A159" s="144" t="str">
        <f t="shared" si="15"/>
        <v>recettes</v>
      </c>
      <c r="B159" s="33" t="str">
        <f t="shared" si="16"/>
        <v>Non Comptabilisé</v>
      </c>
      <c r="C159" s="34">
        <f t="shared" si="17"/>
        <v>5</v>
      </c>
      <c r="D159" s="19">
        <v>42.5</v>
      </c>
      <c r="E159" s="46">
        <v>45417</v>
      </c>
      <c r="F159" s="166"/>
      <c r="H159" s="42"/>
      <c r="I159" s="168">
        <v>155</v>
      </c>
      <c r="J159" s="17" t="s">
        <v>186</v>
      </c>
      <c r="K159" s="14" t="s">
        <v>135</v>
      </c>
      <c r="L159" s="17" t="s">
        <v>13</v>
      </c>
    </row>
    <row r="160" spans="1:12" x14ac:dyDescent="0.25">
      <c r="A160" s="144" t="str">
        <f t="shared" si="15"/>
        <v>recettes</v>
      </c>
      <c r="B160" s="33" t="str">
        <f t="shared" si="16"/>
        <v/>
      </c>
      <c r="C160" s="34">
        <f t="shared" si="17"/>
        <v>5</v>
      </c>
      <c r="D160" s="19">
        <v>516.5</v>
      </c>
      <c r="E160" s="46">
        <v>45417</v>
      </c>
      <c r="F160" s="166"/>
      <c r="G160" s="171" t="s">
        <v>213</v>
      </c>
      <c r="H160" s="42"/>
      <c r="I160" s="168">
        <v>156</v>
      </c>
      <c r="J160" s="17" t="s">
        <v>183</v>
      </c>
      <c r="K160" s="14" t="s">
        <v>135</v>
      </c>
      <c r="L160" s="17" t="s">
        <v>12</v>
      </c>
    </row>
    <row r="161" spans="1:12" x14ac:dyDescent="0.25">
      <c r="A161" s="144" t="str">
        <f t="shared" si="15"/>
        <v>recettes</v>
      </c>
      <c r="B161" s="33" t="str">
        <f t="shared" si="16"/>
        <v>Comptabilisé</v>
      </c>
      <c r="C161" s="34">
        <f t="shared" si="17"/>
        <v>5</v>
      </c>
      <c r="D161" s="21">
        <v>66</v>
      </c>
      <c r="E161" s="46">
        <v>45418</v>
      </c>
      <c r="F161" s="166"/>
      <c r="G161" s="171" t="s">
        <v>213</v>
      </c>
      <c r="H161" s="42"/>
      <c r="I161" s="172">
        <v>157</v>
      </c>
      <c r="J161" s="17" t="s">
        <v>142</v>
      </c>
      <c r="K161" s="14" t="s">
        <v>130</v>
      </c>
      <c r="L161" s="146" t="s">
        <v>13</v>
      </c>
    </row>
    <row r="162" spans="1:12" x14ac:dyDescent="0.25">
      <c r="A162" s="144" t="str">
        <f t="shared" si="15"/>
        <v>recettes</v>
      </c>
      <c r="B162" s="33" t="str">
        <f t="shared" si="16"/>
        <v>Comptabilisé</v>
      </c>
      <c r="C162" s="34">
        <f t="shared" si="17"/>
        <v>5</v>
      </c>
      <c r="D162" s="21">
        <v>55</v>
      </c>
      <c r="E162" s="46">
        <v>45418</v>
      </c>
      <c r="F162" s="166"/>
      <c r="G162" s="171" t="s">
        <v>213</v>
      </c>
      <c r="H162" s="42"/>
      <c r="I162" s="172">
        <v>158</v>
      </c>
      <c r="J162" s="17" t="s">
        <v>142</v>
      </c>
      <c r="K162" s="14" t="s">
        <v>130</v>
      </c>
      <c r="L162" s="146" t="s">
        <v>13</v>
      </c>
    </row>
    <row r="163" spans="1:12" x14ac:dyDescent="0.25">
      <c r="A163" s="144" t="str">
        <f t="shared" si="15"/>
        <v>recettes</v>
      </c>
      <c r="B163" s="33" t="str">
        <f t="shared" si="16"/>
        <v>Comptabilisé</v>
      </c>
      <c r="C163" s="34">
        <f t="shared" si="17"/>
        <v>5</v>
      </c>
      <c r="D163" s="21">
        <v>10</v>
      </c>
      <c r="E163" s="46">
        <v>45418</v>
      </c>
      <c r="F163" s="166"/>
      <c r="G163" s="171" t="s">
        <v>213</v>
      </c>
      <c r="H163" s="42"/>
      <c r="I163" s="172">
        <v>159</v>
      </c>
      <c r="J163" s="17" t="s">
        <v>142</v>
      </c>
      <c r="K163" s="14" t="s">
        <v>130</v>
      </c>
      <c r="L163" s="146" t="s">
        <v>13</v>
      </c>
    </row>
    <row r="164" spans="1:12" x14ac:dyDescent="0.25">
      <c r="A164" s="144" t="str">
        <f t="shared" si="15"/>
        <v>recettes</v>
      </c>
      <c r="B164" s="33" t="str">
        <f>IF(L168="Banque",IF(G164&lt;&gt;"","Comptabilisé","Non Comptabilisé"),"")</f>
        <v>Comptabilisé</v>
      </c>
      <c r="C164" s="34">
        <f t="shared" si="17"/>
        <v>5</v>
      </c>
      <c r="D164" s="21">
        <v>10</v>
      </c>
      <c r="E164" s="46">
        <v>45418</v>
      </c>
      <c r="F164" s="166"/>
      <c r="G164" s="171" t="s">
        <v>213</v>
      </c>
      <c r="H164" s="42"/>
      <c r="I164" s="172">
        <v>160</v>
      </c>
      <c r="J164" s="17" t="s">
        <v>142</v>
      </c>
      <c r="K164" s="14" t="s">
        <v>130</v>
      </c>
      <c r="L164" s="146" t="s">
        <v>13</v>
      </c>
    </row>
    <row r="165" spans="1:12" x14ac:dyDescent="0.25">
      <c r="A165" s="144" t="str">
        <f t="shared" si="15"/>
        <v>recettes</v>
      </c>
      <c r="B165" s="33" t="str">
        <f t="shared" si="16"/>
        <v>Comptabilisé</v>
      </c>
      <c r="C165" s="34">
        <f t="shared" si="17"/>
        <v>5</v>
      </c>
      <c r="D165" s="21">
        <v>10</v>
      </c>
      <c r="E165" s="46">
        <v>45418</v>
      </c>
      <c r="F165" s="166"/>
      <c r="G165" s="171" t="s">
        <v>213</v>
      </c>
      <c r="H165" s="42"/>
      <c r="I165" s="172">
        <v>161</v>
      </c>
      <c r="J165" s="17" t="s">
        <v>142</v>
      </c>
      <c r="K165" s="14" t="s">
        <v>130</v>
      </c>
      <c r="L165" s="146" t="s">
        <v>13</v>
      </c>
    </row>
    <row r="166" spans="1:12" x14ac:dyDescent="0.25">
      <c r="A166" s="144" t="str">
        <f t="shared" si="15"/>
        <v>recettes</v>
      </c>
      <c r="B166" s="33" t="str">
        <f t="shared" si="16"/>
        <v>Comptabilisé</v>
      </c>
      <c r="C166" s="34">
        <f t="shared" si="17"/>
        <v>5</v>
      </c>
      <c r="D166" s="21">
        <v>6</v>
      </c>
      <c r="E166" s="46">
        <v>45418</v>
      </c>
      <c r="F166" s="166"/>
      <c r="G166" s="171" t="s">
        <v>213</v>
      </c>
      <c r="H166" s="42"/>
      <c r="I166" s="172">
        <v>162</v>
      </c>
      <c r="J166" s="17" t="s">
        <v>142</v>
      </c>
      <c r="K166" s="14" t="s">
        <v>130</v>
      </c>
      <c r="L166" s="146" t="s">
        <v>13</v>
      </c>
    </row>
    <row r="167" spans="1:12" x14ac:dyDescent="0.25">
      <c r="A167" s="144" t="str">
        <f t="shared" si="15"/>
        <v>recettes</v>
      </c>
      <c r="B167" s="33" t="str">
        <f t="shared" si="16"/>
        <v>Comptabilisé</v>
      </c>
      <c r="C167" s="34">
        <f t="shared" si="17"/>
        <v>5</v>
      </c>
      <c r="D167" s="21">
        <v>40</v>
      </c>
      <c r="E167" s="46">
        <v>45418</v>
      </c>
      <c r="F167" s="166"/>
      <c r="G167" s="171" t="s">
        <v>213</v>
      </c>
      <c r="H167" s="42"/>
      <c r="I167" s="172">
        <v>163</v>
      </c>
      <c r="J167" s="17" t="s">
        <v>142</v>
      </c>
      <c r="K167" s="14" t="s">
        <v>130</v>
      </c>
      <c r="L167" s="146" t="s">
        <v>13</v>
      </c>
    </row>
    <row r="168" spans="1:12" x14ac:dyDescent="0.25">
      <c r="A168" s="144" t="str">
        <f t="shared" si="15"/>
        <v>recettes</v>
      </c>
      <c r="B168" s="33" t="str">
        <f t="shared" si="16"/>
        <v>Comptabilisé</v>
      </c>
      <c r="C168" s="34">
        <f t="shared" ref="C168:C228" si="18">IF(E168&lt;&gt;"",MONTH(E168),"")</f>
        <v>5</v>
      </c>
      <c r="D168" s="21">
        <v>11</v>
      </c>
      <c r="E168" s="46">
        <v>45418</v>
      </c>
      <c r="F168" s="166"/>
      <c r="G168" s="171" t="s">
        <v>213</v>
      </c>
      <c r="H168" s="42"/>
      <c r="I168" s="172">
        <v>164</v>
      </c>
      <c r="J168" s="17" t="s">
        <v>142</v>
      </c>
      <c r="K168" s="14" t="s">
        <v>130</v>
      </c>
      <c r="L168" s="146" t="s">
        <v>13</v>
      </c>
    </row>
    <row r="169" spans="1:12" x14ac:dyDescent="0.25">
      <c r="A169" s="144" t="str">
        <f t="shared" si="15"/>
        <v>recettes</v>
      </c>
      <c r="B169" s="33" t="str">
        <f t="shared" si="16"/>
        <v>Comptabilisé</v>
      </c>
      <c r="C169" s="34">
        <f t="shared" si="18"/>
        <v>5</v>
      </c>
      <c r="D169" s="21">
        <v>10</v>
      </c>
      <c r="E169" s="46">
        <v>45418</v>
      </c>
      <c r="F169" s="166"/>
      <c r="G169" s="171" t="s">
        <v>213</v>
      </c>
      <c r="H169" s="42"/>
      <c r="I169" s="172">
        <v>165</v>
      </c>
      <c r="J169" s="17" t="s">
        <v>142</v>
      </c>
      <c r="K169" s="14" t="s">
        <v>130</v>
      </c>
      <c r="L169" s="146" t="s">
        <v>13</v>
      </c>
    </row>
    <row r="170" spans="1:12" x14ac:dyDescent="0.25">
      <c r="A170" s="144" t="str">
        <f t="shared" si="15"/>
        <v>recettes</v>
      </c>
      <c r="B170" s="33" t="str">
        <f t="shared" si="16"/>
        <v>Comptabilisé</v>
      </c>
      <c r="C170" s="34">
        <f t="shared" si="18"/>
        <v>5</v>
      </c>
      <c r="D170" s="21">
        <v>17</v>
      </c>
      <c r="E170" s="46">
        <v>45418</v>
      </c>
      <c r="F170" s="166"/>
      <c r="G170" s="171" t="s">
        <v>213</v>
      </c>
      <c r="H170" s="42"/>
      <c r="I170" s="172">
        <v>166</v>
      </c>
      <c r="J170" s="17" t="s">
        <v>142</v>
      </c>
      <c r="K170" s="14" t="s">
        <v>130</v>
      </c>
      <c r="L170" s="146" t="s">
        <v>13</v>
      </c>
    </row>
    <row r="171" spans="1:12" x14ac:dyDescent="0.25">
      <c r="A171" s="144" t="str">
        <f t="shared" si="15"/>
        <v>recettes</v>
      </c>
      <c r="B171" s="33" t="str">
        <f t="shared" si="16"/>
        <v>Comptabilisé</v>
      </c>
      <c r="C171" s="34">
        <f t="shared" si="18"/>
        <v>5</v>
      </c>
      <c r="D171" s="21">
        <v>16.5</v>
      </c>
      <c r="E171" s="46">
        <v>45418</v>
      </c>
      <c r="F171" s="166"/>
      <c r="G171" s="171" t="s">
        <v>213</v>
      </c>
      <c r="H171" s="42"/>
      <c r="I171" s="172">
        <v>167</v>
      </c>
      <c r="J171" s="17" t="s">
        <v>142</v>
      </c>
      <c r="K171" s="14" t="s">
        <v>130</v>
      </c>
      <c r="L171" s="146" t="s">
        <v>13</v>
      </c>
    </row>
    <row r="172" spans="1:12" x14ac:dyDescent="0.25">
      <c r="A172" s="144" t="str">
        <f t="shared" ref="A172:A228" si="19">IF(D172&lt;&gt;"",IF(D172&lt;0,"dépenses",IF(D172&gt;0,"recettes","--")),"")</f>
        <v>recettes</v>
      </c>
      <c r="B172" s="33" t="str">
        <f t="shared" ref="B172:B228" si="20">IF(L172="Banque",IF(G172&lt;&gt;"","Comptabilisé","Non Comptabilisé"),"")</f>
        <v>Comptabilisé</v>
      </c>
      <c r="C172" s="34">
        <f t="shared" si="18"/>
        <v>5</v>
      </c>
      <c r="D172" s="15">
        <v>50</v>
      </c>
      <c r="E172" s="46">
        <v>45418</v>
      </c>
      <c r="F172" s="166"/>
      <c r="G172" s="171" t="s">
        <v>213</v>
      </c>
      <c r="H172" s="42"/>
      <c r="I172" s="172">
        <v>168</v>
      </c>
      <c r="J172" s="17" t="s">
        <v>250</v>
      </c>
      <c r="K172" s="14" t="s">
        <v>252</v>
      </c>
      <c r="L172" s="146" t="s">
        <v>13</v>
      </c>
    </row>
    <row r="173" spans="1:12" x14ac:dyDescent="0.25">
      <c r="A173" s="144" t="str">
        <f t="shared" si="19"/>
        <v>dépenses</v>
      </c>
      <c r="B173" s="33" t="str">
        <f t="shared" si="20"/>
        <v>Comptabilisé</v>
      </c>
      <c r="C173" s="34">
        <f t="shared" si="18"/>
        <v>5</v>
      </c>
      <c r="D173" s="19">
        <v>-28</v>
      </c>
      <c r="E173" s="46">
        <v>45419</v>
      </c>
      <c r="F173" s="166">
        <v>2464181</v>
      </c>
      <c r="G173" s="171" t="s">
        <v>213</v>
      </c>
      <c r="H173" s="42" t="s">
        <v>236</v>
      </c>
      <c r="I173" s="168">
        <v>169</v>
      </c>
      <c r="J173" s="17" t="s">
        <v>180</v>
      </c>
      <c r="K173" s="14" t="s">
        <v>120</v>
      </c>
      <c r="L173" s="146" t="s">
        <v>13</v>
      </c>
    </row>
    <row r="174" spans="1:12" x14ac:dyDescent="0.25">
      <c r="A174" s="144" t="str">
        <f t="shared" si="19"/>
        <v>dépenses</v>
      </c>
      <c r="B174" s="33" t="str">
        <f t="shared" si="20"/>
        <v>Comptabilisé</v>
      </c>
      <c r="C174" s="34">
        <f t="shared" si="18"/>
        <v>5</v>
      </c>
      <c r="D174" s="19">
        <v>-67.239999999999995</v>
      </c>
      <c r="E174" s="46">
        <v>45419</v>
      </c>
      <c r="F174" s="166" t="s">
        <v>145</v>
      </c>
      <c r="G174" s="171" t="s">
        <v>213</v>
      </c>
      <c r="H174" s="42" t="s">
        <v>237</v>
      </c>
      <c r="I174" s="168">
        <v>170</v>
      </c>
      <c r="J174" s="17" t="s">
        <v>146</v>
      </c>
      <c r="K174" s="14" t="s">
        <v>120</v>
      </c>
      <c r="L174" s="17" t="s">
        <v>13</v>
      </c>
    </row>
    <row r="175" spans="1:12" x14ac:dyDescent="0.25">
      <c r="A175" s="144" t="str">
        <f t="shared" si="19"/>
        <v>dépenses</v>
      </c>
      <c r="B175" s="33" t="str">
        <f t="shared" si="20"/>
        <v>Comptabilisé</v>
      </c>
      <c r="C175" s="34">
        <f t="shared" si="18"/>
        <v>5</v>
      </c>
      <c r="D175" s="19">
        <v>-21.5</v>
      </c>
      <c r="E175" s="46">
        <v>45419</v>
      </c>
      <c r="F175" s="166">
        <v>2556169</v>
      </c>
      <c r="G175" s="171" t="s">
        <v>213</v>
      </c>
      <c r="H175" s="42" t="s">
        <v>238</v>
      </c>
      <c r="I175" s="168">
        <v>171</v>
      </c>
      <c r="J175" s="17" t="s">
        <v>182</v>
      </c>
      <c r="K175" s="14" t="s">
        <v>156</v>
      </c>
      <c r="L175" s="17" t="s">
        <v>13</v>
      </c>
    </row>
    <row r="176" spans="1:12" x14ac:dyDescent="0.25">
      <c r="A176" s="144" t="str">
        <f t="shared" si="19"/>
        <v>dépenses</v>
      </c>
      <c r="B176" s="33" t="str">
        <f t="shared" si="20"/>
        <v/>
      </c>
      <c r="C176" s="34">
        <f t="shared" si="18"/>
        <v>5</v>
      </c>
      <c r="D176" s="21">
        <v>-860</v>
      </c>
      <c r="E176" s="46">
        <v>45419</v>
      </c>
      <c r="F176" s="166"/>
      <c r="H176" s="42"/>
      <c r="I176" s="172">
        <v>172</v>
      </c>
      <c r="J176" s="17" t="s">
        <v>175</v>
      </c>
      <c r="K176" s="14" t="s">
        <v>173</v>
      </c>
      <c r="L176" s="146" t="s">
        <v>12</v>
      </c>
    </row>
    <row r="177" spans="1:12" x14ac:dyDescent="0.25">
      <c r="A177" s="144" t="str">
        <f t="shared" si="19"/>
        <v>recettes</v>
      </c>
      <c r="B177" s="33" t="str">
        <f t="shared" si="20"/>
        <v>Non Comptabilisé</v>
      </c>
      <c r="C177" s="34">
        <f t="shared" si="18"/>
        <v>5</v>
      </c>
      <c r="D177" s="21">
        <v>860</v>
      </c>
      <c r="E177" s="46">
        <v>45419</v>
      </c>
      <c r="F177" s="166"/>
      <c r="H177" s="42"/>
      <c r="I177" s="172">
        <v>173</v>
      </c>
      <c r="J177" s="17" t="s">
        <v>175</v>
      </c>
      <c r="K177" s="14" t="s">
        <v>173</v>
      </c>
      <c r="L177" s="146" t="s">
        <v>13</v>
      </c>
    </row>
    <row r="178" spans="1:12" x14ac:dyDescent="0.25">
      <c r="A178" s="144" t="str">
        <f t="shared" si="19"/>
        <v>dépenses</v>
      </c>
      <c r="B178" s="33" t="str">
        <f t="shared" si="20"/>
        <v/>
      </c>
      <c r="C178" s="34">
        <f t="shared" si="18"/>
        <v>5</v>
      </c>
      <c r="D178" s="21">
        <v>-200</v>
      </c>
      <c r="E178" s="46">
        <v>45419</v>
      </c>
      <c r="F178" s="166"/>
      <c r="H178" s="42"/>
      <c r="I178" s="172">
        <v>174</v>
      </c>
      <c r="J178" s="17" t="s">
        <v>175</v>
      </c>
      <c r="K178" s="14" t="s">
        <v>173</v>
      </c>
      <c r="L178" s="146" t="s">
        <v>12</v>
      </c>
    </row>
    <row r="179" spans="1:12" x14ac:dyDescent="0.25">
      <c r="A179" s="144" t="str">
        <f t="shared" si="19"/>
        <v>recettes</v>
      </c>
      <c r="B179" s="33" t="str">
        <f t="shared" si="20"/>
        <v>Non Comptabilisé</v>
      </c>
      <c r="C179" s="34">
        <f t="shared" si="18"/>
        <v>5</v>
      </c>
      <c r="D179" s="21">
        <v>200</v>
      </c>
      <c r="E179" s="46">
        <v>45419</v>
      </c>
      <c r="F179" s="166"/>
      <c r="H179" s="42"/>
      <c r="I179" s="172">
        <v>175</v>
      </c>
      <c r="J179" s="17" t="s">
        <v>175</v>
      </c>
      <c r="K179" s="14" t="s">
        <v>173</v>
      </c>
      <c r="L179" s="146" t="s">
        <v>13</v>
      </c>
    </row>
    <row r="180" spans="1:12" x14ac:dyDescent="0.25">
      <c r="A180" s="144" t="str">
        <f t="shared" si="19"/>
        <v>dépenses</v>
      </c>
      <c r="B180" s="33" t="str">
        <f t="shared" si="20"/>
        <v/>
      </c>
      <c r="C180" s="34">
        <f t="shared" si="18"/>
        <v>5</v>
      </c>
      <c r="D180" s="21">
        <v>-33.700000000000003</v>
      </c>
      <c r="E180" s="46">
        <v>45419</v>
      </c>
      <c r="F180" s="166"/>
      <c r="H180" s="42"/>
      <c r="I180" s="172">
        <v>176</v>
      </c>
      <c r="J180" s="94" t="s">
        <v>176</v>
      </c>
      <c r="K180" s="14" t="s">
        <v>172</v>
      </c>
      <c r="L180" s="146" t="s">
        <v>12</v>
      </c>
    </row>
    <row r="181" spans="1:12" x14ac:dyDescent="0.25">
      <c r="A181" s="144" t="str">
        <f t="shared" si="19"/>
        <v>recettes</v>
      </c>
      <c r="B181" s="33" t="str">
        <f t="shared" si="20"/>
        <v>Non Comptabilisé</v>
      </c>
      <c r="C181" s="34">
        <f t="shared" si="18"/>
        <v>5</v>
      </c>
      <c r="D181" s="21">
        <v>33.700000000000003</v>
      </c>
      <c r="E181" s="46">
        <v>45419</v>
      </c>
      <c r="F181" s="166"/>
      <c r="H181" s="42"/>
      <c r="I181" s="172">
        <v>177</v>
      </c>
      <c r="J181" s="94" t="s">
        <v>176</v>
      </c>
      <c r="K181" s="14" t="s">
        <v>172</v>
      </c>
      <c r="L181" s="146" t="s">
        <v>13</v>
      </c>
    </row>
    <row r="182" spans="1:12" x14ac:dyDescent="0.25">
      <c r="A182" s="144" t="str">
        <f t="shared" si="19"/>
        <v>dépenses</v>
      </c>
      <c r="B182" s="33" t="str">
        <f t="shared" si="20"/>
        <v/>
      </c>
      <c r="C182" s="34">
        <f t="shared" si="18"/>
        <v>5</v>
      </c>
      <c r="D182" s="21">
        <v>-240</v>
      </c>
      <c r="E182" s="46">
        <v>45419</v>
      </c>
      <c r="F182" s="166"/>
      <c r="H182" s="42"/>
      <c r="I182" s="172">
        <v>178</v>
      </c>
      <c r="J182" s="94" t="s">
        <v>176</v>
      </c>
      <c r="K182" s="14" t="s">
        <v>172</v>
      </c>
      <c r="L182" s="146" t="s">
        <v>12</v>
      </c>
    </row>
    <row r="183" spans="1:12" x14ac:dyDescent="0.25">
      <c r="A183" s="144" t="str">
        <f t="shared" si="19"/>
        <v>recettes</v>
      </c>
      <c r="B183" s="33" t="str">
        <f t="shared" si="20"/>
        <v>Non Comptabilisé</v>
      </c>
      <c r="C183" s="34">
        <f t="shared" si="18"/>
        <v>5</v>
      </c>
      <c r="D183" s="21">
        <v>240</v>
      </c>
      <c r="E183" s="46">
        <v>45419</v>
      </c>
      <c r="F183" s="166"/>
      <c r="H183" s="42"/>
      <c r="I183" s="172">
        <v>179</v>
      </c>
      <c r="J183" s="94" t="s">
        <v>176</v>
      </c>
      <c r="K183" s="14" t="s">
        <v>172</v>
      </c>
      <c r="L183" s="146" t="s">
        <v>13</v>
      </c>
    </row>
    <row r="184" spans="1:12" x14ac:dyDescent="0.25">
      <c r="A184" s="144" t="str">
        <f t="shared" si="19"/>
        <v>recettes</v>
      </c>
      <c r="B184" s="33" t="str">
        <f t="shared" si="20"/>
        <v/>
      </c>
      <c r="C184" s="34">
        <f t="shared" si="18"/>
        <v>5</v>
      </c>
      <c r="D184" s="21">
        <v>78.5</v>
      </c>
      <c r="E184" s="46">
        <v>45419</v>
      </c>
      <c r="F184" s="166"/>
      <c r="H184" s="42"/>
      <c r="I184" s="168">
        <v>180</v>
      </c>
      <c r="J184" s="17" t="s">
        <v>170</v>
      </c>
      <c r="K184" s="14" t="s">
        <v>127</v>
      </c>
      <c r="L184" s="146" t="s">
        <v>12</v>
      </c>
    </row>
    <row r="185" spans="1:12" x14ac:dyDescent="0.25">
      <c r="A185" s="144" t="str">
        <f t="shared" si="19"/>
        <v>recettes</v>
      </c>
      <c r="B185" s="33" t="str">
        <f t="shared" si="20"/>
        <v/>
      </c>
      <c r="C185" s="34">
        <f t="shared" si="18"/>
        <v>5</v>
      </c>
      <c r="D185" s="21">
        <v>43.5</v>
      </c>
      <c r="E185" s="46">
        <v>45419</v>
      </c>
      <c r="F185" s="166"/>
      <c r="G185" s="171" t="s">
        <v>213</v>
      </c>
      <c r="H185" s="42"/>
      <c r="I185" s="168">
        <v>181</v>
      </c>
      <c r="J185" s="17" t="s">
        <v>130</v>
      </c>
      <c r="K185" s="14" t="s">
        <v>129</v>
      </c>
      <c r="L185" s="146" t="s">
        <v>12</v>
      </c>
    </row>
    <row r="186" spans="1:12" x14ac:dyDescent="0.25">
      <c r="A186" s="144" t="str">
        <f t="shared" si="19"/>
        <v>recettes</v>
      </c>
      <c r="B186" s="33" t="str">
        <f t="shared" si="20"/>
        <v/>
      </c>
      <c r="C186" s="34">
        <f t="shared" si="18"/>
        <v>5</v>
      </c>
      <c r="D186" s="21">
        <v>31</v>
      </c>
      <c r="E186" s="46">
        <v>45419</v>
      </c>
      <c r="F186" s="166"/>
      <c r="G186" s="171" t="s">
        <v>213</v>
      </c>
      <c r="H186" s="42"/>
      <c r="I186" s="168">
        <v>182</v>
      </c>
      <c r="J186" s="17" t="s">
        <v>130</v>
      </c>
      <c r="K186" s="14" t="s">
        <v>128</v>
      </c>
      <c r="L186" s="146" t="s">
        <v>12</v>
      </c>
    </row>
    <row r="187" spans="1:12" x14ac:dyDescent="0.25">
      <c r="A187" s="144" t="str">
        <f t="shared" si="19"/>
        <v>recettes</v>
      </c>
      <c r="B187" s="33" t="str">
        <f t="shared" si="20"/>
        <v/>
      </c>
      <c r="C187" s="34">
        <f t="shared" si="18"/>
        <v>5</v>
      </c>
      <c r="D187" s="21">
        <v>23</v>
      </c>
      <c r="E187" s="46">
        <v>45419</v>
      </c>
      <c r="F187" s="166"/>
      <c r="G187" s="171" t="s">
        <v>213</v>
      </c>
      <c r="H187" s="42"/>
      <c r="I187" s="168">
        <v>183</v>
      </c>
      <c r="J187" s="94" t="s">
        <v>130</v>
      </c>
      <c r="K187" s="14" t="s">
        <v>130</v>
      </c>
      <c r="L187" s="146" t="s">
        <v>12</v>
      </c>
    </row>
    <row r="188" spans="1:12" x14ac:dyDescent="0.25">
      <c r="A188" s="144" t="str">
        <f t="shared" si="19"/>
        <v>dépenses</v>
      </c>
      <c r="B188" s="33" t="str">
        <f t="shared" si="20"/>
        <v/>
      </c>
      <c r="C188" s="34">
        <f t="shared" si="18"/>
        <v>5</v>
      </c>
      <c r="D188" s="21">
        <v>-430</v>
      </c>
      <c r="E188" s="46">
        <v>45425</v>
      </c>
      <c r="F188" s="166"/>
      <c r="H188" s="42"/>
      <c r="I188" s="172">
        <v>184</v>
      </c>
      <c r="J188" s="17" t="s">
        <v>175</v>
      </c>
      <c r="K188" s="14" t="s">
        <v>173</v>
      </c>
      <c r="L188" s="146" t="s">
        <v>12</v>
      </c>
    </row>
    <row r="189" spans="1:12" x14ac:dyDescent="0.25">
      <c r="A189" s="144" t="str">
        <f t="shared" si="19"/>
        <v>recettes</v>
      </c>
      <c r="B189" s="33" t="str">
        <f t="shared" si="20"/>
        <v>Non Comptabilisé</v>
      </c>
      <c r="C189" s="34">
        <f t="shared" si="18"/>
        <v>5</v>
      </c>
      <c r="D189" s="21">
        <v>430</v>
      </c>
      <c r="E189" s="46">
        <v>45425</v>
      </c>
      <c r="F189" s="166"/>
      <c r="H189" s="42"/>
      <c r="I189" s="172">
        <v>185</v>
      </c>
      <c r="J189" s="17" t="s">
        <v>175</v>
      </c>
      <c r="K189" s="14" t="s">
        <v>173</v>
      </c>
      <c r="L189" s="146" t="s">
        <v>13</v>
      </c>
    </row>
    <row r="190" spans="1:12" x14ac:dyDescent="0.25">
      <c r="A190" s="144" t="str">
        <f t="shared" si="19"/>
        <v>dépenses</v>
      </c>
      <c r="B190" s="33" t="str">
        <f t="shared" si="20"/>
        <v/>
      </c>
      <c r="C190" s="34">
        <f t="shared" si="18"/>
        <v>5</v>
      </c>
      <c r="D190" s="21">
        <v>-86.5</v>
      </c>
      <c r="E190" s="46">
        <v>45425</v>
      </c>
      <c r="F190" s="166"/>
      <c r="H190" s="42"/>
      <c r="I190" s="172">
        <v>186</v>
      </c>
      <c r="J190" s="94" t="s">
        <v>176</v>
      </c>
      <c r="K190" s="14" t="s">
        <v>172</v>
      </c>
      <c r="L190" s="146" t="s">
        <v>12</v>
      </c>
    </row>
    <row r="191" spans="1:12" x14ac:dyDescent="0.25">
      <c r="A191" s="144" t="str">
        <f t="shared" si="19"/>
        <v>recettes</v>
      </c>
      <c r="B191" s="33" t="str">
        <f t="shared" si="20"/>
        <v>Non Comptabilisé</v>
      </c>
      <c r="C191" s="34">
        <f t="shared" si="18"/>
        <v>5</v>
      </c>
      <c r="D191" s="21">
        <v>86.5</v>
      </c>
      <c r="E191" s="46">
        <v>45425</v>
      </c>
      <c r="F191" s="166"/>
      <c r="H191" s="42"/>
      <c r="I191" s="172">
        <v>187</v>
      </c>
      <c r="J191" s="94" t="s">
        <v>176</v>
      </c>
      <c r="K191" s="14" t="s">
        <v>172</v>
      </c>
      <c r="L191" s="146" t="s">
        <v>13</v>
      </c>
    </row>
    <row r="192" spans="1:12" x14ac:dyDescent="0.25">
      <c r="A192" s="144" t="str">
        <f t="shared" si="19"/>
        <v>dépenses</v>
      </c>
      <c r="B192" s="33" t="str">
        <f t="shared" si="20"/>
        <v>Non Comptabilisé</v>
      </c>
      <c r="C192" s="34">
        <f t="shared" si="18"/>
        <v>5</v>
      </c>
      <c r="D192" s="21">
        <v>-159.6</v>
      </c>
      <c r="E192" s="46">
        <v>45425</v>
      </c>
      <c r="F192" s="166" t="s">
        <v>145</v>
      </c>
      <c r="H192" s="42" t="s">
        <v>239</v>
      </c>
      <c r="I192" s="172">
        <v>188</v>
      </c>
      <c r="J192" s="17" t="s">
        <v>219</v>
      </c>
      <c r="K192" s="14" t="s">
        <v>156</v>
      </c>
      <c r="L192" s="146" t="s">
        <v>13</v>
      </c>
    </row>
    <row r="193" spans="1:12" x14ac:dyDescent="0.25">
      <c r="A193" s="144" t="str">
        <f t="shared" si="19"/>
        <v>recettes</v>
      </c>
      <c r="B193" s="33" t="str">
        <f t="shared" si="20"/>
        <v/>
      </c>
      <c r="C193" s="34">
        <f t="shared" si="18"/>
        <v>5</v>
      </c>
      <c r="D193" s="21">
        <v>68.5</v>
      </c>
      <c r="E193" s="46">
        <v>45427</v>
      </c>
      <c r="F193" s="166"/>
      <c r="H193" s="42"/>
      <c r="I193" s="172">
        <v>189</v>
      </c>
      <c r="J193" s="17" t="s">
        <v>170</v>
      </c>
      <c r="K193" s="14" t="s">
        <v>127</v>
      </c>
      <c r="L193" s="146" t="s">
        <v>12</v>
      </c>
    </row>
    <row r="194" spans="1:12" x14ac:dyDescent="0.25">
      <c r="A194" s="144" t="str">
        <f t="shared" si="19"/>
        <v>recettes</v>
      </c>
      <c r="B194" s="33" t="str">
        <f t="shared" si="20"/>
        <v>Non Comptabilisé</v>
      </c>
      <c r="C194" s="34">
        <f t="shared" si="18"/>
        <v>5</v>
      </c>
      <c r="D194" s="21">
        <v>16.5</v>
      </c>
      <c r="E194" s="46">
        <v>45427</v>
      </c>
      <c r="F194" s="166"/>
      <c r="H194" s="42"/>
      <c r="I194" s="172">
        <v>190</v>
      </c>
      <c r="J194" s="17" t="s">
        <v>142</v>
      </c>
      <c r="K194" s="14" t="s">
        <v>130</v>
      </c>
      <c r="L194" s="146" t="s">
        <v>13</v>
      </c>
    </row>
    <row r="195" spans="1:12" x14ac:dyDescent="0.25">
      <c r="A195" s="144" t="str">
        <f t="shared" si="19"/>
        <v>recettes</v>
      </c>
      <c r="B195" s="33" t="str">
        <f t="shared" si="20"/>
        <v/>
      </c>
      <c r="C195" s="34">
        <f t="shared" si="18"/>
        <v>5</v>
      </c>
      <c r="D195" s="21">
        <v>22</v>
      </c>
      <c r="E195" s="46">
        <v>45427</v>
      </c>
      <c r="F195" s="166"/>
      <c r="G195" s="171" t="s">
        <v>213</v>
      </c>
      <c r="H195" s="42"/>
      <c r="I195" s="172">
        <v>191</v>
      </c>
      <c r="J195" s="17" t="s">
        <v>130</v>
      </c>
      <c r="K195" s="14" t="s">
        <v>129</v>
      </c>
      <c r="L195" s="146" t="s">
        <v>12</v>
      </c>
    </row>
    <row r="196" spans="1:12" x14ac:dyDescent="0.25">
      <c r="A196" s="144" t="str">
        <f t="shared" si="19"/>
        <v>recettes</v>
      </c>
      <c r="B196" s="33" t="str">
        <f t="shared" si="20"/>
        <v/>
      </c>
      <c r="C196" s="34">
        <f t="shared" si="18"/>
        <v>5</v>
      </c>
      <c r="D196" s="21">
        <v>14</v>
      </c>
      <c r="E196" s="46">
        <v>45427</v>
      </c>
      <c r="F196" s="166"/>
      <c r="G196" s="171" t="s">
        <v>213</v>
      </c>
      <c r="H196" s="42"/>
      <c r="I196" s="172">
        <v>192</v>
      </c>
      <c r="J196" s="17" t="s">
        <v>130</v>
      </c>
      <c r="K196" s="14" t="s">
        <v>128</v>
      </c>
      <c r="L196" s="146" t="s">
        <v>12</v>
      </c>
    </row>
    <row r="197" spans="1:12" x14ac:dyDescent="0.25">
      <c r="A197" s="144" t="str">
        <f t="shared" si="19"/>
        <v>recettes</v>
      </c>
      <c r="B197" s="33" t="str">
        <f t="shared" si="20"/>
        <v/>
      </c>
      <c r="C197" s="34">
        <f t="shared" si="18"/>
        <v>5</v>
      </c>
      <c r="D197" s="21">
        <v>93.5</v>
      </c>
      <c r="E197" s="46">
        <v>45427</v>
      </c>
      <c r="F197" s="166"/>
      <c r="G197" s="171" t="s">
        <v>213</v>
      </c>
      <c r="H197" s="42"/>
      <c r="I197" s="172">
        <v>193</v>
      </c>
      <c r="J197" s="17" t="s">
        <v>130</v>
      </c>
      <c r="K197" s="14" t="s">
        <v>130</v>
      </c>
      <c r="L197" s="146" t="s">
        <v>12</v>
      </c>
    </row>
    <row r="198" spans="1:12" x14ac:dyDescent="0.25">
      <c r="A198" s="144" t="str">
        <f t="shared" si="19"/>
        <v>dépenses</v>
      </c>
      <c r="B198" s="33" t="str">
        <f t="shared" si="20"/>
        <v>Non Comptabilisé</v>
      </c>
      <c r="C198" s="34">
        <f t="shared" si="18"/>
        <v>5</v>
      </c>
      <c r="D198" s="21">
        <v>-666.74</v>
      </c>
      <c r="E198" s="46">
        <v>45427</v>
      </c>
      <c r="F198" s="166">
        <v>2556172</v>
      </c>
      <c r="H198" s="42" t="s">
        <v>216</v>
      </c>
      <c r="I198" s="172">
        <v>194</v>
      </c>
      <c r="J198" s="17" t="s">
        <v>214</v>
      </c>
      <c r="K198" s="14" t="s">
        <v>119</v>
      </c>
      <c r="L198" s="146" t="s">
        <v>13</v>
      </c>
    </row>
    <row r="199" spans="1:12" x14ac:dyDescent="0.25">
      <c r="A199" s="144" t="str">
        <f t="shared" si="19"/>
        <v>dépenses</v>
      </c>
      <c r="B199" s="33" t="str">
        <f t="shared" si="20"/>
        <v>Non Comptabilisé</v>
      </c>
      <c r="C199" s="34">
        <f t="shared" si="18"/>
        <v>5</v>
      </c>
      <c r="D199" s="21">
        <v>-261.98</v>
      </c>
      <c r="E199" s="46">
        <v>45429</v>
      </c>
      <c r="F199" s="166">
        <v>2556171</v>
      </c>
      <c r="H199" s="42" t="s">
        <v>217</v>
      </c>
      <c r="I199" s="172">
        <v>195</v>
      </c>
      <c r="J199" s="17" t="s">
        <v>218</v>
      </c>
      <c r="K199" s="14" t="s">
        <v>124</v>
      </c>
      <c r="L199" s="146" t="s">
        <v>13</v>
      </c>
    </row>
    <row r="200" spans="1:12" x14ac:dyDescent="0.25">
      <c r="A200" s="144" t="str">
        <f t="shared" si="19"/>
        <v>dépenses</v>
      </c>
      <c r="B200" s="33" t="str">
        <f t="shared" si="20"/>
        <v>Non Comptabilisé</v>
      </c>
      <c r="C200" s="34">
        <f t="shared" si="18"/>
        <v>5</v>
      </c>
      <c r="D200" s="15">
        <v>-15.6</v>
      </c>
      <c r="E200" s="46">
        <v>45436</v>
      </c>
      <c r="F200" s="166">
        <v>2556173</v>
      </c>
      <c r="H200" s="42" t="s">
        <v>249</v>
      </c>
      <c r="I200" s="172">
        <v>196</v>
      </c>
      <c r="J200" s="17" t="s">
        <v>254</v>
      </c>
      <c r="K200" s="14" t="s">
        <v>156</v>
      </c>
      <c r="L200" s="146" t="s">
        <v>13</v>
      </c>
    </row>
    <row r="201" spans="1:12" x14ac:dyDescent="0.25">
      <c r="A201" s="144" t="str">
        <f t="shared" si="19"/>
        <v>dépenses</v>
      </c>
      <c r="B201" s="33" t="str">
        <f t="shared" si="20"/>
        <v>Non Comptabilisé</v>
      </c>
      <c r="C201" s="34">
        <f t="shared" si="18"/>
        <v>5</v>
      </c>
      <c r="D201" s="15">
        <v>-13.45</v>
      </c>
      <c r="E201" s="46">
        <v>45435</v>
      </c>
      <c r="F201" s="166" t="s">
        <v>145</v>
      </c>
      <c r="H201" s="42" t="s">
        <v>261</v>
      </c>
      <c r="I201" s="172">
        <v>197</v>
      </c>
      <c r="J201" s="17" t="s">
        <v>254</v>
      </c>
      <c r="K201" s="14" t="s">
        <v>156</v>
      </c>
      <c r="L201" s="146" t="s">
        <v>13</v>
      </c>
    </row>
    <row r="202" spans="1:12" x14ac:dyDescent="0.25">
      <c r="A202" s="144" t="str">
        <f t="shared" si="19"/>
        <v>dépenses</v>
      </c>
      <c r="B202" s="33" t="str">
        <f t="shared" si="20"/>
        <v>Non Comptabilisé</v>
      </c>
      <c r="C202" s="34">
        <f t="shared" si="18"/>
        <v>5</v>
      </c>
      <c r="D202" s="15">
        <v>-15.25</v>
      </c>
      <c r="E202" s="46">
        <v>45435</v>
      </c>
      <c r="F202" s="166" t="s">
        <v>145</v>
      </c>
      <c r="H202" s="42" t="s">
        <v>255</v>
      </c>
      <c r="I202" s="172">
        <v>198</v>
      </c>
      <c r="J202" s="17" t="s">
        <v>256</v>
      </c>
      <c r="K202" s="14" t="s">
        <v>156</v>
      </c>
      <c r="L202" s="146" t="s">
        <v>13</v>
      </c>
    </row>
    <row r="203" spans="1:12" x14ac:dyDescent="0.25">
      <c r="A203" s="144" t="str">
        <f t="shared" si="19"/>
        <v>recettes</v>
      </c>
      <c r="B203" s="33" t="str">
        <f t="shared" si="20"/>
        <v/>
      </c>
      <c r="C203" s="34">
        <f t="shared" si="18"/>
        <v>5</v>
      </c>
      <c r="D203" s="15">
        <v>47.4</v>
      </c>
      <c r="E203" s="46">
        <v>45434</v>
      </c>
      <c r="F203" s="166"/>
      <c r="G203" s="171" t="s">
        <v>258</v>
      </c>
      <c r="H203" s="42"/>
      <c r="I203" s="172">
        <v>199</v>
      </c>
      <c r="J203" s="17" t="s">
        <v>170</v>
      </c>
      <c r="K203" s="14" t="s">
        <v>127</v>
      </c>
      <c r="L203" s="146" t="s">
        <v>12</v>
      </c>
    </row>
    <row r="204" spans="1:12" x14ac:dyDescent="0.25">
      <c r="A204" s="144" t="str">
        <f t="shared" si="19"/>
        <v>recettes</v>
      </c>
      <c r="B204" s="33" t="str">
        <f t="shared" si="20"/>
        <v/>
      </c>
      <c r="C204" s="34">
        <f t="shared" si="18"/>
        <v>5</v>
      </c>
      <c r="D204" s="15">
        <v>10</v>
      </c>
      <c r="E204" s="46">
        <v>45434</v>
      </c>
      <c r="F204" s="166"/>
      <c r="G204" s="171" t="s">
        <v>213</v>
      </c>
      <c r="H204" s="42"/>
      <c r="I204" s="172">
        <v>200</v>
      </c>
      <c r="J204" s="17" t="s">
        <v>130</v>
      </c>
      <c r="K204" s="14" t="s">
        <v>129</v>
      </c>
      <c r="L204" s="146" t="s">
        <v>12</v>
      </c>
    </row>
    <row r="205" spans="1:12" x14ac:dyDescent="0.25">
      <c r="A205" s="144" t="str">
        <f t="shared" si="19"/>
        <v>recettes</v>
      </c>
      <c r="B205" s="33" t="str">
        <f t="shared" si="20"/>
        <v/>
      </c>
      <c r="C205" s="34">
        <f t="shared" si="18"/>
        <v>5</v>
      </c>
      <c r="D205" s="15">
        <v>80.900000000000006</v>
      </c>
      <c r="E205" s="46">
        <v>45434</v>
      </c>
      <c r="F205" s="166"/>
      <c r="G205" s="171" t="s">
        <v>213</v>
      </c>
      <c r="H205" s="42"/>
      <c r="I205" s="172">
        <v>201</v>
      </c>
      <c r="J205" s="17" t="s">
        <v>130</v>
      </c>
      <c r="K205" s="14" t="s">
        <v>128</v>
      </c>
      <c r="L205" s="146" t="s">
        <v>12</v>
      </c>
    </row>
    <row r="206" spans="1:12" x14ac:dyDescent="0.25">
      <c r="A206" s="144" t="str">
        <f t="shared" si="19"/>
        <v>recettes</v>
      </c>
      <c r="B206" s="33" t="str">
        <f t="shared" si="20"/>
        <v/>
      </c>
      <c r="C206" s="34">
        <f t="shared" si="18"/>
        <v>5</v>
      </c>
      <c r="D206" s="15">
        <v>39</v>
      </c>
      <c r="E206" s="46">
        <v>45434</v>
      </c>
      <c r="F206" s="166"/>
      <c r="G206" s="171" t="s">
        <v>213</v>
      </c>
      <c r="H206" s="42"/>
      <c r="I206" s="172">
        <v>202</v>
      </c>
      <c r="J206" s="17" t="s">
        <v>130</v>
      </c>
      <c r="K206" s="14" t="s">
        <v>130</v>
      </c>
      <c r="L206" s="146" t="s">
        <v>12</v>
      </c>
    </row>
    <row r="207" spans="1:12" x14ac:dyDescent="0.25">
      <c r="A207" s="144" t="str">
        <f t="shared" si="19"/>
        <v>dépenses</v>
      </c>
      <c r="B207" s="33" t="str">
        <f t="shared" si="20"/>
        <v>Comptabilisé</v>
      </c>
      <c r="C207" s="34">
        <f t="shared" si="18"/>
        <v>5</v>
      </c>
      <c r="D207" s="15">
        <v>-16.5</v>
      </c>
      <c r="E207" s="46">
        <v>45426</v>
      </c>
      <c r="F207" s="166"/>
      <c r="G207" s="171" t="s">
        <v>0</v>
      </c>
      <c r="H207" s="42"/>
      <c r="I207" s="172">
        <v>203</v>
      </c>
      <c r="J207" s="17" t="s">
        <v>259</v>
      </c>
      <c r="K207" s="14" t="s">
        <v>241</v>
      </c>
      <c r="L207" s="146" t="s">
        <v>13</v>
      </c>
    </row>
    <row r="208" spans="1:12" x14ac:dyDescent="0.25">
      <c r="A208" s="144" t="str">
        <f t="shared" si="19"/>
        <v>recettes</v>
      </c>
      <c r="B208" s="33" t="str">
        <f t="shared" si="20"/>
        <v>Non Comptabilisé</v>
      </c>
      <c r="C208" s="34">
        <f t="shared" si="18"/>
        <v>5</v>
      </c>
      <c r="D208" s="15">
        <v>16.5</v>
      </c>
      <c r="E208" s="46">
        <v>45443</v>
      </c>
      <c r="F208" s="166"/>
      <c r="H208" s="42"/>
      <c r="I208" s="172">
        <v>204</v>
      </c>
      <c r="J208" s="17" t="s">
        <v>260</v>
      </c>
      <c r="K208" s="14" t="s">
        <v>241</v>
      </c>
      <c r="L208" s="146" t="s">
        <v>13</v>
      </c>
    </row>
    <row r="209" spans="1:12" x14ac:dyDescent="0.25">
      <c r="A209" s="144" t="str">
        <f t="shared" si="19"/>
        <v>recettes</v>
      </c>
      <c r="B209" s="33" t="str">
        <f t="shared" si="20"/>
        <v/>
      </c>
      <c r="C209" s="34">
        <f t="shared" si="18"/>
        <v>5</v>
      </c>
      <c r="D209" s="15">
        <v>54.6</v>
      </c>
      <c r="E209" s="46">
        <v>45443</v>
      </c>
      <c r="F209" s="166"/>
      <c r="G209" s="171" t="s">
        <v>213</v>
      </c>
      <c r="H209" s="42"/>
      <c r="I209" s="172">
        <v>205</v>
      </c>
      <c r="J209" s="17" t="s">
        <v>170</v>
      </c>
      <c r="K209" s="14" t="s">
        <v>127</v>
      </c>
      <c r="L209" s="146" t="s">
        <v>12</v>
      </c>
    </row>
    <row r="210" spans="1:12" x14ac:dyDescent="0.25">
      <c r="A210" s="144" t="str">
        <f t="shared" si="19"/>
        <v>recettes</v>
      </c>
      <c r="B210" s="33" t="str">
        <f t="shared" si="20"/>
        <v/>
      </c>
      <c r="C210" s="34">
        <f t="shared" si="18"/>
        <v>5</v>
      </c>
      <c r="D210" s="15">
        <v>58.5</v>
      </c>
      <c r="E210" s="46">
        <v>45443</v>
      </c>
      <c r="F210" s="166"/>
      <c r="G210" s="171" t="s">
        <v>213</v>
      </c>
      <c r="H210" s="42"/>
      <c r="I210" s="172">
        <v>206</v>
      </c>
      <c r="J210" s="17" t="s">
        <v>130</v>
      </c>
      <c r="K210" s="14" t="s">
        <v>129</v>
      </c>
      <c r="L210" s="146" t="s">
        <v>12</v>
      </c>
    </row>
    <row r="211" spans="1:12" x14ac:dyDescent="0.25">
      <c r="A211" s="144" t="str">
        <f t="shared" si="19"/>
        <v>recettes</v>
      </c>
      <c r="B211" s="33" t="str">
        <f t="shared" si="20"/>
        <v/>
      </c>
      <c r="C211" s="34">
        <f t="shared" si="18"/>
        <v>5</v>
      </c>
      <c r="D211" s="15">
        <v>68</v>
      </c>
      <c r="E211" s="46">
        <v>45443</v>
      </c>
      <c r="F211" s="166"/>
      <c r="G211" s="171" t="s">
        <v>213</v>
      </c>
      <c r="H211" s="42"/>
      <c r="I211" s="172">
        <v>207</v>
      </c>
      <c r="J211" s="17" t="s">
        <v>130</v>
      </c>
      <c r="K211" s="14" t="s">
        <v>128</v>
      </c>
      <c r="L211" s="146" t="s">
        <v>12</v>
      </c>
    </row>
    <row r="212" spans="1:12" x14ac:dyDescent="0.25">
      <c r="A212" s="144" t="str">
        <f t="shared" si="19"/>
        <v>recettes</v>
      </c>
      <c r="B212" s="33" t="str">
        <f t="shared" si="20"/>
        <v/>
      </c>
      <c r="C212" s="34">
        <f t="shared" si="18"/>
        <v>5</v>
      </c>
      <c r="D212" s="15">
        <v>26</v>
      </c>
      <c r="E212" s="46">
        <v>45443</v>
      </c>
      <c r="F212" s="166"/>
      <c r="G212" s="171" t="s">
        <v>213</v>
      </c>
      <c r="H212" s="42"/>
      <c r="I212" s="172">
        <v>208</v>
      </c>
      <c r="J212" s="17" t="s">
        <v>130</v>
      </c>
      <c r="K212" s="14" t="s">
        <v>130</v>
      </c>
      <c r="L212" s="146" t="s">
        <v>12</v>
      </c>
    </row>
    <row r="213" spans="1:12" x14ac:dyDescent="0.25">
      <c r="A213" s="144" t="str">
        <f t="shared" si="19"/>
        <v>recettes</v>
      </c>
      <c r="B213" s="33" t="str">
        <f t="shared" si="20"/>
        <v>Non Comptabilisé</v>
      </c>
      <c r="C213" s="34">
        <f t="shared" si="18"/>
        <v>5</v>
      </c>
      <c r="D213" s="15">
        <v>24</v>
      </c>
      <c r="E213" s="46">
        <v>45443</v>
      </c>
      <c r="F213" s="166"/>
      <c r="H213" s="42"/>
      <c r="I213" s="172">
        <v>209</v>
      </c>
      <c r="J213" s="17" t="s">
        <v>262</v>
      </c>
      <c r="K213" s="14" t="s">
        <v>130</v>
      </c>
      <c r="L213" s="146" t="s">
        <v>13</v>
      </c>
    </row>
    <row r="214" spans="1:12" x14ac:dyDescent="0.25">
      <c r="A214" s="144" t="str">
        <f t="shared" si="19"/>
        <v>recettes</v>
      </c>
      <c r="B214" s="33" t="str">
        <f t="shared" si="20"/>
        <v>Non Comptabilisé</v>
      </c>
      <c r="C214" s="34">
        <f t="shared" si="18"/>
        <v>5</v>
      </c>
      <c r="D214" s="15">
        <v>15</v>
      </c>
      <c r="E214" s="46">
        <v>45443</v>
      </c>
      <c r="F214" s="166"/>
      <c r="H214" s="42"/>
      <c r="I214" s="172">
        <v>210</v>
      </c>
      <c r="J214" s="17" t="s">
        <v>263</v>
      </c>
      <c r="K214" s="14" t="s">
        <v>130</v>
      </c>
      <c r="L214" s="146" t="s">
        <v>13</v>
      </c>
    </row>
    <row r="215" spans="1:12" x14ac:dyDescent="0.25">
      <c r="A215" s="144" t="str">
        <f t="shared" si="19"/>
        <v>recettes</v>
      </c>
      <c r="B215" s="33" t="str">
        <f t="shared" si="20"/>
        <v>Non Comptabilisé</v>
      </c>
      <c r="C215" s="34">
        <f t="shared" si="18"/>
        <v>5</v>
      </c>
      <c r="D215" s="15">
        <v>10</v>
      </c>
      <c r="E215" s="46">
        <v>45443</v>
      </c>
      <c r="F215" s="166"/>
      <c r="H215" s="42"/>
      <c r="I215" s="172">
        <v>211</v>
      </c>
      <c r="J215" s="17" t="s">
        <v>264</v>
      </c>
      <c r="K215" s="14" t="s">
        <v>130</v>
      </c>
      <c r="L215" s="146" t="s">
        <v>13</v>
      </c>
    </row>
    <row r="216" spans="1:12" x14ac:dyDescent="0.25">
      <c r="A216" s="144" t="str">
        <f t="shared" si="19"/>
        <v>dépenses</v>
      </c>
      <c r="B216" s="33" t="str">
        <f t="shared" si="20"/>
        <v/>
      </c>
      <c r="C216" s="34">
        <f t="shared" si="18"/>
        <v>6</v>
      </c>
      <c r="D216" s="15">
        <v>-640</v>
      </c>
      <c r="E216" s="46">
        <v>45449</v>
      </c>
      <c r="F216" s="166"/>
      <c r="H216" s="42"/>
      <c r="I216" s="172">
        <v>212</v>
      </c>
      <c r="J216" s="94" t="s">
        <v>175</v>
      </c>
      <c r="K216" s="14" t="s">
        <v>173</v>
      </c>
      <c r="L216" s="146" t="s">
        <v>12</v>
      </c>
    </row>
    <row r="217" spans="1:12" x14ac:dyDescent="0.25">
      <c r="A217" s="144" t="str">
        <f t="shared" si="19"/>
        <v>recettes</v>
      </c>
      <c r="B217" s="33" t="str">
        <f t="shared" si="20"/>
        <v>Non Comptabilisé</v>
      </c>
      <c r="C217" s="34">
        <f t="shared" si="18"/>
        <v>6</v>
      </c>
      <c r="D217" s="15">
        <v>640</v>
      </c>
      <c r="E217" s="46">
        <v>45449</v>
      </c>
      <c r="F217" s="166"/>
      <c r="H217" s="42"/>
      <c r="I217" s="172">
        <v>213</v>
      </c>
      <c r="J217" s="94" t="s">
        <v>175</v>
      </c>
      <c r="K217" s="14" t="s">
        <v>173</v>
      </c>
      <c r="L217" s="146" t="s">
        <v>13</v>
      </c>
    </row>
    <row r="218" spans="1:12" x14ac:dyDescent="0.25">
      <c r="A218" s="144" t="str">
        <f t="shared" si="19"/>
        <v>dépenses</v>
      </c>
      <c r="B218" s="33" t="str">
        <f t="shared" si="20"/>
        <v/>
      </c>
      <c r="C218" s="34">
        <f t="shared" si="18"/>
        <v>6</v>
      </c>
      <c r="D218" s="15">
        <v>-142.19999999999999</v>
      </c>
      <c r="E218" s="46">
        <v>45449</v>
      </c>
      <c r="F218" s="166"/>
      <c r="H218" s="42"/>
      <c r="I218" s="172">
        <v>214</v>
      </c>
      <c r="J218" s="94" t="s">
        <v>176</v>
      </c>
      <c r="K218" s="14" t="s">
        <v>172</v>
      </c>
      <c r="L218" s="146" t="s">
        <v>12</v>
      </c>
    </row>
    <row r="219" spans="1:12" x14ac:dyDescent="0.25">
      <c r="A219" s="144" t="str">
        <f t="shared" si="19"/>
        <v>recettes</v>
      </c>
      <c r="B219" s="33" t="str">
        <f t="shared" si="20"/>
        <v>Non Comptabilisé</v>
      </c>
      <c r="C219" s="34">
        <f t="shared" si="18"/>
        <v>6</v>
      </c>
      <c r="D219" s="15">
        <v>142.19999999999999</v>
      </c>
      <c r="E219" s="46">
        <v>45449</v>
      </c>
      <c r="F219" s="166"/>
      <c r="G219" s="167"/>
      <c r="H219" s="42"/>
      <c r="I219" s="168">
        <v>215</v>
      </c>
      <c r="J219" s="94" t="s">
        <v>176</v>
      </c>
      <c r="K219" s="14" t="s">
        <v>172</v>
      </c>
      <c r="L219" s="146" t="s">
        <v>13</v>
      </c>
    </row>
    <row r="220" spans="1:12" x14ac:dyDescent="0.25">
      <c r="A220" s="144" t="str">
        <f t="shared" si="19"/>
        <v>recettes</v>
      </c>
      <c r="B220" s="33" t="str">
        <f t="shared" si="20"/>
        <v/>
      </c>
      <c r="C220" s="34">
        <f t="shared" si="18"/>
        <v>6</v>
      </c>
      <c r="D220" s="15">
        <v>142</v>
      </c>
      <c r="E220" s="46">
        <v>45448</v>
      </c>
      <c r="F220" s="166"/>
      <c r="G220" s="167"/>
      <c r="H220" s="42"/>
      <c r="I220" s="168">
        <v>216</v>
      </c>
      <c r="J220" s="13" t="s">
        <v>266</v>
      </c>
      <c r="K220" s="14" t="s">
        <v>124</v>
      </c>
      <c r="L220" s="146" t="s">
        <v>12</v>
      </c>
    </row>
    <row r="221" spans="1:12" x14ac:dyDescent="0.25">
      <c r="A221" s="144" t="str">
        <f t="shared" si="19"/>
        <v>dépenses</v>
      </c>
      <c r="B221" s="33" t="str">
        <f t="shared" si="20"/>
        <v/>
      </c>
      <c r="C221" s="34">
        <f t="shared" si="18"/>
        <v>6</v>
      </c>
      <c r="D221" s="15">
        <v>-4000</v>
      </c>
      <c r="E221" s="46">
        <v>45449</v>
      </c>
      <c r="F221" s="166"/>
      <c r="G221" s="167"/>
      <c r="H221" s="42"/>
      <c r="I221" s="168">
        <v>217</v>
      </c>
      <c r="J221" s="13" t="s">
        <v>267</v>
      </c>
      <c r="K221" s="14" t="s">
        <v>257</v>
      </c>
      <c r="L221" s="146" t="s">
        <v>14</v>
      </c>
    </row>
    <row r="222" spans="1:12" x14ac:dyDescent="0.25">
      <c r="A222" s="144" t="str">
        <f t="shared" si="19"/>
        <v>recettes</v>
      </c>
      <c r="B222" s="33" t="str">
        <f t="shared" si="20"/>
        <v>Non Comptabilisé</v>
      </c>
      <c r="C222" s="34">
        <f t="shared" si="18"/>
        <v>6</v>
      </c>
      <c r="D222" s="15">
        <v>4000</v>
      </c>
      <c r="E222" s="46">
        <v>45449</v>
      </c>
      <c r="F222" s="166"/>
      <c r="G222" s="167"/>
      <c r="H222" s="42"/>
      <c r="I222" s="168">
        <v>218</v>
      </c>
      <c r="J222" s="13" t="s">
        <v>267</v>
      </c>
      <c r="K222" s="14" t="s">
        <v>257</v>
      </c>
      <c r="L222" s="146" t="s">
        <v>13</v>
      </c>
    </row>
    <row r="223" spans="1:12" x14ac:dyDescent="0.25">
      <c r="A223" s="144" t="str">
        <f t="shared" si="19"/>
        <v>recettes</v>
      </c>
      <c r="B223" s="33" t="str">
        <f t="shared" si="20"/>
        <v/>
      </c>
      <c r="C223" s="34">
        <f t="shared" si="18"/>
        <v>6</v>
      </c>
      <c r="D223" s="15">
        <v>130</v>
      </c>
      <c r="E223" s="46">
        <v>45450</v>
      </c>
      <c r="F223" s="166"/>
      <c r="G223" s="167"/>
      <c r="H223" s="42"/>
      <c r="I223" s="168">
        <v>219</v>
      </c>
      <c r="J223" s="98" t="s">
        <v>170</v>
      </c>
      <c r="K223" s="14" t="s">
        <v>127</v>
      </c>
      <c r="L223" s="146" t="s">
        <v>12</v>
      </c>
    </row>
    <row r="224" spans="1:12" x14ac:dyDescent="0.25">
      <c r="A224" s="144" t="str">
        <f t="shared" si="19"/>
        <v>recettes</v>
      </c>
      <c r="B224" s="33" t="str">
        <f t="shared" si="20"/>
        <v/>
      </c>
      <c r="C224" s="34">
        <f t="shared" si="18"/>
        <v>6</v>
      </c>
      <c r="D224" s="15">
        <v>33</v>
      </c>
      <c r="E224" s="46">
        <v>45450</v>
      </c>
      <c r="F224" s="166"/>
      <c r="G224" s="167"/>
      <c r="H224" s="42"/>
      <c r="I224" s="168">
        <v>220</v>
      </c>
      <c r="J224" s="98" t="s">
        <v>130</v>
      </c>
      <c r="K224" s="14" t="s">
        <v>129</v>
      </c>
      <c r="L224" s="146" t="s">
        <v>12</v>
      </c>
    </row>
    <row r="225" spans="1:12" x14ac:dyDescent="0.25">
      <c r="A225" s="144" t="str">
        <f t="shared" si="19"/>
        <v>recettes</v>
      </c>
      <c r="B225" s="33" t="str">
        <f t="shared" si="20"/>
        <v/>
      </c>
      <c r="C225" s="34">
        <f t="shared" si="18"/>
        <v>6</v>
      </c>
      <c r="D225" s="15">
        <v>90.5</v>
      </c>
      <c r="E225" s="46">
        <v>45450</v>
      </c>
      <c r="F225" s="166"/>
      <c r="G225" s="167"/>
      <c r="H225" s="42"/>
      <c r="I225" s="168">
        <v>221</v>
      </c>
      <c r="J225" s="98" t="s">
        <v>130</v>
      </c>
      <c r="K225" s="14" t="s">
        <v>128</v>
      </c>
      <c r="L225" s="146" t="s">
        <v>12</v>
      </c>
    </row>
    <row r="226" spans="1:12" x14ac:dyDescent="0.25">
      <c r="A226" s="144" t="str">
        <f t="shared" si="19"/>
        <v>recettes</v>
      </c>
      <c r="B226" s="33" t="str">
        <f t="shared" si="20"/>
        <v/>
      </c>
      <c r="C226" s="34">
        <f t="shared" si="18"/>
        <v>6</v>
      </c>
      <c r="D226" s="15">
        <v>82</v>
      </c>
      <c r="E226" s="46">
        <v>45450</v>
      </c>
      <c r="F226" s="166"/>
      <c r="G226" s="167"/>
      <c r="H226" s="42"/>
      <c r="I226" s="168">
        <v>223</v>
      </c>
      <c r="J226" s="98" t="s">
        <v>130</v>
      </c>
      <c r="K226" s="14" t="s">
        <v>130</v>
      </c>
      <c r="L226" s="146" t="s">
        <v>12</v>
      </c>
    </row>
    <row r="227" spans="1:12" x14ac:dyDescent="0.25">
      <c r="A227" s="144" t="str">
        <f t="shared" si="19"/>
        <v>recettes</v>
      </c>
      <c r="B227" s="33" t="str">
        <f t="shared" si="20"/>
        <v>Non Comptabilisé</v>
      </c>
      <c r="C227" s="34">
        <f t="shared" si="18"/>
        <v>6</v>
      </c>
      <c r="D227" s="15">
        <v>7</v>
      </c>
      <c r="E227" s="46">
        <v>45450</v>
      </c>
      <c r="F227" s="166"/>
      <c r="G227" s="167"/>
      <c r="H227" s="42"/>
      <c r="I227" s="168">
        <v>224</v>
      </c>
      <c r="J227" s="98" t="s">
        <v>269</v>
      </c>
      <c r="K227" s="14" t="s">
        <v>130</v>
      </c>
      <c r="L227" s="146" t="s">
        <v>13</v>
      </c>
    </row>
    <row r="228" spans="1:12" x14ac:dyDescent="0.25">
      <c r="A228" s="144" t="str">
        <f t="shared" si="19"/>
        <v>recettes</v>
      </c>
      <c r="B228" s="33" t="str">
        <f t="shared" si="20"/>
        <v>Non Comptabilisé</v>
      </c>
      <c r="C228" s="34">
        <f t="shared" si="18"/>
        <v>6</v>
      </c>
      <c r="D228" s="15">
        <v>11</v>
      </c>
      <c r="E228" s="46">
        <v>45450</v>
      </c>
      <c r="F228" s="166"/>
      <c r="G228" s="167"/>
      <c r="H228" s="42"/>
      <c r="I228" s="168">
        <v>224</v>
      </c>
      <c r="J228" s="98" t="s">
        <v>270</v>
      </c>
      <c r="K228" s="14" t="s">
        <v>130</v>
      </c>
      <c r="L228" s="146" t="s">
        <v>13</v>
      </c>
    </row>
  </sheetData>
  <dataConsolidate/>
  <phoneticPr fontId="2" type="noConversion"/>
  <dataValidations disablePrompts="1" count="2">
    <dataValidation type="list" allowBlank="1" showInputMessage="1" showErrorMessage="1" sqref="L2:L92 L94:L228" xr:uid="{F8967BDD-BAFD-4A31-A383-91762F3E0646}">
      <formula1>Liste_Comptes</formula1>
    </dataValidation>
    <dataValidation type="list" allowBlank="1" showInputMessage="1" showErrorMessage="1" sqref="K2:K228" xr:uid="{B2E683E6-4470-4B53-85C6-F9284F9F5E79}">
      <formula1>Liste_Imputation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7" fitToHeight="50" orientation="landscape" r:id="rId1"/>
  <headerFooter alignWithMargins="0">
    <oddFooter>&amp;C&amp;F - &amp;A - Page &amp;P/&amp;N le &amp;D à &amp;T</oddFoot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5B17-2FB4-4399-B724-CA21E5D8A1B1}">
  <sheetPr codeName="wks04">
    <pageSetUpPr fitToPage="1"/>
  </sheetPr>
  <dimension ref="A1:R180"/>
  <sheetViews>
    <sheetView showGridLines="0" workbookViewId="0">
      <pane ySplit="5" topLeftCell="A6" activePane="bottomLeft" state="frozen"/>
      <selection pane="bottomLeft"/>
    </sheetView>
  </sheetViews>
  <sheetFormatPr baseColWidth="10" defaultRowHeight="12.5" x14ac:dyDescent="0.25"/>
  <cols>
    <col min="1" max="1" width="18.54296875" customWidth="1"/>
    <col min="2" max="2" width="6.81640625" bestFit="1" customWidth="1"/>
    <col min="3" max="3" width="11.54296875" style="48" bestFit="1" customWidth="1"/>
    <col min="4" max="4" width="28" bestFit="1" customWidth="1"/>
    <col min="5" max="5" width="24.453125" bestFit="1" customWidth="1"/>
    <col min="6" max="6" width="9.36328125" style="16" bestFit="1" customWidth="1"/>
    <col min="7" max="7" width="11.26953125" style="16" bestFit="1" customWidth="1"/>
    <col min="8" max="8" width="10.26953125" style="16" bestFit="1" customWidth="1"/>
    <col min="9" max="9" width="11.54296875" style="16" customWidth="1"/>
    <col min="10" max="10" width="8" customWidth="1"/>
  </cols>
  <sheetData>
    <row r="1" spans="1:18" s="17" customFormat="1" ht="40.5" customHeight="1" x14ac:dyDescent="0.5">
      <c r="A1" s="36" t="str">
        <f>ASSOCIATION &amp; " Trésorerie " &amp; ANNEECOMPTA</f>
        <v>Secours Alimentaire Trésorerie 2024</v>
      </c>
      <c r="B1" s="22"/>
      <c r="C1" s="47"/>
      <c r="D1" s="22"/>
      <c r="E1" s="22"/>
      <c r="F1" s="26"/>
      <c r="G1" s="49"/>
      <c r="H1"/>
      <c r="I1"/>
      <c r="J1"/>
      <c r="K1"/>
      <c r="L1"/>
      <c r="M1"/>
      <c r="N1"/>
      <c r="O1"/>
      <c r="P1"/>
      <c r="Q1"/>
      <c r="R1"/>
    </row>
    <row r="2" spans="1:18" s="17" customFormat="1" ht="25" x14ac:dyDescent="0.5">
      <c r="A2" s="23"/>
      <c r="B2" s="22"/>
      <c r="C2" s="47"/>
      <c r="D2" s="22"/>
      <c r="E2" s="22"/>
      <c r="F2" s="26"/>
      <c r="G2" s="42"/>
      <c r="H2" s="16"/>
      <c r="I2" s="16"/>
    </row>
    <row r="3" spans="1:18" s="17" customFormat="1" x14ac:dyDescent="0.25">
      <c r="A3"/>
      <c r="B3"/>
      <c r="C3" s="48"/>
      <c r="D3"/>
      <c r="E3"/>
      <c r="F3" s="16"/>
      <c r="G3" s="16"/>
      <c r="H3" s="16"/>
      <c r="I3" s="16"/>
    </row>
    <row r="4" spans="1:18" s="17" customFormat="1" x14ac:dyDescent="0.25">
      <c r="A4" s="99" t="s">
        <v>44</v>
      </c>
      <c r="B4" s="100"/>
      <c r="C4" s="100"/>
      <c r="D4" s="100"/>
      <c r="E4" s="100"/>
      <c r="F4" s="116" t="s">
        <v>21</v>
      </c>
      <c r="G4" s="117"/>
      <c r="H4"/>
      <c r="I4"/>
      <c r="J4"/>
      <c r="K4"/>
    </row>
    <row r="5" spans="1:18" s="17" customFormat="1" x14ac:dyDescent="0.25">
      <c r="A5" s="99" t="s">
        <v>16</v>
      </c>
      <c r="B5" s="99" t="s">
        <v>32</v>
      </c>
      <c r="C5" s="115" t="s">
        <v>18</v>
      </c>
      <c r="D5" s="99" t="s">
        <v>19</v>
      </c>
      <c r="E5" s="99" t="s">
        <v>20</v>
      </c>
      <c r="F5" s="105" t="s">
        <v>12</v>
      </c>
      <c r="G5" s="106" t="s">
        <v>113</v>
      </c>
      <c r="H5"/>
      <c r="I5"/>
      <c r="J5"/>
      <c r="K5"/>
    </row>
    <row r="6" spans="1:18" x14ac:dyDescent="0.25">
      <c r="A6" s="102" t="s">
        <v>22</v>
      </c>
      <c r="B6" s="102">
        <v>1</v>
      </c>
      <c r="C6" s="104">
        <v>45292</v>
      </c>
      <c r="D6" s="102" t="s">
        <v>23</v>
      </c>
      <c r="E6" s="102" t="s">
        <v>24</v>
      </c>
      <c r="F6" s="105">
        <v>136.25</v>
      </c>
      <c r="G6" s="106">
        <v>136.25</v>
      </c>
      <c r="H6"/>
      <c r="I6"/>
    </row>
    <row r="7" spans="1:18" x14ac:dyDescent="0.25">
      <c r="A7" s="107"/>
      <c r="B7" s="102" t="s">
        <v>53</v>
      </c>
      <c r="C7" s="100"/>
      <c r="D7" s="100"/>
      <c r="E7" s="100"/>
      <c r="F7" s="105">
        <v>136.25</v>
      </c>
      <c r="G7" s="106">
        <v>136.25</v>
      </c>
      <c r="H7"/>
      <c r="I7"/>
    </row>
    <row r="8" spans="1:18" x14ac:dyDescent="0.25">
      <c r="A8" s="102" t="s">
        <v>28</v>
      </c>
      <c r="B8" s="100"/>
      <c r="C8" s="100"/>
      <c r="D8" s="100"/>
      <c r="E8" s="100"/>
      <c r="F8" s="105">
        <v>136.25</v>
      </c>
      <c r="G8" s="106">
        <v>136.25</v>
      </c>
      <c r="H8"/>
      <c r="I8"/>
    </row>
    <row r="9" spans="1:18" x14ac:dyDescent="0.25">
      <c r="A9" s="102" t="s">
        <v>147</v>
      </c>
      <c r="B9" s="102">
        <v>1</v>
      </c>
      <c r="C9" s="104">
        <v>45294</v>
      </c>
      <c r="D9" s="102" t="s">
        <v>170</v>
      </c>
      <c r="E9" s="102" t="s">
        <v>127</v>
      </c>
      <c r="F9" s="105">
        <v>51</v>
      </c>
      <c r="G9" s="106">
        <v>51</v>
      </c>
      <c r="H9"/>
      <c r="I9"/>
    </row>
    <row r="10" spans="1:18" x14ac:dyDescent="0.25">
      <c r="A10" s="107"/>
      <c r="B10" s="107"/>
      <c r="C10" s="107"/>
      <c r="D10" s="102" t="s">
        <v>130</v>
      </c>
      <c r="E10" s="102" t="s">
        <v>130</v>
      </c>
      <c r="F10" s="105">
        <v>51</v>
      </c>
      <c r="G10" s="106">
        <v>51</v>
      </c>
      <c r="H10"/>
      <c r="I10"/>
    </row>
    <row r="11" spans="1:18" x14ac:dyDescent="0.25">
      <c r="A11" s="107"/>
      <c r="B11" s="107"/>
      <c r="C11" s="104">
        <v>45296</v>
      </c>
      <c r="D11" s="102" t="s">
        <v>130</v>
      </c>
      <c r="E11" s="102" t="s">
        <v>130</v>
      </c>
      <c r="F11" s="105">
        <v>68.5</v>
      </c>
      <c r="G11" s="106">
        <v>68.5</v>
      </c>
      <c r="H11"/>
      <c r="I11"/>
    </row>
    <row r="12" spans="1:18" x14ac:dyDescent="0.25">
      <c r="A12" s="107"/>
      <c r="B12" s="107"/>
      <c r="C12" s="104">
        <v>45301</v>
      </c>
      <c r="D12" s="102" t="s">
        <v>170</v>
      </c>
      <c r="E12" s="102" t="s">
        <v>127</v>
      </c>
      <c r="F12" s="105">
        <v>105</v>
      </c>
      <c r="G12" s="106">
        <v>105</v>
      </c>
      <c r="H12"/>
      <c r="I12"/>
    </row>
    <row r="13" spans="1:18" x14ac:dyDescent="0.25">
      <c r="A13" s="107"/>
      <c r="B13" s="107"/>
      <c r="C13" s="107"/>
      <c r="D13" s="102" t="s">
        <v>130</v>
      </c>
      <c r="E13" s="102" t="s">
        <v>130</v>
      </c>
      <c r="F13" s="105">
        <v>53</v>
      </c>
      <c r="G13" s="106">
        <v>53</v>
      </c>
      <c r="H13"/>
      <c r="I13"/>
    </row>
    <row r="14" spans="1:18" x14ac:dyDescent="0.25">
      <c r="A14" s="107"/>
      <c r="B14" s="107"/>
      <c r="C14" s="104">
        <v>45303</v>
      </c>
      <c r="D14" s="102" t="s">
        <v>130</v>
      </c>
      <c r="E14" s="102" t="s">
        <v>130</v>
      </c>
      <c r="F14" s="105">
        <v>52</v>
      </c>
      <c r="G14" s="106">
        <v>52</v>
      </c>
      <c r="H14"/>
      <c r="I14"/>
    </row>
    <row r="15" spans="1:18" x14ac:dyDescent="0.25">
      <c r="A15" s="107"/>
      <c r="B15" s="107"/>
      <c r="C15" s="104">
        <v>45308</v>
      </c>
      <c r="D15" s="102" t="s">
        <v>170</v>
      </c>
      <c r="E15" s="102" t="s">
        <v>127</v>
      </c>
      <c r="F15" s="105">
        <v>75.5</v>
      </c>
      <c r="G15" s="106">
        <v>75.5</v>
      </c>
      <c r="H15"/>
      <c r="I15"/>
    </row>
    <row r="16" spans="1:18" x14ac:dyDescent="0.25">
      <c r="A16" s="107"/>
      <c r="B16" s="107"/>
      <c r="C16" s="107"/>
      <c r="D16" s="102" t="s">
        <v>130</v>
      </c>
      <c r="E16" s="102" t="s">
        <v>130</v>
      </c>
      <c r="F16" s="105">
        <v>50.5</v>
      </c>
      <c r="G16" s="106">
        <v>50.5</v>
      </c>
      <c r="H16"/>
      <c r="I16"/>
    </row>
    <row r="17" spans="1:9" x14ac:dyDescent="0.25">
      <c r="A17" s="107"/>
      <c r="B17" s="107"/>
      <c r="C17" s="104">
        <v>45310</v>
      </c>
      <c r="D17" s="102" t="s">
        <v>130</v>
      </c>
      <c r="E17" s="102" t="s">
        <v>257</v>
      </c>
      <c r="F17" s="105">
        <v>100.5</v>
      </c>
      <c r="G17" s="106">
        <v>100.5</v>
      </c>
      <c r="H17"/>
      <c r="I17"/>
    </row>
    <row r="18" spans="1:9" x14ac:dyDescent="0.25">
      <c r="A18" s="107"/>
      <c r="B18" s="107"/>
      <c r="C18" s="104">
        <v>45315</v>
      </c>
      <c r="D18" s="102" t="s">
        <v>170</v>
      </c>
      <c r="E18" s="102" t="s">
        <v>127</v>
      </c>
      <c r="F18" s="105">
        <v>91.5</v>
      </c>
      <c r="G18" s="106">
        <v>91.5</v>
      </c>
      <c r="H18"/>
      <c r="I18"/>
    </row>
    <row r="19" spans="1:9" x14ac:dyDescent="0.25">
      <c r="A19" s="107"/>
      <c r="B19" s="107"/>
      <c r="C19" s="107"/>
      <c r="D19" s="102" t="s">
        <v>130</v>
      </c>
      <c r="E19" s="102" t="s">
        <v>130</v>
      </c>
      <c r="F19" s="105">
        <v>131.5</v>
      </c>
      <c r="G19" s="106">
        <v>131.5</v>
      </c>
      <c r="H19"/>
      <c r="I19"/>
    </row>
    <row r="20" spans="1:9" x14ac:dyDescent="0.25">
      <c r="A20" s="107"/>
      <c r="B20" s="107"/>
      <c r="C20" s="104">
        <v>45322</v>
      </c>
      <c r="D20" s="102" t="s">
        <v>170</v>
      </c>
      <c r="E20" s="102" t="s">
        <v>127</v>
      </c>
      <c r="F20" s="105">
        <v>72.5</v>
      </c>
      <c r="G20" s="106">
        <v>72.5</v>
      </c>
      <c r="H20"/>
      <c r="I20"/>
    </row>
    <row r="21" spans="1:9" x14ac:dyDescent="0.25">
      <c r="A21" s="107"/>
      <c r="B21" s="107"/>
      <c r="C21" s="107"/>
      <c r="D21" s="102" t="s">
        <v>130</v>
      </c>
      <c r="E21" s="102" t="s">
        <v>130</v>
      </c>
      <c r="F21" s="105">
        <v>134.5</v>
      </c>
      <c r="G21" s="106">
        <v>134.5</v>
      </c>
      <c r="H21"/>
      <c r="I21"/>
    </row>
    <row r="22" spans="1:9" x14ac:dyDescent="0.25">
      <c r="A22" s="107"/>
      <c r="B22" s="102" t="s">
        <v>53</v>
      </c>
      <c r="C22" s="100"/>
      <c r="D22" s="100"/>
      <c r="E22" s="100"/>
      <c r="F22" s="105">
        <v>1037</v>
      </c>
      <c r="G22" s="106">
        <v>1037</v>
      </c>
      <c r="H22"/>
      <c r="I22"/>
    </row>
    <row r="23" spans="1:9" x14ac:dyDescent="0.25">
      <c r="A23" s="107"/>
      <c r="B23" s="102">
        <v>2</v>
      </c>
      <c r="C23" s="104">
        <v>45324</v>
      </c>
      <c r="D23" s="102" t="s">
        <v>130</v>
      </c>
      <c r="E23" s="102" t="s">
        <v>130</v>
      </c>
      <c r="F23" s="105">
        <v>82.5</v>
      </c>
      <c r="G23" s="106">
        <v>82.5</v>
      </c>
      <c r="H23"/>
      <c r="I23"/>
    </row>
    <row r="24" spans="1:9" x14ac:dyDescent="0.25">
      <c r="A24" s="107"/>
      <c r="B24" s="107"/>
      <c r="C24" s="104">
        <v>45328</v>
      </c>
      <c r="D24" s="102" t="s">
        <v>170</v>
      </c>
      <c r="E24" s="102" t="s">
        <v>127</v>
      </c>
      <c r="F24" s="105">
        <v>102</v>
      </c>
      <c r="G24" s="106">
        <v>102</v>
      </c>
      <c r="H24"/>
      <c r="I24"/>
    </row>
    <row r="25" spans="1:9" x14ac:dyDescent="0.25">
      <c r="A25" s="107"/>
      <c r="B25" s="107"/>
      <c r="C25" s="107"/>
      <c r="D25" s="102" t="s">
        <v>130</v>
      </c>
      <c r="E25" s="102" t="s">
        <v>130</v>
      </c>
      <c r="F25" s="105">
        <v>143.5</v>
      </c>
      <c r="G25" s="106">
        <v>143.5</v>
      </c>
      <c r="H25"/>
      <c r="I25"/>
    </row>
    <row r="26" spans="1:9" x14ac:dyDescent="0.25">
      <c r="A26" s="107"/>
      <c r="B26" s="107"/>
      <c r="C26" s="104">
        <v>45331</v>
      </c>
      <c r="D26" s="102" t="s">
        <v>130</v>
      </c>
      <c r="E26" s="102" t="s">
        <v>130</v>
      </c>
      <c r="F26" s="105">
        <v>48</v>
      </c>
      <c r="G26" s="106">
        <v>48</v>
      </c>
      <c r="H26"/>
      <c r="I26"/>
    </row>
    <row r="27" spans="1:9" x14ac:dyDescent="0.25">
      <c r="A27" s="107"/>
      <c r="B27" s="107"/>
      <c r="C27" s="104">
        <v>45336</v>
      </c>
      <c r="D27" s="102" t="s">
        <v>170</v>
      </c>
      <c r="E27" s="102" t="s">
        <v>127</v>
      </c>
      <c r="F27" s="105">
        <v>79.5</v>
      </c>
      <c r="G27" s="106">
        <v>79.5</v>
      </c>
      <c r="H27"/>
      <c r="I27"/>
    </row>
    <row r="28" spans="1:9" x14ac:dyDescent="0.25">
      <c r="A28" s="107"/>
      <c r="B28" s="107"/>
      <c r="C28" s="107"/>
      <c r="D28" s="102" t="s">
        <v>130</v>
      </c>
      <c r="E28" s="102" t="s">
        <v>130</v>
      </c>
      <c r="F28" s="105">
        <v>265</v>
      </c>
      <c r="G28" s="106">
        <v>265</v>
      </c>
      <c r="H28"/>
      <c r="I28"/>
    </row>
    <row r="29" spans="1:9" x14ac:dyDescent="0.25">
      <c r="A29" s="107"/>
      <c r="B29" s="107"/>
      <c r="C29" s="104">
        <v>45338</v>
      </c>
      <c r="D29" s="102" t="s">
        <v>130</v>
      </c>
      <c r="E29" s="102" t="s">
        <v>130</v>
      </c>
      <c r="F29" s="105">
        <v>153.5</v>
      </c>
      <c r="G29" s="106">
        <v>153.5</v>
      </c>
      <c r="H29"/>
      <c r="I29"/>
    </row>
    <row r="30" spans="1:9" x14ac:dyDescent="0.25">
      <c r="A30" s="107"/>
      <c r="B30" s="107"/>
      <c r="C30" s="104">
        <v>45343</v>
      </c>
      <c r="D30" s="102" t="s">
        <v>170</v>
      </c>
      <c r="E30" s="102" t="s">
        <v>127</v>
      </c>
      <c r="F30" s="105">
        <v>71.5</v>
      </c>
      <c r="G30" s="106">
        <v>71.5</v>
      </c>
      <c r="H30"/>
      <c r="I30"/>
    </row>
    <row r="31" spans="1:9" x14ac:dyDescent="0.25">
      <c r="A31" s="107"/>
      <c r="B31" s="107"/>
      <c r="C31" s="107"/>
      <c r="D31" s="102" t="s">
        <v>130</v>
      </c>
      <c r="E31" s="102" t="s">
        <v>130</v>
      </c>
      <c r="F31" s="105">
        <v>50.5</v>
      </c>
      <c r="G31" s="106">
        <v>50.5</v>
      </c>
      <c r="H31"/>
      <c r="I31"/>
    </row>
    <row r="32" spans="1:9" x14ac:dyDescent="0.25">
      <c r="A32" s="107"/>
      <c r="B32" s="107"/>
      <c r="C32" s="104">
        <v>45344</v>
      </c>
      <c r="D32" s="102" t="s">
        <v>174</v>
      </c>
      <c r="E32" s="102" t="s">
        <v>131</v>
      </c>
      <c r="F32" s="105">
        <v>1137.26</v>
      </c>
      <c r="G32" s="106">
        <v>1137.26</v>
      </c>
      <c r="H32"/>
      <c r="I32"/>
    </row>
    <row r="33" spans="1:9" x14ac:dyDescent="0.25">
      <c r="A33" s="107"/>
      <c r="B33" s="107"/>
      <c r="C33" s="104">
        <v>45345</v>
      </c>
      <c r="D33" s="102" t="s">
        <v>130</v>
      </c>
      <c r="E33" s="102" t="s">
        <v>130</v>
      </c>
      <c r="F33" s="105">
        <v>35.5</v>
      </c>
      <c r="G33" s="106">
        <v>35.5</v>
      </c>
      <c r="H33"/>
      <c r="I33"/>
    </row>
    <row r="34" spans="1:9" x14ac:dyDescent="0.25">
      <c r="A34" s="107"/>
      <c r="B34" s="107"/>
      <c r="C34" s="104">
        <v>45350</v>
      </c>
      <c r="D34" s="102" t="s">
        <v>170</v>
      </c>
      <c r="E34" s="102" t="s">
        <v>127</v>
      </c>
      <c r="F34" s="105">
        <v>36.5</v>
      </c>
      <c r="G34" s="106">
        <v>36.5</v>
      </c>
      <c r="H34"/>
      <c r="I34"/>
    </row>
    <row r="35" spans="1:9" x14ac:dyDescent="0.25">
      <c r="A35" s="107"/>
      <c r="B35" s="107"/>
      <c r="C35" s="107"/>
      <c r="D35" s="102" t="s">
        <v>130</v>
      </c>
      <c r="E35" s="102" t="s">
        <v>130</v>
      </c>
      <c r="F35" s="105">
        <v>60</v>
      </c>
      <c r="G35" s="106">
        <v>60</v>
      </c>
      <c r="H35"/>
      <c r="I35"/>
    </row>
    <row r="36" spans="1:9" x14ac:dyDescent="0.25">
      <c r="A36" s="107"/>
      <c r="B36" s="102" t="s">
        <v>148</v>
      </c>
      <c r="C36" s="100"/>
      <c r="D36" s="100"/>
      <c r="E36" s="100"/>
      <c r="F36" s="105">
        <v>2265.2600000000002</v>
      </c>
      <c r="G36" s="106">
        <v>2265.2600000000002</v>
      </c>
      <c r="H36"/>
      <c r="I36"/>
    </row>
    <row r="37" spans="1:9" x14ac:dyDescent="0.25">
      <c r="A37" s="107"/>
      <c r="B37" s="102">
        <v>3</v>
      </c>
      <c r="C37" s="104">
        <v>45352</v>
      </c>
      <c r="D37" s="102" t="s">
        <v>130</v>
      </c>
      <c r="E37" s="102" t="s">
        <v>130</v>
      </c>
      <c r="F37" s="105">
        <v>110</v>
      </c>
      <c r="G37" s="106">
        <v>110</v>
      </c>
      <c r="H37"/>
      <c r="I37"/>
    </row>
    <row r="38" spans="1:9" x14ac:dyDescent="0.25">
      <c r="A38" s="107"/>
      <c r="B38" s="107"/>
      <c r="C38" s="104">
        <v>45357</v>
      </c>
      <c r="D38" s="102" t="s">
        <v>170</v>
      </c>
      <c r="E38" s="102" t="s">
        <v>127</v>
      </c>
      <c r="F38" s="105">
        <v>108</v>
      </c>
      <c r="G38" s="106">
        <v>108</v>
      </c>
      <c r="H38"/>
      <c r="I38"/>
    </row>
    <row r="39" spans="1:9" x14ac:dyDescent="0.25">
      <c r="A39" s="107"/>
      <c r="B39" s="107"/>
      <c r="C39" s="107"/>
      <c r="D39" s="102" t="s">
        <v>130</v>
      </c>
      <c r="E39" s="102" t="s">
        <v>130</v>
      </c>
      <c r="F39" s="105">
        <v>175.5</v>
      </c>
      <c r="G39" s="106">
        <v>175.5</v>
      </c>
      <c r="H39"/>
      <c r="I39"/>
    </row>
    <row r="40" spans="1:9" x14ac:dyDescent="0.25">
      <c r="A40" s="107"/>
      <c r="B40" s="107"/>
      <c r="C40" s="104">
        <v>45359</v>
      </c>
      <c r="D40" s="102" t="s">
        <v>170</v>
      </c>
      <c r="E40" s="102" t="s">
        <v>127</v>
      </c>
      <c r="F40" s="105">
        <v>81</v>
      </c>
      <c r="G40" s="106">
        <v>81</v>
      </c>
      <c r="H40"/>
      <c r="I40"/>
    </row>
    <row r="41" spans="1:9" x14ac:dyDescent="0.25">
      <c r="A41" s="107"/>
      <c r="B41" s="107"/>
      <c r="C41" s="107"/>
      <c r="D41" s="102" t="s">
        <v>130</v>
      </c>
      <c r="E41" s="102" t="s">
        <v>130</v>
      </c>
      <c r="F41" s="105">
        <v>192.5</v>
      </c>
      <c r="G41" s="106">
        <v>192.5</v>
      </c>
      <c r="H41"/>
      <c r="I41"/>
    </row>
    <row r="42" spans="1:9" x14ac:dyDescent="0.25">
      <c r="A42" s="107"/>
      <c r="B42" s="107"/>
      <c r="C42" s="104">
        <v>45366</v>
      </c>
      <c r="D42" s="102" t="s">
        <v>130</v>
      </c>
      <c r="E42" s="102" t="s">
        <v>130</v>
      </c>
      <c r="F42" s="105">
        <v>54.5</v>
      </c>
      <c r="G42" s="106">
        <v>54.5</v>
      </c>
      <c r="H42"/>
      <c r="I42"/>
    </row>
    <row r="43" spans="1:9" x14ac:dyDescent="0.25">
      <c r="A43" s="107"/>
      <c r="B43" s="107"/>
      <c r="C43" s="104">
        <v>45371</v>
      </c>
      <c r="D43" s="102" t="s">
        <v>170</v>
      </c>
      <c r="E43" s="102" t="s">
        <v>127</v>
      </c>
      <c r="F43" s="105">
        <v>58</v>
      </c>
      <c r="G43" s="106">
        <v>58</v>
      </c>
      <c r="H43"/>
      <c r="I43"/>
    </row>
    <row r="44" spans="1:9" x14ac:dyDescent="0.25">
      <c r="A44" s="107"/>
      <c r="B44" s="107"/>
      <c r="C44" s="107"/>
      <c r="D44" s="102" t="s">
        <v>130</v>
      </c>
      <c r="E44" s="102" t="s">
        <v>130</v>
      </c>
      <c r="F44" s="105">
        <v>35.700000000000003</v>
      </c>
      <c r="G44" s="106">
        <v>35.700000000000003</v>
      </c>
      <c r="H44"/>
      <c r="I44"/>
    </row>
    <row r="45" spans="1:9" x14ac:dyDescent="0.25">
      <c r="A45" s="107"/>
      <c r="B45" s="107"/>
      <c r="C45" s="104">
        <v>45372</v>
      </c>
      <c r="D45" s="102" t="s">
        <v>164</v>
      </c>
      <c r="E45" s="102" t="s">
        <v>156</v>
      </c>
      <c r="F45" s="105">
        <v>11.99</v>
      </c>
      <c r="G45" s="106">
        <v>11.99</v>
      </c>
      <c r="H45"/>
      <c r="I45"/>
    </row>
    <row r="46" spans="1:9" x14ac:dyDescent="0.25">
      <c r="A46" s="107"/>
      <c r="B46" s="107"/>
      <c r="C46" s="104">
        <v>45373</v>
      </c>
      <c r="D46" s="102" t="s">
        <v>130</v>
      </c>
      <c r="E46" s="102" t="s">
        <v>130</v>
      </c>
      <c r="F46" s="105">
        <v>46</v>
      </c>
      <c r="G46" s="106">
        <v>46</v>
      </c>
      <c r="H46"/>
      <c r="I46"/>
    </row>
    <row r="47" spans="1:9" x14ac:dyDescent="0.25">
      <c r="A47" s="107"/>
      <c r="B47" s="107"/>
      <c r="C47" s="104">
        <v>45378</v>
      </c>
      <c r="D47" s="102" t="s">
        <v>170</v>
      </c>
      <c r="E47" s="102" t="s">
        <v>127</v>
      </c>
      <c r="F47" s="105">
        <v>61</v>
      </c>
      <c r="G47" s="106">
        <v>61</v>
      </c>
      <c r="H47"/>
      <c r="I47"/>
    </row>
    <row r="48" spans="1:9" x14ac:dyDescent="0.25">
      <c r="A48" s="107"/>
      <c r="B48" s="107"/>
      <c r="C48" s="107"/>
      <c r="D48" s="102" t="s">
        <v>130</v>
      </c>
      <c r="E48" s="102" t="s">
        <v>130</v>
      </c>
      <c r="F48" s="105">
        <v>85</v>
      </c>
      <c r="G48" s="106">
        <v>85</v>
      </c>
      <c r="H48"/>
      <c r="I48"/>
    </row>
    <row r="49" spans="1:9" x14ac:dyDescent="0.25">
      <c r="A49" s="107"/>
      <c r="B49" s="107"/>
      <c r="C49" s="104">
        <v>45380</v>
      </c>
      <c r="D49" s="102" t="s">
        <v>130</v>
      </c>
      <c r="E49" s="102" t="s">
        <v>130</v>
      </c>
      <c r="F49" s="105">
        <v>47</v>
      </c>
      <c r="G49" s="106">
        <v>47</v>
      </c>
      <c r="H49"/>
      <c r="I49"/>
    </row>
    <row r="50" spans="1:9" x14ac:dyDescent="0.25">
      <c r="A50" s="107"/>
      <c r="B50" s="107"/>
      <c r="C50" s="107"/>
      <c r="D50" s="102" t="s">
        <v>174</v>
      </c>
      <c r="E50" s="102" t="s">
        <v>131</v>
      </c>
      <c r="F50" s="105">
        <v>40</v>
      </c>
      <c r="G50" s="106">
        <v>40</v>
      </c>
      <c r="H50"/>
      <c r="I50"/>
    </row>
    <row r="51" spans="1:9" x14ac:dyDescent="0.25">
      <c r="A51" s="107"/>
      <c r="B51" s="102" t="s">
        <v>165</v>
      </c>
      <c r="C51" s="100"/>
      <c r="D51" s="100"/>
      <c r="E51" s="100"/>
      <c r="F51" s="105">
        <v>1106.19</v>
      </c>
      <c r="G51" s="106">
        <v>1106.19</v>
      </c>
      <c r="H51"/>
      <c r="I51"/>
    </row>
    <row r="52" spans="1:9" x14ac:dyDescent="0.25">
      <c r="A52" s="107"/>
      <c r="B52" s="102">
        <v>4</v>
      </c>
      <c r="C52" s="104">
        <v>45385</v>
      </c>
      <c r="D52" s="102" t="s">
        <v>170</v>
      </c>
      <c r="E52" s="102" t="s">
        <v>127</v>
      </c>
      <c r="F52" s="105">
        <v>65</v>
      </c>
      <c r="G52" s="106">
        <v>65</v>
      </c>
      <c r="H52"/>
      <c r="I52"/>
    </row>
    <row r="53" spans="1:9" x14ac:dyDescent="0.25">
      <c r="A53" s="107"/>
      <c r="B53" s="107"/>
      <c r="C53" s="107"/>
      <c r="D53" s="102" t="s">
        <v>130</v>
      </c>
      <c r="E53" s="102" t="s">
        <v>130</v>
      </c>
      <c r="F53" s="105">
        <v>31.5</v>
      </c>
      <c r="G53" s="106">
        <v>31.5</v>
      </c>
      <c r="H53"/>
      <c r="I53"/>
    </row>
    <row r="54" spans="1:9" x14ac:dyDescent="0.25">
      <c r="A54" s="107"/>
      <c r="B54" s="107"/>
      <c r="C54" s="104">
        <v>45387</v>
      </c>
      <c r="D54" s="102" t="s">
        <v>130</v>
      </c>
      <c r="E54" s="102" t="s">
        <v>130</v>
      </c>
      <c r="F54" s="105">
        <v>74.5</v>
      </c>
      <c r="G54" s="106">
        <v>74.5</v>
      </c>
      <c r="H54"/>
      <c r="I54"/>
    </row>
    <row r="55" spans="1:9" x14ac:dyDescent="0.25">
      <c r="A55" s="107"/>
      <c r="B55" s="107"/>
      <c r="C55" s="104">
        <v>45392</v>
      </c>
      <c r="D55" s="102" t="s">
        <v>170</v>
      </c>
      <c r="E55" s="102" t="s">
        <v>127</v>
      </c>
      <c r="F55" s="105">
        <v>103</v>
      </c>
      <c r="G55" s="106">
        <v>103</v>
      </c>
      <c r="H55"/>
      <c r="I55"/>
    </row>
    <row r="56" spans="1:9" x14ac:dyDescent="0.25">
      <c r="A56" s="107"/>
      <c r="B56" s="107"/>
      <c r="C56" s="107"/>
      <c r="D56" s="102" t="s">
        <v>130</v>
      </c>
      <c r="E56" s="102" t="s">
        <v>130</v>
      </c>
      <c r="F56" s="105">
        <v>50.7</v>
      </c>
      <c r="G56" s="106">
        <v>50.7</v>
      </c>
      <c r="H56"/>
      <c r="I56"/>
    </row>
    <row r="57" spans="1:9" x14ac:dyDescent="0.25">
      <c r="A57" s="107"/>
      <c r="B57" s="107"/>
      <c r="C57" s="104">
        <v>45394</v>
      </c>
      <c r="D57" s="102" t="s">
        <v>130</v>
      </c>
      <c r="E57" s="102" t="s">
        <v>130</v>
      </c>
      <c r="F57" s="105">
        <v>40.5</v>
      </c>
      <c r="G57" s="106">
        <v>40.5</v>
      </c>
      <c r="H57"/>
      <c r="I57"/>
    </row>
    <row r="58" spans="1:9" x14ac:dyDescent="0.25">
      <c r="A58" s="107"/>
      <c r="B58" s="107"/>
      <c r="C58" s="104">
        <v>45399</v>
      </c>
      <c r="D58" s="102" t="s">
        <v>170</v>
      </c>
      <c r="E58" s="102" t="s">
        <v>127</v>
      </c>
      <c r="F58" s="105">
        <v>68.5</v>
      </c>
      <c r="G58" s="106">
        <v>68.5</v>
      </c>
      <c r="H58"/>
      <c r="I58"/>
    </row>
    <row r="59" spans="1:9" x14ac:dyDescent="0.25">
      <c r="A59" s="107"/>
      <c r="B59" s="107"/>
      <c r="C59" s="107"/>
      <c r="D59" s="102" t="s">
        <v>130</v>
      </c>
      <c r="E59" s="102" t="s">
        <v>130</v>
      </c>
      <c r="F59" s="105">
        <v>98.5</v>
      </c>
      <c r="G59" s="106">
        <v>98.5</v>
      </c>
      <c r="H59"/>
      <c r="I59"/>
    </row>
    <row r="60" spans="1:9" x14ac:dyDescent="0.25">
      <c r="A60" s="107"/>
      <c r="B60" s="107"/>
      <c r="C60" s="104">
        <v>45401</v>
      </c>
      <c r="D60" s="102" t="s">
        <v>130</v>
      </c>
      <c r="E60" s="102" t="s">
        <v>130</v>
      </c>
      <c r="F60" s="105">
        <v>50.5</v>
      </c>
      <c r="G60" s="106">
        <v>50.5</v>
      </c>
      <c r="H60"/>
      <c r="I60"/>
    </row>
    <row r="61" spans="1:9" x14ac:dyDescent="0.25">
      <c r="A61" s="107"/>
      <c r="B61" s="107"/>
      <c r="C61" s="104">
        <v>45406</v>
      </c>
      <c r="D61" s="102" t="s">
        <v>170</v>
      </c>
      <c r="E61" s="102" t="s">
        <v>127</v>
      </c>
      <c r="F61" s="105">
        <v>50.5</v>
      </c>
      <c r="G61" s="106">
        <v>50.5</v>
      </c>
      <c r="H61"/>
      <c r="I61"/>
    </row>
    <row r="62" spans="1:9" x14ac:dyDescent="0.25">
      <c r="A62" s="107"/>
      <c r="B62" s="107"/>
      <c r="C62" s="107"/>
      <c r="D62" s="102" t="s">
        <v>130</v>
      </c>
      <c r="E62" s="102" t="s">
        <v>130</v>
      </c>
      <c r="F62" s="105">
        <v>101</v>
      </c>
      <c r="G62" s="106">
        <v>101</v>
      </c>
      <c r="H62"/>
      <c r="I62"/>
    </row>
    <row r="63" spans="1:9" x14ac:dyDescent="0.25">
      <c r="A63" s="107"/>
      <c r="B63" s="107"/>
      <c r="C63" s="104">
        <v>45408</v>
      </c>
      <c r="D63" s="102" t="s">
        <v>130</v>
      </c>
      <c r="E63" s="102" t="s">
        <v>130</v>
      </c>
      <c r="F63" s="105">
        <v>39</v>
      </c>
      <c r="G63" s="106">
        <v>39</v>
      </c>
      <c r="H63"/>
      <c r="I63"/>
    </row>
    <row r="64" spans="1:9" x14ac:dyDescent="0.25">
      <c r="A64" s="107"/>
      <c r="B64" s="107"/>
      <c r="C64" s="104">
        <v>45412</v>
      </c>
      <c r="D64" s="102" t="s">
        <v>170</v>
      </c>
      <c r="E64" s="102" t="s">
        <v>127</v>
      </c>
      <c r="F64" s="105">
        <v>55.5</v>
      </c>
      <c r="G64" s="106">
        <v>55.5</v>
      </c>
      <c r="H64"/>
      <c r="I64"/>
    </row>
    <row r="65" spans="1:9" x14ac:dyDescent="0.25">
      <c r="A65" s="107"/>
      <c r="B65" s="107"/>
      <c r="C65" s="107"/>
      <c r="D65" s="102" t="s">
        <v>130</v>
      </c>
      <c r="E65" s="102" t="s">
        <v>130</v>
      </c>
      <c r="F65" s="105">
        <v>65</v>
      </c>
      <c r="G65" s="106">
        <v>65</v>
      </c>
      <c r="H65"/>
      <c r="I65"/>
    </row>
    <row r="66" spans="1:9" x14ac:dyDescent="0.25">
      <c r="A66" s="107"/>
      <c r="B66" s="102" t="s">
        <v>166</v>
      </c>
      <c r="C66" s="100"/>
      <c r="D66" s="100"/>
      <c r="E66" s="100"/>
      <c r="F66" s="105">
        <v>893.7</v>
      </c>
      <c r="G66" s="106">
        <v>893.7</v>
      </c>
      <c r="H66"/>
      <c r="I66"/>
    </row>
    <row r="67" spans="1:9" x14ac:dyDescent="0.25">
      <c r="A67" s="107"/>
      <c r="B67" s="102">
        <v>5</v>
      </c>
      <c r="C67" s="104">
        <v>45415</v>
      </c>
      <c r="D67" s="102" t="s">
        <v>130</v>
      </c>
      <c r="E67" s="102" t="s">
        <v>130</v>
      </c>
      <c r="F67" s="105">
        <v>83.6</v>
      </c>
      <c r="G67" s="106">
        <v>83.6</v>
      </c>
      <c r="H67"/>
      <c r="I67"/>
    </row>
    <row r="68" spans="1:9" x14ac:dyDescent="0.25">
      <c r="A68" s="107"/>
      <c r="B68" s="107"/>
      <c r="C68" s="104">
        <v>45416</v>
      </c>
      <c r="D68" s="102" t="s">
        <v>207</v>
      </c>
      <c r="E68" s="102" t="s">
        <v>208</v>
      </c>
      <c r="F68" s="105">
        <v>400</v>
      </c>
      <c r="G68" s="106">
        <v>400</v>
      </c>
      <c r="H68"/>
      <c r="I68"/>
    </row>
    <row r="69" spans="1:9" x14ac:dyDescent="0.25">
      <c r="A69" s="107"/>
      <c r="B69" s="107"/>
      <c r="C69" s="104">
        <v>45417</v>
      </c>
      <c r="D69" s="102" t="s">
        <v>183</v>
      </c>
      <c r="E69" s="102" t="s">
        <v>135</v>
      </c>
      <c r="F69" s="105">
        <v>516.5</v>
      </c>
      <c r="G69" s="106">
        <v>516.5</v>
      </c>
      <c r="H69"/>
      <c r="I69"/>
    </row>
    <row r="70" spans="1:9" x14ac:dyDescent="0.25">
      <c r="A70" s="107"/>
      <c r="B70" s="107"/>
      <c r="C70" s="104">
        <v>45419</v>
      </c>
      <c r="D70" s="102" t="s">
        <v>170</v>
      </c>
      <c r="E70" s="102" t="s">
        <v>127</v>
      </c>
      <c r="F70" s="105">
        <v>78.5</v>
      </c>
      <c r="G70" s="106">
        <v>78.5</v>
      </c>
      <c r="H70"/>
      <c r="I70"/>
    </row>
    <row r="71" spans="1:9" x14ac:dyDescent="0.25">
      <c r="A71" s="107"/>
      <c r="B71" s="107"/>
      <c r="C71" s="107"/>
      <c r="D71" s="102" t="s">
        <v>130</v>
      </c>
      <c r="E71" s="102" t="s">
        <v>130</v>
      </c>
      <c r="F71" s="105">
        <v>23</v>
      </c>
      <c r="G71" s="106">
        <v>23</v>
      </c>
      <c r="H71"/>
      <c r="I71"/>
    </row>
    <row r="72" spans="1:9" x14ac:dyDescent="0.25">
      <c r="A72" s="107"/>
      <c r="B72" s="107"/>
      <c r="C72" s="107"/>
      <c r="D72" s="107"/>
      <c r="E72" s="108" t="s">
        <v>129</v>
      </c>
      <c r="F72" s="109">
        <v>43.5</v>
      </c>
      <c r="G72" s="110">
        <v>43.5</v>
      </c>
      <c r="H72"/>
      <c r="I72"/>
    </row>
    <row r="73" spans="1:9" x14ac:dyDescent="0.25">
      <c r="A73" s="107"/>
      <c r="B73" s="107"/>
      <c r="C73" s="107"/>
      <c r="D73" s="107"/>
      <c r="E73" s="108" t="s">
        <v>128</v>
      </c>
      <c r="F73" s="109">
        <v>31</v>
      </c>
      <c r="G73" s="110">
        <v>31</v>
      </c>
      <c r="H73"/>
      <c r="I73"/>
    </row>
    <row r="74" spans="1:9" x14ac:dyDescent="0.25">
      <c r="A74" s="107"/>
      <c r="B74" s="107"/>
      <c r="C74" s="104">
        <v>45427</v>
      </c>
      <c r="D74" s="102" t="s">
        <v>170</v>
      </c>
      <c r="E74" s="102" t="s">
        <v>127</v>
      </c>
      <c r="F74" s="105">
        <v>68.5</v>
      </c>
      <c r="G74" s="106">
        <v>68.5</v>
      </c>
      <c r="H74"/>
      <c r="I74"/>
    </row>
    <row r="75" spans="1:9" x14ac:dyDescent="0.25">
      <c r="A75" s="107"/>
      <c r="B75" s="107"/>
      <c r="C75" s="107"/>
      <c r="D75" s="102" t="s">
        <v>130</v>
      </c>
      <c r="E75" s="102" t="s">
        <v>130</v>
      </c>
      <c r="F75" s="105">
        <v>93.5</v>
      </c>
      <c r="G75" s="106">
        <v>93.5</v>
      </c>
      <c r="H75"/>
      <c r="I75"/>
    </row>
    <row r="76" spans="1:9" x14ac:dyDescent="0.25">
      <c r="A76" s="107"/>
      <c r="B76" s="107"/>
      <c r="C76" s="107"/>
      <c r="D76" s="107"/>
      <c r="E76" s="108" t="s">
        <v>129</v>
      </c>
      <c r="F76" s="109">
        <v>22</v>
      </c>
      <c r="G76" s="110">
        <v>22</v>
      </c>
      <c r="H76"/>
      <c r="I76"/>
    </row>
    <row r="77" spans="1:9" x14ac:dyDescent="0.25">
      <c r="A77" s="107"/>
      <c r="B77" s="107"/>
      <c r="C77" s="107"/>
      <c r="D77" s="107"/>
      <c r="E77" s="108" t="s">
        <v>128</v>
      </c>
      <c r="F77" s="109">
        <v>14</v>
      </c>
      <c r="G77" s="110">
        <v>14</v>
      </c>
      <c r="H77"/>
      <c r="I77"/>
    </row>
    <row r="78" spans="1:9" x14ac:dyDescent="0.25">
      <c r="A78" s="107"/>
      <c r="B78" s="107"/>
      <c r="C78" s="104">
        <v>45434</v>
      </c>
      <c r="D78" s="102" t="s">
        <v>170</v>
      </c>
      <c r="E78" s="102" t="s">
        <v>127</v>
      </c>
      <c r="F78" s="105">
        <v>47.4</v>
      </c>
      <c r="G78" s="106">
        <v>47.4</v>
      </c>
      <c r="H78"/>
      <c r="I78"/>
    </row>
    <row r="79" spans="1:9" x14ac:dyDescent="0.25">
      <c r="A79" s="107"/>
      <c r="B79" s="107"/>
      <c r="C79" s="107"/>
      <c r="D79" s="102" t="s">
        <v>130</v>
      </c>
      <c r="E79" s="102" t="s">
        <v>130</v>
      </c>
      <c r="F79" s="105">
        <v>39</v>
      </c>
      <c r="G79" s="106">
        <v>39</v>
      </c>
      <c r="H79"/>
      <c r="I79"/>
    </row>
    <row r="80" spans="1:9" x14ac:dyDescent="0.25">
      <c r="A80" s="107"/>
      <c r="B80" s="107"/>
      <c r="C80" s="107"/>
      <c r="D80" s="107"/>
      <c r="E80" s="108" t="s">
        <v>129</v>
      </c>
      <c r="F80" s="109">
        <v>10</v>
      </c>
      <c r="G80" s="110">
        <v>10</v>
      </c>
      <c r="H80"/>
      <c r="I80"/>
    </row>
    <row r="81" spans="1:9" x14ac:dyDescent="0.25">
      <c r="A81" s="107"/>
      <c r="B81" s="107"/>
      <c r="C81" s="107"/>
      <c r="D81" s="107"/>
      <c r="E81" s="108" t="s">
        <v>128</v>
      </c>
      <c r="F81" s="109">
        <v>80.900000000000006</v>
      </c>
      <c r="G81" s="110">
        <v>80.900000000000006</v>
      </c>
      <c r="H81"/>
      <c r="I81"/>
    </row>
    <row r="82" spans="1:9" x14ac:dyDescent="0.25">
      <c r="A82" s="107"/>
      <c r="B82" s="107"/>
      <c r="C82" s="104">
        <v>45443</v>
      </c>
      <c r="D82" s="102" t="s">
        <v>170</v>
      </c>
      <c r="E82" s="102" t="s">
        <v>127</v>
      </c>
      <c r="F82" s="105">
        <v>54.6</v>
      </c>
      <c r="G82" s="106">
        <v>54.6</v>
      </c>
      <c r="H82"/>
      <c r="I82"/>
    </row>
    <row r="83" spans="1:9" x14ac:dyDescent="0.25">
      <c r="A83" s="107"/>
      <c r="B83" s="107"/>
      <c r="C83" s="107"/>
      <c r="D83" s="102" t="s">
        <v>130</v>
      </c>
      <c r="E83" s="102" t="s">
        <v>130</v>
      </c>
      <c r="F83" s="105">
        <v>26</v>
      </c>
      <c r="G83" s="106">
        <v>26</v>
      </c>
      <c r="H83"/>
      <c r="I83"/>
    </row>
    <row r="84" spans="1:9" x14ac:dyDescent="0.25">
      <c r="A84" s="107"/>
      <c r="B84" s="107"/>
      <c r="C84" s="107"/>
      <c r="D84" s="107"/>
      <c r="E84" s="108" t="s">
        <v>129</v>
      </c>
      <c r="F84" s="109">
        <v>58.5</v>
      </c>
      <c r="G84" s="110">
        <v>58.5</v>
      </c>
      <c r="H84"/>
      <c r="I84"/>
    </row>
    <row r="85" spans="1:9" x14ac:dyDescent="0.25">
      <c r="A85" s="107"/>
      <c r="B85" s="107"/>
      <c r="C85" s="107"/>
      <c r="D85" s="107"/>
      <c r="E85" s="108" t="s">
        <v>128</v>
      </c>
      <c r="F85" s="109">
        <v>68</v>
      </c>
      <c r="G85" s="110">
        <v>68</v>
      </c>
      <c r="H85"/>
      <c r="I85"/>
    </row>
    <row r="86" spans="1:9" x14ac:dyDescent="0.25">
      <c r="A86" s="107"/>
      <c r="B86" s="102" t="s">
        <v>181</v>
      </c>
      <c r="C86" s="100"/>
      <c r="D86" s="100"/>
      <c r="E86" s="100"/>
      <c r="F86" s="105">
        <v>1758.5</v>
      </c>
      <c r="G86" s="106">
        <v>1758.5</v>
      </c>
      <c r="H86"/>
      <c r="I86"/>
    </row>
    <row r="87" spans="1:9" x14ac:dyDescent="0.25">
      <c r="A87" s="107"/>
      <c r="B87" s="102">
        <v>6</v>
      </c>
      <c r="C87" s="104">
        <v>45448</v>
      </c>
      <c r="D87" s="102" t="s">
        <v>266</v>
      </c>
      <c r="E87" s="102" t="s">
        <v>124</v>
      </c>
      <c r="F87" s="105">
        <v>142</v>
      </c>
      <c r="G87" s="106">
        <v>142</v>
      </c>
      <c r="H87"/>
      <c r="I87"/>
    </row>
    <row r="88" spans="1:9" x14ac:dyDescent="0.25">
      <c r="A88" s="107"/>
      <c r="B88" s="107"/>
      <c r="C88" s="104">
        <v>45450</v>
      </c>
      <c r="D88" s="102" t="s">
        <v>170</v>
      </c>
      <c r="E88" s="102" t="s">
        <v>127</v>
      </c>
      <c r="F88" s="105">
        <v>130</v>
      </c>
      <c r="G88" s="106">
        <v>130</v>
      </c>
      <c r="H88"/>
      <c r="I88"/>
    </row>
    <row r="89" spans="1:9" x14ac:dyDescent="0.25">
      <c r="A89" s="107"/>
      <c r="B89" s="107"/>
      <c r="C89" s="107"/>
      <c r="D89" s="102" t="s">
        <v>130</v>
      </c>
      <c r="E89" s="102" t="s">
        <v>130</v>
      </c>
      <c r="F89" s="105">
        <v>82</v>
      </c>
      <c r="G89" s="106">
        <v>82</v>
      </c>
      <c r="H89"/>
      <c r="I89"/>
    </row>
    <row r="90" spans="1:9" x14ac:dyDescent="0.25">
      <c r="A90" s="107"/>
      <c r="B90" s="107"/>
      <c r="C90" s="107"/>
      <c r="D90" s="107"/>
      <c r="E90" s="108" t="s">
        <v>129</v>
      </c>
      <c r="F90" s="109">
        <v>33</v>
      </c>
      <c r="G90" s="110">
        <v>33</v>
      </c>
      <c r="H90"/>
      <c r="I90"/>
    </row>
    <row r="91" spans="1:9" x14ac:dyDescent="0.25">
      <c r="A91" s="107"/>
      <c r="B91" s="107"/>
      <c r="C91" s="107"/>
      <c r="D91" s="107"/>
      <c r="E91" s="108" t="s">
        <v>128</v>
      </c>
      <c r="F91" s="109">
        <v>90.5</v>
      </c>
      <c r="G91" s="110">
        <v>90.5</v>
      </c>
      <c r="H91"/>
      <c r="I91"/>
    </row>
    <row r="92" spans="1:9" x14ac:dyDescent="0.25">
      <c r="A92" s="107"/>
      <c r="B92" s="102" t="s">
        <v>265</v>
      </c>
      <c r="C92" s="100"/>
      <c r="D92" s="100"/>
      <c r="E92" s="100"/>
      <c r="F92" s="105">
        <v>477.5</v>
      </c>
      <c r="G92" s="106">
        <v>477.5</v>
      </c>
      <c r="H92"/>
      <c r="I92"/>
    </row>
    <row r="93" spans="1:9" x14ac:dyDescent="0.25">
      <c r="A93" s="102" t="s">
        <v>26</v>
      </c>
      <c r="B93" s="100"/>
      <c r="C93" s="100"/>
      <c r="D93" s="100"/>
      <c r="E93" s="100"/>
      <c r="F93" s="105">
        <v>7538.15</v>
      </c>
      <c r="G93" s="106">
        <v>7538.15</v>
      </c>
      <c r="H93"/>
      <c r="I93"/>
    </row>
    <row r="94" spans="1:9" x14ac:dyDescent="0.25">
      <c r="A94" s="102" t="s">
        <v>136</v>
      </c>
      <c r="B94" s="102">
        <v>1</v>
      </c>
      <c r="C94" s="104">
        <v>45322</v>
      </c>
      <c r="D94" s="102" t="s">
        <v>175</v>
      </c>
      <c r="E94" s="102" t="s">
        <v>173</v>
      </c>
      <c r="F94" s="105">
        <v>-930</v>
      </c>
      <c r="G94" s="106">
        <v>-930</v>
      </c>
      <c r="H94"/>
      <c r="I94"/>
    </row>
    <row r="95" spans="1:9" x14ac:dyDescent="0.25">
      <c r="A95" s="107"/>
      <c r="B95" s="107"/>
      <c r="C95" s="107"/>
      <c r="D95" s="102" t="s">
        <v>176</v>
      </c>
      <c r="E95" s="102" t="s">
        <v>172</v>
      </c>
      <c r="F95" s="105">
        <v>-106.8</v>
      </c>
      <c r="G95" s="106">
        <v>-106.8</v>
      </c>
      <c r="H95"/>
      <c r="I95"/>
    </row>
    <row r="96" spans="1:9" x14ac:dyDescent="0.25">
      <c r="A96" s="107"/>
      <c r="B96" s="102" t="s">
        <v>53</v>
      </c>
      <c r="C96" s="100"/>
      <c r="D96" s="100"/>
      <c r="E96" s="100"/>
      <c r="F96" s="105">
        <v>-1036.8</v>
      </c>
      <c r="G96" s="106">
        <v>-1036.8</v>
      </c>
      <c r="H96"/>
      <c r="I96"/>
    </row>
    <row r="97" spans="1:9" x14ac:dyDescent="0.25">
      <c r="A97" s="107"/>
      <c r="B97" s="102">
        <v>2</v>
      </c>
      <c r="C97" s="104">
        <v>45344</v>
      </c>
      <c r="D97" s="102" t="s">
        <v>175</v>
      </c>
      <c r="E97" s="102" t="s">
        <v>173</v>
      </c>
      <c r="F97" s="105">
        <v>-950</v>
      </c>
      <c r="G97" s="106">
        <v>-950</v>
      </c>
      <c r="H97"/>
      <c r="I97"/>
    </row>
    <row r="98" spans="1:9" x14ac:dyDescent="0.25">
      <c r="A98" s="107"/>
      <c r="B98" s="107"/>
      <c r="C98" s="107"/>
      <c r="D98" s="102" t="s">
        <v>176</v>
      </c>
      <c r="E98" s="102" t="s">
        <v>172</v>
      </c>
      <c r="F98" s="105">
        <v>-187.26</v>
      </c>
      <c r="G98" s="106">
        <v>-187.26</v>
      </c>
      <c r="H98"/>
      <c r="I98"/>
    </row>
    <row r="99" spans="1:9" x14ac:dyDescent="0.25">
      <c r="A99" s="107"/>
      <c r="B99" s="107"/>
      <c r="C99" s="104">
        <v>45351</v>
      </c>
      <c r="D99" s="102" t="s">
        <v>175</v>
      </c>
      <c r="E99" s="102" t="s">
        <v>173</v>
      </c>
      <c r="F99" s="105">
        <v>-1110</v>
      </c>
      <c r="G99" s="106">
        <v>-1110</v>
      </c>
      <c r="H99"/>
      <c r="I99"/>
    </row>
    <row r="100" spans="1:9" x14ac:dyDescent="0.25">
      <c r="A100" s="107"/>
      <c r="B100" s="107"/>
      <c r="C100" s="107"/>
      <c r="D100" s="102" t="s">
        <v>176</v>
      </c>
      <c r="E100" s="102" t="s">
        <v>172</v>
      </c>
      <c r="F100" s="105">
        <v>-13</v>
      </c>
      <c r="G100" s="106">
        <v>-13</v>
      </c>
      <c r="H100"/>
      <c r="I100"/>
    </row>
    <row r="101" spans="1:9" x14ac:dyDescent="0.25">
      <c r="A101" s="107"/>
      <c r="B101" s="102" t="s">
        <v>148</v>
      </c>
      <c r="C101" s="100"/>
      <c r="D101" s="100"/>
      <c r="E101" s="100"/>
      <c r="F101" s="105">
        <v>-2260.2600000000002</v>
      </c>
      <c r="G101" s="106">
        <v>-2260.2600000000002</v>
      </c>
      <c r="H101"/>
      <c r="I101"/>
    </row>
    <row r="102" spans="1:9" x14ac:dyDescent="0.25">
      <c r="A102" s="107"/>
      <c r="B102" s="102">
        <v>3</v>
      </c>
      <c r="C102" s="104">
        <v>45364</v>
      </c>
      <c r="D102" s="102" t="s">
        <v>164</v>
      </c>
      <c r="E102" s="102" t="s">
        <v>156</v>
      </c>
      <c r="F102" s="105">
        <v>-16.45</v>
      </c>
      <c r="G102" s="106">
        <v>-16.45</v>
      </c>
      <c r="H102"/>
      <c r="I102"/>
    </row>
    <row r="103" spans="1:9" x14ac:dyDescent="0.25">
      <c r="A103" s="107"/>
      <c r="B103" s="107"/>
      <c r="C103" s="104">
        <v>45375</v>
      </c>
      <c r="D103" s="102" t="s">
        <v>164</v>
      </c>
      <c r="E103" s="102" t="s">
        <v>156</v>
      </c>
      <c r="F103" s="105">
        <v>-37.99</v>
      </c>
      <c r="G103" s="106">
        <v>-37.99</v>
      </c>
      <c r="H103"/>
      <c r="I103"/>
    </row>
    <row r="104" spans="1:9" x14ac:dyDescent="0.25">
      <c r="A104" s="107"/>
      <c r="B104" s="107"/>
      <c r="C104" s="104">
        <v>45380</v>
      </c>
      <c r="D104" s="102" t="s">
        <v>176</v>
      </c>
      <c r="E104" s="102" t="s">
        <v>172</v>
      </c>
      <c r="F104" s="105">
        <v>-40</v>
      </c>
      <c r="G104" s="106">
        <v>-40</v>
      </c>
      <c r="H104"/>
      <c r="I104"/>
    </row>
    <row r="105" spans="1:9" x14ac:dyDescent="0.25">
      <c r="A105" s="107"/>
      <c r="B105" s="102" t="s">
        <v>165</v>
      </c>
      <c r="C105" s="100"/>
      <c r="D105" s="100"/>
      <c r="E105" s="100"/>
      <c r="F105" s="105">
        <v>-94.44</v>
      </c>
      <c r="G105" s="106">
        <v>-94.44</v>
      </c>
      <c r="H105"/>
      <c r="I105"/>
    </row>
    <row r="106" spans="1:9" x14ac:dyDescent="0.25">
      <c r="A106" s="107"/>
      <c r="B106" s="102">
        <v>4</v>
      </c>
      <c r="C106" s="104">
        <v>45385</v>
      </c>
      <c r="D106" s="102" t="s">
        <v>175</v>
      </c>
      <c r="E106" s="102" t="s">
        <v>173</v>
      </c>
      <c r="F106" s="105">
        <v>-850</v>
      </c>
      <c r="G106" s="106">
        <v>-850</v>
      </c>
      <c r="H106"/>
      <c r="I106"/>
    </row>
    <row r="107" spans="1:9" x14ac:dyDescent="0.25">
      <c r="A107" s="107"/>
      <c r="B107" s="107"/>
      <c r="C107" s="107"/>
      <c r="D107" s="102" t="s">
        <v>176</v>
      </c>
      <c r="E107" s="102" t="s">
        <v>172</v>
      </c>
      <c r="F107" s="105">
        <v>-190</v>
      </c>
      <c r="G107" s="106">
        <v>-190</v>
      </c>
      <c r="H107"/>
      <c r="I107"/>
    </row>
    <row r="108" spans="1:9" x14ac:dyDescent="0.25">
      <c r="A108" s="107"/>
      <c r="B108" s="107"/>
      <c r="C108" s="104">
        <v>45411</v>
      </c>
      <c r="D108" s="102" t="s">
        <v>176</v>
      </c>
      <c r="E108" s="102" t="s">
        <v>172</v>
      </c>
      <c r="F108" s="105">
        <v>-13</v>
      </c>
      <c r="G108" s="106">
        <v>-13</v>
      </c>
      <c r="H108"/>
      <c r="I108"/>
    </row>
    <row r="109" spans="1:9" x14ac:dyDescent="0.25">
      <c r="A109" s="107"/>
      <c r="B109" s="102" t="s">
        <v>166</v>
      </c>
      <c r="C109" s="100"/>
      <c r="D109" s="100"/>
      <c r="E109" s="100"/>
      <c r="F109" s="105">
        <v>-1053</v>
      </c>
      <c r="G109" s="106">
        <v>-1053</v>
      </c>
      <c r="H109"/>
      <c r="I109"/>
    </row>
    <row r="110" spans="1:9" x14ac:dyDescent="0.25">
      <c r="A110" s="107"/>
      <c r="B110" s="102">
        <v>5</v>
      </c>
      <c r="C110" s="104">
        <v>45419</v>
      </c>
      <c r="D110" s="102" t="s">
        <v>175</v>
      </c>
      <c r="E110" s="102" t="s">
        <v>173</v>
      </c>
      <c r="F110" s="105">
        <v>-1060</v>
      </c>
      <c r="G110" s="106">
        <v>-1060</v>
      </c>
      <c r="H110"/>
      <c r="I110"/>
    </row>
    <row r="111" spans="1:9" x14ac:dyDescent="0.25">
      <c r="A111" s="107"/>
      <c r="B111" s="107"/>
      <c r="C111" s="107"/>
      <c r="D111" s="102" t="s">
        <v>176</v>
      </c>
      <c r="E111" s="102" t="s">
        <v>172</v>
      </c>
      <c r="F111" s="105">
        <v>-273.7</v>
      </c>
      <c r="G111" s="106">
        <v>-273.7</v>
      </c>
      <c r="H111"/>
      <c r="I111"/>
    </row>
    <row r="112" spans="1:9" x14ac:dyDescent="0.25">
      <c r="A112" s="107"/>
      <c r="B112" s="107"/>
      <c r="C112" s="104">
        <v>45425</v>
      </c>
      <c r="D112" s="102" t="s">
        <v>175</v>
      </c>
      <c r="E112" s="102" t="s">
        <v>173</v>
      </c>
      <c r="F112" s="105">
        <v>-430</v>
      </c>
      <c r="G112" s="106">
        <v>-430</v>
      </c>
      <c r="H112"/>
      <c r="I112"/>
    </row>
    <row r="113" spans="1:7" customFormat="1" x14ac:dyDescent="0.25">
      <c r="A113" s="107"/>
      <c r="B113" s="107"/>
      <c r="C113" s="107"/>
      <c r="D113" s="102" t="s">
        <v>176</v>
      </c>
      <c r="E113" s="102" t="s">
        <v>172</v>
      </c>
      <c r="F113" s="105">
        <v>-86.5</v>
      </c>
      <c r="G113" s="106">
        <v>-86.5</v>
      </c>
    </row>
    <row r="114" spans="1:7" customFormat="1" x14ac:dyDescent="0.25">
      <c r="A114" s="107"/>
      <c r="B114" s="102" t="s">
        <v>181</v>
      </c>
      <c r="C114" s="100"/>
      <c r="D114" s="100"/>
      <c r="E114" s="100"/>
      <c r="F114" s="105">
        <v>-1850.2</v>
      </c>
      <c r="G114" s="106">
        <v>-1850.2</v>
      </c>
    </row>
    <row r="115" spans="1:7" customFormat="1" x14ac:dyDescent="0.25">
      <c r="A115" s="107"/>
      <c r="B115" s="102">
        <v>6</v>
      </c>
      <c r="C115" s="104">
        <v>45449</v>
      </c>
      <c r="D115" s="102" t="s">
        <v>175</v>
      </c>
      <c r="E115" s="102" t="s">
        <v>173</v>
      </c>
      <c r="F115" s="105">
        <v>-640</v>
      </c>
      <c r="G115" s="106">
        <v>-640</v>
      </c>
    </row>
    <row r="116" spans="1:7" customFormat="1" x14ac:dyDescent="0.25">
      <c r="A116" s="107"/>
      <c r="B116" s="107"/>
      <c r="C116" s="107"/>
      <c r="D116" s="102" t="s">
        <v>176</v>
      </c>
      <c r="E116" s="102" t="s">
        <v>172</v>
      </c>
      <c r="F116" s="105">
        <v>-142.19999999999999</v>
      </c>
      <c r="G116" s="106">
        <v>-142.19999999999999</v>
      </c>
    </row>
    <row r="117" spans="1:7" customFormat="1" x14ac:dyDescent="0.25">
      <c r="A117" s="107"/>
      <c r="B117" s="102" t="s">
        <v>265</v>
      </c>
      <c r="C117" s="100"/>
      <c r="D117" s="100"/>
      <c r="E117" s="100"/>
      <c r="F117" s="105">
        <v>-782.2</v>
      </c>
      <c r="G117" s="106">
        <v>-782.2</v>
      </c>
    </row>
    <row r="118" spans="1:7" customFormat="1" x14ac:dyDescent="0.25">
      <c r="A118" s="102" t="s">
        <v>27</v>
      </c>
      <c r="B118" s="100"/>
      <c r="C118" s="100"/>
      <c r="D118" s="100"/>
      <c r="E118" s="100"/>
      <c r="F118" s="105">
        <v>-7076.9</v>
      </c>
      <c r="G118" s="106">
        <v>-7076.9</v>
      </c>
    </row>
    <row r="119" spans="1:7" customFormat="1" x14ac:dyDescent="0.25">
      <c r="A119" s="111" t="s">
        <v>113</v>
      </c>
      <c r="B119" s="112"/>
      <c r="C119" s="112"/>
      <c r="D119" s="112"/>
      <c r="E119" s="112"/>
      <c r="F119" s="113">
        <v>597.49999999999955</v>
      </c>
      <c r="G119" s="114">
        <v>597.49999999999955</v>
      </c>
    </row>
    <row r="120" spans="1:7" customFormat="1" x14ac:dyDescent="0.25"/>
    <row r="121" spans="1:7" customFormat="1" x14ac:dyDescent="0.25"/>
    <row r="122" spans="1:7" customFormat="1" x14ac:dyDescent="0.25"/>
    <row r="123" spans="1:7" customFormat="1" x14ac:dyDescent="0.25"/>
    <row r="124" spans="1:7" customFormat="1" x14ac:dyDescent="0.25"/>
    <row r="125" spans="1:7" customFormat="1" x14ac:dyDescent="0.25"/>
    <row r="126" spans="1:7" customFormat="1" x14ac:dyDescent="0.25"/>
    <row r="127" spans="1:7" customFormat="1" x14ac:dyDescent="0.25"/>
    <row r="128" spans="1:7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9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0073-2C96-4893-94C3-F881D579B549}">
  <sheetPr codeName="wks05">
    <pageSetUpPr fitToPage="1"/>
  </sheetPr>
  <dimension ref="A1:G11"/>
  <sheetViews>
    <sheetView showGridLines="0" workbookViewId="0"/>
  </sheetViews>
  <sheetFormatPr baseColWidth="10" defaultColWidth="11.54296875" defaultRowHeight="12.5" x14ac:dyDescent="0.25"/>
  <cols>
    <col min="1" max="1" width="14.90625" style="17" customWidth="1"/>
    <col min="2" max="2" width="17.6328125" style="17" bestFit="1" customWidth="1"/>
    <col min="3" max="3" width="9.453125" style="19" bestFit="1" customWidth="1"/>
    <col min="4" max="4" width="9.08984375" style="19" bestFit="1" customWidth="1"/>
    <col min="5" max="5" width="9.453125" style="19" bestFit="1" customWidth="1"/>
    <col min="6" max="6" width="4.90625" style="19" bestFit="1" customWidth="1"/>
    <col min="7" max="7" width="14.90625" style="17" customWidth="1"/>
    <col min="8" max="16384" width="11.54296875" style="17"/>
  </cols>
  <sheetData>
    <row r="1" spans="1:7" ht="39.5" customHeight="1" x14ac:dyDescent="0.5">
      <c r="A1" s="174" t="str">
        <f>ASSOCIATION &amp; " - Trésorerie récap " &amp; ANNEECOMPTA</f>
        <v>Secours Alimentaire - Trésorerie récap 2024</v>
      </c>
      <c r="B1" s="175"/>
      <c r="C1" s="176"/>
      <c r="D1" s="143"/>
      <c r="E1" s="143"/>
      <c r="F1" s="143"/>
      <c r="G1" s="175"/>
    </row>
    <row r="2" spans="1:7" ht="25" x14ac:dyDescent="0.25">
      <c r="F2" s="50"/>
    </row>
    <row r="3" spans="1:7" ht="25" x14ac:dyDescent="0.5">
      <c r="B3" s="28"/>
      <c r="C3" s="26"/>
      <c r="D3" s="26"/>
      <c r="E3" s="26"/>
      <c r="F3" s="51"/>
    </row>
    <row r="4" spans="1:7" ht="25" x14ac:dyDescent="0.25">
      <c r="B4" s="37" t="s">
        <v>9</v>
      </c>
      <c r="C4" s="52" t="s">
        <v>13</v>
      </c>
      <c r="D4" s="53" t="s">
        <v>12</v>
      </c>
      <c r="E4" s="54" t="s">
        <v>14</v>
      </c>
      <c r="F4" s="55" t="s">
        <v>25</v>
      </c>
    </row>
    <row r="5" spans="1:7" x14ac:dyDescent="0.25">
      <c r="B5" s="29" t="s">
        <v>22</v>
      </c>
      <c r="C5" s="56">
        <f>Journal!D3</f>
        <v>11783.79</v>
      </c>
      <c r="D5" s="57">
        <f>Journal!D2</f>
        <v>136.25</v>
      </c>
      <c r="E5" s="58">
        <f>Journal!D4</f>
        <v>20857.75</v>
      </c>
      <c r="F5" s="59">
        <f ca="1">INDIRECT("Trésorerie!i"&amp;MATCH(B5,Trésorerie!A:A,0))</f>
        <v>0</v>
      </c>
    </row>
    <row r="6" spans="1:7" x14ac:dyDescent="0.25">
      <c r="B6" s="30"/>
      <c r="C6" s="60"/>
      <c r="D6" s="60"/>
      <c r="E6" s="60"/>
      <c r="F6" s="60"/>
    </row>
    <row r="7" spans="1:7" x14ac:dyDescent="0.25">
      <c r="B7" s="31" t="s">
        <v>26</v>
      </c>
      <c r="C7" s="91">
        <f ca="1">IF(ISNA(INDIRECT("Trésorerie!f"&amp;MATCH("Total recettes",Trésorerie!A:A,0))),0,INDIRECT("Trésorerie!f"&amp;MATCH("Total recettes",Trésorerie!A:A,0)))</f>
        <v>7538.15</v>
      </c>
      <c r="D7" s="91">
        <f ca="1">IF(ISNA(INDIRECT("Trésorerie!g"&amp;MATCH("Total recettes",Trésorerie!A:A,0))),0,INDIRECT("Trésorerie!g"&amp;MATCH("Total recettes",Trésorerie!A:A,0)))</f>
        <v>7538.15</v>
      </c>
      <c r="E7" s="91">
        <f ca="1">IF(ISNA(INDIRECT("Trésorerie!h"&amp;MATCH("Total recettes",Trésorerie!A:A,0))),0,INDIRECT("Trésorerie!h"&amp;MATCH("Total recettes",Trésorerie!A:A,0)))</f>
        <v>0</v>
      </c>
      <c r="F7" s="92">
        <f ca="1">IF(ISNA(INDIRECT("Trésorerie!i"&amp;MATCH("Total recettes",Trésorerie!A:A,0))),0,INDIRECT("Trésorerie!i"&amp;MATCH("Total recettes",Trésorerie!A:A,0)))</f>
        <v>0</v>
      </c>
    </row>
    <row r="8" spans="1:7" x14ac:dyDescent="0.25">
      <c r="B8" s="32" t="s">
        <v>27</v>
      </c>
      <c r="C8" s="91">
        <f ca="1">IF(ISNA(INDIRECT("Trésorerie!f"&amp;MATCH("Total dépenses",Trésorerie!A:A,0))),0,INDIRECT("Trésorerie!f"&amp;MATCH("Total dépenses",Trésorerie!A:A,0)))</f>
        <v>-7076.9</v>
      </c>
      <c r="D8" s="91">
        <f ca="1">IF(ISNA(INDIRECT("Trésorerie!g"&amp;MATCH("Total dépenses",Trésorerie!A:A,0))),0,INDIRECT("Trésorerie!g"&amp;MATCH("Total dépenses",Trésorerie!A:A,0)))</f>
        <v>-7076.9</v>
      </c>
      <c r="E8" s="91">
        <f ca="1">IF(ISNA(INDIRECT("Trésorerie!h"&amp;MATCH("Total dépenses",Trésorerie!A:A,0))),0,INDIRECT("Trésorerie!h"&amp;MATCH("Total dépenses",Trésorerie!A:A,0)))</f>
        <v>0</v>
      </c>
      <c r="F8" s="92">
        <f ca="1">IF(ISNA(INDIRECT("Trésorerie!i"&amp;MATCH("Total dépenses",Trésorerie!A:A,0))),0,INDIRECT("Trésorerie!i"&amp;MATCH("Total dépenses",Trésorerie!A:A,0)))</f>
        <v>0</v>
      </c>
    </row>
    <row r="9" spans="1:7" x14ac:dyDescent="0.25">
      <c r="B9" s="32" t="s">
        <v>34</v>
      </c>
      <c r="C9" s="59">
        <f ca="1">SUM(C7:C8)</f>
        <v>461.25</v>
      </c>
      <c r="D9" s="59">
        <f ca="1">SUM(D7:D8)</f>
        <v>461.25</v>
      </c>
      <c r="E9" s="63">
        <f ca="1">SUM(E7:E8)</f>
        <v>0</v>
      </c>
      <c r="F9" s="64">
        <f ca="1">SUM(F7:F8)</f>
        <v>0</v>
      </c>
    </row>
    <row r="10" spans="1:7" x14ac:dyDescent="0.25">
      <c r="B10" s="30"/>
      <c r="C10" s="60"/>
      <c r="D10" s="60"/>
      <c r="E10" s="60"/>
      <c r="F10" s="60"/>
    </row>
    <row r="11" spans="1:7" x14ac:dyDescent="0.25">
      <c r="B11" s="29" t="s">
        <v>35</v>
      </c>
      <c r="C11" s="61">
        <f ca="1">C5+C9</f>
        <v>12245.04</v>
      </c>
      <c r="D11" s="62">
        <f ca="1">D5+D9</f>
        <v>597.5</v>
      </c>
      <c r="E11" s="62">
        <f ca="1">E5+E9</f>
        <v>20857.75</v>
      </c>
      <c r="F11" s="59">
        <f ca="1">F5+F9</f>
        <v>0</v>
      </c>
    </row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fitToHeight="0" orientation="portrait" horizontalDpi="4294967293" r:id="rId1"/>
  <headerFooter scaleWithDoc="0" alignWithMargins="0">
    <oddHeader>&amp;L&amp;G</oddHeader>
    <oddFooter>&amp;C&amp;F - &amp;A - Page &amp;P/&amp;N le &amp;D à &amp;T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C21D4-B0DD-4398-9D2F-A3E5E2A7EB60}">
  <sheetPr codeName="wks06">
    <pageSetUpPr fitToPage="1"/>
  </sheetPr>
  <dimension ref="A1:E86"/>
  <sheetViews>
    <sheetView showGridLines="0" workbookViewId="0">
      <pane ySplit="5" topLeftCell="A6" activePane="bottomLeft" state="frozen"/>
      <selection pane="bottomLeft"/>
    </sheetView>
  </sheetViews>
  <sheetFormatPr baseColWidth="10" defaultColWidth="11.54296875" defaultRowHeight="12.5" x14ac:dyDescent="0.25"/>
  <cols>
    <col min="1" max="1" width="16.7265625" bestFit="1" customWidth="1"/>
    <col min="2" max="2" width="26.54296875" bestFit="1" customWidth="1"/>
    <col min="3" max="4" width="10.08984375" style="16" bestFit="1" customWidth="1"/>
    <col min="5" max="5" width="11.26953125" style="16" bestFit="1" customWidth="1"/>
    <col min="6" max="16384" width="11.54296875" style="17"/>
  </cols>
  <sheetData>
    <row r="1" spans="1:5" s="13" customFormat="1" ht="25" x14ac:dyDescent="0.25">
      <c r="A1" s="36" t="str">
        <f>ASSOCIATION &amp; " - Activités " &amp; ANNEECOMPTA</f>
        <v>Secours Alimentaire - Activités 2024</v>
      </c>
      <c r="B1" s="38"/>
      <c r="C1" s="38"/>
      <c r="D1" s="143"/>
      <c r="E1" s="143"/>
    </row>
    <row r="2" spans="1:5" s="13" customFormat="1" ht="36" customHeight="1" x14ac:dyDescent="0.5">
      <c r="A2" s="23"/>
      <c r="B2" s="22"/>
      <c r="C2" s="26"/>
      <c r="D2" s="26"/>
      <c r="E2" s="26"/>
    </row>
    <row r="3" spans="1:5" ht="28.5" customHeight="1" x14ac:dyDescent="0.25"/>
    <row r="4" spans="1:5" x14ac:dyDescent="0.25">
      <c r="A4" s="99" t="s">
        <v>44</v>
      </c>
      <c r="B4" s="100"/>
      <c r="C4" s="99" t="s">
        <v>16</v>
      </c>
      <c r="D4" s="100"/>
      <c r="E4" s="101"/>
    </row>
    <row r="5" spans="1:5" x14ac:dyDescent="0.25">
      <c r="A5" s="99" t="s">
        <v>20</v>
      </c>
      <c r="B5" s="99" t="s">
        <v>19</v>
      </c>
      <c r="C5" s="102" t="s">
        <v>136</v>
      </c>
      <c r="D5" s="118" t="s">
        <v>147</v>
      </c>
      <c r="E5" s="103" t="s">
        <v>113</v>
      </c>
    </row>
    <row r="6" spans="1:5" x14ac:dyDescent="0.25">
      <c r="A6" s="102" t="s">
        <v>156</v>
      </c>
      <c r="B6" s="102" t="s">
        <v>146</v>
      </c>
      <c r="C6" s="105">
        <v>-46.89</v>
      </c>
      <c r="D6" s="119"/>
      <c r="E6" s="106">
        <v>-46.89</v>
      </c>
    </row>
    <row r="7" spans="1:5" x14ac:dyDescent="0.25">
      <c r="A7" s="107"/>
      <c r="B7" s="108" t="s">
        <v>159</v>
      </c>
      <c r="C7" s="109">
        <v>-41.849999999999994</v>
      </c>
      <c r="E7" s="110">
        <v>-41.849999999999994</v>
      </c>
    </row>
    <row r="8" spans="1:5" x14ac:dyDescent="0.25">
      <c r="A8" s="107"/>
      <c r="B8" s="108" t="s">
        <v>162</v>
      </c>
      <c r="C8" s="109">
        <v>-31.98</v>
      </c>
      <c r="E8" s="110">
        <v>-31.98</v>
      </c>
    </row>
    <row r="9" spans="1:5" x14ac:dyDescent="0.25">
      <c r="A9" s="107"/>
      <c r="B9" s="108" t="s">
        <v>164</v>
      </c>
      <c r="C9" s="109">
        <v>-54.44</v>
      </c>
      <c r="D9" s="16">
        <v>11.99</v>
      </c>
      <c r="E9" s="110">
        <v>-42.449999999999996</v>
      </c>
    </row>
    <row r="10" spans="1:5" x14ac:dyDescent="0.25">
      <c r="A10" s="107"/>
      <c r="B10" s="108" t="s">
        <v>182</v>
      </c>
      <c r="C10" s="109">
        <v>-21.5</v>
      </c>
      <c r="E10" s="110">
        <v>-21.5</v>
      </c>
    </row>
    <row r="11" spans="1:5" x14ac:dyDescent="0.25">
      <c r="A11" s="107"/>
      <c r="B11" s="108" t="s">
        <v>219</v>
      </c>
      <c r="C11" s="109">
        <v>-159.6</v>
      </c>
      <c r="E11" s="110">
        <v>-159.6</v>
      </c>
    </row>
    <row r="12" spans="1:5" x14ac:dyDescent="0.25">
      <c r="A12" s="107"/>
      <c r="B12" s="108" t="s">
        <v>254</v>
      </c>
      <c r="C12" s="109">
        <v>-29.049999999999997</v>
      </c>
      <c r="E12" s="110">
        <v>-29.049999999999997</v>
      </c>
    </row>
    <row r="13" spans="1:5" x14ac:dyDescent="0.25">
      <c r="A13" s="107"/>
      <c r="B13" s="108" t="s">
        <v>256</v>
      </c>
      <c r="C13" s="109">
        <v>-15.25</v>
      </c>
      <c r="E13" s="110">
        <v>-15.25</v>
      </c>
    </row>
    <row r="14" spans="1:5" x14ac:dyDescent="0.25">
      <c r="A14" s="102" t="s">
        <v>167</v>
      </c>
      <c r="B14" s="100"/>
      <c r="C14" s="105">
        <v>-400.56</v>
      </c>
      <c r="D14" s="119">
        <v>11.99</v>
      </c>
      <c r="E14" s="106">
        <v>-388.57</v>
      </c>
    </row>
    <row r="15" spans="1:5" x14ac:dyDescent="0.25">
      <c r="A15" s="102" t="s">
        <v>120</v>
      </c>
      <c r="B15" s="102" t="s">
        <v>146</v>
      </c>
      <c r="C15" s="105">
        <v>-237.97000000000003</v>
      </c>
      <c r="D15" s="119"/>
      <c r="E15" s="106">
        <v>-237.97000000000003</v>
      </c>
    </row>
    <row r="16" spans="1:5" x14ac:dyDescent="0.25">
      <c r="A16" s="107"/>
      <c r="B16" s="108" t="s">
        <v>180</v>
      </c>
      <c r="C16" s="109">
        <v>-56</v>
      </c>
      <c r="E16" s="110">
        <v>-56</v>
      </c>
    </row>
    <row r="17" spans="1:5" x14ac:dyDescent="0.25">
      <c r="A17" s="102" t="s">
        <v>168</v>
      </c>
      <c r="B17" s="100"/>
      <c r="C17" s="105">
        <v>-293.97000000000003</v>
      </c>
      <c r="D17" s="119"/>
      <c r="E17" s="106">
        <v>-293.97000000000003</v>
      </c>
    </row>
    <row r="18" spans="1:5" x14ac:dyDescent="0.25">
      <c r="A18" s="102" t="s">
        <v>124</v>
      </c>
      <c r="B18" s="102" t="s">
        <v>137</v>
      </c>
      <c r="C18" s="105">
        <v>-150</v>
      </c>
      <c r="D18" s="119"/>
      <c r="E18" s="106">
        <v>-150</v>
      </c>
    </row>
    <row r="19" spans="1:5" x14ac:dyDescent="0.25">
      <c r="A19" s="107"/>
      <c r="B19" s="108" t="s">
        <v>138</v>
      </c>
      <c r="C19" s="109">
        <v>-100</v>
      </c>
      <c r="E19" s="110">
        <v>-100</v>
      </c>
    </row>
    <row r="20" spans="1:5" x14ac:dyDescent="0.25">
      <c r="A20" s="107"/>
      <c r="B20" s="108" t="s">
        <v>158</v>
      </c>
      <c r="C20" s="109">
        <v>-110</v>
      </c>
      <c r="E20" s="110">
        <v>-110</v>
      </c>
    </row>
    <row r="21" spans="1:5" x14ac:dyDescent="0.25">
      <c r="A21" s="107"/>
      <c r="B21" s="108" t="s">
        <v>160</v>
      </c>
      <c r="C21" s="109">
        <v>-100</v>
      </c>
      <c r="E21" s="110">
        <v>-100</v>
      </c>
    </row>
    <row r="22" spans="1:5" x14ac:dyDescent="0.25">
      <c r="A22" s="107"/>
      <c r="B22" s="108" t="s">
        <v>218</v>
      </c>
      <c r="C22" s="109">
        <v>-261.98</v>
      </c>
      <c r="E22" s="110">
        <v>-261.98</v>
      </c>
    </row>
    <row r="23" spans="1:5" x14ac:dyDescent="0.25">
      <c r="A23" s="107"/>
      <c r="B23" s="108" t="s">
        <v>266</v>
      </c>
      <c r="C23" s="109"/>
      <c r="D23" s="16">
        <v>142</v>
      </c>
      <c r="E23" s="110">
        <v>142</v>
      </c>
    </row>
    <row r="24" spans="1:5" x14ac:dyDescent="0.25">
      <c r="A24" s="102" t="s">
        <v>149</v>
      </c>
      <c r="B24" s="100"/>
      <c r="C24" s="105">
        <v>-721.98</v>
      </c>
      <c r="D24" s="119">
        <v>142</v>
      </c>
      <c r="E24" s="106">
        <v>-579.98</v>
      </c>
    </row>
    <row r="25" spans="1:5" x14ac:dyDescent="0.25">
      <c r="A25" s="102" t="s">
        <v>122</v>
      </c>
      <c r="B25" s="102" t="s">
        <v>139</v>
      </c>
      <c r="C25" s="105">
        <v>-100</v>
      </c>
      <c r="D25" s="119"/>
      <c r="E25" s="106">
        <v>-100</v>
      </c>
    </row>
    <row r="26" spans="1:5" x14ac:dyDescent="0.25">
      <c r="A26" s="107"/>
      <c r="B26" s="108" t="s">
        <v>141</v>
      </c>
      <c r="C26" s="109">
        <v>-100</v>
      </c>
      <c r="E26" s="110">
        <v>-100</v>
      </c>
    </row>
    <row r="27" spans="1:5" x14ac:dyDescent="0.25">
      <c r="A27" s="107"/>
      <c r="B27" s="108" t="s">
        <v>143</v>
      </c>
      <c r="C27" s="109">
        <v>-80</v>
      </c>
      <c r="E27" s="110">
        <v>-80</v>
      </c>
    </row>
    <row r="28" spans="1:5" x14ac:dyDescent="0.25">
      <c r="A28" s="102" t="s">
        <v>150</v>
      </c>
      <c r="B28" s="100"/>
      <c r="C28" s="105">
        <v>-280</v>
      </c>
      <c r="D28" s="119"/>
      <c r="E28" s="106">
        <v>-280</v>
      </c>
    </row>
    <row r="29" spans="1:5" x14ac:dyDescent="0.25">
      <c r="A29" s="102" t="s">
        <v>135</v>
      </c>
      <c r="B29" s="102" t="s">
        <v>183</v>
      </c>
      <c r="C29" s="105"/>
      <c r="D29" s="119">
        <v>516.5</v>
      </c>
      <c r="E29" s="106">
        <v>516.5</v>
      </c>
    </row>
    <row r="30" spans="1:5" x14ac:dyDescent="0.25">
      <c r="A30" s="107"/>
      <c r="B30" s="108" t="s">
        <v>184</v>
      </c>
      <c r="C30" s="109"/>
      <c r="D30" s="16">
        <v>11</v>
      </c>
      <c r="E30" s="110">
        <v>11</v>
      </c>
    </row>
    <row r="31" spans="1:5" x14ac:dyDescent="0.25">
      <c r="A31" s="107"/>
      <c r="B31" s="108" t="s">
        <v>185</v>
      </c>
      <c r="C31" s="109"/>
      <c r="D31" s="16">
        <v>20</v>
      </c>
      <c r="E31" s="110">
        <v>20</v>
      </c>
    </row>
    <row r="32" spans="1:5" x14ac:dyDescent="0.25">
      <c r="A32" s="107"/>
      <c r="B32" s="108" t="s">
        <v>186</v>
      </c>
      <c r="C32" s="109"/>
      <c r="D32" s="16">
        <v>42.5</v>
      </c>
      <c r="E32" s="110">
        <v>42.5</v>
      </c>
    </row>
    <row r="33" spans="1:5" x14ac:dyDescent="0.25">
      <c r="A33" s="107"/>
      <c r="B33" s="108" t="s">
        <v>190</v>
      </c>
      <c r="C33" s="109"/>
      <c r="D33" s="16">
        <v>12</v>
      </c>
      <c r="E33" s="110">
        <v>12</v>
      </c>
    </row>
    <row r="34" spans="1:5" x14ac:dyDescent="0.25">
      <c r="A34" s="107"/>
      <c r="B34" s="108" t="s">
        <v>187</v>
      </c>
      <c r="C34" s="109"/>
      <c r="D34" s="16">
        <v>31</v>
      </c>
      <c r="E34" s="110">
        <v>31</v>
      </c>
    </row>
    <row r="35" spans="1:5" x14ac:dyDescent="0.25">
      <c r="A35" s="107"/>
      <c r="B35" s="108" t="s">
        <v>188</v>
      </c>
      <c r="C35" s="109"/>
      <c r="D35" s="16">
        <v>7</v>
      </c>
      <c r="E35" s="110">
        <v>7</v>
      </c>
    </row>
    <row r="36" spans="1:5" x14ac:dyDescent="0.25">
      <c r="A36" s="107"/>
      <c r="B36" s="108" t="s">
        <v>189</v>
      </c>
      <c r="C36" s="109"/>
      <c r="D36" s="16">
        <v>16</v>
      </c>
      <c r="E36" s="110">
        <v>16</v>
      </c>
    </row>
    <row r="37" spans="1:5" x14ac:dyDescent="0.25">
      <c r="A37" s="107"/>
      <c r="B37" s="108" t="s">
        <v>191</v>
      </c>
      <c r="C37" s="109"/>
      <c r="D37" s="16">
        <v>70.5</v>
      </c>
      <c r="E37" s="110">
        <v>70.5</v>
      </c>
    </row>
    <row r="38" spans="1:5" x14ac:dyDescent="0.25">
      <c r="A38" s="102" t="s">
        <v>192</v>
      </c>
      <c r="B38" s="100"/>
      <c r="C38" s="105"/>
      <c r="D38" s="119">
        <v>726.5</v>
      </c>
      <c r="E38" s="106">
        <v>726.5</v>
      </c>
    </row>
    <row r="39" spans="1:5" x14ac:dyDescent="0.25">
      <c r="A39" s="102" t="s">
        <v>127</v>
      </c>
      <c r="B39" s="102" t="s">
        <v>170</v>
      </c>
      <c r="C39" s="105"/>
      <c r="D39" s="119">
        <v>1714.5</v>
      </c>
      <c r="E39" s="106">
        <v>1714.5</v>
      </c>
    </row>
    <row r="40" spans="1:5" x14ac:dyDescent="0.25">
      <c r="A40" s="102" t="s">
        <v>171</v>
      </c>
      <c r="B40" s="100"/>
      <c r="C40" s="105"/>
      <c r="D40" s="119">
        <v>1714.5</v>
      </c>
      <c r="E40" s="106">
        <v>1714.5</v>
      </c>
    </row>
    <row r="41" spans="1:5" x14ac:dyDescent="0.25">
      <c r="A41" s="102" t="s">
        <v>173</v>
      </c>
      <c r="B41" s="102" t="s">
        <v>175</v>
      </c>
      <c r="C41" s="105">
        <v>-5970</v>
      </c>
      <c r="D41" s="119">
        <v>5970</v>
      </c>
      <c r="E41" s="106">
        <v>0</v>
      </c>
    </row>
    <row r="42" spans="1:5" x14ac:dyDescent="0.25">
      <c r="A42" s="102" t="s">
        <v>177</v>
      </c>
      <c r="B42" s="100"/>
      <c r="C42" s="105">
        <v>-5970</v>
      </c>
      <c r="D42" s="119">
        <v>5970</v>
      </c>
      <c r="E42" s="106">
        <v>0</v>
      </c>
    </row>
    <row r="43" spans="1:5" x14ac:dyDescent="0.25">
      <c r="A43" s="102" t="s">
        <v>172</v>
      </c>
      <c r="B43" s="102" t="s">
        <v>176</v>
      </c>
      <c r="C43" s="105">
        <v>-1052.46</v>
      </c>
      <c r="D43" s="119">
        <v>1052.46</v>
      </c>
      <c r="E43" s="106">
        <v>0</v>
      </c>
    </row>
    <row r="44" spans="1:5" x14ac:dyDescent="0.25">
      <c r="A44" s="102" t="s">
        <v>178</v>
      </c>
      <c r="B44" s="100"/>
      <c r="C44" s="105">
        <v>-1052.46</v>
      </c>
      <c r="D44" s="119">
        <v>1052.46</v>
      </c>
      <c r="E44" s="106">
        <v>0</v>
      </c>
    </row>
    <row r="45" spans="1:5" x14ac:dyDescent="0.25">
      <c r="A45" s="102" t="s">
        <v>241</v>
      </c>
      <c r="B45" s="102" t="s">
        <v>240</v>
      </c>
      <c r="C45" s="105">
        <v>-145.75</v>
      </c>
      <c r="D45" s="119"/>
      <c r="E45" s="106">
        <v>-145.75</v>
      </c>
    </row>
    <row r="46" spans="1:5" x14ac:dyDescent="0.25">
      <c r="A46" s="107"/>
      <c r="B46" s="108" t="s">
        <v>259</v>
      </c>
      <c r="C46" s="109">
        <v>-16.5</v>
      </c>
      <c r="E46" s="110">
        <v>-16.5</v>
      </c>
    </row>
    <row r="47" spans="1:5" x14ac:dyDescent="0.25">
      <c r="A47" s="107"/>
      <c r="B47" s="108" t="s">
        <v>260</v>
      </c>
      <c r="C47" s="109"/>
      <c r="D47" s="16">
        <v>16.5</v>
      </c>
      <c r="E47" s="110">
        <v>16.5</v>
      </c>
    </row>
    <row r="48" spans="1:5" x14ac:dyDescent="0.25">
      <c r="A48" s="102" t="s">
        <v>251</v>
      </c>
      <c r="B48" s="100"/>
      <c r="C48" s="105">
        <v>-162.25</v>
      </c>
      <c r="D48" s="119">
        <v>16.5</v>
      </c>
      <c r="E48" s="106">
        <v>-145.75</v>
      </c>
    </row>
    <row r="49" spans="1:5" x14ac:dyDescent="0.25">
      <c r="A49" s="102" t="s">
        <v>131</v>
      </c>
      <c r="B49" s="102" t="s">
        <v>174</v>
      </c>
      <c r="C49" s="105"/>
      <c r="D49" s="119">
        <v>1177.26</v>
      </c>
      <c r="E49" s="106">
        <v>1177.26</v>
      </c>
    </row>
    <row r="50" spans="1:5" x14ac:dyDescent="0.25">
      <c r="A50" s="107"/>
      <c r="B50" s="108" t="s">
        <v>211</v>
      </c>
      <c r="C50" s="109"/>
      <c r="D50" s="16">
        <v>166</v>
      </c>
      <c r="E50" s="110">
        <v>166</v>
      </c>
    </row>
    <row r="51" spans="1:5" x14ac:dyDescent="0.25">
      <c r="A51" s="102" t="s">
        <v>179</v>
      </c>
      <c r="B51" s="100"/>
      <c r="C51" s="105"/>
      <c r="D51" s="119">
        <v>1343.26</v>
      </c>
      <c r="E51" s="106">
        <v>1343.26</v>
      </c>
    </row>
    <row r="52" spans="1:5" x14ac:dyDescent="0.25">
      <c r="A52" s="102" t="s">
        <v>133</v>
      </c>
      <c r="B52" s="102" t="s">
        <v>144</v>
      </c>
      <c r="C52" s="105">
        <v>-100</v>
      </c>
      <c r="D52" s="119"/>
      <c r="E52" s="106">
        <v>-100</v>
      </c>
    </row>
    <row r="53" spans="1:5" x14ac:dyDescent="0.25">
      <c r="A53" s="102" t="s">
        <v>151</v>
      </c>
      <c r="B53" s="100"/>
      <c r="C53" s="105">
        <v>-100</v>
      </c>
      <c r="D53" s="119"/>
      <c r="E53" s="106">
        <v>-100</v>
      </c>
    </row>
    <row r="54" spans="1:5" x14ac:dyDescent="0.25">
      <c r="A54" s="102" t="s">
        <v>132</v>
      </c>
      <c r="B54" s="102" t="s">
        <v>210</v>
      </c>
      <c r="C54" s="105"/>
      <c r="D54" s="119">
        <v>70</v>
      </c>
      <c r="E54" s="106">
        <v>70</v>
      </c>
    </row>
    <row r="55" spans="1:5" x14ac:dyDescent="0.25">
      <c r="A55" s="102" t="s">
        <v>212</v>
      </c>
      <c r="B55" s="100"/>
      <c r="C55" s="105"/>
      <c r="D55" s="119">
        <v>70</v>
      </c>
      <c r="E55" s="106">
        <v>70</v>
      </c>
    </row>
    <row r="56" spans="1:5" x14ac:dyDescent="0.25">
      <c r="A56" s="102" t="s">
        <v>117</v>
      </c>
      <c r="B56" s="102" t="s">
        <v>201</v>
      </c>
      <c r="C56" s="105">
        <v>-17.32</v>
      </c>
      <c r="D56" s="119"/>
      <c r="E56" s="106">
        <v>-17.32</v>
      </c>
    </row>
    <row r="57" spans="1:5" x14ac:dyDescent="0.25">
      <c r="A57" s="102" t="s">
        <v>204</v>
      </c>
      <c r="B57" s="100"/>
      <c r="C57" s="105">
        <v>-17.32</v>
      </c>
      <c r="D57" s="119"/>
      <c r="E57" s="106">
        <v>-17.32</v>
      </c>
    </row>
    <row r="58" spans="1:5" x14ac:dyDescent="0.25">
      <c r="A58" s="102" t="s">
        <v>119</v>
      </c>
      <c r="B58" s="102" t="s">
        <v>140</v>
      </c>
      <c r="C58" s="105">
        <v>-746.23</v>
      </c>
      <c r="D58" s="119"/>
      <c r="E58" s="106">
        <v>-746.23</v>
      </c>
    </row>
    <row r="59" spans="1:5" x14ac:dyDescent="0.25">
      <c r="A59" s="107"/>
      <c r="B59" s="108" t="s">
        <v>157</v>
      </c>
      <c r="C59" s="109">
        <v>-732.66</v>
      </c>
      <c r="E59" s="110">
        <v>-732.66</v>
      </c>
    </row>
    <row r="60" spans="1:5" x14ac:dyDescent="0.25">
      <c r="A60" s="107"/>
      <c r="B60" s="108" t="s">
        <v>161</v>
      </c>
      <c r="C60" s="109">
        <v>-715.24</v>
      </c>
      <c r="E60" s="110">
        <v>-715.24</v>
      </c>
    </row>
    <row r="61" spans="1:5" x14ac:dyDescent="0.25">
      <c r="A61" s="107"/>
      <c r="B61" s="108" t="s">
        <v>163</v>
      </c>
      <c r="C61" s="109">
        <v>-632.15</v>
      </c>
      <c r="E61" s="110">
        <v>-632.15</v>
      </c>
    </row>
    <row r="62" spans="1:5" x14ac:dyDescent="0.25">
      <c r="A62" s="107"/>
      <c r="B62" s="108" t="s">
        <v>214</v>
      </c>
      <c r="C62" s="109">
        <v>-666.74</v>
      </c>
      <c r="E62" s="110">
        <v>-666.74</v>
      </c>
    </row>
    <row r="63" spans="1:5" x14ac:dyDescent="0.25">
      <c r="A63" s="102" t="s">
        <v>152</v>
      </c>
      <c r="B63" s="100"/>
      <c r="C63" s="105">
        <v>-3493.0200000000004</v>
      </c>
      <c r="D63" s="119"/>
      <c r="E63" s="106">
        <v>-3493.0200000000004</v>
      </c>
    </row>
    <row r="64" spans="1:5" x14ac:dyDescent="0.25">
      <c r="A64" s="102" t="s">
        <v>208</v>
      </c>
      <c r="B64" s="102" t="s">
        <v>207</v>
      </c>
      <c r="C64" s="105">
        <v>-440</v>
      </c>
      <c r="D64" s="119">
        <v>400</v>
      </c>
      <c r="E64" s="106">
        <v>-40</v>
      </c>
    </row>
    <row r="65" spans="1:5" x14ac:dyDescent="0.25">
      <c r="A65" s="102" t="s">
        <v>209</v>
      </c>
      <c r="B65" s="100"/>
      <c r="C65" s="105">
        <v>-440</v>
      </c>
      <c r="D65" s="119">
        <v>400</v>
      </c>
      <c r="E65" s="106">
        <v>-40</v>
      </c>
    </row>
    <row r="66" spans="1:5" x14ac:dyDescent="0.25">
      <c r="A66" s="102" t="s">
        <v>252</v>
      </c>
      <c r="B66" s="102" t="s">
        <v>250</v>
      </c>
      <c r="C66" s="105"/>
      <c r="D66" s="119">
        <v>50</v>
      </c>
      <c r="E66" s="106">
        <v>50</v>
      </c>
    </row>
    <row r="67" spans="1:5" x14ac:dyDescent="0.25">
      <c r="A67" s="102" t="s">
        <v>253</v>
      </c>
      <c r="B67" s="100"/>
      <c r="C67" s="105"/>
      <c r="D67" s="119">
        <v>50</v>
      </c>
      <c r="E67" s="106">
        <v>50</v>
      </c>
    </row>
    <row r="68" spans="1:5" x14ac:dyDescent="0.25">
      <c r="A68" s="102" t="s">
        <v>118</v>
      </c>
      <c r="B68" s="102" t="s">
        <v>205</v>
      </c>
      <c r="C68" s="105">
        <v>-23.96</v>
      </c>
      <c r="D68" s="119"/>
      <c r="E68" s="106">
        <v>-23.96</v>
      </c>
    </row>
    <row r="69" spans="1:5" x14ac:dyDescent="0.25">
      <c r="A69" s="102" t="s">
        <v>206</v>
      </c>
      <c r="B69" s="100"/>
      <c r="C69" s="105">
        <v>-23.96</v>
      </c>
      <c r="D69" s="119"/>
      <c r="E69" s="106">
        <v>-23.96</v>
      </c>
    </row>
    <row r="70" spans="1:5" x14ac:dyDescent="0.25">
      <c r="A70" s="102" t="s">
        <v>130</v>
      </c>
      <c r="B70" s="102" t="s">
        <v>142</v>
      </c>
      <c r="C70" s="105"/>
      <c r="D70" s="119">
        <v>649.5</v>
      </c>
      <c r="E70" s="106">
        <v>649.5</v>
      </c>
    </row>
    <row r="71" spans="1:5" x14ac:dyDescent="0.25">
      <c r="A71" s="107"/>
      <c r="B71" s="108" t="s">
        <v>130</v>
      </c>
      <c r="C71" s="109"/>
      <c r="D71" s="16">
        <v>3023.9999999999995</v>
      </c>
      <c r="E71" s="110">
        <v>3023.9999999999995</v>
      </c>
    </row>
    <row r="72" spans="1:5" x14ac:dyDescent="0.25">
      <c r="A72" s="107"/>
      <c r="B72" s="108" t="s">
        <v>262</v>
      </c>
      <c r="C72" s="109"/>
      <c r="D72" s="16">
        <v>24</v>
      </c>
      <c r="E72" s="110">
        <v>24</v>
      </c>
    </row>
    <row r="73" spans="1:5" x14ac:dyDescent="0.25">
      <c r="A73" s="107"/>
      <c r="B73" s="108" t="s">
        <v>263</v>
      </c>
      <c r="C73" s="109"/>
      <c r="D73" s="16">
        <v>15</v>
      </c>
      <c r="E73" s="110">
        <v>15</v>
      </c>
    </row>
    <row r="74" spans="1:5" x14ac:dyDescent="0.25">
      <c r="A74" s="107"/>
      <c r="B74" s="108" t="s">
        <v>264</v>
      </c>
      <c r="C74" s="109"/>
      <c r="D74" s="16">
        <v>10</v>
      </c>
      <c r="E74" s="110">
        <v>10</v>
      </c>
    </row>
    <row r="75" spans="1:5" x14ac:dyDescent="0.25">
      <c r="A75" s="107"/>
      <c r="B75" s="108" t="s">
        <v>269</v>
      </c>
      <c r="C75" s="109"/>
      <c r="D75" s="16">
        <v>7</v>
      </c>
      <c r="E75" s="110">
        <v>7</v>
      </c>
    </row>
    <row r="76" spans="1:5" x14ac:dyDescent="0.25">
      <c r="A76" s="107"/>
      <c r="B76" s="108" t="s">
        <v>270</v>
      </c>
      <c r="C76" s="109"/>
      <c r="D76" s="16">
        <v>11</v>
      </c>
      <c r="E76" s="110">
        <v>11</v>
      </c>
    </row>
    <row r="77" spans="1:5" x14ac:dyDescent="0.25">
      <c r="A77" s="102" t="s">
        <v>153</v>
      </c>
      <c r="B77" s="100"/>
      <c r="C77" s="105"/>
      <c r="D77" s="119">
        <v>3740.4999999999995</v>
      </c>
      <c r="E77" s="106">
        <v>3740.4999999999995</v>
      </c>
    </row>
    <row r="78" spans="1:5" x14ac:dyDescent="0.25">
      <c r="A78" s="102" t="s">
        <v>128</v>
      </c>
      <c r="B78" s="102" t="s">
        <v>130</v>
      </c>
      <c r="C78" s="105"/>
      <c r="D78" s="119">
        <v>284.39999999999998</v>
      </c>
      <c r="E78" s="106">
        <v>284.39999999999998</v>
      </c>
    </row>
    <row r="79" spans="1:5" x14ac:dyDescent="0.25">
      <c r="A79" s="102" t="s">
        <v>193</v>
      </c>
      <c r="B79" s="100"/>
      <c r="C79" s="105"/>
      <c r="D79" s="119">
        <v>284.39999999999998</v>
      </c>
      <c r="E79" s="106">
        <v>284.39999999999998</v>
      </c>
    </row>
    <row r="80" spans="1:5" x14ac:dyDescent="0.25">
      <c r="A80" s="102" t="s">
        <v>129</v>
      </c>
      <c r="B80" s="102" t="s">
        <v>130</v>
      </c>
      <c r="C80" s="105"/>
      <c r="D80" s="119">
        <v>167</v>
      </c>
      <c r="E80" s="106">
        <v>167</v>
      </c>
    </row>
    <row r="81" spans="1:5" x14ac:dyDescent="0.25">
      <c r="A81" s="102" t="s">
        <v>194</v>
      </c>
      <c r="B81" s="100"/>
      <c r="C81" s="105"/>
      <c r="D81" s="119">
        <v>167</v>
      </c>
      <c r="E81" s="106">
        <v>167</v>
      </c>
    </row>
    <row r="82" spans="1:5" x14ac:dyDescent="0.25">
      <c r="A82" s="102" t="s">
        <v>257</v>
      </c>
      <c r="B82" s="102" t="s">
        <v>130</v>
      </c>
      <c r="C82" s="105"/>
      <c r="D82" s="119">
        <v>100.5</v>
      </c>
      <c r="E82" s="106">
        <v>100.5</v>
      </c>
    </row>
    <row r="83" spans="1:5" x14ac:dyDescent="0.25">
      <c r="A83" s="107"/>
      <c r="B83" s="108" t="s">
        <v>257</v>
      </c>
      <c r="C83" s="109">
        <v>-8000</v>
      </c>
      <c r="E83" s="110">
        <v>-8000</v>
      </c>
    </row>
    <row r="84" spans="1:5" x14ac:dyDescent="0.25">
      <c r="A84" s="107"/>
      <c r="B84" s="108" t="s">
        <v>267</v>
      </c>
      <c r="C84" s="109">
        <v>-4000</v>
      </c>
      <c r="D84" s="16">
        <v>4000</v>
      </c>
      <c r="E84" s="110">
        <v>0</v>
      </c>
    </row>
    <row r="85" spans="1:5" x14ac:dyDescent="0.25">
      <c r="A85" s="102" t="s">
        <v>268</v>
      </c>
      <c r="B85" s="100"/>
      <c r="C85" s="105">
        <v>-12000</v>
      </c>
      <c r="D85" s="119">
        <v>4100.5</v>
      </c>
      <c r="E85" s="106">
        <v>-7899.5</v>
      </c>
    </row>
    <row r="86" spans="1:5" x14ac:dyDescent="0.25">
      <c r="A86" s="111" t="s">
        <v>113</v>
      </c>
      <c r="B86" s="112"/>
      <c r="C86" s="113">
        <v>-24955.519999999997</v>
      </c>
      <c r="D86" s="120">
        <v>19789.61</v>
      </c>
      <c r="E86" s="114">
        <v>-5165.9100000000008</v>
      </c>
    </row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D7EB5-6773-42ED-B9BC-4E57EC8218A8}">
  <sheetPr codeName="wks07">
    <pageSetUpPr fitToPage="1"/>
  </sheetPr>
  <dimension ref="A1:G61"/>
  <sheetViews>
    <sheetView showGridLines="0" zoomScaleNormal="100" workbookViewId="0"/>
  </sheetViews>
  <sheetFormatPr baseColWidth="10" defaultColWidth="11.54296875" defaultRowHeight="12.5" x14ac:dyDescent="0.25"/>
  <cols>
    <col min="1" max="1" width="17.6328125" style="19" customWidth="1"/>
    <col min="2" max="2" width="17.6328125" style="16" customWidth="1"/>
    <col min="3" max="3" width="24.453125" style="19" bestFit="1" customWidth="1"/>
    <col min="4" max="4" width="10.08984375" style="19" bestFit="1" customWidth="1"/>
    <col min="5" max="5" width="8.453125" style="19" bestFit="1" customWidth="1"/>
    <col min="6" max="7" width="17.6328125" style="19" customWidth="1"/>
    <col min="8" max="16384" width="11.54296875" style="17"/>
  </cols>
  <sheetData>
    <row r="1" spans="1:7" s="25" customFormat="1" ht="36.5" customHeight="1" x14ac:dyDescent="0.25">
      <c r="A1" s="142" t="str">
        <f>ASSOCIATION &amp; " - Compte de Résultat " &amp; ANNEECOMPTA</f>
        <v>Secours Alimentaire - Compte de Résultat 2024</v>
      </c>
      <c r="B1" s="143"/>
      <c r="C1" s="143"/>
      <c r="D1" s="143"/>
      <c r="E1" s="143"/>
      <c r="F1" s="143"/>
      <c r="G1" s="143"/>
    </row>
    <row r="2" spans="1:7" s="25" customFormat="1" ht="13.9" customHeight="1" x14ac:dyDescent="0.25">
      <c r="A2" s="41"/>
      <c r="B2" s="41"/>
      <c r="C2" s="41"/>
      <c r="D2" s="41"/>
      <c r="E2" s="41"/>
      <c r="F2"/>
      <c r="G2"/>
    </row>
    <row r="3" spans="1:7" s="25" customFormat="1" ht="45" customHeight="1" x14ac:dyDescent="0.25">
      <c r="A3" s="41"/>
      <c r="B3" s="41"/>
      <c r="C3" s="41"/>
      <c r="D3" s="41"/>
      <c r="E3" s="41"/>
      <c r="F3"/>
      <c r="G3"/>
    </row>
    <row r="4" spans="1:7" x14ac:dyDescent="0.25">
      <c r="B4"/>
      <c r="C4" s="99" t="s">
        <v>44</v>
      </c>
      <c r="D4" s="116" t="s">
        <v>16</v>
      </c>
      <c r="E4" s="117"/>
      <c r="F4"/>
      <c r="G4"/>
    </row>
    <row r="5" spans="1:7" x14ac:dyDescent="0.25">
      <c r="B5"/>
      <c r="C5" s="99" t="s">
        <v>20</v>
      </c>
      <c r="D5" s="105" t="s">
        <v>136</v>
      </c>
      <c r="E5" s="123" t="s">
        <v>147</v>
      </c>
      <c r="F5"/>
      <c r="G5"/>
    </row>
    <row r="6" spans="1:7" x14ac:dyDescent="0.25">
      <c r="B6"/>
      <c r="C6" s="102" t="s">
        <v>156</v>
      </c>
      <c r="D6" s="105">
        <v>-400.56</v>
      </c>
      <c r="E6" s="123">
        <v>11.99</v>
      </c>
      <c r="F6"/>
      <c r="G6"/>
    </row>
    <row r="7" spans="1:7" x14ac:dyDescent="0.25">
      <c r="B7"/>
      <c r="C7" s="108" t="s">
        <v>120</v>
      </c>
      <c r="D7" s="109">
        <v>-293.97000000000003</v>
      </c>
      <c r="E7" s="124"/>
      <c r="F7"/>
      <c r="G7"/>
    </row>
    <row r="8" spans="1:7" x14ac:dyDescent="0.25">
      <c r="B8"/>
      <c r="C8" s="108" t="s">
        <v>124</v>
      </c>
      <c r="D8" s="109">
        <v>-721.98</v>
      </c>
      <c r="E8" s="124">
        <v>142</v>
      </c>
      <c r="F8"/>
      <c r="G8"/>
    </row>
    <row r="9" spans="1:7" x14ac:dyDescent="0.25">
      <c r="B9"/>
      <c r="C9" s="108" t="s">
        <v>122</v>
      </c>
      <c r="D9" s="109">
        <v>-280</v>
      </c>
      <c r="E9" s="124"/>
      <c r="F9"/>
      <c r="G9"/>
    </row>
    <row r="10" spans="1:7" x14ac:dyDescent="0.25">
      <c r="B10"/>
      <c r="C10" s="108" t="s">
        <v>135</v>
      </c>
      <c r="D10" s="109"/>
      <c r="E10" s="124">
        <v>726.5</v>
      </c>
      <c r="F10"/>
      <c r="G10"/>
    </row>
    <row r="11" spans="1:7" x14ac:dyDescent="0.25">
      <c r="B11"/>
      <c r="C11" s="108" t="s">
        <v>127</v>
      </c>
      <c r="D11" s="109"/>
      <c r="E11" s="124">
        <v>1714.5</v>
      </c>
      <c r="F11"/>
      <c r="G11"/>
    </row>
    <row r="12" spans="1:7" x14ac:dyDescent="0.25">
      <c r="B12"/>
      <c r="C12" s="108" t="s">
        <v>173</v>
      </c>
      <c r="D12" s="109">
        <v>-5970</v>
      </c>
      <c r="E12" s="124">
        <v>5970</v>
      </c>
      <c r="F12"/>
      <c r="G12"/>
    </row>
    <row r="13" spans="1:7" x14ac:dyDescent="0.25">
      <c r="B13"/>
      <c r="C13" s="108" t="s">
        <v>172</v>
      </c>
      <c r="D13" s="109">
        <v>-1052.46</v>
      </c>
      <c r="E13" s="124">
        <v>1052.46</v>
      </c>
      <c r="F13"/>
      <c r="G13"/>
    </row>
    <row r="14" spans="1:7" x14ac:dyDescent="0.25">
      <c r="B14"/>
      <c r="C14" s="108" t="s">
        <v>241</v>
      </c>
      <c r="D14" s="109">
        <v>-162.25</v>
      </c>
      <c r="E14" s="124">
        <v>16.5</v>
      </c>
      <c r="F14"/>
      <c r="G14"/>
    </row>
    <row r="15" spans="1:7" x14ac:dyDescent="0.25">
      <c r="B15"/>
      <c r="C15" s="108" t="s">
        <v>131</v>
      </c>
      <c r="D15" s="109"/>
      <c r="E15" s="124">
        <v>1343.26</v>
      </c>
      <c r="F15"/>
      <c r="G15"/>
    </row>
    <row r="16" spans="1:7" x14ac:dyDescent="0.25">
      <c r="B16"/>
      <c r="C16" s="108" t="s">
        <v>133</v>
      </c>
      <c r="D16" s="109">
        <v>-100</v>
      </c>
      <c r="E16" s="124"/>
      <c r="F16"/>
      <c r="G16"/>
    </row>
    <row r="17" spans="2:7" x14ac:dyDescent="0.25">
      <c r="B17"/>
      <c r="C17" s="108" t="s">
        <v>132</v>
      </c>
      <c r="D17" s="109"/>
      <c r="E17" s="124">
        <v>70</v>
      </c>
      <c r="F17"/>
      <c r="G17"/>
    </row>
    <row r="18" spans="2:7" x14ac:dyDescent="0.25">
      <c r="B18"/>
      <c r="C18" s="108" t="s">
        <v>117</v>
      </c>
      <c r="D18" s="109">
        <v>-17.32</v>
      </c>
      <c r="E18" s="124"/>
      <c r="F18"/>
      <c r="G18"/>
    </row>
    <row r="19" spans="2:7" x14ac:dyDescent="0.25">
      <c r="B19"/>
      <c r="C19" s="108" t="s">
        <v>119</v>
      </c>
      <c r="D19" s="109">
        <v>-3493.0200000000004</v>
      </c>
      <c r="E19" s="124"/>
      <c r="F19"/>
      <c r="G19"/>
    </row>
    <row r="20" spans="2:7" x14ac:dyDescent="0.25">
      <c r="B20"/>
      <c r="C20" s="108" t="s">
        <v>208</v>
      </c>
      <c r="D20" s="109">
        <v>-440</v>
      </c>
      <c r="E20" s="124">
        <v>400</v>
      </c>
      <c r="F20"/>
      <c r="G20"/>
    </row>
    <row r="21" spans="2:7" x14ac:dyDescent="0.25">
      <c r="B21"/>
      <c r="C21" s="108" t="s">
        <v>252</v>
      </c>
      <c r="D21" s="109"/>
      <c r="E21" s="124">
        <v>50</v>
      </c>
      <c r="F21"/>
      <c r="G21"/>
    </row>
    <row r="22" spans="2:7" x14ac:dyDescent="0.25">
      <c r="B22"/>
      <c r="C22" s="108" t="s">
        <v>118</v>
      </c>
      <c r="D22" s="109">
        <v>-23.96</v>
      </c>
      <c r="E22" s="124"/>
      <c r="F22"/>
      <c r="G22"/>
    </row>
    <row r="23" spans="2:7" x14ac:dyDescent="0.25">
      <c r="B23"/>
      <c r="C23" s="108" t="s">
        <v>130</v>
      </c>
      <c r="D23" s="109"/>
      <c r="E23" s="124">
        <v>3740.4999999999995</v>
      </c>
      <c r="F23"/>
      <c r="G23"/>
    </row>
    <row r="24" spans="2:7" x14ac:dyDescent="0.25">
      <c r="B24"/>
      <c r="C24" s="108" t="s">
        <v>128</v>
      </c>
      <c r="D24" s="109"/>
      <c r="E24" s="124">
        <v>284.39999999999998</v>
      </c>
      <c r="F24"/>
      <c r="G24"/>
    </row>
    <row r="25" spans="2:7" x14ac:dyDescent="0.25">
      <c r="B25"/>
      <c r="C25" s="108" t="s">
        <v>129</v>
      </c>
      <c r="D25" s="109"/>
      <c r="E25" s="124">
        <v>167</v>
      </c>
      <c r="F25"/>
      <c r="G25"/>
    </row>
    <row r="26" spans="2:7" x14ac:dyDescent="0.25">
      <c r="B26"/>
      <c r="C26" s="125" t="s">
        <v>257</v>
      </c>
      <c r="D26" s="126">
        <v>-12000</v>
      </c>
      <c r="E26" s="127">
        <v>4100.5</v>
      </c>
      <c r="F26"/>
      <c r="G26"/>
    </row>
    <row r="27" spans="2:7" customFormat="1" x14ac:dyDescent="0.25"/>
    <row r="28" spans="2:7" customFormat="1" x14ac:dyDescent="0.25"/>
    <row r="29" spans="2:7" customFormat="1" x14ac:dyDescent="0.25"/>
    <row r="30" spans="2:7" customFormat="1" x14ac:dyDescent="0.25"/>
    <row r="31" spans="2:7" customFormat="1" x14ac:dyDescent="0.25"/>
    <row r="32" spans="2: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6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drawing r:id="rId3"/>
  <legacyDrawingHF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BDED-C044-4FF5-8AA9-C16023FB40F7}">
  <sheetPr codeName="wks09">
    <pageSetUpPr fitToPage="1"/>
  </sheetPr>
  <dimension ref="A1:M185"/>
  <sheetViews>
    <sheetView showGridLines="0" workbookViewId="0">
      <pane ySplit="8" topLeftCell="A9" activePane="bottomLeft" state="frozen"/>
      <selection pane="bottomLeft"/>
    </sheetView>
  </sheetViews>
  <sheetFormatPr baseColWidth="10" defaultColWidth="11.54296875" defaultRowHeight="12.5" x14ac:dyDescent="0.25"/>
  <cols>
    <col min="1" max="1" width="15.1796875" customWidth="1"/>
    <col min="2" max="2" width="14.36328125" bestFit="1" customWidth="1"/>
    <col min="3" max="3" width="6.81640625" bestFit="1" customWidth="1"/>
    <col min="4" max="4" width="11.54296875" bestFit="1" customWidth="1"/>
    <col min="5" max="5" width="28.1796875" bestFit="1" customWidth="1"/>
    <col min="6" max="6" width="23.54296875" bestFit="1" customWidth="1"/>
    <col min="7" max="7" width="10.08984375" bestFit="1" customWidth="1"/>
    <col min="8" max="8" width="11.26953125" style="16" bestFit="1" customWidth="1"/>
    <col min="9" max="9" width="10.26953125" style="16" bestFit="1" customWidth="1"/>
    <col min="10" max="10" width="11.54296875" style="17" customWidth="1"/>
    <col min="11" max="12" width="8" style="17" customWidth="1"/>
    <col min="13" max="13" width="9" style="17" bestFit="1" customWidth="1"/>
    <col min="14" max="16384" width="11.54296875" style="17"/>
  </cols>
  <sheetData>
    <row r="1" spans="1:13" s="13" customFormat="1" ht="25" x14ac:dyDescent="0.5">
      <c r="A1" s="36" t="str">
        <f>ASSOCIATION &amp; " - Banque " &amp; ANNEECOMPTA</f>
        <v>Secours Alimentaire - Banque 2024</v>
      </c>
      <c r="B1" s="22"/>
      <c r="C1" s="24"/>
      <c r="D1" s="24"/>
      <c r="E1" s="24"/>
      <c r="F1" s="22"/>
      <c r="G1" s="38"/>
      <c r="H1" s="42"/>
      <c r="I1" s="42"/>
    </row>
    <row r="2" spans="1:13" s="13" customFormat="1" ht="25" x14ac:dyDescent="0.5">
      <c r="A2" s="23"/>
      <c r="B2" s="22"/>
      <c r="C2" s="24"/>
      <c r="D2" s="24"/>
      <c r="E2" s="24"/>
      <c r="F2" s="22"/>
      <c r="H2" s="42"/>
      <c r="I2" s="42"/>
    </row>
    <row r="3" spans="1:13" s="13" customFormat="1" ht="10.15" customHeight="1" x14ac:dyDescent="0.5">
      <c r="A3" s="23"/>
      <c r="B3" s="22"/>
      <c r="C3" s="24"/>
      <c r="D3" s="24"/>
      <c r="E3" s="24"/>
      <c r="F3" s="22"/>
      <c r="H3" s="42"/>
      <c r="I3" s="42"/>
    </row>
    <row r="7" spans="1:13" x14ac:dyDescent="0.25">
      <c r="A7" s="99" t="s">
        <v>44</v>
      </c>
      <c r="B7" s="100"/>
      <c r="C7" s="100"/>
      <c r="D7" s="100"/>
      <c r="E7" s="100"/>
      <c r="F7" s="100"/>
      <c r="G7" s="99" t="s">
        <v>21</v>
      </c>
      <c r="H7" s="101"/>
      <c r="I7"/>
      <c r="J7"/>
      <c r="K7"/>
      <c r="L7"/>
      <c r="M7"/>
    </row>
    <row r="8" spans="1:13" x14ac:dyDescent="0.25">
      <c r="A8" s="99" t="s">
        <v>39</v>
      </c>
      <c r="B8" s="99" t="s">
        <v>16</v>
      </c>
      <c r="C8" s="99" t="s">
        <v>32</v>
      </c>
      <c r="D8" s="99" t="s">
        <v>18</v>
      </c>
      <c r="E8" s="99" t="s">
        <v>19</v>
      </c>
      <c r="F8" s="99" t="s">
        <v>20</v>
      </c>
      <c r="G8" s="102" t="s">
        <v>13</v>
      </c>
      <c r="H8" s="103" t="s">
        <v>113</v>
      </c>
      <c r="I8"/>
      <c r="J8"/>
      <c r="K8"/>
      <c r="L8"/>
      <c r="M8"/>
    </row>
    <row r="9" spans="1:13" x14ac:dyDescent="0.25">
      <c r="A9" s="102" t="s">
        <v>77</v>
      </c>
      <c r="B9" s="102" t="s">
        <v>22</v>
      </c>
      <c r="C9" s="102">
        <v>1</v>
      </c>
      <c r="D9" s="104">
        <v>45292</v>
      </c>
      <c r="E9" s="102" t="s">
        <v>23</v>
      </c>
      <c r="F9" s="102" t="s">
        <v>24</v>
      </c>
      <c r="G9" s="105">
        <v>11783.79</v>
      </c>
      <c r="H9" s="106">
        <v>11783.79</v>
      </c>
      <c r="I9"/>
      <c r="J9"/>
      <c r="K9"/>
      <c r="L9"/>
      <c r="M9"/>
    </row>
    <row r="10" spans="1:13" x14ac:dyDescent="0.25">
      <c r="A10" s="107"/>
      <c r="B10" s="102" t="s">
        <v>28</v>
      </c>
      <c r="C10" s="100"/>
      <c r="D10" s="100"/>
      <c r="E10" s="100"/>
      <c r="F10" s="100"/>
      <c r="G10" s="105">
        <v>11783.79</v>
      </c>
      <c r="H10" s="106">
        <v>11783.79</v>
      </c>
      <c r="I10"/>
      <c r="J10"/>
      <c r="K10"/>
      <c r="L10"/>
      <c r="M10"/>
    </row>
    <row r="11" spans="1:13" x14ac:dyDescent="0.25">
      <c r="A11" s="102" t="s">
        <v>78</v>
      </c>
      <c r="B11" s="100"/>
      <c r="C11" s="100"/>
      <c r="D11" s="100"/>
      <c r="E11" s="100"/>
      <c r="F11" s="100"/>
      <c r="G11" s="105">
        <v>11783.79</v>
      </c>
      <c r="H11" s="106">
        <v>11783.79</v>
      </c>
      <c r="I11"/>
      <c r="J11"/>
      <c r="K11"/>
      <c r="L11"/>
      <c r="M11"/>
    </row>
    <row r="12" spans="1:13" x14ac:dyDescent="0.25">
      <c r="A12" s="102" t="s">
        <v>202</v>
      </c>
      <c r="B12" s="102" t="s">
        <v>136</v>
      </c>
      <c r="C12" s="102">
        <v>1</v>
      </c>
      <c r="D12" s="104">
        <v>45302</v>
      </c>
      <c r="E12" s="102" t="s">
        <v>240</v>
      </c>
      <c r="F12" s="102" t="s">
        <v>241</v>
      </c>
      <c r="G12" s="105">
        <v>-60.75</v>
      </c>
      <c r="H12" s="106">
        <v>-60.75</v>
      </c>
      <c r="I12"/>
      <c r="J12"/>
      <c r="K12"/>
      <c r="L12"/>
      <c r="M12"/>
    </row>
    <row r="13" spans="1:13" x14ac:dyDescent="0.25">
      <c r="A13" s="107"/>
      <c r="B13" s="107"/>
      <c r="C13" s="107"/>
      <c r="D13" s="104">
        <v>45309</v>
      </c>
      <c r="E13" s="102" t="s">
        <v>137</v>
      </c>
      <c r="F13" s="102" t="s">
        <v>124</v>
      </c>
      <c r="G13" s="105">
        <v>-150</v>
      </c>
      <c r="H13" s="106">
        <v>-150</v>
      </c>
      <c r="I13"/>
      <c r="J13"/>
      <c r="K13"/>
      <c r="L13"/>
      <c r="M13"/>
    </row>
    <row r="14" spans="1:13" x14ac:dyDescent="0.25">
      <c r="A14" s="107"/>
      <c r="B14" s="107"/>
      <c r="C14" s="107"/>
      <c r="D14" s="107"/>
      <c r="E14" s="102" t="s">
        <v>138</v>
      </c>
      <c r="F14" s="102" t="s">
        <v>124</v>
      </c>
      <c r="G14" s="105">
        <v>-100</v>
      </c>
      <c r="H14" s="106">
        <v>-100</v>
      </c>
      <c r="I14"/>
      <c r="J14"/>
      <c r="K14"/>
      <c r="L14"/>
      <c r="M14"/>
    </row>
    <row r="15" spans="1:13" x14ac:dyDescent="0.25">
      <c r="A15" s="107"/>
      <c r="B15" s="107"/>
      <c r="C15" s="107"/>
      <c r="D15" s="107"/>
      <c r="E15" s="102" t="s">
        <v>139</v>
      </c>
      <c r="F15" s="102" t="s">
        <v>122</v>
      </c>
      <c r="G15" s="105">
        <v>-100</v>
      </c>
      <c r="H15" s="106">
        <v>-100</v>
      </c>
      <c r="I15"/>
      <c r="J15"/>
      <c r="K15"/>
      <c r="L15"/>
      <c r="M15"/>
    </row>
    <row r="16" spans="1:13" x14ac:dyDescent="0.25">
      <c r="A16" s="107"/>
      <c r="B16" s="107"/>
      <c r="C16" s="107"/>
      <c r="D16" s="107"/>
      <c r="E16" s="102" t="s">
        <v>140</v>
      </c>
      <c r="F16" s="102" t="s">
        <v>119</v>
      </c>
      <c r="G16" s="105">
        <v>-746.23</v>
      </c>
      <c r="H16" s="106">
        <v>-746.23</v>
      </c>
      <c r="I16"/>
      <c r="J16"/>
      <c r="K16"/>
      <c r="L16"/>
      <c r="M16"/>
    </row>
    <row r="17" spans="1:13" x14ac:dyDescent="0.25">
      <c r="A17" s="107"/>
      <c r="B17" s="107"/>
      <c r="C17" s="107"/>
      <c r="D17" s="104">
        <v>45312</v>
      </c>
      <c r="E17" s="102" t="s">
        <v>257</v>
      </c>
      <c r="F17" s="102" t="s">
        <v>257</v>
      </c>
      <c r="G17" s="105">
        <v>-8000</v>
      </c>
      <c r="H17" s="106">
        <v>-8000</v>
      </c>
      <c r="I17"/>
      <c r="J17"/>
      <c r="K17"/>
      <c r="L17"/>
      <c r="M17"/>
    </row>
    <row r="18" spans="1:13" x14ac:dyDescent="0.25">
      <c r="A18" s="107"/>
      <c r="B18" s="107"/>
      <c r="C18" s="107"/>
      <c r="D18" s="104">
        <v>45313</v>
      </c>
      <c r="E18" s="102" t="s">
        <v>205</v>
      </c>
      <c r="F18" s="102" t="s">
        <v>118</v>
      </c>
      <c r="G18" s="105">
        <v>-5.99</v>
      </c>
      <c r="H18" s="106">
        <v>-5.99</v>
      </c>
      <c r="I18"/>
      <c r="J18"/>
      <c r="K18"/>
      <c r="L18"/>
      <c r="M18"/>
    </row>
    <row r="19" spans="1:13" x14ac:dyDescent="0.25">
      <c r="A19" s="107"/>
      <c r="B19" s="107"/>
      <c r="C19" s="107"/>
      <c r="D19" s="104">
        <v>45321</v>
      </c>
      <c r="E19" s="102" t="s">
        <v>141</v>
      </c>
      <c r="F19" s="102" t="s">
        <v>122</v>
      </c>
      <c r="G19" s="105">
        <v>-100</v>
      </c>
      <c r="H19" s="106">
        <v>-100</v>
      </c>
      <c r="I19"/>
      <c r="J19"/>
      <c r="K19"/>
      <c r="L19"/>
      <c r="M19"/>
    </row>
    <row r="20" spans="1:13" x14ac:dyDescent="0.25">
      <c r="A20" s="107"/>
      <c r="B20" s="107"/>
      <c r="C20" s="102">
        <v>2</v>
      </c>
      <c r="D20" s="104">
        <v>45323</v>
      </c>
      <c r="E20" s="102" t="s">
        <v>201</v>
      </c>
      <c r="F20" s="102" t="s">
        <v>117</v>
      </c>
      <c r="G20" s="105">
        <v>-4.33</v>
      </c>
      <c r="H20" s="106">
        <v>-4.33</v>
      </c>
      <c r="I20"/>
      <c r="J20"/>
      <c r="K20"/>
      <c r="L20"/>
      <c r="M20"/>
    </row>
    <row r="21" spans="1:13" x14ac:dyDescent="0.25">
      <c r="A21" s="107"/>
      <c r="B21" s="107"/>
      <c r="C21" s="107"/>
      <c r="D21" s="104">
        <v>45335</v>
      </c>
      <c r="E21" s="102" t="s">
        <v>146</v>
      </c>
      <c r="F21" s="102" t="s">
        <v>156</v>
      </c>
      <c r="G21" s="105">
        <v>-17.54</v>
      </c>
      <c r="H21" s="106">
        <v>-17.54</v>
      </c>
      <c r="I21"/>
      <c r="J21"/>
      <c r="K21"/>
      <c r="L21"/>
      <c r="M21"/>
    </row>
    <row r="22" spans="1:13" x14ac:dyDescent="0.25">
      <c r="A22" s="107"/>
      <c r="B22" s="107"/>
      <c r="C22" s="107"/>
      <c r="D22" s="104">
        <v>45338</v>
      </c>
      <c r="E22" s="102" t="s">
        <v>143</v>
      </c>
      <c r="F22" s="102" t="s">
        <v>122</v>
      </c>
      <c r="G22" s="105">
        <v>-80</v>
      </c>
      <c r="H22" s="106">
        <v>-80</v>
      </c>
      <c r="I22"/>
      <c r="J22"/>
      <c r="K22"/>
      <c r="L22"/>
      <c r="M22"/>
    </row>
    <row r="23" spans="1:13" x14ac:dyDescent="0.25">
      <c r="A23" s="107"/>
      <c r="B23" s="107"/>
      <c r="C23" s="107"/>
      <c r="D23" s="104">
        <v>45341</v>
      </c>
      <c r="E23" s="102" t="s">
        <v>205</v>
      </c>
      <c r="F23" s="102" t="s">
        <v>118</v>
      </c>
      <c r="G23" s="105">
        <v>-5.99</v>
      </c>
      <c r="H23" s="106">
        <v>-5.99</v>
      </c>
      <c r="I23"/>
      <c r="J23"/>
      <c r="K23"/>
      <c r="L23"/>
      <c r="M23"/>
    </row>
    <row r="24" spans="1:13" x14ac:dyDescent="0.25">
      <c r="A24" s="107"/>
      <c r="B24" s="107"/>
      <c r="C24" s="107"/>
      <c r="D24" s="104">
        <v>45342</v>
      </c>
      <c r="E24" s="102" t="s">
        <v>144</v>
      </c>
      <c r="F24" s="102" t="s">
        <v>133</v>
      </c>
      <c r="G24" s="105">
        <v>-100</v>
      </c>
      <c r="H24" s="106">
        <v>-100</v>
      </c>
      <c r="I24"/>
      <c r="J24"/>
      <c r="K24"/>
      <c r="L24"/>
      <c r="M24"/>
    </row>
    <row r="25" spans="1:13" x14ac:dyDescent="0.25">
      <c r="A25" s="107"/>
      <c r="B25" s="107"/>
      <c r="C25" s="107"/>
      <c r="D25" s="107"/>
      <c r="E25" s="102" t="s">
        <v>157</v>
      </c>
      <c r="F25" s="102" t="s">
        <v>119</v>
      </c>
      <c r="G25" s="105">
        <v>-732.66</v>
      </c>
      <c r="H25" s="106">
        <v>-732.66</v>
      </c>
      <c r="I25"/>
      <c r="J25"/>
      <c r="K25"/>
      <c r="L25"/>
      <c r="M25"/>
    </row>
    <row r="26" spans="1:13" x14ac:dyDescent="0.25">
      <c r="A26" s="107"/>
      <c r="B26" s="107"/>
      <c r="C26" s="107"/>
      <c r="D26" s="104">
        <v>45343</v>
      </c>
      <c r="E26" s="102" t="s">
        <v>146</v>
      </c>
      <c r="F26" s="102" t="s">
        <v>120</v>
      </c>
      <c r="G26" s="105">
        <v>-146.81</v>
      </c>
      <c r="H26" s="106">
        <v>-146.81</v>
      </c>
      <c r="I26"/>
      <c r="J26"/>
      <c r="K26"/>
      <c r="L26"/>
      <c r="M26"/>
    </row>
    <row r="27" spans="1:13" x14ac:dyDescent="0.25">
      <c r="A27" s="107"/>
      <c r="B27" s="107"/>
      <c r="C27" s="107"/>
      <c r="D27" s="107"/>
      <c r="E27" s="102" t="s">
        <v>240</v>
      </c>
      <c r="F27" s="102" t="s">
        <v>241</v>
      </c>
      <c r="G27" s="105">
        <v>-85</v>
      </c>
      <c r="H27" s="106">
        <v>-85</v>
      </c>
      <c r="I27"/>
      <c r="J27"/>
      <c r="K27"/>
      <c r="L27"/>
      <c r="M27"/>
    </row>
    <row r="28" spans="1:13" x14ac:dyDescent="0.25">
      <c r="A28" s="107"/>
      <c r="B28" s="107"/>
      <c r="C28" s="102">
        <v>3</v>
      </c>
      <c r="D28" s="104">
        <v>45352</v>
      </c>
      <c r="E28" s="102" t="s">
        <v>201</v>
      </c>
      <c r="F28" s="102" t="s">
        <v>117</v>
      </c>
      <c r="G28" s="105">
        <v>-4.33</v>
      </c>
      <c r="H28" s="106">
        <v>-4.33</v>
      </c>
      <c r="I28"/>
      <c r="J28"/>
      <c r="K28"/>
      <c r="L28"/>
      <c r="M28"/>
    </row>
    <row r="29" spans="1:13" x14ac:dyDescent="0.25">
      <c r="A29" s="107"/>
      <c r="B29" s="107"/>
      <c r="C29" s="107"/>
      <c r="D29" s="104">
        <v>45365</v>
      </c>
      <c r="E29" s="102" t="s">
        <v>158</v>
      </c>
      <c r="F29" s="102" t="s">
        <v>124</v>
      </c>
      <c r="G29" s="105">
        <v>-110</v>
      </c>
      <c r="H29" s="106">
        <v>-110</v>
      </c>
      <c r="I29"/>
      <c r="J29"/>
      <c r="K29"/>
      <c r="L29"/>
      <c r="M29"/>
    </row>
    <row r="30" spans="1:13" x14ac:dyDescent="0.25">
      <c r="A30" s="107"/>
      <c r="B30" s="107"/>
      <c r="C30" s="107"/>
      <c r="D30" s="104">
        <v>45367</v>
      </c>
      <c r="E30" s="102" t="s">
        <v>159</v>
      </c>
      <c r="F30" s="102" t="s">
        <v>156</v>
      </c>
      <c r="G30" s="105">
        <v>-27.9</v>
      </c>
      <c r="H30" s="106">
        <v>-27.9</v>
      </c>
      <c r="I30"/>
      <c r="J30"/>
      <c r="K30"/>
      <c r="L30"/>
      <c r="M30"/>
    </row>
    <row r="31" spans="1:13" x14ac:dyDescent="0.25">
      <c r="A31" s="107"/>
      <c r="B31" s="107"/>
      <c r="C31" s="107"/>
      <c r="D31" s="104">
        <v>45369</v>
      </c>
      <c r="E31" s="102" t="s">
        <v>161</v>
      </c>
      <c r="F31" s="102" t="s">
        <v>119</v>
      </c>
      <c r="G31" s="105">
        <v>-715.24</v>
      </c>
      <c r="H31" s="106">
        <v>-715.24</v>
      </c>
      <c r="I31"/>
      <c r="J31"/>
      <c r="K31"/>
      <c r="L31"/>
      <c r="M31"/>
    </row>
    <row r="32" spans="1:13" x14ac:dyDescent="0.25">
      <c r="A32" s="107"/>
      <c r="B32" s="107"/>
      <c r="C32" s="107"/>
      <c r="D32" s="104">
        <v>45371</v>
      </c>
      <c r="E32" s="102" t="s">
        <v>160</v>
      </c>
      <c r="F32" s="102" t="s">
        <v>124</v>
      </c>
      <c r="G32" s="105">
        <v>-100</v>
      </c>
      <c r="H32" s="106">
        <v>-100</v>
      </c>
      <c r="I32"/>
      <c r="J32"/>
      <c r="K32"/>
      <c r="L32"/>
      <c r="M32"/>
    </row>
    <row r="33" spans="1:13" x14ac:dyDescent="0.25">
      <c r="A33" s="107"/>
      <c r="B33" s="107"/>
      <c r="C33" s="107"/>
      <c r="D33" s="104">
        <v>45373</v>
      </c>
      <c r="E33" s="102" t="s">
        <v>205</v>
      </c>
      <c r="F33" s="102" t="s">
        <v>118</v>
      </c>
      <c r="G33" s="105">
        <v>-5.99</v>
      </c>
      <c r="H33" s="106">
        <v>-5.99</v>
      </c>
      <c r="I33"/>
      <c r="J33"/>
      <c r="K33"/>
      <c r="L33"/>
      <c r="M33"/>
    </row>
    <row r="34" spans="1:13" x14ac:dyDescent="0.25">
      <c r="A34" s="107"/>
      <c r="B34" s="107"/>
      <c r="C34" s="107"/>
      <c r="D34" s="104">
        <v>45381</v>
      </c>
      <c r="E34" s="102" t="s">
        <v>201</v>
      </c>
      <c r="F34" s="102" t="s">
        <v>117</v>
      </c>
      <c r="G34" s="105">
        <v>-4.33</v>
      </c>
      <c r="H34" s="106">
        <v>-4.33</v>
      </c>
      <c r="I34"/>
      <c r="J34"/>
      <c r="K34"/>
      <c r="L34"/>
      <c r="M34"/>
    </row>
    <row r="35" spans="1:13" x14ac:dyDescent="0.25">
      <c r="A35" s="107"/>
      <c r="B35" s="107"/>
      <c r="C35" s="102">
        <v>4</v>
      </c>
      <c r="D35" s="104">
        <v>45394</v>
      </c>
      <c r="E35" s="102" t="s">
        <v>162</v>
      </c>
      <c r="F35" s="102" t="s">
        <v>156</v>
      </c>
      <c r="G35" s="105">
        <v>-31.98</v>
      </c>
      <c r="H35" s="106">
        <v>-31.98</v>
      </c>
      <c r="I35"/>
      <c r="J35"/>
      <c r="K35"/>
      <c r="L35"/>
      <c r="M35"/>
    </row>
    <row r="36" spans="1:13" x14ac:dyDescent="0.25">
      <c r="A36" s="107"/>
      <c r="B36" s="107"/>
      <c r="C36" s="107"/>
      <c r="D36" s="104">
        <v>45399</v>
      </c>
      <c r="E36" s="102" t="s">
        <v>163</v>
      </c>
      <c r="F36" s="102" t="s">
        <v>119</v>
      </c>
      <c r="G36" s="105">
        <v>-632.15</v>
      </c>
      <c r="H36" s="106">
        <v>-632.15</v>
      </c>
      <c r="I36"/>
      <c r="J36"/>
      <c r="K36"/>
      <c r="L36"/>
      <c r="M36"/>
    </row>
    <row r="37" spans="1:13" x14ac:dyDescent="0.25">
      <c r="A37" s="107"/>
      <c r="B37" s="107"/>
      <c r="C37" s="107"/>
      <c r="D37" s="104">
        <v>45404</v>
      </c>
      <c r="E37" s="102" t="s">
        <v>205</v>
      </c>
      <c r="F37" s="102" t="s">
        <v>118</v>
      </c>
      <c r="G37" s="105">
        <v>-5.99</v>
      </c>
      <c r="H37" s="106">
        <v>-5.99</v>
      </c>
      <c r="I37"/>
      <c r="J37"/>
      <c r="K37"/>
      <c r="L37"/>
      <c r="M37"/>
    </row>
    <row r="38" spans="1:13" x14ac:dyDescent="0.25">
      <c r="A38" s="107"/>
      <c r="B38" s="107"/>
      <c r="C38" s="107"/>
      <c r="D38" s="104">
        <v>45409</v>
      </c>
      <c r="E38" s="102" t="s">
        <v>159</v>
      </c>
      <c r="F38" s="102" t="s">
        <v>156</v>
      </c>
      <c r="G38" s="105">
        <v>-13.95</v>
      </c>
      <c r="H38" s="106">
        <v>-13.95</v>
      </c>
      <c r="I38"/>
      <c r="J38"/>
      <c r="K38"/>
      <c r="L38"/>
      <c r="M38"/>
    </row>
    <row r="39" spans="1:13" x14ac:dyDescent="0.25">
      <c r="A39" s="107"/>
      <c r="B39" s="107"/>
      <c r="C39" s="107"/>
      <c r="D39" s="104">
        <v>45412</v>
      </c>
      <c r="E39" s="102" t="s">
        <v>146</v>
      </c>
      <c r="F39" s="102" t="s">
        <v>120</v>
      </c>
      <c r="G39" s="105">
        <v>-23.92</v>
      </c>
      <c r="H39" s="106">
        <v>-23.92</v>
      </c>
      <c r="I39"/>
      <c r="J39"/>
      <c r="K39"/>
      <c r="L39"/>
      <c r="M39"/>
    </row>
    <row r="40" spans="1:13" x14ac:dyDescent="0.25">
      <c r="A40" s="107"/>
      <c r="B40" s="107"/>
      <c r="C40" s="107"/>
      <c r="D40" s="107"/>
      <c r="E40" s="102" t="s">
        <v>180</v>
      </c>
      <c r="F40" s="102" t="s">
        <v>120</v>
      </c>
      <c r="G40" s="105">
        <v>-28</v>
      </c>
      <c r="H40" s="106">
        <v>-28</v>
      </c>
      <c r="I40"/>
      <c r="J40"/>
      <c r="K40"/>
      <c r="L40"/>
      <c r="M40"/>
    </row>
    <row r="41" spans="1:13" x14ac:dyDescent="0.25">
      <c r="A41" s="107"/>
      <c r="B41" s="107"/>
      <c r="C41" s="102">
        <v>5</v>
      </c>
      <c r="D41" s="104">
        <v>45414</v>
      </c>
      <c r="E41" s="102" t="s">
        <v>201</v>
      </c>
      <c r="F41" s="102" t="s">
        <v>117</v>
      </c>
      <c r="G41" s="105">
        <v>-4.33</v>
      </c>
      <c r="H41" s="106">
        <v>-4.33</v>
      </c>
      <c r="I41"/>
      <c r="J41"/>
      <c r="K41"/>
      <c r="L41"/>
      <c r="M41"/>
    </row>
    <row r="42" spans="1:13" x14ac:dyDescent="0.25">
      <c r="A42" s="107"/>
      <c r="B42" s="107"/>
      <c r="C42" s="107"/>
      <c r="D42" s="104">
        <v>45416</v>
      </c>
      <c r="E42" s="102" t="s">
        <v>146</v>
      </c>
      <c r="F42" s="102" t="s">
        <v>156</v>
      </c>
      <c r="G42" s="105">
        <v>-29.35</v>
      </c>
      <c r="H42" s="106">
        <v>-29.35</v>
      </c>
      <c r="I42"/>
      <c r="J42"/>
      <c r="K42"/>
      <c r="L42"/>
      <c r="M42"/>
    </row>
    <row r="43" spans="1:13" x14ac:dyDescent="0.25">
      <c r="A43" s="107"/>
      <c r="B43" s="107"/>
      <c r="C43" s="107"/>
      <c r="D43" s="107"/>
      <c r="E43" s="102" t="s">
        <v>207</v>
      </c>
      <c r="F43" s="102" t="s">
        <v>208</v>
      </c>
      <c r="G43" s="105">
        <v>-440</v>
      </c>
      <c r="H43" s="106">
        <v>-440</v>
      </c>
      <c r="I43"/>
      <c r="J43"/>
      <c r="K43"/>
      <c r="L43"/>
      <c r="M43"/>
    </row>
    <row r="44" spans="1:13" x14ac:dyDescent="0.25">
      <c r="A44" s="107"/>
      <c r="B44" s="107"/>
      <c r="C44" s="107"/>
      <c r="D44" s="104">
        <v>45419</v>
      </c>
      <c r="E44" s="102" t="s">
        <v>146</v>
      </c>
      <c r="F44" s="102" t="s">
        <v>120</v>
      </c>
      <c r="G44" s="105">
        <v>-67.239999999999995</v>
      </c>
      <c r="H44" s="106">
        <v>-67.239999999999995</v>
      </c>
      <c r="I44"/>
      <c r="J44"/>
    </row>
    <row r="45" spans="1:13" x14ac:dyDescent="0.25">
      <c r="A45" s="107"/>
      <c r="B45" s="107"/>
      <c r="C45" s="107"/>
      <c r="D45" s="107"/>
      <c r="E45" s="102" t="s">
        <v>180</v>
      </c>
      <c r="F45" s="102" t="s">
        <v>120</v>
      </c>
      <c r="G45" s="105">
        <v>-28</v>
      </c>
      <c r="H45" s="106">
        <v>-28</v>
      </c>
      <c r="I45"/>
      <c r="J45"/>
    </row>
    <row r="46" spans="1:13" x14ac:dyDescent="0.25">
      <c r="A46" s="107"/>
      <c r="B46" s="107"/>
      <c r="C46" s="107"/>
      <c r="D46" s="107"/>
      <c r="E46" s="102" t="s">
        <v>182</v>
      </c>
      <c r="F46" s="102" t="s">
        <v>156</v>
      </c>
      <c r="G46" s="105">
        <v>-21.5</v>
      </c>
      <c r="H46" s="106">
        <v>-21.5</v>
      </c>
      <c r="I46"/>
      <c r="J46"/>
    </row>
    <row r="47" spans="1:13" x14ac:dyDescent="0.25">
      <c r="A47" s="107"/>
      <c r="B47" s="107"/>
      <c r="C47" s="107"/>
      <c r="D47" s="104">
        <v>45426</v>
      </c>
      <c r="E47" s="102" t="s">
        <v>259</v>
      </c>
      <c r="F47" s="102" t="s">
        <v>241</v>
      </c>
      <c r="G47" s="105">
        <v>-16.5</v>
      </c>
      <c r="H47" s="106">
        <v>-16.5</v>
      </c>
      <c r="I47"/>
      <c r="J47"/>
    </row>
    <row r="48" spans="1:13" x14ac:dyDescent="0.25">
      <c r="A48" s="107"/>
      <c r="B48" s="102" t="s">
        <v>27</v>
      </c>
      <c r="C48" s="100"/>
      <c r="D48" s="100"/>
      <c r="E48" s="100"/>
      <c r="F48" s="100"/>
      <c r="G48" s="105">
        <v>-12745.999999999998</v>
      </c>
      <c r="H48" s="106">
        <v>-12745.999999999998</v>
      </c>
      <c r="I48"/>
      <c r="J48"/>
    </row>
    <row r="49" spans="1:10" x14ac:dyDescent="0.25">
      <c r="A49" s="107"/>
      <c r="B49" s="102" t="s">
        <v>147</v>
      </c>
      <c r="C49" s="102">
        <v>1</v>
      </c>
      <c r="D49" s="104">
        <v>45297</v>
      </c>
      <c r="E49" s="102" t="s">
        <v>210</v>
      </c>
      <c r="F49" s="102" t="s">
        <v>132</v>
      </c>
      <c r="G49" s="105">
        <v>70</v>
      </c>
      <c r="H49" s="106">
        <v>70</v>
      </c>
      <c r="I49"/>
      <c r="J49"/>
    </row>
    <row r="50" spans="1:10" x14ac:dyDescent="0.25">
      <c r="A50" s="107"/>
      <c r="B50" s="107"/>
      <c r="C50" s="107"/>
      <c r="D50" s="104">
        <v>45322</v>
      </c>
      <c r="E50" s="102" t="s">
        <v>142</v>
      </c>
      <c r="F50" s="102" t="s">
        <v>130</v>
      </c>
      <c r="G50" s="105">
        <v>31</v>
      </c>
      <c r="H50" s="106">
        <v>31</v>
      </c>
      <c r="I50"/>
      <c r="J50"/>
    </row>
    <row r="51" spans="1:10" x14ac:dyDescent="0.25">
      <c r="A51" s="107"/>
      <c r="B51" s="107"/>
      <c r="C51" s="107"/>
      <c r="D51" s="107"/>
      <c r="E51" s="102" t="s">
        <v>175</v>
      </c>
      <c r="F51" s="102" t="s">
        <v>173</v>
      </c>
      <c r="G51" s="105">
        <v>930</v>
      </c>
      <c r="H51" s="106">
        <v>930</v>
      </c>
      <c r="I51"/>
      <c r="J51"/>
    </row>
    <row r="52" spans="1:10" x14ac:dyDescent="0.25">
      <c r="A52" s="107"/>
      <c r="B52" s="107"/>
      <c r="C52" s="107"/>
      <c r="D52" s="107"/>
      <c r="E52" s="102" t="s">
        <v>176</v>
      </c>
      <c r="F52" s="102" t="s">
        <v>172</v>
      </c>
      <c r="G52" s="105">
        <v>106.8</v>
      </c>
      <c r="H52" s="106">
        <v>106.8</v>
      </c>
      <c r="I52"/>
      <c r="J52"/>
    </row>
    <row r="53" spans="1:10" x14ac:dyDescent="0.25">
      <c r="A53" s="107"/>
      <c r="B53" s="107"/>
      <c r="C53" s="102">
        <v>2</v>
      </c>
      <c r="D53" s="104">
        <v>45344</v>
      </c>
      <c r="E53" s="102" t="s">
        <v>175</v>
      </c>
      <c r="F53" s="102" t="s">
        <v>173</v>
      </c>
      <c r="G53" s="105">
        <v>950</v>
      </c>
      <c r="H53" s="106">
        <v>950</v>
      </c>
      <c r="I53"/>
      <c r="J53"/>
    </row>
    <row r="54" spans="1:10" x14ac:dyDescent="0.25">
      <c r="A54" s="107"/>
      <c r="B54" s="107"/>
      <c r="C54" s="107"/>
      <c r="D54" s="107"/>
      <c r="E54" s="102" t="s">
        <v>176</v>
      </c>
      <c r="F54" s="102" t="s">
        <v>172</v>
      </c>
      <c r="G54" s="105">
        <v>187.26</v>
      </c>
      <c r="H54" s="106">
        <v>187.26</v>
      </c>
      <c r="I54"/>
      <c r="J54"/>
    </row>
    <row r="55" spans="1:10" x14ac:dyDescent="0.25">
      <c r="A55" s="107"/>
      <c r="B55" s="107"/>
      <c r="C55" s="107"/>
      <c r="D55" s="107"/>
      <c r="E55" s="102" t="s">
        <v>211</v>
      </c>
      <c r="F55" s="102" t="s">
        <v>131</v>
      </c>
      <c r="G55" s="105">
        <v>146</v>
      </c>
      <c r="H55" s="106">
        <v>146</v>
      </c>
      <c r="I55"/>
      <c r="J55"/>
    </row>
    <row r="56" spans="1:10" x14ac:dyDescent="0.25">
      <c r="A56" s="107"/>
      <c r="B56" s="107"/>
      <c r="C56" s="107"/>
      <c r="D56" s="104">
        <v>45346</v>
      </c>
      <c r="E56" s="102" t="s">
        <v>211</v>
      </c>
      <c r="F56" s="102" t="s">
        <v>131</v>
      </c>
      <c r="G56" s="105">
        <v>20</v>
      </c>
      <c r="H56" s="106">
        <v>20</v>
      </c>
      <c r="I56"/>
      <c r="J56"/>
    </row>
    <row r="57" spans="1:10" x14ac:dyDescent="0.25">
      <c r="A57" s="107"/>
      <c r="B57" s="107"/>
      <c r="C57" s="107"/>
      <c r="D57" s="104">
        <v>45351</v>
      </c>
      <c r="E57" s="102" t="s">
        <v>175</v>
      </c>
      <c r="F57" s="102" t="s">
        <v>173</v>
      </c>
      <c r="G57" s="105">
        <v>1110</v>
      </c>
      <c r="H57" s="106">
        <v>1110</v>
      </c>
      <c r="I57"/>
      <c r="J57"/>
    </row>
    <row r="58" spans="1:10" x14ac:dyDescent="0.25">
      <c r="A58" s="107"/>
      <c r="B58" s="107"/>
      <c r="C58" s="107"/>
      <c r="D58" s="107"/>
      <c r="E58" s="102" t="s">
        <v>176</v>
      </c>
      <c r="F58" s="102" t="s">
        <v>172</v>
      </c>
      <c r="G58" s="105">
        <v>13</v>
      </c>
      <c r="H58" s="106">
        <v>13</v>
      </c>
      <c r="I58"/>
      <c r="J58"/>
    </row>
    <row r="59" spans="1:10" x14ac:dyDescent="0.25">
      <c r="A59" s="107"/>
      <c r="B59" s="107"/>
      <c r="C59" s="102">
        <v>3</v>
      </c>
      <c r="D59" s="104">
        <v>45357</v>
      </c>
      <c r="E59" s="102" t="s">
        <v>142</v>
      </c>
      <c r="F59" s="102" t="s">
        <v>130</v>
      </c>
      <c r="G59" s="105">
        <v>236</v>
      </c>
      <c r="H59" s="106">
        <v>236</v>
      </c>
      <c r="I59"/>
      <c r="J59"/>
    </row>
    <row r="60" spans="1:10" x14ac:dyDescent="0.25">
      <c r="A60" s="107"/>
      <c r="B60" s="107"/>
      <c r="C60" s="107"/>
      <c r="D60" s="104">
        <v>45380</v>
      </c>
      <c r="E60" s="102" t="s">
        <v>176</v>
      </c>
      <c r="F60" s="102" t="s">
        <v>172</v>
      </c>
      <c r="G60" s="105">
        <v>40</v>
      </c>
      <c r="H60" s="106">
        <v>40</v>
      </c>
      <c r="I60"/>
      <c r="J60"/>
    </row>
    <row r="61" spans="1:10" x14ac:dyDescent="0.25">
      <c r="A61" s="107"/>
      <c r="B61" s="107"/>
      <c r="C61" s="107"/>
      <c r="D61" s="104">
        <v>45382</v>
      </c>
      <c r="E61" s="102" t="s">
        <v>142</v>
      </c>
      <c r="F61" s="102" t="s">
        <v>130</v>
      </c>
      <c r="G61" s="105">
        <v>114.5</v>
      </c>
      <c r="H61" s="106">
        <v>114.5</v>
      </c>
      <c r="I61"/>
      <c r="J61"/>
    </row>
    <row r="62" spans="1:10" x14ac:dyDescent="0.25">
      <c r="A62" s="107"/>
      <c r="B62" s="107"/>
      <c r="C62" s="102">
        <v>4</v>
      </c>
      <c r="D62" s="104">
        <v>45385</v>
      </c>
      <c r="E62" s="102" t="s">
        <v>175</v>
      </c>
      <c r="F62" s="102" t="s">
        <v>173</v>
      </c>
      <c r="G62" s="105">
        <v>850</v>
      </c>
      <c r="H62" s="106">
        <v>850</v>
      </c>
      <c r="I62"/>
      <c r="J62"/>
    </row>
    <row r="63" spans="1:10" x14ac:dyDescent="0.25">
      <c r="A63" s="107"/>
      <c r="B63" s="107"/>
      <c r="C63" s="107"/>
      <c r="D63" s="107"/>
      <c r="E63" s="102" t="s">
        <v>176</v>
      </c>
      <c r="F63" s="102" t="s">
        <v>172</v>
      </c>
      <c r="G63" s="105">
        <v>190</v>
      </c>
      <c r="H63" s="106">
        <v>190</v>
      </c>
      <c r="I63"/>
      <c r="J63"/>
    </row>
    <row r="64" spans="1:10" x14ac:dyDescent="0.25">
      <c r="A64" s="107"/>
      <c r="B64" s="107"/>
      <c r="C64" s="107"/>
      <c r="D64" s="104">
        <v>45411</v>
      </c>
      <c r="E64" s="102" t="s">
        <v>176</v>
      </c>
      <c r="F64" s="102" t="s">
        <v>172</v>
      </c>
      <c r="G64" s="105">
        <v>13</v>
      </c>
      <c r="H64" s="106">
        <v>13</v>
      </c>
      <c r="I64"/>
      <c r="J64"/>
    </row>
    <row r="65" spans="1:10" x14ac:dyDescent="0.25">
      <c r="A65" s="107"/>
      <c r="B65" s="107"/>
      <c r="C65" s="102">
        <v>5</v>
      </c>
      <c r="D65" s="104">
        <v>45418</v>
      </c>
      <c r="E65" s="102" t="s">
        <v>142</v>
      </c>
      <c r="F65" s="102" t="s">
        <v>130</v>
      </c>
      <c r="G65" s="105">
        <v>251.5</v>
      </c>
      <c r="H65" s="106">
        <v>251.5</v>
      </c>
      <c r="I65"/>
      <c r="J65"/>
    </row>
    <row r="66" spans="1:10" x14ac:dyDescent="0.25">
      <c r="A66" s="107"/>
      <c r="B66" s="107"/>
      <c r="C66" s="107"/>
      <c r="D66" s="107"/>
      <c r="E66" s="102" t="s">
        <v>250</v>
      </c>
      <c r="F66" s="102" t="s">
        <v>252</v>
      </c>
      <c r="G66" s="105">
        <v>50</v>
      </c>
      <c r="H66" s="106">
        <v>50</v>
      </c>
      <c r="I66"/>
      <c r="J66"/>
    </row>
    <row r="67" spans="1:10" x14ac:dyDescent="0.25">
      <c r="A67" s="107"/>
      <c r="B67" s="102" t="s">
        <v>26</v>
      </c>
      <c r="C67" s="100"/>
      <c r="D67" s="100"/>
      <c r="E67" s="100"/>
      <c r="F67" s="100"/>
      <c r="G67" s="105">
        <v>5309.06</v>
      </c>
      <c r="H67" s="106">
        <v>5309.06</v>
      </c>
      <c r="I67"/>
      <c r="J67"/>
    </row>
    <row r="68" spans="1:10" x14ac:dyDescent="0.25">
      <c r="A68" s="102" t="s">
        <v>203</v>
      </c>
      <c r="B68" s="100"/>
      <c r="C68" s="100"/>
      <c r="D68" s="100"/>
      <c r="E68" s="100"/>
      <c r="F68" s="100"/>
      <c r="G68" s="105">
        <v>-7436.9399999999987</v>
      </c>
      <c r="H68" s="106">
        <v>-7436.9399999999987</v>
      </c>
      <c r="I68"/>
      <c r="J68"/>
    </row>
    <row r="69" spans="1:10" x14ac:dyDescent="0.25">
      <c r="A69" s="102" t="s">
        <v>154</v>
      </c>
      <c r="B69" s="102" t="s">
        <v>136</v>
      </c>
      <c r="C69" s="102">
        <v>5</v>
      </c>
      <c r="D69" s="104">
        <v>45425</v>
      </c>
      <c r="E69" s="102" t="s">
        <v>219</v>
      </c>
      <c r="F69" s="102" t="s">
        <v>156</v>
      </c>
      <c r="G69" s="105">
        <v>-159.6</v>
      </c>
      <c r="H69" s="106">
        <v>-159.6</v>
      </c>
      <c r="I69"/>
      <c r="J69"/>
    </row>
    <row r="70" spans="1:10" x14ac:dyDescent="0.25">
      <c r="A70" s="107"/>
      <c r="B70" s="107"/>
      <c r="C70" s="107"/>
      <c r="D70" s="104">
        <v>45427</v>
      </c>
      <c r="E70" s="102" t="s">
        <v>214</v>
      </c>
      <c r="F70" s="102" t="s">
        <v>119</v>
      </c>
      <c r="G70" s="105">
        <v>-666.74</v>
      </c>
      <c r="H70" s="106">
        <v>-666.74</v>
      </c>
      <c r="I70"/>
      <c r="J70"/>
    </row>
    <row r="71" spans="1:10" x14ac:dyDescent="0.25">
      <c r="A71" s="107"/>
      <c r="B71" s="107"/>
      <c r="C71" s="107"/>
      <c r="D71" s="104">
        <v>45429</v>
      </c>
      <c r="E71" s="102" t="s">
        <v>218</v>
      </c>
      <c r="F71" s="102" t="s">
        <v>124</v>
      </c>
      <c r="G71" s="105">
        <v>-261.98</v>
      </c>
      <c r="H71" s="106">
        <v>-261.98</v>
      </c>
      <c r="I71"/>
      <c r="J71"/>
    </row>
    <row r="72" spans="1:10" x14ac:dyDescent="0.25">
      <c r="A72" s="107"/>
      <c r="B72" s="107"/>
      <c r="C72" s="107"/>
      <c r="D72" s="104">
        <v>45435</v>
      </c>
      <c r="E72" s="102" t="s">
        <v>254</v>
      </c>
      <c r="F72" s="102" t="s">
        <v>156</v>
      </c>
      <c r="G72" s="105">
        <v>-13.45</v>
      </c>
      <c r="H72" s="106">
        <v>-13.45</v>
      </c>
      <c r="I72"/>
      <c r="J72"/>
    </row>
    <row r="73" spans="1:10" x14ac:dyDescent="0.25">
      <c r="A73" s="107"/>
      <c r="B73" s="107"/>
      <c r="C73" s="107"/>
      <c r="D73" s="107"/>
      <c r="E73" s="102" t="s">
        <v>256</v>
      </c>
      <c r="F73" s="102" t="s">
        <v>156</v>
      </c>
      <c r="G73" s="105">
        <v>-15.25</v>
      </c>
      <c r="H73" s="106">
        <v>-15.25</v>
      </c>
      <c r="I73"/>
      <c r="J73"/>
    </row>
    <row r="74" spans="1:10" x14ac:dyDescent="0.25">
      <c r="A74" s="107"/>
      <c r="B74" s="107"/>
      <c r="C74" s="107"/>
      <c r="D74" s="104">
        <v>45436</v>
      </c>
      <c r="E74" s="102" t="s">
        <v>254</v>
      </c>
      <c r="F74" s="102" t="s">
        <v>156</v>
      </c>
      <c r="G74" s="105">
        <v>-15.6</v>
      </c>
      <c r="H74" s="106">
        <v>-15.6</v>
      </c>
      <c r="I74"/>
      <c r="J74"/>
    </row>
    <row r="75" spans="1:10" x14ac:dyDescent="0.25">
      <c r="A75" s="107"/>
      <c r="B75" s="102" t="s">
        <v>27</v>
      </c>
      <c r="C75" s="100"/>
      <c r="D75" s="100"/>
      <c r="E75" s="100"/>
      <c r="F75" s="100"/>
      <c r="G75" s="105">
        <v>-1132.6200000000001</v>
      </c>
      <c r="H75" s="106">
        <v>-1132.6200000000001</v>
      </c>
      <c r="I75"/>
      <c r="J75"/>
    </row>
    <row r="76" spans="1:10" x14ac:dyDescent="0.25">
      <c r="A76" s="107"/>
      <c r="B76" s="102" t="s">
        <v>147</v>
      </c>
      <c r="C76" s="102">
        <v>5</v>
      </c>
      <c r="D76" s="104">
        <v>45417</v>
      </c>
      <c r="E76" s="102" t="s">
        <v>184</v>
      </c>
      <c r="F76" s="102" t="s">
        <v>135</v>
      </c>
      <c r="G76" s="105">
        <v>11</v>
      </c>
      <c r="H76" s="106">
        <v>11</v>
      </c>
      <c r="I76"/>
      <c r="J76"/>
    </row>
    <row r="77" spans="1:10" x14ac:dyDescent="0.25">
      <c r="A77" s="107"/>
      <c r="B77" s="107"/>
      <c r="C77" s="107"/>
      <c r="D77" s="107"/>
      <c r="E77" s="102" t="s">
        <v>185</v>
      </c>
      <c r="F77" s="102" t="s">
        <v>135</v>
      </c>
      <c r="G77" s="105">
        <v>20</v>
      </c>
      <c r="H77" s="106">
        <v>20</v>
      </c>
      <c r="I77"/>
      <c r="J77"/>
    </row>
    <row r="78" spans="1:10" x14ac:dyDescent="0.25">
      <c r="A78" s="107"/>
      <c r="B78" s="107"/>
      <c r="C78" s="107"/>
      <c r="D78" s="107"/>
      <c r="E78" s="102" t="s">
        <v>186</v>
      </c>
      <c r="F78" s="102" t="s">
        <v>135</v>
      </c>
      <c r="G78" s="105">
        <v>42.5</v>
      </c>
      <c r="H78" s="106">
        <v>42.5</v>
      </c>
      <c r="I78"/>
      <c r="J78"/>
    </row>
    <row r="79" spans="1:10" x14ac:dyDescent="0.25">
      <c r="A79" s="107"/>
      <c r="B79" s="107"/>
      <c r="C79" s="107"/>
      <c r="D79" s="107"/>
      <c r="E79" s="102" t="s">
        <v>190</v>
      </c>
      <c r="F79" s="102" t="s">
        <v>135</v>
      </c>
      <c r="G79" s="105">
        <v>12</v>
      </c>
      <c r="H79" s="106">
        <v>12</v>
      </c>
      <c r="I79"/>
      <c r="J79"/>
    </row>
    <row r="80" spans="1:10" x14ac:dyDescent="0.25">
      <c r="A80" s="107"/>
      <c r="B80" s="107"/>
      <c r="C80" s="107"/>
      <c r="D80" s="107"/>
      <c r="E80" s="102" t="s">
        <v>187</v>
      </c>
      <c r="F80" s="102" t="s">
        <v>135</v>
      </c>
      <c r="G80" s="105">
        <v>31</v>
      </c>
      <c r="H80" s="106">
        <v>31</v>
      </c>
      <c r="I80"/>
      <c r="J80"/>
    </row>
    <row r="81" spans="1:10" x14ac:dyDescent="0.25">
      <c r="A81" s="107"/>
      <c r="B81" s="107"/>
      <c r="C81" s="107"/>
      <c r="D81" s="107"/>
      <c r="E81" s="102" t="s">
        <v>188</v>
      </c>
      <c r="F81" s="102" t="s">
        <v>135</v>
      </c>
      <c r="G81" s="105">
        <v>7</v>
      </c>
      <c r="H81" s="106">
        <v>7</v>
      </c>
      <c r="I81"/>
      <c r="J81"/>
    </row>
    <row r="82" spans="1:10" x14ac:dyDescent="0.25">
      <c r="A82" s="107"/>
      <c r="B82" s="107"/>
      <c r="C82" s="107"/>
      <c r="D82" s="107"/>
      <c r="E82" s="102" t="s">
        <v>189</v>
      </c>
      <c r="F82" s="102" t="s">
        <v>135</v>
      </c>
      <c r="G82" s="105">
        <v>16</v>
      </c>
      <c r="H82" s="106">
        <v>16</v>
      </c>
      <c r="I82"/>
      <c r="J82"/>
    </row>
    <row r="83" spans="1:10" x14ac:dyDescent="0.25">
      <c r="A83" s="107"/>
      <c r="B83" s="107"/>
      <c r="C83" s="107"/>
      <c r="D83" s="107"/>
      <c r="E83" s="102" t="s">
        <v>191</v>
      </c>
      <c r="F83" s="102" t="s">
        <v>135</v>
      </c>
      <c r="G83" s="105">
        <v>70.5</v>
      </c>
      <c r="H83" s="106">
        <v>70.5</v>
      </c>
      <c r="I83"/>
      <c r="J83"/>
    </row>
    <row r="84" spans="1:10" x14ac:dyDescent="0.25">
      <c r="A84" s="107"/>
      <c r="B84" s="107"/>
      <c r="C84" s="107"/>
      <c r="D84" s="104">
        <v>45419</v>
      </c>
      <c r="E84" s="102" t="s">
        <v>175</v>
      </c>
      <c r="F84" s="102" t="s">
        <v>173</v>
      </c>
      <c r="G84" s="105">
        <v>1060</v>
      </c>
      <c r="H84" s="106">
        <v>1060</v>
      </c>
      <c r="I84"/>
      <c r="J84"/>
    </row>
    <row r="85" spans="1:10" x14ac:dyDescent="0.25">
      <c r="A85" s="107"/>
      <c r="B85" s="107"/>
      <c r="C85" s="107"/>
      <c r="D85" s="107"/>
      <c r="E85" s="102" t="s">
        <v>176</v>
      </c>
      <c r="F85" s="102" t="s">
        <v>172</v>
      </c>
      <c r="G85" s="105">
        <v>273.7</v>
      </c>
      <c r="H85" s="106">
        <v>273.7</v>
      </c>
      <c r="I85"/>
      <c r="J85"/>
    </row>
    <row r="86" spans="1:10" x14ac:dyDescent="0.25">
      <c r="A86" s="107"/>
      <c r="B86" s="107"/>
      <c r="C86" s="107"/>
      <c r="D86" s="104">
        <v>45425</v>
      </c>
      <c r="E86" s="102" t="s">
        <v>175</v>
      </c>
      <c r="F86" s="102" t="s">
        <v>173</v>
      </c>
      <c r="G86" s="105">
        <v>430</v>
      </c>
      <c r="H86" s="106">
        <v>430</v>
      </c>
      <c r="I86"/>
      <c r="J86"/>
    </row>
    <row r="87" spans="1:10" x14ac:dyDescent="0.25">
      <c r="A87" s="107"/>
      <c r="B87" s="107"/>
      <c r="C87" s="107"/>
      <c r="D87" s="107"/>
      <c r="E87" s="102" t="s">
        <v>176</v>
      </c>
      <c r="F87" s="102" t="s">
        <v>172</v>
      </c>
      <c r="G87" s="105">
        <v>86.5</v>
      </c>
      <c r="H87" s="106">
        <v>86.5</v>
      </c>
      <c r="I87"/>
      <c r="J87"/>
    </row>
    <row r="88" spans="1:10" x14ac:dyDescent="0.25">
      <c r="A88" s="107"/>
      <c r="B88" s="107"/>
      <c r="C88" s="107"/>
      <c r="D88" s="104">
        <v>45427</v>
      </c>
      <c r="E88" s="102" t="s">
        <v>142</v>
      </c>
      <c r="F88" s="102" t="s">
        <v>130</v>
      </c>
      <c r="G88" s="105">
        <v>16.5</v>
      </c>
      <c r="H88" s="106">
        <v>16.5</v>
      </c>
      <c r="I88"/>
      <c r="J88"/>
    </row>
    <row r="89" spans="1:10" x14ac:dyDescent="0.25">
      <c r="A89" s="107"/>
      <c r="B89" s="107"/>
      <c r="C89" s="107"/>
      <c r="D89" s="104">
        <v>45443</v>
      </c>
      <c r="E89" s="102" t="s">
        <v>260</v>
      </c>
      <c r="F89" s="102" t="s">
        <v>241</v>
      </c>
      <c r="G89" s="105">
        <v>16.5</v>
      </c>
      <c r="H89" s="106">
        <v>16.5</v>
      </c>
      <c r="I89"/>
      <c r="J89"/>
    </row>
    <row r="90" spans="1:10" x14ac:dyDescent="0.25">
      <c r="A90" s="107"/>
      <c r="B90" s="107"/>
      <c r="C90" s="107"/>
      <c r="D90" s="107"/>
      <c r="E90" s="102" t="s">
        <v>262</v>
      </c>
      <c r="F90" s="102" t="s">
        <v>130</v>
      </c>
      <c r="G90" s="105">
        <v>24</v>
      </c>
      <c r="H90" s="106">
        <v>24</v>
      </c>
      <c r="I90"/>
      <c r="J90"/>
    </row>
    <row r="91" spans="1:10" x14ac:dyDescent="0.25">
      <c r="A91" s="107"/>
      <c r="B91" s="107"/>
      <c r="C91" s="107"/>
      <c r="D91" s="107"/>
      <c r="E91" s="102" t="s">
        <v>263</v>
      </c>
      <c r="F91" s="102" t="s">
        <v>130</v>
      </c>
      <c r="G91" s="105">
        <v>15</v>
      </c>
      <c r="H91" s="106">
        <v>15</v>
      </c>
      <c r="I91"/>
      <c r="J91"/>
    </row>
    <row r="92" spans="1:10" x14ac:dyDescent="0.25">
      <c r="A92" s="107"/>
      <c r="B92" s="107"/>
      <c r="C92" s="107"/>
      <c r="D92" s="107"/>
      <c r="E92" s="102" t="s">
        <v>264</v>
      </c>
      <c r="F92" s="102" t="s">
        <v>130</v>
      </c>
      <c r="G92" s="105">
        <v>10</v>
      </c>
      <c r="H92" s="106">
        <v>10</v>
      </c>
      <c r="I92"/>
      <c r="J92"/>
    </row>
    <row r="93" spans="1:10" x14ac:dyDescent="0.25">
      <c r="A93" s="107"/>
      <c r="B93" s="107"/>
      <c r="C93" s="102">
        <v>6</v>
      </c>
      <c r="D93" s="104">
        <v>45449</v>
      </c>
      <c r="E93" s="102" t="s">
        <v>175</v>
      </c>
      <c r="F93" s="102" t="s">
        <v>173</v>
      </c>
      <c r="G93" s="105">
        <v>640</v>
      </c>
      <c r="H93" s="106">
        <v>640</v>
      </c>
      <c r="I93"/>
      <c r="J93"/>
    </row>
    <row r="94" spans="1:10" x14ac:dyDescent="0.25">
      <c r="A94" s="107"/>
      <c r="B94" s="107"/>
      <c r="C94" s="107"/>
      <c r="D94" s="107"/>
      <c r="E94" s="102" t="s">
        <v>176</v>
      </c>
      <c r="F94" s="102" t="s">
        <v>172</v>
      </c>
      <c r="G94" s="105">
        <v>142.19999999999999</v>
      </c>
      <c r="H94" s="106">
        <v>142.19999999999999</v>
      </c>
      <c r="I94"/>
      <c r="J94"/>
    </row>
    <row r="95" spans="1:10" x14ac:dyDescent="0.25">
      <c r="A95" s="107"/>
      <c r="B95" s="107"/>
      <c r="C95" s="107"/>
      <c r="D95" s="107"/>
      <c r="E95" s="102" t="s">
        <v>267</v>
      </c>
      <c r="F95" s="102" t="s">
        <v>257</v>
      </c>
      <c r="G95" s="105">
        <v>4000</v>
      </c>
      <c r="H95" s="106">
        <v>4000</v>
      </c>
      <c r="I95"/>
      <c r="J95"/>
    </row>
    <row r="96" spans="1:10" x14ac:dyDescent="0.25">
      <c r="A96" s="107"/>
      <c r="B96" s="107"/>
      <c r="C96" s="107"/>
      <c r="D96" s="104">
        <v>45450</v>
      </c>
      <c r="E96" s="102" t="s">
        <v>269</v>
      </c>
      <c r="F96" s="102" t="s">
        <v>130</v>
      </c>
      <c r="G96" s="105">
        <v>7</v>
      </c>
      <c r="H96" s="106">
        <v>7</v>
      </c>
      <c r="I96"/>
      <c r="J96"/>
    </row>
    <row r="97" spans="1:10" x14ac:dyDescent="0.25">
      <c r="A97" s="107"/>
      <c r="B97" s="107"/>
      <c r="C97" s="107"/>
      <c r="D97" s="107"/>
      <c r="E97" s="102" t="s">
        <v>270</v>
      </c>
      <c r="F97" s="102" t="s">
        <v>130</v>
      </c>
      <c r="G97" s="105">
        <v>11</v>
      </c>
      <c r="H97" s="106">
        <v>11</v>
      </c>
      <c r="I97"/>
      <c r="J97"/>
    </row>
    <row r="98" spans="1:10" x14ac:dyDescent="0.25">
      <c r="A98" s="107"/>
      <c r="B98" s="102" t="s">
        <v>26</v>
      </c>
      <c r="C98" s="100"/>
      <c r="D98" s="100"/>
      <c r="E98" s="100"/>
      <c r="F98" s="100"/>
      <c r="G98" s="105">
        <v>6942.4</v>
      </c>
      <c r="H98" s="106">
        <v>6942.4</v>
      </c>
      <c r="I98"/>
      <c r="J98"/>
    </row>
    <row r="99" spans="1:10" x14ac:dyDescent="0.25">
      <c r="A99" s="102" t="s">
        <v>155</v>
      </c>
      <c r="B99" s="100"/>
      <c r="C99" s="100"/>
      <c r="D99" s="100"/>
      <c r="E99" s="100"/>
      <c r="F99" s="100"/>
      <c r="G99" s="105">
        <v>5809.78</v>
      </c>
      <c r="H99" s="106">
        <v>5809.78</v>
      </c>
      <c r="I99"/>
      <c r="J99"/>
    </row>
    <row r="100" spans="1:10" x14ac:dyDescent="0.25">
      <c r="A100" s="111" t="s">
        <v>113</v>
      </c>
      <c r="B100" s="112"/>
      <c r="C100" s="112"/>
      <c r="D100" s="112"/>
      <c r="E100" s="112"/>
      <c r="F100" s="112"/>
      <c r="G100" s="113">
        <v>10156.630000000001</v>
      </c>
      <c r="H100" s="114">
        <v>10156.630000000001</v>
      </c>
      <c r="I100"/>
      <c r="J100"/>
    </row>
    <row r="101" spans="1:10" x14ac:dyDescent="0.25">
      <c r="H101"/>
      <c r="I101"/>
      <c r="J101"/>
    </row>
    <row r="102" spans="1:10" x14ac:dyDescent="0.25">
      <c r="H102"/>
      <c r="I102"/>
      <c r="J102"/>
    </row>
    <row r="103" spans="1:10" x14ac:dyDescent="0.25">
      <c r="H103"/>
      <c r="I103"/>
      <c r="J103"/>
    </row>
    <row r="104" spans="1:10" x14ac:dyDescent="0.25">
      <c r="H104"/>
      <c r="I104"/>
      <c r="J104"/>
    </row>
    <row r="105" spans="1:10" x14ac:dyDescent="0.25">
      <c r="H105"/>
      <c r="I105"/>
      <c r="J105"/>
    </row>
    <row r="106" spans="1:10" x14ac:dyDescent="0.25">
      <c r="H106"/>
      <c r="I106"/>
      <c r="J106"/>
    </row>
    <row r="107" spans="1:10" x14ac:dyDescent="0.25">
      <c r="H107"/>
      <c r="I107"/>
      <c r="J107"/>
    </row>
    <row r="108" spans="1:10" x14ac:dyDescent="0.25">
      <c r="H108"/>
      <c r="I108"/>
      <c r="J108"/>
    </row>
    <row r="109" spans="1:10" x14ac:dyDescent="0.25">
      <c r="H109"/>
      <c r="I109"/>
      <c r="J109"/>
    </row>
    <row r="110" spans="1:10" x14ac:dyDescent="0.25">
      <c r="H110"/>
      <c r="I110"/>
      <c r="J110"/>
    </row>
    <row r="111" spans="1:10" x14ac:dyDescent="0.25">
      <c r="H111"/>
      <c r="I111"/>
      <c r="J111"/>
    </row>
    <row r="112" spans="1:10" x14ac:dyDescent="0.25">
      <c r="H112"/>
      <c r="I112"/>
      <c r="J112"/>
    </row>
    <row r="113" spans="8:10" x14ac:dyDescent="0.25">
      <c r="H113"/>
      <c r="I113"/>
      <c r="J113"/>
    </row>
    <row r="114" spans="8:10" x14ac:dyDescent="0.25">
      <c r="H114"/>
      <c r="I114"/>
      <c r="J114"/>
    </row>
    <row r="115" spans="8:10" x14ac:dyDescent="0.25">
      <c r="H115"/>
      <c r="I115"/>
      <c r="J115"/>
    </row>
    <row r="116" spans="8:10" x14ac:dyDescent="0.25">
      <c r="H116"/>
      <c r="I116"/>
      <c r="J116"/>
    </row>
    <row r="117" spans="8:10" x14ac:dyDescent="0.25">
      <c r="H117"/>
      <c r="I117"/>
      <c r="J117"/>
    </row>
    <row r="118" spans="8:10" x14ac:dyDescent="0.25">
      <c r="H118"/>
      <c r="I118"/>
      <c r="J118"/>
    </row>
    <row r="119" spans="8:10" x14ac:dyDescent="0.25">
      <c r="H119"/>
      <c r="I119"/>
      <c r="J119"/>
    </row>
    <row r="120" spans="8:10" x14ac:dyDescent="0.25">
      <c r="H120"/>
      <c r="I120"/>
      <c r="J120"/>
    </row>
    <row r="121" spans="8:10" x14ac:dyDescent="0.25">
      <c r="H121"/>
      <c r="I121"/>
      <c r="J121"/>
    </row>
    <row r="122" spans="8:10" x14ac:dyDescent="0.25">
      <c r="H122"/>
      <c r="I122"/>
      <c r="J122"/>
    </row>
    <row r="123" spans="8:10" x14ac:dyDescent="0.25">
      <c r="H123"/>
      <c r="I123"/>
      <c r="J123"/>
    </row>
    <row r="124" spans="8:10" x14ac:dyDescent="0.25">
      <c r="H124"/>
      <c r="I124"/>
      <c r="J124"/>
    </row>
    <row r="125" spans="8:10" x14ac:dyDescent="0.25">
      <c r="H125"/>
      <c r="I125"/>
      <c r="J125"/>
    </row>
    <row r="126" spans="8:10" x14ac:dyDescent="0.25">
      <c r="H126"/>
      <c r="I126"/>
      <c r="J126"/>
    </row>
    <row r="127" spans="8:10" x14ac:dyDescent="0.25">
      <c r="H127"/>
      <c r="I127"/>
      <c r="J127"/>
    </row>
    <row r="128" spans="8:10" x14ac:dyDescent="0.25">
      <c r="H128"/>
      <c r="I128"/>
      <c r="J128"/>
    </row>
    <row r="129" spans="8:10" x14ac:dyDescent="0.25">
      <c r="H129"/>
      <c r="I129"/>
      <c r="J129"/>
    </row>
    <row r="130" spans="8:10" x14ac:dyDescent="0.25">
      <c r="H130"/>
      <c r="I130"/>
      <c r="J130"/>
    </row>
    <row r="131" spans="8:10" x14ac:dyDescent="0.25">
      <c r="H131"/>
      <c r="I131"/>
      <c r="J131"/>
    </row>
    <row r="132" spans="8:10" x14ac:dyDescent="0.25">
      <c r="H132"/>
      <c r="I132"/>
      <c r="J132"/>
    </row>
    <row r="133" spans="8:10" x14ac:dyDescent="0.25">
      <c r="H133"/>
      <c r="I133"/>
      <c r="J133"/>
    </row>
    <row r="134" spans="8:10" x14ac:dyDescent="0.25">
      <c r="H134"/>
      <c r="I134"/>
      <c r="J134"/>
    </row>
    <row r="135" spans="8:10" x14ac:dyDescent="0.25">
      <c r="H135"/>
      <c r="I135"/>
      <c r="J135"/>
    </row>
    <row r="136" spans="8:10" x14ac:dyDescent="0.25">
      <c r="H136"/>
      <c r="I136"/>
      <c r="J136"/>
    </row>
    <row r="137" spans="8:10" x14ac:dyDescent="0.25">
      <c r="H137"/>
      <c r="I137"/>
      <c r="J137"/>
    </row>
    <row r="138" spans="8:10" x14ac:dyDescent="0.25">
      <c r="H138"/>
      <c r="I138"/>
      <c r="J138"/>
    </row>
    <row r="139" spans="8:10" x14ac:dyDescent="0.25">
      <c r="H139"/>
      <c r="I139"/>
      <c r="J139"/>
    </row>
    <row r="140" spans="8:10" x14ac:dyDescent="0.25">
      <c r="H140"/>
      <c r="I140"/>
      <c r="J140"/>
    </row>
    <row r="141" spans="8:10" x14ac:dyDescent="0.25">
      <c r="H141"/>
      <c r="I141"/>
      <c r="J141"/>
    </row>
    <row r="142" spans="8:10" x14ac:dyDescent="0.25">
      <c r="H142"/>
      <c r="I142"/>
      <c r="J142"/>
    </row>
    <row r="143" spans="8:10" x14ac:dyDescent="0.25">
      <c r="H143"/>
      <c r="I143"/>
      <c r="J143"/>
    </row>
    <row r="144" spans="8:10" x14ac:dyDescent="0.25">
      <c r="H144"/>
      <c r="I144"/>
      <c r="J144"/>
    </row>
    <row r="145" spans="8:10" x14ac:dyDescent="0.25">
      <c r="H145"/>
      <c r="I145"/>
      <c r="J145"/>
    </row>
    <row r="146" spans="8:10" x14ac:dyDescent="0.25">
      <c r="H146"/>
      <c r="I146"/>
      <c r="J146"/>
    </row>
    <row r="147" spans="8:10" x14ac:dyDescent="0.25">
      <c r="H147"/>
      <c r="I147"/>
      <c r="J147"/>
    </row>
    <row r="148" spans="8:10" x14ac:dyDescent="0.25">
      <c r="H148"/>
      <c r="I148"/>
      <c r="J148"/>
    </row>
    <row r="149" spans="8:10" x14ac:dyDescent="0.25">
      <c r="H149"/>
      <c r="I149"/>
      <c r="J149"/>
    </row>
    <row r="150" spans="8:10" x14ac:dyDescent="0.25">
      <c r="H150"/>
      <c r="I150"/>
      <c r="J150"/>
    </row>
    <row r="151" spans="8:10" x14ac:dyDescent="0.25">
      <c r="H151"/>
      <c r="I151"/>
      <c r="J151"/>
    </row>
    <row r="152" spans="8:10" x14ac:dyDescent="0.25">
      <c r="H152"/>
      <c r="I152"/>
      <c r="J152"/>
    </row>
    <row r="153" spans="8:10" x14ac:dyDescent="0.25">
      <c r="H153"/>
      <c r="I153"/>
      <c r="J153"/>
    </row>
    <row r="154" spans="8:10" x14ac:dyDescent="0.25">
      <c r="H154"/>
      <c r="I154"/>
      <c r="J154"/>
    </row>
    <row r="155" spans="8:10" x14ac:dyDescent="0.25">
      <c r="H155"/>
      <c r="I155"/>
      <c r="J155"/>
    </row>
    <row r="156" spans="8:10" x14ac:dyDescent="0.25">
      <c r="H156"/>
      <c r="I156"/>
      <c r="J156"/>
    </row>
    <row r="157" spans="8:10" x14ac:dyDescent="0.25">
      <c r="H157"/>
      <c r="I157"/>
      <c r="J157"/>
    </row>
    <row r="158" spans="8:10" x14ac:dyDescent="0.25">
      <c r="H158"/>
      <c r="I158"/>
      <c r="J158"/>
    </row>
    <row r="159" spans="8:10" x14ac:dyDescent="0.25">
      <c r="H159"/>
      <c r="I159"/>
      <c r="J159"/>
    </row>
    <row r="160" spans="8:10" x14ac:dyDescent="0.25">
      <c r="H160"/>
      <c r="I160"/>
      <c r="J160"/>
    </row>
    <row r="161" spans="8:10" x14ac:dyDescent="0.25">
      <c r="H161"/>
      <c r="I161"/>
      <c r="J161"/>
    </row>
    <row r="162" spans="8:10" x14ac:dyDescent="0.25">
      <c r="H162"/>
      <c r="I162"/>
      <c r="J162"/>
    </row>
    <row r="163" spans="8:10" x14ac:dyDescent="0.25">
      <c r="H163"/>
      <c r="I163"/>
      <c r="J163"/>
    </row>
    <row r="164" spans="8:10" x14ac:dyDescent="0.25">
      <c r="H164"/>
      <c r="I164"/>
      <c r="J164"/>
    </row>
    <row r="165" spans="8:10" x14ac:dyDescent="0.25">
      <c r="H165"/>
      <c r="I165"/>
      <c r="J165"/>
    </row>
    <row r="166" spans="8:10" x14ac:dyDescent="0.25">
      <c r="H166"/>
      <c r="I166"/>
      <c r="J166"/>
    </row>
    <row r="167" spans="8:10" x14ac:dyDescent="0.25">
      <c r="H167"/>
      <c r="I167"/>
      <c r="J167"/>
    </row>
    <row r="168" spans="8:10" x14ac:dyDescent="0.25">
      <c r="H168"/>
      <c r="I168"/>
      <c r="J168"/>
    </row>
    <row r="169" spans="8:10" x14ac:dyDescent="0.25">
      <c r="H169"/>
      <c r="I169"/>
      <c r="J169"/>
    </row>
    <row r="170" spans="8:10" x14ac:dyDescent="0.25">
      <c r="H170"/>
      <c r="I170"/>
      <c r="J170"/>
    </row>
    <row r="171" spans="8:10" x14ac:dyDescent="0.25">
      <c r="H171"/>
      <c r="I171"/>
      <c r="J171"/>
    </row>
    <row r="172" spans="8:10" x14ac:dyDescent="0.25">
      <c r="H172"/>
      <c r="I172"/>
      <c r="J172"/>
    </row>
    <row r="173" spans="8:10" x14ac:dyDescent="0.25">
      <c r="H173"/>
      <c r="I173"/>
      <c r="J173"/>
    </row>
    <row r="174" spans="8:10" x14ac:dyDescent="0.25">
      <c r="H174"/>
      <c r="I174"/>
      <c r="J174"/>
    </row>
    <row r="175" spans="8:10" x14ac:dyDescent="0.25">
      <c r="H175"/>
      <c r="I175"/>
      <c r="J175"/>
    </row>
    <row r="176" spans="8:10" x14ac:dyDescent="0.25">
      <c r="H176"/>
      <c r="I176"/>
      <c r="J176"/>
    </row>
    <row r="177" spans="8:10" x14ac:dyDescent="0.25">
      <c r="H177"/>
      <c r="I177"/>
      <c r="J177"/>
    </row>
    <row r="178" spans="8:10" x14ac:dyDescent="0.25">
      <c r="H178"/>
      <c r="I178"/>
      <c r="J178"/>
    </row>
    <row r="179" spans="8:10" x14ac:dyDescent="0.25">
      <c r="H179"/>
      <c r="I179"/>
      <c r="J179"/>
    </row>
    <row r="180" spans="8:10" x14ac:dyDescent="0.25">
      <c r="H180"/>
      <c r="I180"/>
      <c r="J180"/>
    </row>
    <row r="181" spans="8:10" x14ac:dyDescent="0.25">
      <c r="H181"/>
      <c r="I181"/>
      <c r="J181"/>
    </row>
    <row r="182" spans="8:10" x14ac:dyDescent="0.25">
      <c r="H182"/>
      <c r="I182"/>
      <c r="J182"/>
    </row>
    <row r="183" spans="8:10" x14ac:dyDescent="0.25">
      <c r="H183"/>
      <c r="I183"/>
      <c r="J183"/>
    </row>
    <row r="184" spans="8:10" x14ac:dyDescent="0.25">
      <c r="H184"/>
      <c r="I184"/>
      <c r="J184"/>
    </row>
    <row r="185" spans="8:10" x14ac:dyDescent="0.25">
      <c r="H185"/>
      <c r="I185"/>
      <c r="J185"/>
    </row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2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9367B-5DCB-4099-B7B3-8754AFB43714}">
  <sheetPr codeName="wks10">
    <pageSetUpPr fitToPage="1"/>
  </sheetPr>
  <dimension ref="A1:M64"/>
  <sheetViews>
    <sheetView showGridLines="0" workbookViewId="0"/>
  </sheetViews>
  <sheetFormatPr baseColWidth="10" defaultColWidth="11.54296875" defaultRowHeight="12.5" x14ac:dyDescent="0.25"/>
  <cols>
    <col min="1" max="1" width="20.54296875" style="17" customWidth="1"/>
    <col min="2" max="2" width="9.81640625" style="17" bestFit="1" customWidth="1"/>
    <col min="3" max="3" width="10.08984375" style="17" bestFit="1" customWidth="1"/>
    <col min="4" max="4" width="10.08984375" style="21" bestFit="1" customWidth="1"/>
    <col min="5" max="6" width="11.26953125" style="21" bestFit="1" customWidth="1"/>
    <col min="7" max="7" width="8.7265625" style="21" customWidth="1"/>
    <col min="8" max="10" width="8.7265625" style="19" customWidth="1"/>
    <col min="11" max="12" width="8.7265625" style="17" customWidth="1"/>
    <col min="13" max="16384" width="11.54296875" style="17"/>
  </cols>
  <sheetData>
    <row r="1" spans="1:13" ht="25" x14ac:dyDescent="0.5">
      <c r="A1" s="95" t="str">
        <f>ASSOCIATION &amp; " - Bilan " &amp; ANNEECOMPTA</f>
        <v>Secours Alimentaire - Bilan 2024</v>
      </c>
      <c r="B1" s="96"/>
      <c r="C1" s="96"/>
      <c r="D1" s="97"/>
      <c r="E1" s="97"/>
      <c r="F1" s="97"/>
      <c r="G1" s="35"/>
      <c r="H1" s="65"/>
    </row>
    <row r="2" spans="1:13" ht="35.5" customHeight="1" x14ac:dyDescent="0.5">
      <c r="A2" s="66"/>
      <c r="D2" s="35"/>
      <c r="E2" s="35"/>
      <c r="F2" s="35"/>
      <c r="G2" s="35"/>
      <c r="H2" s="65"/>
    </row>
    <row r="3" spans="1:13" ht="35.5" customHeight="1" thickBot="1" x14ac:dyDescent="0.55000000000000004">
      <c r="A3" s="66"/>
      <c r="D3" s="35"/>
      <c r="E3" s="35"/>
      <c r="F3" s="35"/>
      <c r="G3" s="35"/>
      <c r="H3" s="65"/>
    </row>
    <row r="4" spans="1:13" ht="13" thickBot="1" x14ac:dyDescent="0.3">
      <c r="A4" s="121" t="s">
        <v>36</v>
      </c>
      <c r="B4" s="68"/>
      <c r="C4" s="128" t="s">
        <v>37</v>
      </c>
      <c r="D4" s="67" t="s">
        <v>29</v>
      </c>
      <c r="E4" s="67" t="s">
        <v>30</v>
      </c>
      <c r="F4" s="68" t="s">
        <v>31</v>
      </c>
      <c r="G4" s="17"/>
    </row>
    <row r="5" spans="1:13" x14ac:dyDescent="0.25">
      <c r="A5" s="133" t="s">
        <v>38</v>
      </c>
      <c r="B5" s="134"/>
      <c r="C5" s="129"/>
      <c r="D5" s="79"/>
      <c r="E5" s="79"/>
      <c r="F5" s="79"/>
      <c r="G5" s="17"/>
    </row>
    <row r="6" spans="1:13" x14ac:dyDescent="0.25">
      <c r="A6" s="138" t="str">
        <f>"Trésorerie disponible au 01/01/" &amp; ANNEECOMPTA</f>
        <v>Trésorerie disponible au 01/01/2024</v>
      </c>
      <c r="B6" s="139"/>
      <c r="C6" s="130"/>
      <c r="D6" s="80"/>
      <c r="E6" s="80"/>
      <c r="F6" s="81">
        <f ca="1">'Trésorerie récap'!F5</f>
        <v>0</v>
      </c>
      <c r="G6" s="17"/>
    </row>
    <row r="7" spans="1:13" ht="13" thickBot="1" x14ac:dyDescent="0.3">
      <c r="A7" s="140"/>
      <c r="B7" s="141" t="s">
        <v>52</v>
      </c>
      <c r="C7" s="131"/>
      <c r="D7" s="81"/>
      <c r="E7" s="82"/>
      <c r="F7" s="82"/>
      <c r="G7" s="17"/>
    </row>
    <row r="8" spans="1:13" ht="13" thickBot="1" x14ac:dyDescent="0.3">
      <c r="A8" s="135" t="str">
        <f>"Résultat année " &amp; ANNEECOMPTA</f>
        <v>Résultat année 2024</v>
      </c>
      <c r="B8" s="136"/>
      <c r="C8" s="122"/>
      <c r="D8" s="83">
        <f ca="1">'Trésorerie récap'!F8</f>
        <v>0</v>
      </c>
      <c r="E8" s="84">
        <f ca="1">'Trésorerie récap'!F7</f>
        <v>0</v>
      </c>
      <c r="F8" s="84">
        <f ca="1">D8+E8</f>
        <v>0</v>
      </c>
      <c r="G8" s="17"/>
    </row>
    <row r="9" spans="1:13" ht="13" thickBot="1" x14ac:dyDescent="0.3">
      <c r="A9" s="135"/>
      <c r="B9" s="137" t="s">
        <v>52</v>
      </c>
      <c r="C9" s="132"/>
      <c r="D9" s="82"/>
      <c r="E9" s="85"/>
      <c r="F9" s="85"/>
      <c r="G9" s="17"/>
    </row>
    <row r="10" spans="1:13" ht="13" thickBot="1" x14ac:dyDescent="0.3">
      <c r="A10" s="135" t="str">
        <f>"Trésorerie disponible au 01/01/" &amp; (ANNEECOMPTA+1)</f>
        <v>Trésorerie disponible au 01/01/2025</v>
      </c>
      <c r="B10" s="136"/>
      <c r="C10" s="122"/>
      <c r="D10" s="83"/>
      <c r="E10" s="83"/>
      <c r="F10" s="83">
        <f ca="1">F6+F8</f>
        <v>0</v>
      </c>
      <c r="G10" s="17"/>
    </row>
    <row r="11" spans="1:13" x14ac:dyDescent="0.25">
      <c r="A11" s="69"/>
      <c r="B11" s="69"/>
      <c r="C11" s="70"/>
      <c r="D11" s="70"/>
      <c r="E11" s="71"/>
      <c r="F11" s="17"/>
      <c r="G11" s="19"/>
      <c r="J11" s="17"/>
    </row>
    <row r="12" spans="1:13" x14ac:dyDescent="0.25">
      <c r="A12" s="69"/>
      <c r="B12" s="69"/>
      <c r="C12" s="70"/>
      <c r="D12" s="70"/>
      <c r="E12" s="71"/>
      <c r="F12" s="17"/>
      <c r="G12" s="19"/>
      <c r="J12" s="17"/>
    </row>
    <row r="13" spans="1:13" ht="15.5" x14ac:dyDescent="0.35">
      <c r="A13" s="72" t="s">
        <v>54</v>
      </c>
      <c r="B13" s="69"/>
      <c r="C13" s="70"/>
      <c r="D13" s="70"/>
      <c r="E13" s="71"/>
      <c r="F13" s="17"/>
      <c r="G13" s="19"/>
      <c r="J13" s="17"/>
    </row>
    <row r="14" spans="1:13" ht="15.5" x14ac:dyDescent="0.35">
      <c r="A14" s="27"/>
      <c r="B14" s="39" t="s">
        <v>52</v>
      </c>
      <c r="C14" s="39"/>
      <c r="D14" s="39"/>
      <c r="E14" s="40"/>
      <c r="F14" s="17"/>
      <c r="G14" s="19"/>
      <c r="J14" s="17"/>
    </row>
    <row r="15" spans="1:13" x14ac:dyDescent="0.25">
      <c r="A15" s="99" t="s">
        <v>44</v>
      </c>
      <c r="B15" s="100"/>
      <c r="C15" s="99" t="s">
        <v>21</v>
      </c>
      <c r="D15" s="100"/>
      <c r="E15" s="100"/>
      <c r="F15" s="101"/>
      <c r="G15"/>
      <c r="H15"/>
      <c r="I15"/>
      <c r="J15"/>
      <c r="K15"/>
      <c r="L15"/>
      <c r="M15"/>
    </row>
    <row r="16" spans="1:13" x14ac:dyDescent="0.25">
      <c r="A16" s="99" t="s">
        <v>39</v>
      </c>
      <c r="B16" s="99" t="s">
        <v>16</v>
      </c>
      <c r="C16" s="102" t="s">
        <v>13</v>
      </c>
      <c r="D16" s="118" t="s">
        <v>12</v>
      </c>
      <c r="E16" s="118" t="s">
        <v>14</v>
      </c>
      <c r="F16" s="103" t="s">
        <v>113</v>
      </c>
      <c r="G16"/>
      <c r="H16"/>
      <c r="I16"/>
      <c r="J16"/>
      <c r="K16"/>
      <c r="L16"/>
      <c r="M16"/>
    </row>
    <row r="17" spans="1:13" x14ac:dyDescent="0.25">
      <c r="A17" s="102" t="s">
        <v>52</v>
      </c>
      <c r="B17" s="102" t="s">
        <v>136</v>
      </c>
      <c r="C17" s="105"/>
      <c r="D17" s="119">
        <v>-7076.9</v>
      </c>
      <c r="E17" s="119">
        <v>-4000</v>
      </c>
      <c r="F17" s="106">
        <v>-11076.9</v>
      </c>
      <c r="G17"/>
      <c r="H17"/>
      <c r="I17"/>
      <c r="J17"/>
      <c r="K17"/>
      <c r="L17"/>
      <c r="M17"/>
    </row>
    <row r="18" spans="1:13" x14ac:dyDescent="0.25">
      <c r="A18" s="107"/>
      <c r="B18" s="108" t="s">
        <v>147</v>
      </c>
      <c r="C18" s="109"/>
      <c r="D18" s="16">
        <v>7538.15</v>
      </c>
      <c r="E18" s="16">
        <v>8000</v>
      </c>
      <c r="F18" s="110">
        <v>15538.15</v>
      </c>
      <c r="G18"/>
      <c r="H18"/>
      <c r="I18"/>
      <c r="J18"/>
      <c r="K18"/>
      <c r="L18"/>
      <c r="M18"/>
    </row>
    <row r="19" spans="1:13" x14ac:dyDescent="0.25">
      <c r="A19" s="102" t="s">
        <v>169</v>
      </c>
      <c r="B19" s="100"/>
      <c r="C19" s="105"/>
      <c r="D19" s="119">
        <v>461.25</v>
      </c>
      <c r="E19" s="119">
        <v>4000</v>
      </c>
      <c r="F19" s="106">
        <v>4461.25</v>
      </c>
      <c r="G19"/>
      <c r="H19"/>
      <c r="I19"/>
      <c r="J19"/>
      <c r="K19"/>
      <c r="L19"/>
      <c r="M19"/>
    </row>
    <row r="20" spans="1:13" x14ac:dyDescent="0.25">
      <c r="A20" s="102" t="s">
        <v>77</v>
      </c>
      <c r="B20" s="102" t="s">
        <v>22</v>
      </c>
      <c r="C20" s="105">
        <v>11783.79</v>
      </c>
      <c r="D20" s="119">
        <v>136.25</v>
      </c>
      <c r="E20" s="119">
        <v>20857.75</v>
      </c>
      <c r="F20" s="106">
        <v>32777.79</v>
      </c>
      <c r="G20"/>
      <c r="H20"/>
      <c r="I20"/>
      <c r="J20"/>
      <c r="K20"/>
      <c r="L20"/>
      <c r="M20"/>
    </row>
    <row r="21" spans="1:13" x14ac:dyDescent="0.25">
      <c r="A21" s="102" t="s">
        <v>78</v>
      </c>
      <c r="B21" s="100"/>
      <c r="C21" s="105">
        <v>11783.79</v>
      </c>
      <c r="D21" s="119">
        <v>136.25</v>
      </c>
      <c r="E21" s="119">
        <v>20857.75</v>
      </c>
      <c r="F21" s="106">
        <v>32777.79</v>
      </c>
      <c r="G21"/>
      <c r="H21"/>
      <c r="I21"/>
      <c r="J21"/>
      <c r="K21"/>
      <c r="L21"/>
      <c r="M21"/>
    </row>
    <row r="22" spans="1:13" x14ac:dyDescent="0.25">
      <c r="A22" s="102" t="s">
        <v>202</v>
      </c>
      <c r="B22" s="102" t="s">
        <v>136</v>
      </c>
      <c r="C22" s="105">
        <v>-12745.999999999998</v>
      </c>
      <c r="D22" s="119"/>
      <c r="E22" s="119"/>
      <c r="F22" s="106">
        <v>-12745.999999999998</v>
      </c>
      <c r="G22"/>
      <c r="H22"/>
      <c r="I22"/>
      <c r="J22"/>
      <c r="K22"/>
      <c r="L22"/>
      <c r="M22"/>
    </row>
    <row r="23" spans="1:13" x14ac:dyDescent="0.25">
      <c r="A23" s="107"/>
      <c r="B23" s="108" t="s">
        <v>147</v>
      </c>
      <c r="C23" s="109">
        <v>5309.06</v>
      </c>
      <c r="D23" s="16"/>
      <c r="E23" s="16"/>
      <c r="F23" s="110">
        <v>5309.06</v>
      </c>
      <c r="G23"/>
      <c r="H23"/>
      <c r="I23"/>
      <c r="J23"/>
      <c r="K23"/>
      <c r="L23"/>
      <c r="M23"/>
    </row>
    <row r="24" spans="1:13" x14ac:dyDescent="0.25">
      <c r="A24" s="102" t="s">
        <v>203</v>
      </c>
      <c r="B24" s="100"/>
      <c r="C24" s="105">
        <v>-7436.9399999999978</v>
      </c>
      <c r="D24" s="119"/>
      <c r="E24" s="119"/>
      <c r="F24" s="106">
        <v>-7436.9399999999978</v>
      </c>
      <c r="G24"/>
      <c r="H24"/>
      <c r="I24"/>
      <c r="J24"/>
      <c r="K24"/>
      <c r="L24"/>
      <c r="M24"/>
    </row>
    <row r="25" spans="1:13" x14ac:dyDescent="0.25">
      <c r="A25" s="102" t="s">
        <v>154</v>
      </c>
      <c r="B25" s="102" t="s">
        <v>136</v>
      </c>
      <c r="C25" s="105">
        <v>-1132.6200000000001</v>
      </c>
      <c r="D25" s="119"/>
      <c r="E25" s="119"/>
      <c r="F25" s="106">
        <v>-1132.6200000000001</v>
      </c>
      <c r="G25"/>
      <c r="H25"/>
      <c r="I25"/>
      <c r="J25"/>
      <c r="K25"/>
      <c r="L25"/>
      <c r="M25"/>
    </row>
    <row r="26" spans="1:13" x14ac:dyDescent="0.25">
      <c r="A26" s="107"/>
      <c r="B26" s="108" t="s">
        <v>147</v>
      </c>
      <c r="C26" s="109">
        <v>6942.4</v>
      </c>
      <c r="D26" s="16"/>
      <c r="E26" s="16"/>
      <c r="F26" s="110">
        <v>6942.4</v>
      </c>
      <c r="G26"/>
      <c r="H26"/>
      <c r="I26"/>
      <c r="J26"/>
      <c r="K26"/>
      <c r="L26"/>
      <c r="M26"/>
    </row>
    <row r="27" spans="1:13" x14ac:dyDescent="0.25">
      <c r="A27" s="102" t="s">
        <v>155</v>
      </c>
      <c r="B27" s="100"/>
      <c r="C27" s="105">
        <v>5809.78</v>
      </c>
      <c r="D27" s="119"/>
      <c r="E27" s="119"/>
      <c r="F27" s="106">
        <v>5809.78</v>
      </c>
      <c r="G27"/>
      <c r="H27"/>
      <c r="I27"/>
      <c r="J27"/>
      <c r="K27"/>
      <c r="L27"/>
      <c r="M27"/>
    </row>
    <row r="28" spans="1:13" x14ac:dyDescent="0.25">
      <c r="A28" s="111" t="s">
        <v>113</v>
      </c>
      <c r="B28" s="112"/>
      <c r="C28" s="113">
        <v>10156.630000000003</v>
      </c>
      <c r="D28" s="120">
        <v>597.5</v>
      </c>
      <c r="E28" s="120">
        <v>24857.75</v>
      </c>
      <c r="F28" s="114">
        <v>35611.880000000005</v>
      </c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5.5" x14ac:dyDescent="0.35">
      <c r="A36" s="72" t="s">
        <v>79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 s="99" t="s">
        <v>44</v>
      </c>
      <c r="B38" s="100"/>
      <c r="C38" s="99" t="s">
        <v>21</v>
      </c>
      <c r="D38" s="100"/>
      <c r="E38" s="101"/>
      <c r="F38"/>
      <c r="G38"/>
      <c r="H38" s="16"/>
      <c r="I38" s="16"/>
      <c r="J38"/>
      <c r="K38"/>
      <c r="L38"/>
      <c r="M38"/>
    </row>
    <row r="39" spans="1:13" x14ac:dyDescent="0.25">
      <c r="A39" s="99" t="s">
        <v>39</v>
      </c>
      <c r="B39" s="99" t="s">
        <v>16</v>
      </c>
      <c r="C39" s="102" t="s">
        <v>13</v>
      </c>
      <c r="D39" s="118" t="s">
        <v>14</v>
      </c>
      <c r="E39" s="103" t="s">
        <v>113</v>
      </c>
      <c r="F39"/>
      <c r="G39"/>
      <c r="H39" s="16"/>
      <c r="I39" s="16"/>
      <c r="J39"/>
      <c r="K39"/>
      <c r="L39"/>
      <c r="M39"/>
    </row>
    <row r="40" spans="1:13" x14ac:dyDescent="0.25">
      <c r="A40" s="102" t="s">
        <v>52</v>
      </c>
      <c r="B40" s="102" t="s">
        <v>136</v>
      </c>
      <c r="C40" s="105"/>
      <c r="D40" s="119">
        <v>-4000</v>
      </c>
      <c r="E40" s="106">
        <v>-4000</v>
      </c>
      <c r="F40"/>
      <c r="G40"/>
      <c r="H40" s="16"/>
      <c r="I40" s="16"/>
      <c r="J40"/>
      <c r="K40"/>
      <c r="L40"/>
      <c r="M40"/>
    </row>
    <row r="41" spans="1:13" x14ac:dyDescent="0.25">
      <c r="A41" s="107"/>
      <c r="B41" s="108" t="s">
        <v>147</v>
      </c>
      <c r="C41" s="109"/>
      <c r="D41" s="16">
        <v>8000</v>
      </c>
      <c r="E41" s="110">
        <v>8000</v>
      </c>
      <c r="F41"/>
      <c r="G41"/>
      <c r="H41" s="16"/>
      <c r="I41" s="16"/>
      <c r="J41"/>
      <c r="K41"/>
      <c r="L41"/>
      <c r="M41"/>
    </row>
    <row r="42" spans="1:13" x14ac:dyDescent="0.25">
      <c r="A42" s="102" t="s">
        <v>169</v>
      </c>
      <c r="B42" s="100"/>
      <c r="C42" s="105"/>
      <c r="D42" s="119">
        <v>4000</v>
      </c>
      <c r="E42" s="106">
        <v>4000</v>
      </c>
      <c r="F42"/>
      <c r="G42"/>
      <c r="H42" s="16"/>
      <c r="I42" s="16"/>
      <c r="J42"/>
      <c r="K42"/>
      <c r="L42"/>
      <c r="M42"/>
    </row>
    <row r="43" spans="1:13" x14ac:dyDescent="0.25">
      <c r="A43" s="102" t="s">
        <v>77</v>
      </c>
      <c r="B43" s="102" t="s">
        <v>22</v>
      </c>
      <c r="C43" s="105">
        <v>11783.79</v>
      </c>
      <c r="D43" s="119">
        <v>20857.75</v>
      </c>
      <c r="E43" s="106">
        <v>32641.54</v>
      </c>
      <c r="F43"/>
      <c r="G43"/>
      <c r="H43" s="16"/>
      <c r="I43" s="16"/>
      <c r="J43"/>
      <c r="K43"/>
      <c r="L43"/>
      <c r="M43"/>
    </row>
    <row r="44" spans="1:13" x14ac:dyDescent="0.25">
      <c r="A44" s="102" t="s">
        <v>78</v>
      </c>
      <c r="B44" s="100"/>
      <c r="C44" s="105">
        <v>11783.79</v>
      </c>
      <c r="D44" s="119">
        <v>20857.75</v>
      </c>
      <c r="E44" s="106">
        <v>32641.54</v>
      </c>
      <c r="F44"/>
      <c r="G44"/>
      <c r="H44" s="16"/>
      <c r="I44" s="16"/>
      <c r="J44"/>
      <c r="K44"/>
      <c r="L44"/>
      <c r="M44"/>
    </row>
    <row r="45" spans="1:13" x14ac:dyDescent="0.25">
      <c r="A45" s="102" t="s">
        <v>202</v>
      </c>
      <c r="B45" s="102" t="s">
        <v>136</v>
      </c>
      <c r="C45" s="105">
        <v>-12745.999999999998</v>
      </c>
      <c r="D45" s="119"/>
      <c r="E45" s="106">
        <v>-12745.999999999998</v>
      </c>
      <c r="F45"/>
      <c r="G45"/>
      <c r="H45" s="16"/>
      <c r="I45" s="16"/>
      <c r="J45"/>
      <c r="K45"/>
      <c r="L45"/>
      <c r="M45"/>
    </row>
    <row r="46" spans="1:13" x14ac:dyDescent="0.25">
      <c r="A46" s="107"/>
      <c r="B46" s="108" t="s">
        <v>147</v>
      </c>
      <c r="C46" s="109">
        <v>5309.06</v>
      </c>
      <c r="D46" s="16"/>
      <c r="E46" s="110">
        <v>5309.06</v>
      </c>
      <c r="F46"/>
      <c r="G46"/>
      <c r="H46" s="16"/>
      <c r="I46" s="16"/>
      <c r="J46"/>
      <c r="K46"/>
      <c r="L46"/>
      <c r="M46"/>
    </row>
    <row r="47" spans="1:13" x14ac:dyDescent="0.25">
      <c r="A47" s="102" t="s">
        <v>203</v>
      </c>
      <c r="B47" s="100"/>
      <c r="C47" s="105">
        <v>-7436.9399999999978</v>
      </c>
      <c r="D47" s="119"/>
      <c r="E47" s="106">
        <v>-7436.9399999999978</v>
      </c>
      <c r="F47"/>
      <c r="G47"/>
      <c r="H47" s="16"/>
      <c r="I47" s="16"/>
      <c r="J47"/>
      <c r="K47"/>
      <c r="L47"/>
      <c r="M47"/>
    </row>
    <row r="48" spans="1:13" x14ac:dyDescent="0.25">
      <c r="A48" s="111" t="s">
        <v>113</v>
      </c>
      <c r="B48" s="112"/>
      <c r="C48" s="113">
        <v>4346.8500000000031</v>
      </c>
      <c r="D48" s="120">
        <v>24857.75</v>
      </c>
      <c r="E48" s="114">
        <v>29204.600000000002</v>
      </c>
      <c r="F48"/>
      <c r="G48"/>
      <c r="H48" s="16"/>
      <c r="I48" s="16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 s="16"/>
      <c r="I49" s="16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 s="16"/>
      <c r="I50" s="16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 s="16"/>
      <c r="I51" s="16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 s="16"/>
      <c r="I52" s="16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 s="16"/>
      <c r="I53" s="16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 s="16"/>
      <c r="I54" s="16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 s="16"/>
      <c r="I55" s="16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 s="16"/>
      <c r="I56" s="1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 s="16"/>
      <c r="I57" s="16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 s="16"/>
      <c r="I58" s="16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 s="16"/>
      <c r="I59" s="16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 s="16"/>
      <c r="I60" s="16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 s="16"/>
      <c r="I61" s="16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 s="16"/>
      <c r="I62" s="16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 s="16"/>
      <c r="I63" s="16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 s="16"/>
      <c r="I64" s="16"/>
      <c r="J64"/>
      <c r="K64"/>
      <c r="L64"/>
      <c r="M64"/>
    </row>
  </sheetData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fitToHeight="0" orientation="portrait" horizontalDpi="4294967293" r:id="rId3"/>
  <headerFooter scaleWithDoc="0" alignWithMargins="0">
    <oddHeader>&amp;L&amp;G</oddHeader>
    <oddFooter>&amp;C&amp;F - &amp;A - Page &amp;P/&amp;N le &amp;D à &amp;T</oddFooter>
  </headerFooter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Mode d'emploi</vt:lpstr>
      <vt:lpstr>Paramètres</vt:lpstr>
      <vt:lpstr>Journal</vt:lpstr>
      <vt:lpstr>Trésorerie</vt:lpstr>
      <vt:lpstr>Trésorerie récap</vt:lpstr>
      <vt:lpstr>Activités</vt:lpstr>
      <vt:lpstr>Compte de résultat</vt:lpstr>
      <vt:lpstr>Banque</vt:lpstr>
      <vt:lpstr>Bilan</vt:lpstr>
      <vt:lpstr>ANNEECOMPTA</vt:lpstr>
      <vt:lpstr>ASSOCIATION</vt:lpstr>
      <vt:lpstr>Base_compte</vt:lpstr>
      <vt:lpstr>Activités!Impression_des_titres</vt:lpstr>
      <vt:lpstr>Banque!Impression_des_titres</vt:lpstr>
      <vt:lpstr>Bilan!Impression_des_titres</vt:lpstr>
      <vt:lpstr>Journal!Impression_des_titres</vt:lpstr>
      <vt:lpstr>Trésorerie!Impression_des_titres</vt:lpstr>
      <vt:lpstr>'Trésorerie récap'!Impression_des_titres</vt:lpstr>
      <vt:lpstr>Liste_Comptes</vt:lpstr>
      <vt:lpstr>Liste_Imputation</vt:lpstr>
      <vt:lpstr>'Compte de résultat'!Zone_d_impression</vt:lpstr>
      <vt:lpstr>Journal!Zone_d_impression</vt:lpstr>
    </vt:vector>
  </TitlesOfParts>
  <Company>Générations Mouvement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NICOLAS</dc:creator>
  <cp:lastModifiedBy>Christian CROCHE</cp:lastModifiedBy>
  <cp:lastPrinted>2024-06-18T19:04:56Z</cp:lastPrinted>
  <dcterms:created xsi:type="dcterms:W3CDTF">2014-05-18T09:41:02Z</dcterms:created>
  <dcterms:modified xsi:type="dcterms:W3CDTF">2024-06-18T19:08:30Z</dcterms:modified>
</cp:coreProperties>
</file>