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valitera\Documents\ANNEE 2021\DOSSIER PEV 2021\3-Technique-Prestation de service\Campagnes-AVS\JNV POlio - rattrapage routine\"/>
    </mc:Choice>
  </mc:AlternateContent>
  <xr:revisionPtr revIDLastSave="0" documentId="13_ncr:1_{8EF5FFDF-6174-42FA-8F95-6DA28D4911D3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ORIG" sheetId="26" r:id="rId1"/>
    <sheet name="FAV15" sheetId="23" r:id="rId2"/>
  </sheets>
  <definedNames>
    <definedName name="_xlnm._FilterDatabase" localSheetId="1" hidden="1">'FAV15'!$A$8:$H$12</definedName>
    <definedName name="_xlnm.Print_Area" localSheetId="1">'FAV15'!$A$1:$H$175</definedName>
    <definedName name="_xlnm.Print_Titles" localSheetId="1">'FAV15'!$8:$8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3" i="26" l="1"/>
  <c r="I43" i="26"/>
  <c r="J43" i="26" s="1"/>
  <c r="L43" i="26" s="1"/>
  <c r="O43" i="26" s="1"/>
  <c r="H43" i="26"/>
  <c r="G43" i="26"/>
  <c r="N42" i="26"/>
  <c r="I42" i="26"/>
  <c r="H42" i="26"/>
  <c r="J42" i="26" s="1"/>
  <c r="L42" i="26" s="1"/>
  <c r="G42" i="26"/>
  <c r="N41" i="26"/>
  <c r="L41" i="26"/>
  <c r="I41" i="26"/>
  <c r="H41" i="26"/>
  <c r="J41" i="26" s="1"/>
  <c r="G41" i="26"/>
  <c r="N40" i="26"/>
  <c r="J40" i="26"/>
  <c r="L40" i="26" s="1"/>
  <c r="I40" i="26"/>
  <c r="H40" i="26"/>
  <c r="G40" i="26"/>
  <c r="O40" i="26" s="1"/>
  <c r="N39" i="26"/>
  <c r="I39" i="26"/>
  <c r="J39" i="26" s="1"/>
  <c r="L39" i="26" s="1"/>
  <c r="O39" i="26" s="1"/>
  <c r="H39" i="26"/>
  <c r="G39" i="26"/>
  <c r="N38" i="26"/>
  <c r="I38" i="26"/>
  <c r="H38" i="26"/>
  <c r="J38" i="26" s="1"/>
  <c r="L38" i="26" s="1"/>
  <c r="O38" i="26" s="1"/>
  <c r="G38" i="26"/>
  <c r="N37" i="26"/>
  <c r="L37" i="26"/>
  <c r="I37" i="26"/>
  <c r="H37" i="26"/>
  <c r="J37" i="26" s="1"/>
  <c r="G37" i="26"/>
  <c r="N36" i="26"/>
  <c r="J36" i="26"/>
  <c r="L36" i="26" s="1"/>
  <c r="I36" i="26"/>
  <c r="H36" i="26"/>
  <c r="G36" i="26"/>
  <c r="O35" i="26"/>
  <c r="N35" i="26"/>
  <c r="I35" i="26"/>
  <c r="J35" i="26" s="1"/>
  <c r="L35" i="26" s="1"/>
  <c r="H35" i="26"/>
  <c r="G35" i="26"/>
  <c r="N34" i="26"/>
  <c r="I34" i="26"/>
  <c r="H34" i="26"/>
  <c r="J34" i="26" s="1"/>
  <c r="L34" i="26" s="1"/>
  <c r="O34" i="26" s="1"/>
  <c r="G34" i="26"/>
  <c r="N33" i="26"/>
  <c r="I33" i="26"/>
  <c r="H33" i="26"/>
  <c r="J33" i="26" s="1"/>
  <c r="L33" i="26" s="1"/>
  <c r="G33" i="26"/>
  <c r="N32" i="26"/>
  <c r="J32" i="26"/>
  <c r="L32" i="26" s="1"/>
  <c r="I32" i="26"/>
  <c r="H32" i="26"/>
  <c r="G32" i="26"/>
  <c r="O31" i="26"/>
  <c r="N31" i="26"/>
  <c r="I31" i="26"/>
  <c r="J31" i="26" s="1"/>
  <c r="L31" i="26" s="1"/>
  <c r="H31" i="26"/>
  <c r="G31" i="26"/>
  <c r="N30" i="26"/>
  <c r="I30" i="26"/>
  <c r="H30" i="26"/>
  <c r="J30" i="26" s="1"/>
  <c r="L30" i="26" s="1"/>
  <c r="G30" i="26"/>
  <c r="N29" i="26"/>
  <c r="I29" i="26"/>
  <c r="J29" i="26" s="1"/>
  <c r="L29" i="26" s="1"/>
  <c r="G29" i="26"/>
  <c r="O28" i="26"/>
  <c r="N28" i="26"/>
  <c r="I28" i="26"/>
  <c r="J28" i="26" s="1"/>
  <c r="L28" i="26" s="1"/>
  <c r="H28" i="26"/>
  <c r="G28" i="26"/>
  <c r="N27" i="26"/>
  <c r="I27" i="26"/>
  <c r="H27" i="26"/>
  <c r="J27" i="26" s="1"/>
  <c r="L27" i="26" s="1"/>
  <c r="O27" i="26" s="1"/>
  <c r="G27" i="26"/>
  <c r="N26" i="26"/>
  <c r="I26" i="26"/>
  <c r="H26" i="26"/>
  <c r="J26" i="26" s="1"/>
  <c r="L26" i="26" s="1"/>
  <c r="G26" i="26"/>
  <c r="N25" i="26"/>
  <c r="J25" i="26"/>
  <c r="L25" i="26" s="1"/>
  <c r="I25" i="26"/>
  <c r="H25" i="26"/>
  <c r="G25" i="26"/>
  <c r="O24" i="26"/>
  <c r="N24" i="26"/>
  <c r="I24" i="26"/>
  <c r="J24" i="26" s="1"/>
  <c r="L24" i="26" s="1"/>
  <c r="H24" i="26"/>
  <c r="G24" i="26"/>
  <c r="N23" i="26"/>
  <c r="I23" i="26"/>
  <c r="H23" i="26"/>
  <c r="J23" i="26" s="1"/>
  <c r="L23" i="26" s="1"/>
  <c r="G23" i="26"/>
  <c r="N22" i="26"/>
  <c r="I22" i="26"/>
  <c r="H22" i="26"/>
  <c r="J22" i="26" s="1"/>
  <c r="L22" i="26" s="1"/>
  <c r="G22" i="26"/>
  <c r="N21" i="26"/>
  <c r="J21" i="26"/>
  <c r="L21" i="26" s="1"/>
  <c r="I21" i="26"/>
  <c r="H21" i="26"/>
  <c r="G21" i="26"/>
  <c r="N20" i="26"/>
  <c r="I20" i="26"/>
  <c r="J20" i="26" s="1"/>
  <c r="L20" i="26" s="1"/>
  <c r="O20" i="26" s="1"/>
  <c r="H20" i="26"/>
  <c r="G20" i="26"/>
  <c r="N19" i="26"/>
  <c r="I19" i="26"/>
  <c r="H19" i="26"/>
  <c r="J19" i="26" s="1"/>
  <c r="L19" i="26" s="1"/>
  <c r="G19" i="26"/>
  <c r="N18" i="26"/>
  <c r="L18" i="26"/>
  <c r="I18" i="26"/>
  <c r="H18" i="26"/>
  <c r="J18" i="26" s="1"/>
  <c r="G18" i="26"/>
  <c r="N17" i="26"/>
  <c r="J17" i="26"/>
  <c r="L17" i="26" s="1"/>
  <c r="I17" i="26"/>
  <c r="H17" i="26"/>
  <c r="G17" i="26"/>
  <c r="O17" i="26" s="1"/>
  <c r="N16" i="26"/>
  <c r="I16" i="26"/>
  <c r="J16" i="26" s="1"/>
  <c r="L16" i="26" s="1"/>
  <c r="O16" i="26" s="1"/>
  <c r="H16" i="26"/>
  <c r="G16" i="26"/>
  <c r="N15" i="26"/>
  <c r="O15" i="26" s="1"/>
  <c r="I15" i="26"/>
  <c r="H15" i="26"/>
  <c r="J15" i="26" s="1"/>
  <c r="L15" i="26" s="1"/>
  <c r="G15" i="26"/>
  <c r="N14" i="26"/>
  <c r="I14" i="26"/>
  <c r="H14" i="26"/>
  <c r="J14" i="26" s="1"/>
  <c r="L14" i="26" s="1"/>
  <c r="G14" i="26"/>
  <c r="N13" i="26"/>
  <c r="J13" i="26"/>
  <c r="L13" i="26" s="1"/>
  <c r="I13" i="26"/>
  <c r="H13" i="26"/>
  <c r="G13" i="26"/>
  <c r="N12" i="26"/>
  <c r="I12" i="26"/>
  <c r="J12" i="26" s="1"/>
  <c r="L12" i="26" s="1"/>
  <c r="O12" i="26" s="1"/>
  <c r="H12" i="26"/>
  <c r="G12" i="26"/>
  <c r="N11" i="26"/>
  <c r="I11" i="26"/>
  <c r="H11" i="26"/>
  <c r="J11" i="26" s="1"/>
  <c r="L11" i="26" s="1"/>
  <c r="O11" i="26" s="1"/>
  <c r="G11" i="26"/>
  <c r="N10" i="26"/>
  <c r="L10" i="26"/>
  <c r="I10" i="26"/>
  <c r="H10" i="26"/>
  <c r="J10" i="26" s="1"/>
  <c r="G10" i="26"/>
  <c r="N9" i="26"/>
  <c r="L9" i="26"/>
  <c r="J9" i="26"/>
  <c r="I9" i="26"/>
  <c r="H9" i="26"/>
  <c r="G9" i="26"/>
  <c r="O9" i="26" s="1"/>
  <c r="N8" i="26"/>
  <c r="I8" i="26"/>
  <c r="J8" i="26" s="1"/>
  <c r="L8" i="26" s="1"/>
  <c r="O8" i="26" s="1"/>
  <c r="H8" i="26"/>
  <c r="G8" i="26"/>
  <c r="N7" i="26"/>
  <c r="O7" i="26" s="1"/>
  <c r="I7" i="26"/>
  <c r="H7" i="26"/>
  <c r="J7" i="26" s="1"/>
  <c r="L7" i="26" s="1"/>
  <c r="G7" i="26"/>
  <c r="N6" i="26"/>
  <c r="I6" i="26"/>
  <c r="H6" i="26"/>
  <c r="J6" i="26" s="1"/>
  <c r="L6" i="26" s="1"/>
  <c r="G6" i="26"/>
  <c r="N5" i="26"/>
  <c r="J5" i="26"/>
  <c r="I5" i="26"/>
  <c r="I44" i="26" s="1"/>
  <c r="H5" i="26"/>
  <c r="G5" i="26"/>
  <c r="J44" i="26" l="1"/>
  <c r="O6" i="26"/>
  <c r="O14" i="26"/>
  <c r="O22" i="26"/>
  <c r="O18" i="26"/>
  <c r="O29" i="26"/>
  <c r="O36" i="26"/>
  <c r="O41" i="26"/>
  <c r="G44" i="26"/>
  <c r="L5" i="26"/>
  <c r="L44" i="26" s="1"/>
  <c r="O10" i="26"/>
  <c r="O13" i="26"/>
  <c r="O23" i="26"/>
  <c r="O25" i="26"/>
  <c r="O30" i="26"/>
  <c r="O32" i="26"/>
  <c r="O37" i="26"/>
  <c r="H44" i="26"/>
  <c r="N44" i="26"/>
  <c r="O19" i="26"/>
  <c r="O21" i="26"/>
  <c r="O26" i="26"/>
  <c r="O33" i="26"/>
  <c r="O42" i="26"/>
  <c r="O5" i="26" l="1"/>
  <c r="O44" i="26" s="1"/>
  <c r="H167" i="23" l="1"/>
  <c r="H166" i="23"/>
  <c r="H165" i="23"/>
  <c r="H163" i="23"/>
  <c r="H162" i="23"/>
  <c r="H161" i="23"/>
  <c r="H164" i="23" s="1"/>
  <c r="H159" i="23"/>
  <c r="H158" i="23"/>
  <c r="H157" i="23"/>
  <c r="H160" i="23" s="1"/>
  <c r="H155" i="23"/>
  <c r="H154" i="23"/>
  <c r="H153" i="23"/>
  <c r="H151" i="23"/>
  <c r="H150" i="23"/>
  <c r="H149" i="23"/>
  <c r="H147" i="23"/>
  <c r="H146" i="23"/>
  <c r="H145" i="23"/>
  <c r="H148" i="23" s="1"/>
  <c r="H143" i="23"/>
  <c r="H142" i="23"/>
  <c r="H141" i="23"/>
  <c r="H144" i="23" s="1"/>
  <c r="H139" i="23"/>
  <c r="H138" i="23"/>
  <c r="H137" i="23"/>
  <c r="H135" i="23"/>
  <c r="H134" i="23"/>
  <c r="H133" i="23"/>
  <c r="H131" i="23"/>
  <c r="H130" i="23"/>
  <c r="H129" i="23"/>
  <c r="H132" i="23" s="1"/>
  <c r="H127" i="23"/>
  <c r="H126" i="23"/>
  <c r="H125" i="23"/>
  <c r="H128" i="23" s="1"/>
  <c r="H123" i="23"/>
  <c r="H122" i="23"/>
  <c r="H121" i="23"/>
  <c r="H119" i="23"/>
  <c r="H118" i="23"/>
  <c r="H117" i="23"/>
  <c r="H115" i="23"/>
  <c r="H114" i="23"/>
  <c r="H113" i="23"/>
  <c r="H116" i="23" s="1"/>
  <c r="H111" i="23"/>
  <c r="H110" i="23"/>
  <c r="H109" i="23"/>
  <c r="H112" i="23" s="1"/>
  <c r="H107" i="23"/>
  <c r="H106" i="23"/>
  <c r="H105" i="23"/>
  <c r="H103" i="23"/>
  <c r="H102" i="23"/>
  <c r="H101" i="23"/>
  <c r="H99" i="23"/>
  <c r="H98" i="23"/>
  <c r="H97" i="23"/>
  <c r="H100" i="23" s="1"/>
  <c r="H95" i="23"/>
  <c r="H94" i="23"/>
  <c r="H93" i="23"/>
  <c r="H96" i="23" s="1"/>
  <c r="H91" i="23"/>
  <c r="H90" i="23"/>
  <c r="H89" i="23"/>
  <c r="H87" i="23"/>
  <c r="H86" i="23"/>
  <c r="H85" i="23"/>
  <c r="H83" i="23"/>
  <c r="H82" i="23"/>
  <c r="H81" i="23"/>
  <c r="H84" i="23" s="1"/>
  <c r="H79" i="23"/>
  <c r="H78" i="23"/>
  <c r="H77" i="23"/>
  <c r="H80" i="23" s="1"/>
  <c r="H75" i="23"/>
  <c r="H74" i="23"/>
  <c r="H73" i="23"/>
  <c r="H71" i="23"/>
  <c r="H70" i="23"/>
  <c r="H69" i="23"/>
  <c r="H67" i="23"/>
  <c r="H66" i="23"/>
  <c r="H65" i="23"/>
  <c r="H68" i="23" s="1"/>
  <c r="H63" i="23"/>
  <c r="H62" i="23"/>
  <c r="H61" i="23"/>
  <c r="H59" i="23"/>
  <c r="H60" i="23" s="1"/>
  <c r="H58" i="23"/>
  <c r="H57" i="23"/>
  <c r="H55" i="23"/>
  <c r="H54" i="23"/>
  <c r="H53" i="23"/>
  <c r="H51" i="23"/>
  <c r="H50" i="23"/>
  <c r="H49" i="23"/>
  <c r="H47" i="23"/>
  <c r="H46" i="23"/>
  <c r="H45" i="23"/>
  <c r="H43" i="23"/>
  <c r="H44" i="23" s="1"/>
  <c r="H42" i="23"/>
  <c r="H41" i="23"/>
  <c r="H39" i="23"/>
  <c r="H38" i="23"/>
  <c r="H37" i="23"/>
  <c r="H35" i="23"/>
  <c r="H34" i="23"/>
  <c r="H33" i="23"/>
  <c r="H36" i="23" s="1"/>
  <c r="H31" i="23"/>
  <c r="H30" i="23"/>
  <c r="H29" i="23"/>
  <c r="H32" i="23" s="1"/>
  <c r="H27" i="23"/>
  <c r="H26" i="23"/>
  <c r="H25" i="23"/>
  <c r="H23" i="23"/>
  <c r="H22" i="23"/>
  <c r="H21" i="23"/>
  <c r="H19" i="23"/>
  <c r="H18" i="23"/>
  <c r="H17" i="23"/>
  <c r="H20" i="23" s="1"/>
  <c r="H15" i="23"/>
  <c r="H14" i="23"/>
  <c r="H13" i="23"/>
  <c r="H9" i="23"/>
  <c r="H10" i="23"/>
  <c r="H11" i="23"/>
  <c r="H16" i="23" l="1"/>
  <c r="H40" i="23"/>
  <c r="H56" i="23"/>
  <c r="H28" i="23"/>
  <c r="H52" i="23"/>
  <c r="H76" i="23"/>
  <c r="H92" i="23"/>
  <c r="H108" i="23"/>
  <c r="H124" i="23"/>
  <c r="H140" i="23"/>
  <c r="H156" i="23"/>
  <c r="H24" i="23"/>
  <c r="H48" i="23"/>
  <c r="H64" i="23"/>
  <c r="H72" i="23"/>
  <c r="H88" i="23"/>
  <c r="H104" i="23"/>
  <c r="H120" i="23"/>
  <c r="H136" i="23"/>
  <c r="H152" i="23"/>
  <c r="H168" i="23"/>
  <c r="H12" i="23"/>
  <c r="H173" i="23" l="1"/>
  <c r="F5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I5" authorId="0" shapeId="0" xr:uid="{4003C2F4-7FE4-4864-9BC6-9780A91841F4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en raison de 100km/ jour, précampagne 3jours et percampagne 4jours dont 1 pour enquête rapide</t>
        </r>
      </text>
    </comment>
    <comment ref="L22" authorId="0" shapeId="0" xr:uid="{D7B5809F-82EA-468C-B037-C8CFF9D801F4}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+CANNOT Mananjary-Nosy Varika
</t>
        </r>
      </text>
    </comment>
    <comment ref="L30" authorId="0" shapeId="0" xr:uid="{2B736AB6-58FC-4801-BD99-187BE3FF77AD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+TRAVERSEE BAC A/R</t>
        </r>
      </text>
    </comment>
    <comment ref="L42" authorId="0" shapeId="0" xr:uid="{165FD685-29B4-45E7-A46D-7EF2943123D2}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+TRAVERSEE BAC A/R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E10" authorId="0" shapeId="0" xr:uid="{88B6669F-8D59-4306-B152-1826E51F5FC7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en raison de 100km/ jour, précampagne 3jours et percampagne 4jours dont 1 pour enquête rapide</t>
        </r>
      </text>
    </comment>
  </commentList>
</comments>
</file>

<file path=xl/sharedStrings.xml><?xml version="1.0" encoding="utf-8"?>
<sst xmlns="http://schemas.openxmlformats.org/spreadsheetml/2006/main" count="280" uniqueCount="94">
  <si>
    <t>AXE</t>
  </si>
  <si>
    <t>Carburant</t>
  </si>
  <si>
    <t>TOTAL</t>
  </si>
  <si>
    <t>Duree 
Cons</t>
  </si>
  <si>
    <t>frequence</t>
  </si>
  <si>
    <t xml:space="preserve">PU
</t>
  </si>
  <si>
    <t>Nb pers/ Qte
Distance</t>
  </si>
  <si>
    <t>Rubriques</t>
  </si>
  <si>
    <t>Activite:</t>
  </si>
  <si>
    <t>Periode:</t>
  </si>
  <si>
    <t>DIRECTION:</t>
  </si>
  <si>
    <t>MONTANT
TOTAL</t>
  </si>
  <si>
    <t>SERVICE</t>
  </si>
  <si>
    <t>DEVISE</t>
  </si>
  <si>
    <t>Ariary</t>
  </si>
  <si>
    <t>Location voiture 4X4</t>
  </si>
  <si>
    <t>Indemnite Superviseur</t>
  </si>
  <si>
    <t>SOUS-TOTAL</t>
  </si>
  <si>
    <t>BUDGETISATION DE SUPERVISION DES RESPONSABLES CENTRAUX POUR LA CAMPAGNE FAV POLIO 16 MAI 2021</t>
  </si>
  <si>
    <t>AXES</t>
  </si>
  <si>
    <t>REGIONS</t>
  </si>
  <si>
    <t>Districts</t>
  </si>
  <si>
    <t>PERDIEM SUPERVISEUR</t>
  </si>
  <si>
    <t>TRANSPORT SUPERVISEUR</t>
  </si>
  <si>
    <t>Nb de jours</t>
  </si>
  <si>
    <t>Nb pers.</t>
  </si>
  <si>
    <t>Perdiem/jour</t>
  </si>
  <si>
    <t>Montant</t>
  </si>
  <si>
    <t>Distance A/R</t>
  </si>
  <si>
    <t>Circuit interne</t>
  </si>
  <si>
    <t>Quantite carburant</t>
  </si>
  <si>
    <t>Prix litre</t>
  </si>
  <si>
    <t>Cout carburant</t>
  </si>
  <si>
    <t>Location voiture/jour</t>
  </si>
  <si>
    <t>Cout location voiture</t>
  </si>
  <si>
    <t>MONTANT TOTAL</t>
  </si>
  <si>
    <t>15 Régions</t>
  </si>
  <si>
    <t>71 Districts</t>
  </si>
  <si>
    <t xml:space="preserve">Arrêté à la somme de" </t>
  </si>
  <si>
    <t>Region 1</t>
  </si>
  <si>
    <t>Region 2</t>
  </si>
  <si>
    <t>Region 3</t>
  </si>
  <si>
    <t>Region 4</t>
  </si>
  <si>
    <t>Region 5</t>
  </si>
  <si>
    <t>Region 6</t>
  </si>
  <si>
    <t>Region 7</t>
  </si>
  <si>
    <t>Region 8</t>
  </si>
  <si>
    <t>Region 9</t>
  </si>
  <si>
    <t>Region 10</t>
  </si>
  <si>
    <t>Region 11</t>
  </si>
  <si>
    <t>Region 12</t>
  </si>
  <si>
    <t>Region 13</t>
  </si>
  <si>
    <t>Region 14</t>
  </si>
  <si>
    <t>Region 15</t>
  </si>
  <si>
    <t>Axe 1</t>
  </si>
  <si>
    <t>Axe 2</t>
  </si>
  <si>
    <t>Axe 3</t>
  </si>
  <si>
    <t>Axe 4</t>
  </si>
  <si>
    <t>Axe 5</t>
  </si>
  <si>
    <t>Axe 6</t>
  </si>
  <si>
    <t>Axe 7</t>
  </si>
  <si>
    <t>Axe 8</t>
  </si>
  <si>
    <t>Axe 9</t>
  </si>
  <si>
    <t>Axe 10</t>
  </si>
  <si>
    <t>Axe 11</t>
  </si>
  <si>
    <t>Axe 12</t>
  </si>
  <si>
    <t>Axe 13</t>
  </si>
  <si>
    <t>Axe 14</t>
  </si>
  <si>
    <t>Axe 15</t>
  </si>
  <si>
    <t>Axe 16</t>
  </si>
  <si>
    <t>Axe 17</t>
  </si>
  <si>
    <t>Axe 18</t>
  </si>
  <si>
    <t>Axe 19</t>
  </si>
  <si>
    <t>Axe 20</t>
  </si>
  <si>
    <t>Axe 21</t>
  </si>
  <si>
    <t>Axe 22</t>
  </si>
  <si>
    <t>Axe 23</t>
  </si>
  <si>
    <t>Axe 24</t>
  </si>
  <si>
    <t>Axe 25</t>
  </si>
  <si>
    <t>Axe 26</t>
  </si>
  <si>
    <t>Axe 27</t>
  </si>
  <si>
    <t>Axe 28</t>
  </si>
  <si>
    <t>Axe 29</t>
  </si>
  <si>
    <t>Axe 30</t>
  </si>
  <si>
    <t>Axe 31</t>
  </si>
  <si>
    <t>Axe 32</t>
  </si>
  <si>
    <t>Axe 33</t>
  </si>
  <si>
    <t>Axe 34</t>
  </si>
  <si>
    <t>Axe 35</t>
  </si>
  <si>
    <t>Axe 36</t>
  </si>
  <si>
    <t>Axe 37</t>
  </si>
  <si>
    <t>Axe 38</t>
  </si>
  <si>
    <t>Axe 39</t>
  </si>
  <si>
    <t xml:space="preserve">
Ariary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</si>
</sst>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\ _€_-;\-* #,##0.00\ _€_-;_-* &quot;-&quot;??\ _€_-;_-@_-"/>
    <numFmt numFmtId="165" formatCode="_(* #,##0_);_(* \(#,##0\);_(* &quot;-&quot;??_);_(@_)"/>
    <numFmt numFmtId="166" formatCode="_-* #,##0\ _€_-;\-* #,##0\ _€_-;_-* &quot;-&quot;??\ _€_-;_-@_-"/>
  </numFmts>
  <fonts count="30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4"/>
      <color indexed="8"/>
      <name val="Times New Roman"/>
      <family val="1"/>
    </font>
    <font>
      <b/>
      <sz val="8"/>
      <color indexed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Calibri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Times New Roman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/>
    <xf numFmtId="0" fontId="9" fillId="0" borderId="0"/>
    <xf numFmtId="0" fontId="2" fillId="0" borderId="0"/>
    <xf numFmtId="0" fontId="2" fillId="0" borderId="0"/>
    <xf numFmtId="0" fontId="13" fillId="0" borderId="0"/>
    <xf numFmtId="164" fontId="1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5" fillId="7" borderId="1" xfId="0" applyFont="1" applyFill="1" applyBorder="1" applyAlignment="1">
      <alignment vertical="center" wrapText="1"/>
    </xf>
    <xf numFmtId="0" fontId="3" fillId="0" borderId="0" xfId="0" applyFont="1"/>
    <xf numFmtId="165" fontId="14" fillId="0" borderId="0" xfId="0" applyNumberFormat="1" applyFont="1"/>
    <xf numFmtId="165" fontId="14" fillId="0" borderId="2" xfId="1" applyNumberFormat="1" applyFont="1" applyFill="1" applyBorder="1" applyAlignment="1">
      <alignment horizontal="center" vertical="center"/>
    </xf>
    <xf numFmtId="43" fontId="14" fillId="0" borderId="2" xfId="1" applyNumberFormat="1" applyFont="1" applyFill="1" applyBorder="1" applyAlignment="1">
      <alignment horizontal="center" vertical="center"/>
    </xf>
    <xf numFmtId="165" fontId="16" fillId="0" borderId="3" xfId="1" applyNumberFormat="1" applyFont="1" applyFill="1" applyBorder="1" applyAlignment="1">
      <alignment horizontal="center" vertical="center"/>
    </xf>
    <xf numFmtId="0" fontId="14" fillId="0" borderId="0" xfId="0" applyFont="1" applyFill="1" applyAlignment="1"/>
    <xf numFmtId="0" fontId="16" fillId="0" borderId="3" xfId="0" applyFont="1" applyFill="1" applyBorder="1" applyAlignment="1">
      <alignment wrapText="1"/>
    </xf>
    <xf numFmtId="165" fontId="14" fillId="0" borderId="4" xfId="1" applyNumberFormat="1" applyFont="1" applyFill="1" applyBorder="1" applyAlignment="1">
      <alignment horizontal="center" vertical="center"/>
    </xf>
    <xf numFmtId="165" fontId="17" fillId="2" borderId="5" xfId="5" applyNumberFormat="1" applyFont="1" applyFill="1" applyBorder="1" applyAlignment="1">
      <alignment vertical="center" wrapText="1"/>
    </xf>
    <xf numFmtId="165" fontId="17" fillId="8" borderId="5" xfId="5" applyNumberFormat="1" applyFont="1" applyFill="1" applyBorder="1" applyAlignment="1">
      <alignment vertical="center" wrapText="1"/>
    </xf>
    <xf numFmtId="0" fontId="12" fillId="0" borderId="0" xfId="8"/>
    <xf numFmtId="0" fontId="12" fillId="9" borderId="0" xfId="8" applyFill="1" applyProtection="1">
      <protection locked="0"/>
    </xf>
    <xf numFmtId="0" fontId="6" fillId="3" borderId="5" xfId="7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5" fillId="7" borderId="1" xfId="0" applyFont="1" applyFill="1" applyBorder="1" applyAlignment="1">
      <alignment horizontal="center" vertical="center" wrapText="1"/>
    </xf>
    <xf numFmtId="165" fontId="14" fillId="0" borderId="6" xfId="1" applyNumberFormat="1" applyFont="1" applyFill="1" applyBorder="1" applyAlignment="1">
      <alignment horizontal="right" vertical="center"/>
    </xf>
    <xf numFmtId="165" fontId="14" fillId="0" borderId="6" xfId="1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 wrapText="1"/>
    </xf>
    <xf numFmtId="0" fontId="4" fillId="0" borderId="0" xfId="8" applyFont="1" applyAlignment="1">
      <alignment horizontal="left"/>
    </xf>
    <xf numFmtId="0" fontId="12" fillId="0" borderId="0" xfId="8" applyAlignment="1">
      <alignment horizontal="left"/>
    </xf>
    <xf numFmtId="166" fontId="5" fillId="4" borderId="8" xfId="4" applyNumberFormat="1" applyFont="1" applyFill="1" applyBorder="1" applyAlignment="1" applyProtection="1">
      <alignment horizontal="left" vertical="center" wrapText="1"/>
    </xf>
    <xf numFmtId="166" fontId="5" fillId="4" borderId="9" xfId="4" applyNumberFormat="1" applyFont="1" applyFill="1" applyBorder="1" applyAlignment="1" applyProtection="1">
      <alignment horizontal="left" vertical="center" wrapText="1"/>
    </xf>
    <xf numFmtId="166" fontId="5" fillId="4" borderId="10" xfId="4" applyNumberFormat="1" applyFont="1" applyFill="1" applyBorder="1" applyAlignment="1" applyProtection="1">
      <alignment horizontal="left" vertical="center" wrapText="1"/>
    </xf>
    <xf numFmtId="0" fontId="6" fillId="0" borderId="5" xfId="7" applyFont="1" applyBorder="1" applyAlignment="1">
      <alignment horizontal="right" vertical="center" wrapText="1"/>
    </xf>
    <xf numFmtId="165" fontId="15" fillId="7" borderId="11" xfId="0" applyNumberFormat="1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righ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8" borderId="19" xfId="0" applyFont="1" applyFill="1" applyBorder="1" applyAlignment="1">
      <alignment horizontal="left" vertical="center" wrapText="1"/>
    </xf>
    <xf numFmtId="0" fontId="17" fillId="8" borderId="16" xfId="0" applyFont="1" applyFill="1" applyBorder="1" applyAlignment="1">
      <alignment horizontal="left" vertical="center" wrapText="1"/>
    </xf>
    <xf numFmtId="0" fontId="17" fillId="8" borderId="16" xfId="0" applyFont="1" applyFill="1" applyBorder="1" applyAlignment="1">
      <alignment horizontal="right" vertical="center" wrapText="1"/>
    </xf>
    <xf numFmtId="0" fontId="17" fillId="8" borderId="18" xfId="0" applyFont="1" applyFill="1" applyBorder="1" applyAlignment="1">
      <alignment horizontal="left" vertical="center" wrapText="1"/>
    </xf>
    <xf numFmtId="0" fontId="12" fillId="9" borderId="0" xfId="8" applyFont="1" applyFill="1" applyAlignment="1" applyProtection="1">
      <alignment horizontal="left" wrapText="1"/>
      <protection locked="0"/>
    </xf>
    <xf numFmtId="0" fontId="6" fillId="5" borderId="5" xfId="7" applyFont="1" applyFill="1" applyBorder="1" applyAlignment="1" applyProtection="1">
      <alignment horizontal="center" vertical="center" wrapText="1"/>
      <protection locked="0"/>
    </xf>
    <xf numFmtId="0" fontId="6" fillId="0" borderId="5" xfId="7" applyFont="1" applyBorder="1" applyAlignment="1">
      <alignment horizontal="center" vertical="center" wrapText="1"/>
    </xf>
    <xf numFmtId="166" fontId="6" fillId="0" borderId="12" xfId="4" applyNumberFormat="1" applyFont="1" applyBorder="1" applyAlignment="1" applyProtection="1">
      <alignment horizontal="left" vertical="center" wrapText="1"/>
    </xf>
    <xf numFmtId="166" fontId="6" fillId="0" borderId="0" xfId="4" applyNumberFormat="1" applyFont="1" applyBorder="1" applyAlignment="1" applyProtection="1">
      <alignment horizontal="left" vertical="center" wrapText="1"/>
    </xf>
    <xf numFmtId="165" fontId="18" fillId="0" borderId="2" xfId="1" applyNumberFormat="1" applyFont="1" applyFill="1" applyBorder="1" applyAlignment="1">
      <alignment horizontal="center" vertical="center" wrapText="1" shrinkToFit="1"/>
    </xf>
    <xf numFmtId="165" fontId="18" fillId="0" borderId="4" xfId="1" applyNumberFormat="1" applyFont="1" applyFill="1" applyBorder="1" applyAlignment="1">
      <alignment horizontal="center" vertical="center"/>
    </xf>
    <xf numFmtId="165" fontId="14" fillId="0" borderId="4" xfId="1" applyNumberFormat="1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left" wrapText="1"/>
    </xf>
    <xf numFmtId="0" fontId="19" fillId="0" borderId="5" xfId="0" applyFont="1" applyFill="1" applyBorder="1" applyAlignment="1">
      <alignment horizontal="left" wrapText="1"/>
    </xf>
    <xf numFmtId="0" fontId="16" fillId="0" borderId="21" xfId="0" applyFont="1" applyFill="1" applyBorder="1" applyAlignment="1">
      <alignment horizontal="left" wrapText="1"/>
    </xf>
    <xf numFmtId="0" fontId="19" fillId="0" borderId="2" xfId="0" applyFont="1" applyFill="1" applyBorder="1" applyAlignment="1">
      <alignment horizontal="left" wrapText="1"/>
    </xf>
    <xf numFmtId="0" fontId="17" fillId="0" borderId="19" xfId="0" applyFont="1" applyBorder="1" applyAlignment="1">
      <alignment horizontal="left" vertical="center"/>
    </xf>
    <xf numFmtId="0" fontId="17" fillId="0" borderId="19" xfId="0" applyFont="1" applyBorder="1" applyAlignment="1">
      <alignment vertical="center"/>
    </xf>
    <xf numFmtId="0" fontId="8" fillId="10" borderId="0" xfId="6" applyFont="1" applyFill="1" applyBorder="1" applyAlignment="1">
      <alignment horizontal="center" vertical="center" wrapText="1"/>
    </xf>
    <xf numFmtId="0" fontId="16" fillId="10" borderId="0" xfId="6" applyFont="1" applyFill="1" applyBorder="1" applyAlignment="1">
      <alignment horizontal="left" vertical="center" wrapText="1"/>
    </xf>
    <xf numFmtId="0" fontId="16" fillId="10" borderId="22" xfId="0" applyFont="1" applyFill="1" applyBorder="1" applyAlignment="1">
      <alignment horizontal="left" wrapText="1"/>
    </xf>
    <xf numFmtId="0" fontId="16" fillId="10" borderId="0" xfId="0" applyFont="1" applyFill="1" applyBorder="1" applyAlignment="1">
      <alignment wrapText="1"/>
    </xf>
    <xf numFmtId="0" fontId="16" fillId="10" borderId="23" xfId="0" applyFont="1" applyFill="1" applyBorder="1" applyAlignment="1">
      <alignment wrapText="1"/>
    </xf>
    <xf numFmtId="165" fontId="16" fillId="10" borderId="14" xfId="1" applyNumberFormat="1" applyFont="1" applyFill="1" applyBorder="1" applyAlignment="1">
      <alignment horizontal="center" vertical="center"/>
    </xf>
    <xf numFmtId="166" fontId="20" fillId="0" borderId="5" xfId="13" applyNumberFormat="1" applyFont="1" applyBorder="1" applyAlignment="1">
      <alignment horizontal="center" vertical="center"/>
    </xf>
    <xf numFmtId="0" fontId="12" fillId="9" borderId="0" xfId="8" applyFont="1" applyFill="1" applyAlignment="1" applyProtection="1">
      <alignment horizontal="center" wrapText="1"/>
      <protection locked="0"/>
    </xf>
    <xf numFmtId="0" fontId="8" fillId="0" borderId="8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wrapText="1"/>
    </xf>
    <xf numFmtId="0" fontId="16" fillId="0" borderId="11" xfId="6" applyFont="1" applyFill="1" applyBorder="1" applyAlignment="1">
      <alignment horizontal="left" vertical="center" wrapText="1"/>
    </xf>
    <xf numFmtId="0" fontId="16" fillId="0" borderId="14" xfId="6" applyFont="1" applyFill="1" applyBorder="1" applyAlignment="1">
      <alignment horizontal="left" vertical="center" wrapText="1"/>
    </xf>
    <xf numFmtId="0" fontId="16" fillId="0" borderId="17" xfId="6" applyFont="1" applyFill="1" applyBorder="1" applyAlignment="1">
      <alignment horizontal="left" vertical="center" wrapText="1"/>
    </xf>
    <xf numFmtId="17" fontId="12" fillId="9" borderId="0" xfId="8" applyNumberFormat="1" applyFont="1" applyFill="1" applyAlignment="1" applyProtection="1">
      <alignment horizontal="center"/>
      <protection locked="0"/>
    </xf>
    <xf numFmtId="0" fontId="7" fillId="6" borderId="11" xfId="7" applyFont="1" applyFill="1" applyBorder="1" applyAlignment="1">
      <alignment horizontal="center" vertical="center" wrapText="1"/>
    </xf>
    <xf numFmtId="0" fontId="7" fillId="6" borderId="14" xfId="7" applyFont="1" applyFill="1" applyBorder="1" applyAlignment="1">
      <alignment horizontal="center" vertical="center" wrapText="1"/>
    </xf>
    <xf numFmtId="0" fontId="7" fillId="6" borderId="17" xfId="7" applyFont="1" applyFill="1" applyBorder="1" applyAlignment="1">
      <alignment horizontal="center" vertical="center" wrapText="1"/>
    </xf>
    <xf numFmtId="0" fontId="21" fillId="0" borderId="0" xfId="14" applyFont="1" applyAlignment="1">
      <alignment vertical="center"/>
    </xf>
    <xf numFmtId="0" fontId="21" fillId="0" borderId="0" xfId="14" applyFont="1" applyAlignment="1">
      <alignment horizontal="center" vertical="center"/>
    </xf>
    <xf numFmtId="0" fontId="22" fillId="0" borderId="0" xfId="14" applyFont="1" applyAlignment="1">
      <alignment vertical="center"/>
    </xf>
    <xf numFmtId="0" fontId="23" fillId="0" borderId="0" xfId="14" applyFont="1" applyAlignment="1">
      <alignment vertical="center"/>
    </xf>
    <xf numFmtId="0" fontId="23" fillId="0" borderId="0" xfId="14" applyFont="1" applyAlignment="1">
      <alignment horizontal="left" vertical="center"/>
    </xf>
    <xf numFmtId="0" fontId="23" fillId="0" borderId="0" xfId="14" applyFont="1" applyAlignment="1">
      <alignment horizontal="center" vertical="center"/>
    </xf>
    <xf numFmtId="0" fontId="24" fillId="0" borderId="0" xfId="14" applyFont="1" applyAlignment="1">
      <alignment vertical="center"/>
    </xf>
    <xf numFmtId="0" fontId="25" fillId="10" borderId="5" xfId="14" applyFont="1" applyFill="1" applyBorder="1" applyAlignment="1">
      <alignment horizontal="center" vertical="center" wrapText="1"/>
    </xf>
    <xf numFmtId="0" fontId="25" fillId="10" borderId="5" xfId="14" applyFont="1" applyFill="1" applyBorder="1" applyAlignment="1">
      <alignment horizontal="center" vertical="center"/>
    </xf>
    <xf numFmtId="0" fontId="20" fillId="0" borderId="5" xfId="14" applyFont="1" applyBorder="1" applyAlignment="1">
      <alignment vertical="center"/>
    </xf>
    <xf numFmtId="0" fontId="20" fillId="0" borderId="5" xfId="14" applyFont="1" applyBorder="1" applyAlignment="1">
      <alignment vertical="center" wrapText="1"/>
    </xf>
    <xf numFmtId="166" fontId="20" fillId="0" borderId="5" xfId="15" applyNumberFormat="1" applyFont="1" applyBorder="1" applyAlignment="1">
      <alignment horizontal="center" vertical="center"/>
    </xf>
    <xf numFmtId="166" fontId="20" fillId="0" borderId="5" xfId="15" applyNumberFormat="1" applyFont="1" applyBorder="1" applyAlignment="1">
      <alignment vertical="center"/>
    </xf>
    <xf numFmtId="166" fontId="25" fillId="0" borderId="5" xfId="15" applyNumberFormat="1" applyFont="1" applyBorder="1" applyAlignment="1">
      <alignment vertical="center"/>
    </xf>
    <xf numFmtId="166" fontId="23" fillId="0" borderId="0" xfId="14" applyNumberFormat="1" applyFont="1" applyAlignment="1">
      <alignment vertical="center"/>
    </xf>
    <xf numFmtId="166" fontId="25" fillId="11" borderId="5" xfId="15" applyNumberFormat="1" applyFont="1" applyFill="1" applyBorder="1" applyAlignment="1">
      <alignment vertical="center"/>
    </xf>
    <xf numFmtId="166" fontId="25" fillId="0" borderId="5" xfId="15" applyNumberFormat="1" applyFont="1" applyBorder="1" applyAlignment="1">
      <alignment horizontal="center" vertical="center"/>
    </xf>
    <xf numFmtId="166" fontId="25" fillId="0" borderId="5" xfId="15" applyNumberFormat="1" applyFont="1" applyBorder="1" applyAlignment="1">
      <alignment vertical="center" wrapText="1"/>
    </xf>
    <xf numFmtId="166" fontId="26" fillId="0" borderId="5" xfId="15" applyNumberFormat="1" applyFont="1" applyBorder="1" applyAlignment="1">
      <alignment vertical="center"/>
    </xf>
    <xf numFmtId="166" fontId="26" fillId="0" borderId="5" xfId="15" applyNumberFormat="1" applyFont="1" applyBorder="1" applyAlignment="1">
      <alignment vertical="center" wrapText="1"/>
    </xf>
    <xf numFmtId="166" fontId="26" fillId="0" borderId="5" xfId="15" applyNumberFormat="1" applyFont="1" applyBorder="1" applyAlignment="1">
      <alignment horizontal="center" vertical="center" wrapText="1"/>
    </xf>
    <xf numFmtId="0" fontId="20" fillId="0" borderId="0" xfId="14" applyFont="1" applyAlignment="1">
      <alignment vertical="center"/>
    </xf>
    <xf numFmtId="0" fontId="20" fillId="0" borderId="0" xfId="14" applyFont="1" applyAlignment="1">
      <alignment horizontal="left" vertical="center"/>
    </xf>
    <xf numFmtId="0" fontId="20" fillId="0" borderId="0" xfId="14" applyFont="1" applyAlignment="1">
      <alignment horizontal="center" vertical="center"/>
    </xf>
    <xf numFmtId="0" fontId="25" fillId="0" borderId="0" xfId="14" applyFont="1" applyAlignment="1">
      <alignment vertical="center"/>
    </xf>
    <xf numFmtId="43" fontId="20" fillId="0" borderId="5" xfId="5" applyFont="1" applyBorder="1" applyAlignment="1">
      <alignment vertical="center"/>
    </xf>
    <xf numFmtId="0" fontId="25" fillId="10" borderId="5" xfId="14" applyFont="1" applyFill="1" applyBorder="1" applyAlignment="1">
      <alignment horizontal="center" vertical="center"/>
    </xf>
    <xf numFmtId="0" fontId="25" fillId="10" borderId="5" xfId="14" applyFont="1" applyFill="1" applyBorder="1" applyAlignment="1">
      <alignment horizontal="center" vertical="center" wrapText="1"/>
    </xf>
    <xf numFmtId="0" fontId="25" fillId="0" borderId="5" xfId="14" applyFont="1" applyBorder="1" applyAlignment="1">
      <alignment horizontal="center" vertical="center"/>
    </xf>
    <xf numFmtId="0" fontId="25" fillId="10" borderId="5" xfId="14" applyFont="1" applyFill="1" applyBorder="1" applyAlignment="1">
      <alignment horizontal="left" vertical="center"/>
    </xf>
  </cellXfs>
  <cellStyles count="16">
    <cellStyle name="Comma" xfId="5" builtinId="3"/>
    <cellStyle name="Comma 2" xfId="1" xr:uid="{00000000-0005-0000-0000-000001000000}"/>
    <cellStyle name="Comma 2 2" xfId="2" xr:uid="{00000000-0005-0000-0000-000002000000}"/>
    <cellStyle name="Comma 2 2 2" xfId="3" xr:uid="{00000000-0005-0000-0000-000003000000}"/>
    <cellStyle name="Comma 3" xfId="13" xr:uid="{00000000-0005-0000-0000-000004000000}"/>
    <cellStyle name="Comma 3 2" xfId="15" xr:uid="{FAEAF628-F963-4864-AF37-1599E51424B2}"/>
    <cellStyle name="Comma 5" xfId="4" xr:uid="{00000000-0005-0000-0000-000005000000}"/>
    <cellStyle name="Normal" xfId="0" builtinId="0"/>
    <cellStyle name="Normal 2" xfId="6" xr:uid="{00000000-0005-0000-0000-000008000000}"/>
    <cellStyle name="Normal 2 2 2" xfId="7" xr:uid="{00000000-0005-0000-0000-000009000000}"/>
    <cellStyle name="Normal 3" xfId="8" xr:uid="{00000000-0005-0000-0000-00000A000000}"/>
    <cellStyle name="Normal 4" xfId="9" xr:uid="{00000000-0005-0000-0000-00000B000000}"/>
    <cellStyle name="Normal 4 2" xfId="10" xr:uid="{00000000-0005-0000-0000-00000C000000}"/>
    <cellStyle name="Normal 5" xfId="11" xr:uid="{00000000-0005-0000-0000-00000D000000}"/>
    <cellStyle name="Normal 6" xfId="12" xr:uid="{00000000-0005-0000-0000-00000E000000}"/>
    <cellStyle name="Normal 6 2" xfId="14" xr:uid="{CB9B2587-7353-4FE2-8B75-E2D0DFACD294}"/>
  </cellStyles>
  <dxfs count="4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3356A-7230-41B3-A97A-66D52582B49D}">
  <sheetPr codeName="Sheet1"/>
  <dimension ref="A1:P46"/>
  <sheetViews>
    <sheetView zoomScale="170" zoomScaleNormal="170" workbookViewId="0">
      <pane xSplit="3" ySplit="4" topLeftCell="D42" activePane="bottomRight" state="frozen"/>
      <selection pane="topRight" activeCell="D1" sqref="D1"/>
      <selection pane="bottomLeft" activeCell="A5" sqref="A5"/>
      <selection pane="bottomRight" activeCell="D43" sqref="D43"/>
    </sheetView>
  </sheetViews>
  <sheetFormatPr defaultColWidth="17.83203125" defaultRowHeight="15.5" x14ac:dyDescent="0.35"/>
  <cols>
    <col min="1" max="1" width="4.75" style="76" customWidth="1"/>
    <col min="2" max="2" width="14" style="77" bestFit="1" customWidth="1"/>
    <col min="3" max="3" width="18.5" style="77" customWidth="1"/>
    <col min="4" max="4" width="7.08203125" style="78" customWidth="1"/>
    <col min="5" max="5" width="5.75" style="76" customWidth="1"/>
    <col min="6" max="6" width="8.25" style="76" customWidth="1"/>
    <col min="7" max="7" width="12.08203125" style="79" customWidth="1"/>
    <col min="8" max="8" width="11.1640625" style="76" customWidth="1"/>
    <col min="9" max="9" width="8.9140625" style="76" customWidth="1"/>
    <col min="10" max="10" width="8.6640625" style="76" customWidth="1"/>
    <col min="11" max="11" width="6.83203125" style="76" customWidth="1"/>
    <col min="12" max="12" width="13.9140625" style="79" customWidth="1"/>
    <col min="13" max="13" width="9.1640625" style="76" customWidth="1"/>
    <col min="14" max="14" width="13.75" style="79" customWidth="1"/>
    <col min="15" max="15" width="13.08203125" style="76" customWidth="1"/>
    <col min="16" max="16384" width="17.83203125" style="76"/>
  </cols>
  <sheetData>
    <row r="1" spans="1:15" s="75" customFormat="1" ht="14.65" customHeight="1" x14ac:dyDescent="0.35">
      <c r="A1" s="73" t="s">
        <v>18</v>
      </c>
      <c r="B1" s="73"/>
      <c r="C1" s="73"/>
      <c r="D1" s="74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2.65" customHeight="1" x14ac:dyDescent="0.35"/>
    <row r="3" spans="1:15" s="79" customFormat="1" ht="25.5" customHeight="1" x14ac:dyDescent="0.35">
      <c r="A3" s="99" t="s">
        <v>19</v>
      </c>
      <c r="B3" s="102" t="s">
        <v>20</v>
      </c>
      <c r="C3" s="102" t="s">
        <v>21</v>
      </c>
      <c r="D3" s="99" t="s">
        <v>22</v>
      </c>
      <c r="E3" s="99"/>
      <c r="F3" s="99"/>
      <c r="G3" s="99"/>
      <c r="H3" s="99" t="s">
        <v>23</v>
      </c>
      <c r="I3" s="99"/>
      <c r="J3" s="99"/>
      <c r="K3" s="99"/>
      <c r="L3" s="99"/>
      <c r="M3" s="99"/>
      <c r="N3" s="99"/>
      <c r="O3" s="100" t="s">
        <v>2</v>
      </c>
    </row>
    <row r="4" spans="1:15" s="79" customFormat="1" ht="21" x14ac:dyDescent="0.35">
      <c r="A4" s="99"/>
      <c r="B4" s="102"/>
      <c r="C4" s="102"/>
      <c r="D4" s="80" t="s">
        <v>24</v>
      </c>
      <c r="E4" s="80" t="s">
        <v>25</v>
      </c>
      <c r="F4" s="80" t="s">
        <v>26</v>
      </c>
      <c r="G4" s="81" t="s">
        <v>27</v>
      </c>
      <c r="H4" s="80" t="s">
        <v>28</v>
      </c>
      <c r="I4" s="80" t="s">
        <v>29</v>
      </c>
      <c r="J4" s="80" t="s">
        <v>30</v>
      </c>
      <c r="K4" s="81" t="s">
        <v>31</v>
      </c>
      <c r="L4" s="80" t="s">
        <v>32</v>
      </c>
      <c r="M4" s="80" t="s">
        <v>33</v>
      </c>
      <c r="N4" s="80" t="s">
        <v>34</v>
      </c>
      <c r="O4" s="100"/>
    </row>
    <row r="5" spans="1:15" x14ac:dyDescent="0.35">
      <c r="A5" s="82">
        <v>1</v>
      </c>
      <c r="B5" s="82" t="s">
        <v>39</v>
      </c>
      <c r="C5" s="83" t="s">
        <v>54</v>
      </c>
      <c r="D5" s="84">
        <v>8</v>
      </c>
      <c r="E5" s="85">
        <v>1</v>
      </c>
      <c r="F5" s="85">
        <v>83000</v>
      </c>
      <c r="G5" s="86">
        <f t="shared" ref="G5:G25" si="0">D5*E5*F5</f>
        <v>664000</v>
      </c>
      <c r="H5" s="85">
        <f>(10+45)*2</f>
        <v>110</v>
      </c>
      <c r="I5" s="85">
        <f t="shared" ref="I5:I43" si="1">100*7</f>
        <v>700</v>
      </c>
      <c r="J5" s="85">
        <f t="shared" ref="J5:J28" si="2">(H5+I5)*15/100</f>
        <v>121.5</v>
      </c>
      <c r="K5" s="85">
        <v>3400</v>
      </c>
      <c r="L5" s="86">
        <f t="shared" ref="L5:L12" si="3">(J5*K5)</f>
        <v>413100</v>
      </c>
      <c r="M5" s="85">
        <v>160000</v>
      </c>
      <c r="N5" s="86">
        <f t="shared" ref="N5:N28" si="4">D5*M5</f>
        <v>1280000</v>
      </c>
      <c r="O5" s="86">
        <f t="shared" ref="O5:O28" si="5">G5+L5+N5</f>
        <v>2357100</v>
      </c>
    </row>
    <row r="6" spans="1:15" x14ac:dyDescent="0.35">
      <c r="A6" s="82">
        <v>2</v>
      </c>
      <c r="B6" s="82" t="s">
        <v>39</v>
      </c>
      <c r="C6" s="83" t="s">
        <v>55</v>
      </c>
      <c r="D6" s="84">
        <v>8</v>
      </c>
      <c r="E6" s="85">
        <v>1</v>
      </c>
      <c r="F6" s="85">
        <v>83000</v>
      </c>
      <c r="G6" s="86">
        <f t="shared" si="0"/>
        <v>664000</v>
      </c>
      <c r="H6" s="85">
        <f>(10+42)*2</f>
        <v>104</v>
      </c>
      <c r="I6" s="85">
        <f t="shared" si="1"/>
        <v>700</v>
      </c>
      <c r="J6" s="85">
        <f t="shared" si="2"/>
        <v>120.6</v>
      </c>
      <c r="K6" s="85">
        <v>3400</v>
      </c>
      <c r="L6" s="86">
        <f t="shared" si="3"/>
        <v>410040</v>
      </c>
      <c r="M6" s="85">
        <v>160000</v>
      </c>
      <c r="N6" s="86">
        <f t="shared" si="4"/>
        <v>1280000</v>
      </c>
      <c r="O6" s="86">
        <f t="shared" si="5"/>
        <v>2354040</v>
      </c>
    </row>
    <row r="7" spans="1:15" x14ac:dyDescent="0.35">
      <c r="A7" s="82">
        <v>3</v>
      </c>
      <c r="B7" s="82" t="s">
        <v>39</v>
      </c>
      <c r="C7" s="83" t="s">
        <v>56</v>
      </c>
      <c r="D7" s="84">
        <v>8</v>
      </c>
      <c r="E7" s="85">
        <v>1</v>
      </c>
      <c r="F7" s="85">
        <v>83000</v>
      </c>
      <c r="G7" s="86">
        <f t="shared" si="0"/>
        <v>664000</v>
      </c>
      <c r="H7" s="85">
        <f>105*2</f>
        <v>210</v>
      </c>
      <c r="I7" s="85">
        <f t="shared" si="1"/>
        <v>700</v>
      </c>
      <c r="J7" s="85">
        <f t="shared" si="2"/>
        <v>136.5</v>
      </c>
      <c r="K7" s="85">
        <v>3400</v>
      </c>
      <c r="L7" s="86">
        <f t="shared" si="3"/>
        <v>464100</v>
      </c>
      <c r="M7" s="85">
        <v>160000</v>
      </c>
      <c r="N7" s="86">
        <f t="shared" si="4"/>
        <v>1280000</v>
      </c>
      <c r="O7" s="86">
        <f t="shared" si="5"/>
        <v>2408100</v>
      </c>
    </row>
    <row r="8" spans="1:15" x14ac:dyDescent="0.35">
      <c r="A8" s="82">
        <v>4</v>
      </c>
      <c r="B8" s="82" t="s">
        <v>39</v>
      </c>
      <c r="C8" s="83" t="s">
        <v>57</v>
      </c>
      <c r="D8" s="84">
        <v>8</v>
      </c>
      <c r="E8" s="85">
        <v>1</v>
      </c>
      <c r="F8" s="85">
        <v>83000</v>
      </c>
      <c r="G8" s="86">
        <f t="shared" si="0"/>
        <v>664000</v>
      </c>
      <c r="H8" s="85">
        <f>105*2</f>
        <v>210</v>
      </c>
      <c r="I8" s="85">
        <f t="shared" si="1"/>
        <v>700</v>
      </c>
      <c r="J8" s="85">
        <f t="shared" si="2"/>
        <v>136.5</v>
      </c>
      <c r="K8" s="85">
        <v>3400</v>
      </c>
      <c r="L8" s="86">
        <f t="shared" si="3"/>
        <v>464100</v>
      </c>
      <c r="M8" s="85">
        <v>160000</v>
      </c>
      <c r="N8" s="86">
        <f t="shared" si="4"/>
        <v>1280000</v>
      </c>
      <c r="O8" s="86">
        <f t="shared" si="5"/>
        <v>2408100</v>
      </c>
    </row>
    <row r="9" spans="1:15" x14ac:dyDescent="0.35">
      <c r="A9" s="82">
        <v>5</v>
      </c>
      <c r="B9" s="82" t="s">
        <v>40</v>
      </c>
      <c r="C9" s="83" t="s">
        <v>58</v>
      </c>
      <c r="D9" s="84">
        <v>8</v>
      </c>
      <c r="E9" s="85">
        <v>1</v>
      </c>
      <c r="F9" s="85">
        <v>83000</v>
      </c>
      <c r="G9" s="86">
        <f t="shared" si="0"/>
        <v>664000</v>
      </c>
      <c r="H9" s="85">
        <f>200*2</f>
        <v>400</v>
      </c>
      <c r="I9" s="85">
        <f t="shared" si="1"/>
        <v>700</v>
      </c>
      <c r="J9" s="85">
        <f t="shared" si="2"/>
        <v>165</v>
      </c>
      <c r="K9" s="85">
        <v>3400</v>
      </c>
      <c r="L9" s="86">
        <f t="shared" si="3"/>
        <v>561000</v>
      </c>
      <c r="M9" s="85">
        <v>160000</v>
      </c>
      <c r="N9" s="86">
        <f t="shared" si="4"/>
        <v>1280000</v>
      </c>
      <c r="O9" s="86">
        <f t="shared" si="5"/>
        <v>2505000</v>
      </c>
    </row>
    <row r="10" spans="1:15" ht="22.5" customHeight="1" x14ac:dyDescent="0.35">
      <c r="A10" s="82">
        <v>6</v>
      </c>
      <c r="B10" s="82" t="s">
        <v>40</v>
      </c>
      <c r="C10" s="83" t="s">
        <v>59</v>
      </c>
      <c r="D10" s="84">
        <v>8</v>
      </c>
      <c r="E10" s="85">
        <v>1</v>
      </c>
      <c r="F10" s="85">
        <v>83000</v>
      </c>
      <c r="G10" s="86">
        <f t="shared" si="0"/>
        <v>664000</v>
      </c>
      <c r="H10" s="85">
        <f>295*2</f>
        <v>590</v>
      </c>
      <c r="I10" s="85">
        <f t="shared" si="1"/>
        <v>700</v>
      </c>
      <c r="J10" s="85">
        <f t="shared" si="2"/>
        <v>193.5</v>
      </c>
      <c r="K10" s="85">
        <v>3400</v>
      </c>
      <c r="L10" s="86">
        <f t="shared" si="3"/>
        <v>657900</v>
      </c>
      <c r="M10" s="85">
        <v>160000</v>
      </c>
      <c r="N10" s="86">
        <f t="shared" si="4"/>
        <v>1280000</v>
      </c>
      <c r="O10" s="86">
        <f t="shared" si="5"/>
        <v>2601900</v>
      </c>
    </row>
    <row r="11" spans="1:15" x14ac:dyDescent="0.35">
      <c r="A11" s="82">
        <v>7</v>
      </c>
      <c r="B11" s="82" t="s">
        <v>40</v>
      </c>
      <c r="C11" s="83" t="s">
        <v>60</v>
      </c>
      <c r="D11" s="84">
        <v>8</v>
      </c>
      <c r="E11" s="85">
        <v>1</v>
      </c>
      <c r="F11" s="85">
        <v>83000</v>
      </c>
      <c r="G11" s="86">
        <f t="shared" si="0"/>
        <v>664000</v>
      </c>
      <c r="H11" s="85">
        <f>110*2</f>
        <v>220</v>
      </c>
      <c r="I11" s="85">
        <f t="shared" si="1"/>
        <v>700</v>
      </c>
      <c r="J11" s="85">
        <f t="shared" si="2"/>
        <v>138</v>
      </c>
      <c r="K11" s="85">
        <v>3400</v>
      </c>
      <c r="L11" s="86">
        <f t="shared" si="3"/>
        <v>469200</v>
      </c>
      <c r="M11" s="85">
        <v>160000</v>
      </c>
      <c r="N11" s="86">
        <f t="shared" si="4"/>
        <v>1280000</v>
      </c>
      <c r="O11" s="86">
        <f t="shared" si="5"/>
        <v>2413200</v>
      </c>
    </row>
    <row r="12" spans="1:15" x14ac:dyDescent="0.35">
      <c r="A12" s="82">
        <v>8</v>
      </c>
      <c r="B12" s="82" t="s">
        <v>40</v>
      </c>
      <c r="C12" s="83" t="s">
        <v>61</v>
      </c>
      <c r="D12" s="84">
        <v>8</v>
      </c>
      <c r="E12" s="85">
        <v>1</v>
      </c>
      <c r="F12" s="85">
        <v>83000</v>
      </c>
      <c r="G12" s="86">
        <f t="shared" si="0"/>
        <v>664000</v>
      </c>
      <c r="H12" s="85">
        <f>185*2</f>
        <v>370</v>
      </c>
      <c r="I12" s="85">
        <f t="shared" si="1"/>
        <v>700</v>
      </c>
      <c r="J12" s="85">
        <f t="shared" si="2"/>
        <v>160.5</v>
      </c>
      <c r="K12" s="85">
        <v>3400</v>
      </c>
      <c r="L12" s="86">
        <f t="shared" si="3"/>
        <v>545700</v>
      </c>
      <c r="M12" s="85">
        <v>160000</v>
      </c>
      <c r="N12" s="86">
        <f t="shared" si="4"/>
        <v>1280000</v>
      </c>
      <c r="O12" s="86">
        <f t="shared" si="5"/>
        <v>2489700</v>
      </c>
    </row>
    <row r="13" spans="1:15" ht="12" customHeight="1" x14ac:dyDescent="0.35">
      <c r="A13" s="82">
        <v>9</v>
      </c>
      <c r="B13" s="82" t="s">
        <v>41</v>
      </c>
      <c r="C13" s="83" t="s">
        <v>62</v>
      </c>
      <c r="D13" s="84">
        <v>10</v>
      </c>
      <c r="E13" s="85">
        <v>1</v>
      </c>
      <c r="F13" s="85">
        <v>83000</v>
      </c>
      <c r="G13" s="86">
        <f t="shared" si="0"/>
        <v>830000</v>
      </c>
      <c r="H13" s="85">
        <f>(350+45)*2</f>
        <v>790</v>
      </c>
      <c r="I13" s="85">
        <f t="shared" si="1"/>
        <v>700</v>
      </c>
      <c r="J13" s="85">
        <f t="shared" si="2"/>
        <v>223.5</v>
      </c>
      <c r="K13" s="85">
        <v>3400</v>
      </c>
      <c r="L13" s="86">
        <f t="shared" ref="L13:L21" si="6">J13*K13</f>
        <v>759900</v>
      </c>
      <c r="M13" s="85">
        <v>160000</v>
      </c>
      <c r="N13" s="86">
        <f t="shared" si="4"/>
        <v>1600000</v>
      </c>
      <c r="O13" s="86">
        <f t="shared" si="5"/>
        <v>3189900</v>
      </c>
    </row>
    <row r="14" spans="1:15" x14ac:dyDescent="0.35">
      <c r="A14" s="82">
        <v>10</v>
      </c>
      <c r="B14" s="82" t="s">
        <v>41</v>
      </c>
      <c r="C14" s="83" t="s">
        <v>63</v>
      </c>
      <c r="D14" s="84">
        <v>9</v>
      </c>
      <c r="E14" s="85">
        <v>1</v>
      </c>
      <c r="F14" s="85">
        <v>83000</v>
      </c>
      <c r="G14" s="86">
        <f t="shared" si="0"/>
        <v>747000</v>
      </c>
      <c r="H14" s="85">
        <f>(265*2)+(60*2)</f>
        <v>650</v>
      </c>
      <c r="I14" s="85">
        <f t="shared" si="1"/>
        <v>700</v>
      </c>
      <c r="J14" s="85">
        <f t="shared" si="2"/>
        <v>202.5</v>
      </c>
      <c r="K14" s="85">
        <v>3400</v>
      </c>
      <c r="L14" s="86">
        <f t="shared" si="6"/>
        <v>688500</v>
      </c>
      <c r="M14" s="85">
        <v>160000</v>
      </c>
      <c r="N14" s="86">
        <f t="shared" si="4"/>
        <v>1440000</v>
      </c>
      <c r="O14" s="86">
        <f t="shared" si="5"/>
        <v>2875500</v>
      </c>
    </row>
    <row r="15" spans="1:15" x14ac:dyDescent="0.35">
      <c r="A15" s="82">
        <v>11</v>
      </c>
      <c r="B15" s="82" t="s">
        <v>42</v>
      </c>
      <c r="C15" s="83" t="s">
        <v>64</v>
      </c>
      <c r="D15" s="84">
        <v>10</v>
      </c>
      <c r="E15" s="85">
        <v>1</v>
      </c>
      <c r="F15" s="85">
        <v>83000</v>
      </c>
      <c r="G15" s="86">
        <f t="shared" si="0"/>
        <v>830000</v>
      </c>
      <c r="H15" s="85">
        <f>(490)*2</f>
        <v>980</v>
      </c>
      <c r="I15" s="85">
        <f t="shared" si="1"/>
        <v>700</v>
      </c>
      <c r="J15" s="85">
        <f t="shared" si="2"/>
        <v>252</v>
      </c>
      <c r="K15" s="85">
        <v>3400</v>
      </c>
      <c r="L15" s="86">
        <f t="shared" si="6"/>
        <v>856800</v>
      </c>
      <c r="M15" s="85">
        <v>160000</v>
      </c>
      <c r="N15" s="86">
        <f t="shared" si="4"/>
        <v>1600000</v>
      </c>
      <c r="O15" s="86">
        <f t="shared" si="5"/>
        <v>3286800</v>
      </c>
    </row>
    <row r="16" spans="1:15" x14ac:dyDescent="0.35">
      <c r="A16" s="82">
        <v>12</v>
      </c>
      <c r="B16" s="82" t="s">
        <v>42</v>
      </c>
      <c r="C16" s="83" t="s">
        <v>65</v>
      </c>
      <c r="D16" s="84">
        <v>9</v>
      </c>
      <c r="E16" s="85">
        <v>1</v>
      </c>
      <c r="F16" s="85">
        <v>83000</v>
      </c>
      <c r="G16" s="86">
        <f t="shared" si="0"/>
        <v>747000</v>
      </c>
      <c r="H16" s="85">
        <f>(515)*2</f>
        <v>1030</v>
      </c>
      <c r="I16" s="85">
        <f t="shared" si="1"/>
        <v>700</v>
      </c>
      <c r="J16" s="85">
        <f t="shared" si="2"/>
        <v>259.5</v>
      </c>
      <c r="K16" s="85">
        <v>3400</v>
      </c>
      <c r="L16" s="86">
        <f t="shared" si="6"/>
        <v>882300</v>
      </c>
      <c r="M16" s="85">
        <v>160000</v>
      </c>
      <c r="N16" s="86">
        <f t="shared" si="4"/>
        <v>1440000</v>
      </c>
      <c r="O16" s="86">
        <f t="shared" si="5"/>
        <v>3069300</v>
      </c>
    </row>
    <row r="17" spans="1:16" x14ac:dyDescent="0.35">
      <c r="A17" s="82">
        <v>13</v>
      </c>
      <c r="B17" s="82" t="s">
        <v>42</v>
      </c>
      <c r="C17" s="83" t="s">
        <v>66</v>
      </c>
      <c r="D17" s="84">
        <v>9</v>
      </c>
      <c r="E17" s="85">
        <v>1</v>
      </c>
      <c r="F17" s="85">
        <v>83000</v>
      </c>
      <c r="G17" s="86">
        <f t="shared" si="0"/>
        <v>747000</v>
      </c>
      <c r="H17" s="85">
        <f>435*2</f>
        <v>870</v>
      </c>
      <c r="I17" s="85">
        <f t="shared" si="1"/>
        <v>700</v>
      </c>
      <c r="J17" s="85">
        <f t="shared" si="2"/>
        <v>235.5</v>
      </c>
      <c r="K17" s="85">
        <v>3400</v>
      </c>
      <c r="L17" s="86">
        <f t="shared" si="6"/>
        <v>800700</v>
      </c>
      <c r="M17" s="85">
        <v>160000</v>
      </c>
      <c r="N17" s="86">
        <f t="shared" si="4"/>
        <v>1440000</v>
      </c>
      <c r="O17" s="86">
        <f t="shared" si="5"/>
        <v>2987700</v>
      </c>
    </row>
    <row r="18" spans="1:16" x14ac:dyDescent="0.35">
      <c r="A18" s="82">
        <v>14</v>
      </c>
      <c r="B18" s="82" t="s">
        <v>42</v>
      </c>
      <c r="C18" s="83" t="s">
        <v>67</v>
      </c>
      <c r="D18" s="84">
        <v>9</v>
      </c>
      <c r="E18" s="85">
        <v>1</v>
      </c>
      <c r="F18" s="85">
        <v>83000</v>
      </c>
      <c r="G18" s="86">
        <f t="shared" si="0"/>
        <v>747000</v>
      </c>
      <c r="H18" s="85">
        <f>435*2</f>
        <v>870</v>
      </c>
      <c r="I18" s="85">
        <f t="shared" si="1"/>
        <v>700</v>
      </c>
      <c r="J18" s="85">
        <f t="shared" si="2"/>
        <v>235.5</v>
      </c>
      <c r="K18" s="85">
        <v>3400</v>
      </c>
      <c r="L18" s="86">
        <f t="shared" si="6"/>
        <v>800700</v>
      </c>
      <c r="M18" s="85">
        <v>160000</v>
      </c>
      <c r="N18" s="86">
        <f t="shared" si="4"/>
        <v>1440000</v>
      </c>
      <c r="O18" s="86">
        <f t="shared" si="5"/>
        <v>2987700</v>
      </c>
    </row>
    <row r="19" spans="1:16" x14ac:dyDescent="0.35">
      <c r="A19" s="82">
        <v>15</v>
      </c>
      <c r="B19" s="82" t="s">
        <v>43</v>
      </c>
      <c r="C19" s="83" t="s">
        <v>68</v>
      </c>
      <c r="D19" s="84">
        <v>11</v>
      </c>
      <c r="E19" s="85">
        <v>1</v>
      </c>
      <c r="F19" s="85">
        <v>83000</v>
      </c>
      <c r="G19" s="86">
        <f t="shared" si="0"/>
        <v>913000</v>
      </c>
      <c r="H19" s="85">
        <f>925*2</f>
        <v>1850</v>
      </c>
      <c r="I19" s="85">
        <f t="shared" si="1"/>
        <v>700</v>
      </c>
      <c r="J19" s="85">
        <f t="shared" si="2"/>
        <v>382.5</v>
      </c>
      <c r="K19" s="85">
        <v>3400</v>
      </c>
      <c r="L19" s="86">
        <f t="shared" si="6"/>
        <v>1300500</v>
      </c>
      <c r="M19" s="85">
        <v>160000</v>
      </c>
      <c r="N19" s="86">
        <f t="shared" si="4"/>
        <v>1760000</v>
      </c>
      <c r="O19" s="86">
        <f t="shared" si="5"/>
        <v>3973500</v>
      </c>
    </row>
    <row r="20" spans="1:16" x14ac:dyDescent="0.35">
      <c r="A20" s="82">
        <v>16</v>
      </c>
      <c r="B20" s="82" t="s">
        <v>43</v>
      </c>
      <c r="C20" s="83" t="s">
        <v>69</v>
      </c>
      <c r="D20" s="84">
        <v>12</v>
      </c>
      <c r="E20" s="85">
        <v>1</v>
      </c>
      <c r="F20" s="85">
        <v>83000</v>
      </c>
      <c r="G20" s="86">
        <f t="shared" si="0"/>
        <v>996000</v>
      </c>
      <c r="H20" s="85">
        <f>1030*2</f>
        <v>2060</v>
      </c>
      <c r="I20" s="85">
        <f t="shared" si="1"/>
        <v>700</v>
      </c>
      <c r="J20" s="85">
        <f t="shared" si="2"/>
        <v>414</v>
      </c>
      <c r="K20" s="85">
        <v>3400</v>
      </c>
      <c r="L20" s="86">
        <f t="shared" si="6"/>
        <v>1407600</v>
      </c>
      <c r="M20" s="85">
        <v>160000</v>
      </c>
      <c r="N20" s="86">
        <f t="shared" si="4"/>
        <v>1920000</v>
      </c>
      <c r="O20" s="86">
        <f t="shared" si="5"/>
        <v>4323600</v>
      </c>
      <c r="P20" s="87"/>
    </row>
    <row r="21" spans="1:16" x14ac:dyDescent="0.35">
      <c r="A21" s="82">
        <v>17</v>
      </c>
      <c r="B21" s="82" t="s">
        <v>43</v>
      </c>
      <c r="C21" s="83" t="s">
        <v>70</v>
      </c>
      <c r="D21" s="84">
        <v>14</v>
      </c>
      <c r="E21" s="85">
        <v>1</v>
      </c>
      <c r="F21" s="85">
        <v>83000</v>
      </c>
      <c r="G21" s="86">
        <f t="shared" si="0"/>
        <v>1162000</v>
      </c>
      <c r="H21" s="85">
        <f>1075*2</f>
        <v>2150</v>
      </c>
      <c r="I21" s="85">
        <f t="shared" si="1"/>
        <v>700</v>
      </c>
      <c r="J21" s="85">
        <f t="shared" si="2"/>
        <v>427.5</v>
      </c>
      <c r="K21" s="85">
        <v>3400</v>
      </c>
      <c r="L21" s="86">
        <f t="shared" si="6"/>
        <v>1453500</v>
      </c>
      <c r="M21" s="85">
        <v>160000</v>
      </c>
      <c r="N21" s="86">
        <f t="shared" si="4"/>
        <v>2240000</v>
      </c>
      <c r="O21" s="86">
        <f t="shared" si="5"/>
        <v>4855500</v>
      </c>
      <c r="P21" s="87"/>
    </row>
    <row r="22" spans="1:16" x14ac:dyDescent="0.35">
      <c r="A22" s="82">
        <v>18</v>
      </c>
      <c r="B22" s="82" t="s">
        <v>44</v>
      </c>
      <c r="C22" s="83" t="s">
        <v>71</v>
      </c>
      <c r="D22" s="84">
        <v>11</v>
      </c>
      <c r="E22" s="85">
        <v>1</v>
      </c>
      <c r="F22" s="85">
        <v>83000</v>
      </c>
      <c r="G22" s="86">
        <f t="shared" si="0"/>
        <v>913000</v>
      </c>
      <c r="H22" s="85">
        <f>670*2</f>
        <v>1340</v>
      </c>
      <c r="I22" s="85">
        <f t="shared" si="1"/>
        <v>700</v>
      </c>
      <c r="J22" s="85">
        <f t="shared" si="2"/>
        <v>306</v>
      </c>
      <c r="K22" s="85">
        <v>3400</v>
      </c>
      <c r="L22" s="86">
        <f>(J22*K22)+(50000*2)*2</f>
        <v>1240400</v>
      </c>
      <c r="M22" s="85">
        <v>160000</v>
      </c>
      <c r="N22" s="86">
        <f t="shared" si="4"/>
        <v>1760000</v>
      </c>
      <c r="O22" s="86">
        <f t="shared" si="5"/>
        <v>3913400</v>
      </c>
      <c r="P22" s="87"/>
    </row>
    <row r="23" spans="1:16" x14ac:dyDescent="0.35">
      <c r="A23" s="82">
        <v>19</v>
      </c>
      <c r="B23" s="82" t="s">
        <v>44</v>
      </c>
      <c r="C23" s="83" t="s">
        <v>72</v>
      </c>
      <c r="D23" s="84">
        <v>10</v>
      </c>
      <c r="E23" s="85">
        <v>1</v>
      </c>
      <c r="F23" s="85">
        <v>83000</v>
      </c>
      <c r="G23" s="86">
        <f t="shared" si="0"/>
        <v>830000</v>
      </c>
      <c r="H23" s="85">
        <f>520*2</f>
        <v>1040</v>
      </c>
      <c r="I23" s="85">
        <f t="shared" si="1"/>
        <v>700</v>
      </c>
      <c r="J23" s="85">
        <f t="shared" si="2"/>
        <v>261</v>
      </c>
      <c r="K23" s="85">
        <v>3400</v>
      </c>
      <c r="L23" s="86">
        <f t="shared" ref="L23:L28" si="7">J23*K23</f>
        <v>887400</v>
      </c>
      <c r="M23" s="85">
        <v>160000</v>
      </c>
      <c r="N23" s="86">
        <f t="shared" si="4"/>
        <v>1600000</v>
      </c>
      <c r="O23" s="86">
        <f t="shared" si="5"/>
        <v>3317400</v>
      </c>
    </row>
    <row r="24" spans="1:16" x14ac:dyDescent="0.35">
      <c r="A24" s="82">
        <v>20</v>
      </c>
      <c r="B24" s="82" t="s">
        <v>44</v>
      </c>
      <c r="C24" s="83" t="s">
        <v>73</v>
      </c>
      <c r="D24" s="84">
        <v>10</v>
      </c>
      <c r="E24" s="85">
        <v>1</v>
      </c>
      <c r="F24" s="85">
        <v>83000</v>
      </c>
      <c r="G24" s="86">
        <f t="shared" si="0"/>
        <v>830000</v>
      </c>
      <c r="H24" s="85">
        <f>790*2</f>
        <v>1580</v>
      </c>
      <c r="I24" s="85">
        <f t="shared" si="1"/>
        <v>700</v>
      </c>
      <c r="J24" s="85">
        <f t="shared" si="2"/>
        <v>342</v>
      </c>
      <c r="K24" s="85">
        <v>3400</v>
      </c>
      <c r="L24" s="86">
        <f t="shared" si="7"/>
        <v>1162800</v>
      </c>
      <c r="M24" s="85">
        <v>160000</v>
      </c>
      <c r="N24" s="86">
        <f t="shared" si="4"/>
        <v>1600000</v>
      </c>
      <c r="O24" s="86">
        <f t="shared" si="5"/>
        <v>3592800</v>
      </c>
    </row>
    <row r="25" spans="1:16" ht="24.75" customHeight="1" x14ac:dyDescent="0.35">
      <c r="A25" s="82">
        <v>21</v>
      </c>
      <c r="B25" s="82" t="s">
        <v>45</v>
      </c>
      <c r="C25" s="83" t="s">
        <v>74</v>
      </c>
      <c r="D25" s="84">
        <v>9</v>
      </c>
      <c r="E25" s="85">
        <v>1</v>
      </c>
      <c r="F25" s="85">
        <v>83000</v>
      </c>
      <c r="G25" s="86">
        <f t="shared" si="0"/>
        <v>747000</v>
      </c>
      <c r="H25" s="85">
        <f>(390)*2</f>
        <v>780</v>
      </c>
      <c r="I25" s="85">
        <f t="shared" si="1"/>
        <v>700</v>
      </c>
      <c r="J25" s="85">
        <f t="shared" si="2"/>
        <v>222</v>
      </c>
      <c r="K25" s="85">
        <v>3400</v>
      </c>
      <c r="L25" s="86">
        <f t="shared" si="7"/>
        <v>754800</v>
      </c>
      <c r="M25" s="85">
        <v>160000</v>
      </c>
      <c r="N25" s="86">
        <f t="shared" si="4"/>
        <v>1440000</v>
      </c>
      <c r="O25" s="88">
        <f t="shared" si="5"/>
        <v>2941800</v>
      </c>
    </row>
    <row r="26" spans="1:16" ht="24" customHeight="1" x14ac:dyDescent="0.35">
      <c r="A26" s="82">
        <v>22</v>
      </c>
      <c r="B26" s="82" t="s">
        <v>45</v>
      </c>
      <c r="C26" s="83" t="s">
        <v>75</v>
      </c>
      <c r="D26" s="84">
        <v>9</v>
      </c>
      <c r="E26" s="85">
        <v>1</v>
      </c>
      <c r="F26" s="85">
        <v>83000</v>
      </c>
      <c r="G26" s="86">
        <f>D26*E27*F27</f>
        <v>747000</v>
      </c>
      <c r="H26" s="85">
        <f>370*2</f>
        <v>740</v>
      </c>
      <c r="I26" s="85">
        <f t="shared" si="1"/>
        <v>700</v>
      </c>
      <c r="J26" s="85">
        <f t="shared" si="2"/>
        <v>216</v>
      </c>
      <c r="K26" s="85">
        <v>3400</v>
      </c>
      <c r="L26" s="86">
        <f t="shared" si="7"/>
        <v>734400</v>
      </c>
      <c r="M26" s="85">
        <v>160000</v>
      </c>
      <c r="N26" s="86">
        <f t="shared" si="4"/>
        <v>1440000</v>
      </c>
      <c r="O26" s="86">
        <f t="shared" si="5"/>
        <v>2921400</v>
      </c>
    </row>
    <row r="27" spans="1:16" ht="33" customHeight="1" x14ac:dyDescent="0.35">
      <c r="A27" s="82">
        <v>23</v>
      </c>
      <c r="B27" s="82" t="s">
        <v>45</v>
      </c>
      <c r="C27" s="83" t="s">
        <v>76</v>
      </c>
      <c r="D27" s="84">
        <v>12</v>
      </c>
      <c r="E27" s="85">
        <v>1</v>
      </c>
      <c r="F27" s="85">
        <v>83000</v>
      </c>
      <c r="G27" s="86">
        <f>D27*E28*F28</f>
        <v>996000</v>
      </c>
      <c r="H27" s="85">
        <f>400*2</f>
        <v>800</v>
      </c>
      <c r="I27" s="85">
        <f t="shared" si="1"/>
        <v>700</v>
      </c>
      <c r="J27" s="85">
        <f t="shared" si="2"/>
        <v>225</v>
      </c>
      <c r="K27" s="85">
        <v>3400</v>
      </c>
      <c r="L27" s="86">
        <f t="shared" si="7"/>
        <v>765000</v>
      </c>
      <c r="M27" s="85">
        <v>160000</v>
      </c>
      <c r="N27" s="86">
        <f t="shared" si="4"/>
        <v>1920000</v>
      </c>
      <c r="O27" s="86">
        <f t="shared" si="5"/>
        <v>3681000</v>
      </c>
    </row>
    <row r="28" spans="1:16" x14ac:dyDescent="0.35">
      <c r="A28" s="82">
        <v>24</v>
      </c>
      <c r="B28" s="82" t="s">
        <v>46</v>
      </c>
      <c r="C28" s="83" t="s">
        <v>77</v>
      </c>
      <c r="D28" s="84">
        <v>10</v>
      </c>
      <c r="E28" s="85">
        <v>1</v>
      </c>
      <c r="F28" s="85">
        <v>83000</v>
      </c>
      <c r="G28" s="86">
        <f t="shared" ref="G28:G43" si="8">D28*E28*F28</f>
        <v>830000</v>
      </c>
      <c r="H28" s="85">
        <f>(525)*2</f>
        <v>1050</v>
      </c>
      <c r="I28" s="85">
        <f t="shared" si="1"/>
        <v>700</v>
      </c>
      <c r="J28" s="85">
        <f t="shared" si="2"/>
        <v>262.5</v>
      </c>
      <c r="K28" s="85">
        <v>3400</v>
      </c>
      <c r="L28" s="86">
        <f t="shared" si="7"/>
        <v>892500</v>
      </c>
      <c r="M28" s="85">
        <v>160000</v>
      </c>
      <c r="N28" s="86">
        <f t="shared" si="4"/>
        <v>1600000</v>
      </c>
      <c r="O28" s="86">
        <f t="shared" si="5"/>
        <v>3322500</v>
      </c>
    </row>
    <row r="29" spans="1:16" x14ac:dyDescent="0.35">
      <c r="A29" s="82">
        <v>25</v>
      </c>
      <c r="B29" s="82" t="s">
        <v>46</v>
      </c>
      <c r="C29" s="83" t="s">
        <v>78</v>
      </c>
      <c r="D29" s="84">
        <v>9</v>
      </c>
      <c r="E29" s="85">
        <v>1</v>
      </c>
      <c r="F29" s="85">
        <v>83000</v>
      </c>
      <c r="G29" s="86">
        <f t="shared" si="8"/>
        <v>747000</v>
      </c>
      <c r="H29" s="85">
        <v>950000</v>
      </c>
      <c r="I29" s="85">
        <f t="shared" si="1"/>
        <v>700</v>
      </c>
      <c r="J29" s="85">
        <f>I29*15/100</f>
        <v>105</v>
      </c>
      <c r="K29" s="85">
        <v>3400</v>
      </c>
      <c r="L29" s="86">
        <f>(J29*K29)+H29</f>
        <v>1307000</v>
      </c>
      <c r="M29" s="85">
        <v>160000</v>
      </c>
      <c r="N29" s="86">
        <f>5*M29</f>
        <v>800000</v>
      </c>
      <c r="O29" s="86">
        <f>+G29+L29+N29</f>
        <v>2854000</v>
      </c>
    </row>
    <row r="30" spans="1:16" x14ac:dyDescent="0.35">
      <c r="A30" s="82">
        <v>26</v>
      </c>
      <c r="B30" s="82" t="s">
        <v>47</v>
      </c>
      <c r="C30" s="83" t="s">
        <v>79</v>
      </c>
      <c r="D30" s="84">
        <v>10</v>
      </c>
      <c r="E30" s="85">
        <v>1</v>
      </c>
      <c r="F30" s="85">
        <v>83000</v>
      </c>
      <c r="G30" s="86">
        <f t="shared" si="8"/>
        <v>830000</v>
      </c>
      <c r="H30" s="85">
        <f>(600+25)*2</f>
        <v>1250</v>
      </c>
      <c r="I30" s="85">
        <f t="shared" si="1"/>
        <v>700</v>
      </c>
      <c r="J30" s="85">
        <f t="shared" ref="J30:J43" si="9">(H30+I30)*15/100</f>
        <v>292.5</v>
      </c>
      <c r="K30" s="85">
        <v>3400</v>
      </c>
      <c r="L30" s="86">
        <f>J30*K30+(100000*2)</f>
        <v>1194500</v>
      </c>
      <c r="M30" s="85">
        <v>160000</v>
      </c>
      <c r="N30" s="86">
        <f t="shared" ref="N30:N43" si="10">D30*M30</f>
        <v>1600000</v>
      </c>
      <c r="O30" s="86">
        <f t="shared" ref="O30:O43" si="11">G30+L30+N30</f>
        <v>3624500</v>
      </c>
    </row>
    <row r="31" spans="1:16" x14ac:dyDescent="0.35">
      <c r="A31" s="82">
        <v>27</v>
      </c>
      <c r="B31" s="82" t="s">
        <v>47</v>
      </c>
      <c r="C31" s="83" t="s">
        <v>80</v>
      </c>
      <c r="D31" s="84">
        <v>10</v>
      </c>
      <c r="E31" s="85">
        <v>1</v>
      </c>
      <c r="F31" s="85">
        <v>83000</v>
      </c>
      <c r="G31" s="86">
        <f t="shared" si="8"/>
        <v>830000</v>
      </c>
      <c r="H31" s="85">
        <f>(600+12)*2</f>
        <v>1224</v>
      </c>
      <c r="I31" s="85">
        <f t="shared" si="1"/>
        <v>700</v>
      </c>
      <c r="J31" s="85">
        <f t="shared" si="9"/>
        <v>288.60000000000002</v>
      </c>
      <c r="K31" s="85">
        <v>3400</v>
      </c>
      <c r="L31" s="86">
        <f t="shared" ref="L31:L41" si="12">J31*K31</f>
        <v>981240.00000000012</v>
      </c>
      <c r="M31" s="85">
        <v>160000</v>
      </c>
      <c r="N31" s="86">
        <f t="shared" si="10"/>
        <v>1600000</v>
      </c>
      <c r="O31" s="86">
        <f t="shared" si="11"/>
        <v>3411240</v>
      </c>
    </row>
    <row r="32" spans="1:16" ht="11.25" customHeight="1" x14ac:dyDescent="0.35">
      <c r="A32" s="82">
        <v>28</v>
      </c>
      <c r="B32" s="82" t="s">
        <v>48</v>
      </c>
      <c r="C32" s="83" t="s">
        <v>81</v>
      </c>
      <c r="D32" s="84">
        <v>14</v>
      </c>
      <c r="E32" s="85">
        <v>1</v>
      </c>
      <c r="F32" s="85">
        <v>83000</v>
      </c>
      <c r="G32" s="86">
        <f t="shared" si="8"/>
        <v>1162000</v>
      </c>
      <c r="H32" s="85">
        <f>1235*2</f>
        <v>2470</v>
      </c>
      <c r="I32" s="85">
        <f t="shared" si="1"/>
        <v>700</v>
      </c>
      <c r="J32" s="85">
        <f t="shared" si="9"/>
        <v>475.5</v>
      </c>
      <c r="K32" s="85">
        <v>3400</v>
      </c>
      <c r="L32" s="86">
        <f t="shared" si="12"/>
        <v>1616700</v>
      </c>
      <c r="M32" s="85">
        <v>160000</v>
      </c>
      <c r="N32" s="86">
        <f t="shared" si="10"/>
        <v>2240000</v>
      </c>
      <c r="O32" s="86">
        <f t="shared" si="11"/>
        <v>5018700</v>
      </c>
    </row>
    <row r="33" spans="1:15" x14ac:dyDescent="0.35">
      <c r="A33" s="82">
        <v>29</v>
      </c>
      <c r="B33" s="82" t="s">
        <v>48</v>
      </c>
      <c r="C33" s="83" t="s">
        <v>82</v>
      </c>
      <c r="D33" s="84">
        <v>14</v>
      </c>
      <c r="E33" s="85">
        <v>1</v>
      </c>
      <c r="F33" s="85">
        <v>83000</v>
      </c>
      <c r="G33" s="86">
        <f t="shared" si="8"/>
        <v>1162000</v>
      </c>
      <c r="H33" s="85">
        <f>1265*2</f>
        <v>2530</v>
      </c>
      <c r="I33" s="85">
        <f t="shared" si="1"/>
        <v>700</v>
      </c>
      <c r="J33" s="85">
        <f t="shared" si="9"/>
        <v>484.5</v>
      </c>
      <c r="K33" s="85">
        <v>3400</v>
      </c>
      <c r="L33" s="86">
        <f t="shared" si="12"/>
        <v>1647300</v>
      </c>
      <c r="M33" s="85">
        <v>160000</v>
      </c>
      <c r="N33" s="86">
        <f t="shared" si="10"/>
        <v>2240000</v>
      </c>
      <c r="O33" s="86">
        <f t="shared" si="11"/>
        <v>5049300</v>
      </c>
    </row>
    <row r="34" spans="1:15" ht="24" customHeight="1" x14ac:dyDescent="0.35">
      <c r="A34" s="82">
        <v>30</v>
      </c>
      <c r="B34" s="82" t="s">
        <v>49</v>
      </c>
      <c r="C34" s="83" t="s">
        <v>83</v>
      </c>
      <c r="D34" s="84">
        <v>11</v>
      </c>
      <c r="E34" s="85">
        <v>1</v>
      </c>
      <c r="F34" s="85">
        <v>83000</v>
      </c>
      <c r="G34" s="86">
        <f t="shared" si="8"/>
        <v>913000</v>
      </c>
      <c r="H34" s="85">
        <f>955*2</f>
        <v>1910</v>
      </c>
      <c r="I34" s="85">
        <f t="shared" si="1"/>
        <v>700</v>
      </c>
      <c r="J34" s="85">
        <f t="shared" si="9"/>
        <v>391.5</v>
      </c>
      <c r="K34" s="85">
        <v>3400</v>
      </c>
      <c r="L34" s="86">
        <f t="shared" si="12"/>
        <v>1331100</v>
      </c>
      <c r="M34" s="85">
        <v>160000</v>
      </c>
      <c r="N34" s="86">
        <f t="shared" si="10"/>
        <v>1760000</v>
      </c>
      <c r="O34" s="86">
        <f t="shared" si="11"/>
        <v>4004100</v>
      </c>
    </row>
    <row r="35" spans="1:15" ht="12" customHeight="1" x14ac:dyDescent="0.35">
      <c r="A35" s="82">
        <v>31</v>
      </c>
      <c r="B35" s="82" t="s">
        <v>49</v>
      </c>
      <c r="C35" s="83" t="s">
        <v>84</v>
      </c>
      <c r="D35" s="84">
        <v>12</v>
      </c>
      <c r="E35" s="85">
        <v>1</v>
      </c>
      <c r="F35" s="85">
        <v>83000</v>
      </c>
      <c r="G35" s="86">
        <f t="shared" si="8"/>
        <v>996000</v>
      </c>
      <c r="H35" s="85">
        <f>(955+285)*2</f>
        <v>2480</v>
      </c>
      <c r="I35" s="85">
        <f t="shared" si="1"/>
        <v>700</v>
      </c>
      <c r="J35" s="85">
        <f t="shared" si="9"/>
        <v>477</v>
      </c>
      <c r="K35" s="85">
        <v>3400</v>
      </c>
      <c r="L35" s="86">
        <f t="shared" si="12"/>
        <v>1621800</v>
      </c>
      <c r="M35" s="85">
        <v>160000</v>
      </c>
      <c r="N35" s="86">
        <f t="shared" si="10"/>
        <v>1920000</v>
      </c>
      <c r="O35" s="86">
        <f t="shared" si="11"/>
        <v>4537800</v>
      </c>
    </row>
    <row r="36" spans="1:15" ht="12" customHeight="1" x14ac:dyDescent="0.35">
      <c r="A36" s="82">
        <v>32</v>
      </c>
      <c r="B36" s="82" t="s">
        <v>49</v>
      </c>
      <c r="C36" s="83" t="s">
        <v>85</v>
      </c>
      <c r="D36" s="84">
        <v>12</v>
      </c>
      <c r="E36" s="85">
        <v>1</v>
      </c>
      <c r="F36" s="85">
        <v>83000</v>
      </c>
      <c r="G36" s="86">
        <f t="shared" si="8"/>
        <v>996000</v>
      </c>
      <c r="H36" s="85">
        <f>1135*2</f>
        <v>2270</v>
      </c>
      <c r="I36" s="85">
        <f t="shared" si="1"/>
        <v>700</v>
      </c>
      <c r="J36" s="85">
        <f t="shared" si="9"/>
        <v>445.5</v>
      </c>
      <c r="K36" s="85">
        <v>3400</v>
      </c>
      <c r="L36" s="86">
        <f t="shared" si="12"/>
        <v>1514700</v>
      </c>
      <c r="M36" s="85">
        <v>160000</v>
      </c>
      <c r="N36" s="86">
        <f t="shared" si="10"/>
        <v>1920000</v>
      </c>
      <c r="O36" s="86">
        <f t="shared" si="11"/>
        <v>4430700</v>
      </c>
    </row>
    <row r="37" spans="1:15" ht="12" customHeight="1" x14ac:dyDescent="0.35">
      <c r="A37" s="82">
        <v>33</v>
      </c>
      <c r="B37" s="82" t="s">
        <v>50</v>
      </c>
      <c r="C37" s="83" t="s">
        <v>86</v>
      </c>
      <c r="D37" s="84">
        <v>11</v>
      </c>
      <c r="E37" s="85">
        <v>1</v>
      </c>
      <c r="F37" s="85">
        <v>83000</v>
      </c>
      <c r="G37" s="86">
        <f t="shared" si="8"/>
        <v>913000</v>
      </c>
      <c r="H37" s="85">
        <f>(730)*2</f>
        <v>1460</v>
      </c>
      <c r="I37" s="85">
        <f t="shared" si="1"/>
        <v>700</v>
      </c>
      <c r="J37" s="85">
        <f t="shared" si="9"/>
        <v>324</v>
      </c>
      <c r="K37" s="85">
        <v>3400</v>
      </c>
      <c r="L37" s="86">
        <f t="shared" si="12"/>
        <v>1101600</v>
      </c>
      <c r="M37" s="85">
        <v>160000</v>
      </c>
      <c r="N37" s="86">
        <f t="shared" si="10"/>
        <v>1760000</v>
      </c>
      <c r="O37" s="86">
        <f t="shared" si="11"/>
        <v>3774600</v>
      </c>
    </row>
    <row r="38" spans="1:15" x14ac:dyDescent="0.35">
      <c r="A38" s="82">
        <v>34</v>
      </c>
      <c r="B38" s="82" t="s">
        <v>51</v>
      </c>
      <c r="C38" s="83" t="s">
        <v>87</v>
      </c>
      <c r="D38" s="84">
        <v>14</v>
      </c>
      <c r="E38" s="85">
        <v>1</v>
      </c>
      <c r="F38" s="85">
        <v>83000</v>
      </c>
      <c r="G38" s="86">
        <f t="shared" si="8"/>
        <v>1162000</v>
      </c>
      <c r="H38" s="85">
        <f>1055*2</f>
        <v>2110</v>
      </c>
      <c r="I38" s="85">
        <f t="shared" si="1"/>
        <v>700</v>
      </c>
      <c r="J38" s="85">
        <f t="shared" si="9"/>
        <v>421.5</v>
      </c>
      <c r="K38" s="85">
        <v>3400</v>
      </c>
      <c r="L38" s="86">
        <f t="shared" si="12"/>
        <v>1433100</v>
      </c>
      <c r="M38" s="85">
        <v>160000</v>
      </c>
      <c r="N38" s="86">
        <f t="shared" si="10"/>
        <v>2240000</v>
      </c>
      <c r="O38" s="86">
        <f t="shared" si="11"/>
        <v>4835100</v>
      </c>
    </row>
    <row r="39" spans="1:15" ht="13.5" customHeight="1" x14ac:dyDescent="0.35">
      <c r="A39" s="82">
        <v>35</v>
      </c>
      <c r="B39" s="82" t="s">
        <v>51</v>
      </c>
      <c r="C39" s="83" t="s">
        <v>88</v>
      </c>
      <c r="D39" s="84">
        <v>14</v>
      </c>
      <c r="E39" s="85">
        <v>1</v>
      </c>
      <c r="F39" s="85">
        <v>83000</v>
      </c>
      <c r="G39" s="86">
        <f t="shared" si="8"/>
        <v>1162000</v>
      </c>
      <c r="H39" s="85">
        <f>1235*2</f>
        <v>2470</v>
      </c>
      <c r="I39" s="85">
        <f t="shared" si="1"/>
        <v>700</v>
      </c>
      <c r="J39" s="85">
        <f t="shared" si="9"/>
        <v>475.5</v>
      </c>
      <c r="K39" s="85">
        <v>3400</v>
      </c>
      <c r="L39" s="86">
        <f t="shared" si="12"/>
        <v>1616700</v>
      </c>
      <c r="M39" s="85">
        <v>160000</v>
      </c>
      <c r="N39" s="86">
        <f t="shared" si="10"/>
        <v>2240000</v>
      </c>
      <c r="O39" s="86">
        <f t="shared" si="11"/>
        <v>5018700</v>
      </c>
    </row>
    <row r="40" spans="1:15" x14ac:dyDescent="0.35">
      <c r="A40" s="82">
        <v>36</v>
      </c>
      <c r="B40" s="82" t="s">
        <v>52</v>
      </c>
      <c r="C40" s="83" t="s">
        <v>89</v>
      </c>
      <c r="D40" s="84">
        <v>14</v>
      </c>
      <c r="E40" s="85">
        <v>1</v>
      </c>
      <c r="F40" s="85">
        <v>83000</v>
      </c>
      <c r="G40" s="86">
        <f t="shared" si="8"/>
        <v>1162000</v>
      </c>
      <c r="H40" s="85">
        <f>1165*2</f>
        <v>2330</v>
      </c>
      <c r="I40" s="85">
        <f t="shared" si="1"/>
        <v>700</v>
      </c>
      <c r="J40" s="85">
        <f t="shared" si="9"/>
        <v>454.5</v>
      </c>
      <c r="K40" s="85">
        <v>3400</v>
      </c>
      <c r="L40" s="86">
        <f t="shared" si="12"/>
        <v>1545300</v>
      </c>
      <c r="M40" s="85">
        <v>160000</v>
      </c>
      <c r="N40" s="86">
        <f t="shared" si="10"/>
        <v>2240000</v>
      </c>
      <c r="O40" s="86">
        <f t="shared" si="11"/>
        <v>4947300</v>
      </c>
    </row>
    <row r="41" spans="1:15" ht="15" customHeight="1" x14ac:dyDescent="0.35">
      <c r="A41" s="82">
        <v>37</v>
      </c>
      <c r="B41" s="82" t="s">
        <v>52</v>
      </c>
      <c r="C41" s="83" t="s">
        <v>90</v>
      </c>
      <c r="D41" s="84">
        <v>10</v>
      </c>
      <c r="E41" s="85">
        <v>1</v>
      </c>
      <c r="F41" s="85">
        <v>83000</v>
      </c>
      <c r="G41" s="86">
        <f t="shared" si="8"/>
        <v>830000</v>
      </c>
      <c r="H41" s="85">
        <f>755*2</f>
        <v>1510</v>
      </c>
      <c r="I41" s="85">
        <f t="shared" si="1"/>
        <v>700</v>
      </c>
      <c r="J41" s="85">
        <f t="shared" si="9"/>
        <v>331.5</v>
      </c>
      <c r="K41" s="85">
        <v>3400</v>
      </c>
      <c r="L41" s="86">
        <f t="shared" si="12"/>
        <v>1127100</v>
      </c>
      <c r="M41" s="85">
        <v>160000</v>
      </c>
      <c r="N41" s="86">
        <f t="shared" si="10"/>
        <v>1600000</v>
      </c>
      <c r="O41" s="86">
        <f t="shared" si="11"/>
        <v>3557100</v>
      </c>
    </row>
    <row r="42" spans="1:15" ht="27" customHeight="1" x14ac:dyDescent="0.35">
      <c r="A42" s="82">
        <v>38</v>
      </c>
      <c r="B42" s="82" t="s">
        <v>53</v>
      </c>
      <c r="C42" s="83" t="s">
        <v>91</v>
      </c>
      <c r="D42" s="84">
        <v>12</v>
      </c>
      <c r="E42" s="85">
        <v>1</v>
      </c>
      <c r="F42" s="85">
        <v>83000</v>
      </c>
      <c r="G42" s="86">
        <f t="shared" si="8"/>
        <v>996000</v>
      </c>
      <c r="H42" s="85">
        <f>825*2</f>
        <v>1650</v>
      </c>
      <c r="I42" s="85">
        <f t="shared" si="1"/>
        <v>700</v>
      </c>
      <c r="J42" s="85">
        <f t="shared" si="9"/>
        <v>352.5</v>
      </c>
      <c r="K42" s="85">
        <v>3400</v>
      </c>
      <c r="L42" s="86">
        <f>(J42*K42)+(100000*2)</f>
        <v>1398500</v>
      </c>
      <c r="M42" s="85">
        <v>160000</v>
      </c>
      <c r="N42" s="86">
        <f t="shared" si="10"/>
        <v>1920000</v>
      </c>
      <c r="O42" s="86">
        <f t="shared" si="11"/>
        <v>4314500</v>
      </c>
    </row>
    <row r="43" spans="1:15" ht="27" customHeight="1" x14ac:dyDescent="0.35">
      <c r="A43" s="82">
        <v>39</v>
      </c>
      <c r="B43" s="82" t="s">
        <v>53</v>
      </c>
      <c r="C43" s="83" t="s">
        <v>92</v>
      </c>
      <c r="D43" s="84">
        <v>10</v>
      </c>
      <c r="E43" s="85">
        <v>1</v>
      </c>
      <c r="F43" s="85">
        <v>83000</v>
      </c>
      <c r="G43" s="86">
        <f t="shared" si="8"/>
        <v>830000</v>
      </c>
      <c r="H43" s="85">
        <f>660*2</f>
        <v>1320</v>
      </c>
      <c r="I43" s="85">
        <f t="shared" si="1"/>
        <v>700</v>
      </c>
      <c r="J43" s="85">
        <f t="shared" si="9"/>
        <v>303</v>
      </c>
      <c r="K43" s="85">
        <v>3400</v>
      </c>
      <c r="L43" s="86">
        <f>J43*K43</f>
        <v>1030200</v>
      </c>
      <c r="M43" s="85">
        <v>160000</v>
      </c>
      <c r="N43" s="86">
        <f t="shared" si="10"/>
        <v>1600000</v>
      </c>
      <c r="O43" s="86">
        <f t="shared" si="11"/>
        <v>3460200</v>
      </c>
    </row>
    <row r="44" spans="1:15" s="79" customFormat="1" ht="23.25" customHeight="1" x14ac:dyDescent="0.35">
      <c r="A44" s="101" t="s">
        <v>35</v>
      </c>
      <c r="B44" s="101"/>
      <c r="C44" s="101"/>
      <c r="D44" s="89"/>
      <c r="E44" s="90"/>
      <c r="F44" s="90"/>
      <c r="G44" s="91">
        <f>SUM(G5:G43)</f>
        <v>33615000</v>
      </c>
      <c r="H44" s="91">
        <f>SUM(H5:H43)</f>
        <v>997778</v>
      </c>
      <c r="I44" s="91">
        <f>SUM(I5:I43)</f>
        <v>27300</v>
      </c>
      <c r="J44" s="91">
        <f>SUM(J5:J43)</f>
        <v>11261.7</v>
      </c>
      <c r="K44" s="92"/>
      <c r="L44" s="91">
        <f>SUM(L5:L43)</f>
        <v>39839780</v>
      </c>
      <c r="M44" s="93"/>
      <c r="N44" s="91">
        <f>SUM(N5:N43)</f>
        <v>64160000</v>
      </c>
      <c r="O44" s="91">
        <f>SUM(O5:O43)</f>
        <v>137614780</v>
      </c>
    </row>
    <row r="45" spans="1:15" x14ac:dyDescent="0.35">
      <c r="A45" s="94"/>
      <c r="B45" s="95" t="s">
        <v>36</v>
      </c>
      <c r="C45" s="95" t="s">
        <v>37</v>
      </c>
      <c r="D45" s="96"/>
      <c r="E45" s="94"/>
      <c r="F45" s="94"/>
      <c r="G45" s="97"/>
      <c r="H45" s="94"/>
      <c r="I45" s="94"/>
      <c r="J45" s="94"/>
      <c r="K45" s="94"/>
      <c r="L45" s="97"/>
      <c r="M45" s="94"/>
      <c r="N45" s="97"/>
      <c r="O45" s="94"/>
    </row>
    <row r="46" spans="1:15" x14ac:dyDescent="0.35">
      <c r="A46" s="94"/>
      <c r="B46" s="94"/>
      <c r="C46" s="94"/>
      <c r="D46" s="94"/>
      <c r="E46" s="94"/>
      <c r="F46" s="94"/>
      <c r="G46" s="97"/>
      <c r="H46" s="94"/>
      <c r="I46" s="94"/>
      <c r="J46" s="94"/>
      <c r="K46" s="94"/>
      <c r="L46" s="97"/>
      <c r="M46" s="94"/>
      <c r="N46" s="97"/>
      <c r="O46" s="94"/>
    </row>
  </sheetData>
  <mergeCells count="7">
    <mergeCell ref="H3:N3"/>
    <mergeCell ref="O3:O4"/>
    <mergeCell ref="A44:C44"/>
    <mergeCell ref="A3:A4"/>
    <mergeCell ref="B3:B4"/>
    <mergeCell ref="C3:C4"/>
    <mergeCell ref="D3:G3"/>
  </mergeCells>
  <phoneticPr fontId="29" type="noConversion"/>
  <pageMargins left="0.25" right="0.25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theme="9"/>
  </sheetPr>
  <dimension ref="A1:H174"/>
  <sheetViews>
    <sheetView tabSelected="1" view="pageBreakPreview" zoomScale="116" zoomScaleNormal="88" zoomScaleSheetLayoutView="116" zoomScalePageLayoutView="5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9" sqref="B9"/>
    </sheetView>
  </sheetViews>
  <sheetFormatPr defaultColWidth="8.75" defaultRowHeight="13" x14ac:dyDescent="0.3"/>
  <cols>
    <col min="1" max="1" width="10.33203125" style="2" customWidth="1"/>
    <col min="2" max="2" width="38.33203125" style="4" customWidth="1"/>
    <col min="3" max="3" width="20.83203125" style="6" customWidth="1"/>
    <col min="4" max="4" width="9.58203125" style="19" customWidth="1"/>
    <col min="5" max="5" width="9.08203125" style="3" customWidth="1"/>
    <col min="6" max="6" width="12" style="3" customWidth="1"/>
    <col min="7" max="7" width="9.83203125" style="3" customWidth="1"/>
    <col min="8" max="8" width="12.58203125" style="7" customWidth="1"/>
    <col min="9" max="9" width="2.25" style="3" customWidth="1"/>
    <col min="10" max="16384" width="8.75" style="3"/>
  </cols>
  <sheetData>
    <row r="1" spans="1:8" ht="30" customHeight="1" x14ac:dyDescent="0.35">
      <c r="A1" s="24" t="s">
        <v>8</v>
      </c>
      <c r="B1" s="61"/>
      <c r="C1" s="61"/>
      <c r="D1" s="40"/>
      <c r="E1" s="40"/>
      <c r="F1" s="40"/>
    </row>
    <row r="2" spans="1:8" ht="17.5" x14ac:dyDescent="0.35">
      <c r="A2" s="24" t="s">
        <v>9</v>
      </c>
      <c r="B2" s="69"/>
      <c r="C2" s="69"/>
      <c r="D2" s="17"/>
      <c r="E2" s="17"/>
      <c r="F2" s="17"/>
    </row>
    <row r="3" spans="1:8" ht="9.75" customHeight="1" thickBot="1" x14ac:dyDescent="0.4">
      <c r="A3" s="25"/>
      <c r="B3" s="16"/>
      <c r="C3" s="16"/>
      <c r="D3" s="16"/>
      <c r="E3" s="16"/>
      <c r="F3" s="16"/>
    </row>
    <row r="4" spans="1:8" ht="12.75" customHeight="1" x14ac:dyDescent="0.3">
      <c r="A4" s="26" t="s">
        <v>10</v>
      </c>
      <c r="B4" s="41"/>
      <c r="C4" s="41"/>
      <c r="D4" s="41"/>
      <c r="E4" s="70" t="s">
        <v>11</v>
      </c>
      <c r="F4" s="18"/>
    </row>
    <row r="5" spans="1:8" ht="15.75" customHeight="1" x14ac:dyDescent="0.3">
      <c r="A5" s="27" t="s">
        <v>12</v>
      </c>
      <c r="B5" s="41"/>
      <c r="C5" s="41"/>
      <c r="D5" s="41"/>
      <c r="E5" s="71"/>
      <c r="F5" s="15">
        <f>H173</f>
        <v>0</v>
      </c>
    </row>
    <row r="6" spans="1:8" ht="16.5" customHeight="1" thickBot="1" x14ac:dyDescent="0.35">
      <c r="A6" s="28" t="s">
        <v>13</v>
      </c>
      <c r="B6" s="42" t="s">
        <v>14</v>
      </c>
      <c r="C6" s="42"/>
      <c r="D6" s="42"/>
      <c r="E6" s="72"/>
      <c r="F6" s="29" t="s">
        <v>14</v>
      </c>
    </row>
    <row r="7" spans="1:8" ht="10.5" customHeight="1" thickBot="1" x14ac:dyDescent="0.35">
      <c r="A7" s="43"/>
      <c r="B7" s="44"/>
      <c r="C7" s="44"/>
      <c r="D7" s="44"/>
      <c r="E7" s="43"/>
      <c r="F7" s="44"/>
    </row>
    <row r="8" spans="1:8" s="1" customFormat="1" ht="34.5" customHeight="1" thickBot="1" x14ac:dyDescent="0.4">
      <c r="A8" s="23" t="s">
        <v>0</v>
      </c>
      <c r="B8" s="5" t="s">
        <v>54</v>
      </c>
      <c r="C8" s="20" t="s">
        <v>7</v>
      </c>
      <c r="D8" s="45" t="s">
        <v>6</v>
      </c>
      <c r="E8" s="46" t="s">
        <v>3</v>
      </c>
      <c r="F8" s="13" t="s">
        <v>4</v>
      </c>
      <c r="G8" s="47" t="s">
        <v>5</v>
      </c>
      <c r="H8" s="30" t="s">
        <v>93</v>
      </c>
    </row>
    <row r="9" spans="1:8" s="11" customFormat="1" ht="16.5" customHeight="1" x14ac:dyDescent="0.3">
      <c r="A9" s="62">
        <v>1</v>
      </c>
      <c r="B9" s="83"/>
      <c r="C9" s="48" t="s">
        <v>16</v>
      </c>
      <c r="D9" s="84"/>
      <c r="E9" s="85"/>
      <c r="F9" s="85"/>
      <c r="G9" s="85"/>
      <c r="H9" s="22">
        <f>+(G9*F9*E9*D9)</f>
        <v>0</v>
      </c>
    </row>
    <row r="10" spans="1:8" s="11" customFormat="1" ht="16.5" customHeight="1" x14ac:dyDescent="0.3">
      <c r="A10" s="63"/>
      <c r="B10" s="67"/>
      <c r="C10" s="49" t="s">
        <v>1</v>
      </c>
      <c r="D10" s="85"/>
      <c r="E10" s="98"/>
      <c r="F10" s="8"/>
      <c r="G10" s="13"/>
      <c r="H10" s="8">
        <f>+(G10*F10*E10*D10)</f>
        <v>0</v>
      </c>
    </row>
    <row r="11" spans="1:8" s="11" customFormat="1" ht="16.5" customHeight="1" x14ac:dyDescent="0.3">
      <c r="A11" s="63"/>
      <c r="B11" s="67"/>
      <c r="C11" s="51" t="s">
        <v>15</v>
      </c>
      <c r="D11" s="84"/>
      <c r="E11" s="84"/>
      <c r="F11" s="85"/>
      <c r="G11" s="85"/>
      <c r="H11" s="8">
        <f>+(G11*F11*E11*D11)</f>
        <v>0</v>
      </c>
    </row>
    <row r="12" spans="1:8" s="11" customFormat="1" ht="16.5" customHeight="1" thickBot="1" x14ac:dyDescent="0.35">
      <c r="A12" s="64"/>
      <c r="B12" s="68"/>
      <c r="C12" s="50" t="s">
        <v>17</v>
      </c>
      <c r="D12" s="12"/>
      <c r="E12" s="12"/>
      <c r="F12" s="12"/>
      <c r="G12" s="12"/>
      <c r="H12" s="10">
        <f>SUM(H9:H11)</f>
        <v>0</v>
      </c>
    </row>
    <row r="13" spans="1:8" s="11" customFormat="1" ht="16.5" customHeight="1" x14ac:dyDescent="0.3">
      <c r="A13" s="62">
        <v>2</v>
      </c>
      <c r="B13" s="66"/>
      <c r="C13" s="48" t="s">
        <v>16</v>
      </c>
      <c r="D13" s="60"/>
      <c r="E13" s="84"/>
      <c r="F13" s="85"/>
      <c r="G13" s="85"/>
      <c r="H13" s="22">
        <f>+(G13*F13*E13*D13)</f>
        <v>0</v>
      </c>
    </row>
    <row r="14" spans="1:8" s="11" customFormat="1" ht="16.5" customHeight="1" x14ac:dyDescent="0.3">
      <c r="A14" s="63"/>
      <c r="B14" s="67"/>
      <c r="C14" s="49" t="s">
        <v>1</v>
      </c>
      <c r="D14" s="8"/>
      <c r="E14" s="9"/>
      <c r="F14" s="8"/>
      <c r="G14" s="13"/>
      <c r="H14" s="8">
        <f>+(G14*F14*E14*D14)</f>
        <v>0</v>
      </c>
    </row>
    <row r="15" spans="1:8" s="11" customFormat="1" ht="16.5" customHeight="1" x14ac:dyDescent="0.3">
      <c r="A15" s="63"/>
      <c r="B15" s="67"/>
      <c r="C15" s="51" t="s">
        <v>15</v>
      </c>
      <c r="D15" s="8"/>
      <c r="E15" s="8"/>
      <c r="F15" s="8"/>
      <c r="G15" s="8"/>
      <c r="H15" s="8">
        <f>+(G15*F15*E15*D15)</f>
        <v>0</v>
      </c>
    </row>
    <row r="16" spans="1:8" s="11" customFormat="1" ht="16.5" customHeight="1" thickBot="1" x14ac:dyDescent="0.35">
      <c r="A16" s="64"/>
      <c r="B16" s="68"/>
      <c r="C16" s="50" t="s">
        <v>17</v>
      </c>
      <c r="D16" s="12"/>
      <c r="E16" s="12"/>
      <c r="F16" s="12"/>
      <c r="G16" s="12"/>
      <c r="H16" s="10">
        <f>SUM(H13:H15)</f>
        <v>0</v>
      </c>
    </row>
    <row r="17" spans="1:8" s="11" customFormat="1" ht="16.5" customHeight="1" x14ac:dyDescent="0.3">
      <c r="A17" s="62">
        <v>3</v>
      </c>
      <c r="B17" s="66"/>
      <c r="C17" s="48" t="s">
        <v>16</v>
      </c>
      <c r="D17" s="84"/>
      <c r="E17" s="84"/>
      <c r="F17" s="85"/>
      <c r="G17" s="85"/>
      <c r="H17" s="22">
        <f>+(G17*F17*E17*D17)</f>
        <v>0</v>
      </c>
    </row>
    <row r="18" spans="1:8" s="11" customFormat="1" ht="16.5" customHeight="1" x14ac:dyDescent="0.3">
      <c r="A18" s="63"/>
      <c r="B18" s="67"/>
      <c r="C18" s="49" t="s">
        <v>1</v>
      </c>
      <c r="D18" s="8"/>
      <c r="E18" s="9"/>
      <c r="F18" s="8"/>
      <c r="G18" s="13"/>
      <c r="H18" s="8">
        <f>+(G18*F18*E18*D18)</f>
        <v>0</v>
      </c>
    </row>
    <row r="19" spans="1:8" s="11" customFormat="1" ht="16.5" customHeight="1" x14ac:dyDescent="0.3">
      <c r="A19" s="63"/>
      <c r="B19" s="67"/>
      <c r="C19" s="51" t="s">
        <v>15</v>
      </c>
      <c r="D19" s="8"/>
      <c r="E19" s="8"/>
      <c r="F19" s="8"/>
      <c r="G19" s="8"/>
      <c r="H19" s="8">
        <f>+(G19*F19*E19*D19)</f>
        <v>0</v>
      </c>
    </row>
    <row r="20" spans="1:8" s="11" customFormat="1" ht="16.5" customHeight="1" thickBot="1" x14ac:dyDescent="0.35">
      <c r="A20" s="64"/>
      <c r="B20" s="68"/>
      <c r="C20" s="50" t="s">
        <v>17</v>
      </c>
      <c r="D20" s="12"/>
      <c r="E20" s="12"/>
      <c r="F20" s="12"/>
      <c r="G20" s="12"/>
      <c r="H20" s="10">
        <f>SUM(H17:H19)</f>
        <v>0</v>
      </c>
    </row>
    <row r="21" spans="1:8" s="11" customFormat="1" ht="16.5" customHeight="1" x14ac:dyDescent="0.3">
      <c r="A21" s="62">
        <v>4</v>
      </c>
      <c r="B21" s="66"/>
      <c r="C21" s="48" t="s">
        <v>16</v>
      </c>
      <c r="D21" s="21"/>
      <c r="E21" s="9"/>
      <c r="F21" s="22"/>
      <c r="G21" s="22"/>
      <c r="H21" s="22">
        <f>+(G21*F21*E21*D21)</f>
        <v>0</v>
      </c>
    </row>
    <row r="22" spans="1:8" s="11" customFormat="1" ht="16.5" customHeight="1" x14ac:dyDescent="0.3">
      <c r="A22" s="63"/>
      <c r="B22" s="67"/>
      <c r="C22" s="49" t="s">
        <v>1</v>
      </c>
      <c r="D22" s="8"/>
      <c r="E22" s="9"/>
      <c r="F22" s="8"/>
      <c r="G22" s="13"/>
      <c r="H22" s="8">
        <f>+(G22*F22*E22*D22)</f>
        <v>0</v>
      </c>
    </row>
    <row r="23" spans="1:8" s="11" customFormat="1" ht="16.5" customHeight="1" x14ac:dyDescent="0.3">
      <c r="A23" s="63"/>
      <c r="B23" s="67"/>
      <c r="C23" s="51" t="s">
        <v>15</v>
      </c>
      <c r="D23" s="8"/>
      <c r="E23" s="8"/>
      <c r="F23" s="8"/>
      <c r="G23" s="8"/>
      <c r="H23" s="8">
        <f>+(G23*F23*E23*D23)</f>
        <v>0</v>
      </c>
    </row>
    <row r="24" spans="1:8" s="11" customFormat="1" ht="16.5" customHeight="1" thickBot="1" x14ac:dyDescent="0.35">
      <c r="A24" s="64"/>
      <c r="B24" s="68"/>
      <c r="C24" s="50" t="s">
        <v>17</v>
      </c>
      <c r="D24" s="12"/>
      <c r="E24" s="12"/>
      <c r="F24" s="12"/>
      <c r="G24" s="12"/>
      <c r="H24" s="10">
        <f>SUM(H21:H23)</f>
        <v>0</v>
      </c>
    </row>
    <row r="25" spans="1:8" s="11" customFormat="1" ht="16.5" customHeight="1" x14ac:dyDescent="0.3">
      <c r="A25" s="62">
        <v>5</v>
      </c>
      <c r="B25" s="66"/>
      <c r="C25" s="48" t="s">
        <v>16</v>
      </c>
      <c r="D25" s="21"/>
      <c r="E25" s="9"/>
      <c r="F25" s="22"/>
      <c r="G25" s="22"/>
      <c r="H25" s="22">
        <f>+(G25*F25*E25*D25)</f>
        <v>0</v>
      </c>
    </row>
    <row r="26" spans="1:8" s="11" customFormat="1" ht="16.5" customHeight="1" x14ac:dyDescent="0.3">
      <c r="A26" s="63"/>
      <c r="B26" s="67"/>
      <c r="C26" s="49" t="s">
        <v>1</v>
      </c>
      <c r="D26" s="8"/>
      <c r="E26" s="9"/>
      <c r="F26" s="8"/>
      <c r="G26" s="13"/>
      <c r="H26" s="8">
        <f>+(G26*F26*E26*D26)</f>
        <v>0</v>
      </c>
    </row>
    <row r="27" spans="1:8" s="11" customFormat="1" ht="16.5" customHeight="1" x14ac:dyDescent="0.3">
      <c r="A27" s="63"/>
      <c r="B27" s="67"/>
      <c r="C27" s="51" t="s">
        <v>15</v>
      </c>
      <c r="D27" s="8"/>
      <c r="E27" s="8"/>
      <c r="F27" s="8"/>
      <c r="G27" s="8"/>
      <c r="H27" s="8">
        <f>+(G27*F27*E27*D27)</f>
        <v>0</v>
      </c>
    </row>
    <row r="28" spans="1:8" s="11" customFormat="1" ht="16.5" customHeight="1" thickBot="1" x14ac:dyDescent="0.35">
      <c r="A28" s="64"/>
      <c r="B28" s="68"/>
      <c r="C28" s="50" t="s">
        <v>17</v>
      </c>
      <c r="D28" s="12"/>
      <c r="E28" s="12"/>
      <c r="F28" s="12"/>
      <c r="G28" s="12"/>
      <c r="H28" s="10">
        <f>SUM(H25:H27)</f>
        <v>0</v>
      </c>
    </row>
    <row r="29" spans="1:8" s="11" customFormat="1" ht="16.5" customHeight="1" x14ac:dyDescent="0.3">
      <c r="A29" s="62">
        <v>6</v>
      </c>
      <c r="B29" s="66"/>
      <c r="C29" s="48" t="s">
        <v>16</v>
      </c>
      <c r="D29" s="21"/>
      <c r="E29" s="9"/>
      <c r="F29" s="22"/>
      <c r="G29" s="22"/>
      <c r="H29" s="22">
        <f>+(G29*F29*E29*D29)</f>
        <v>0</v>
      </c>
    </row>
    <row r="30" spans="1:8" s="11" customFormat="1" ht="16.5" customHeight="1" x14ac:dyDescent="0.3">
      <c r="A30" s="63"/>
      <c r="B30" s="67"/>
      <c r="C30" s="49" t="s">
        <v>1</v>
      </c>
      <c r="D30" s="8"/>
      <c r="E30" s="9"/>
      <c r="F30" s="8"/>
      <c r="G30" s="13"/>
      <c r="H30" s="8">
        <f>+(G30*F30*E30*D30)</f>
        <v>0</v>
      </c>
    </row>
    <row r="31" spans="1:8" s="11" customFormat="1" ht="16.5" customHeight="1" x14ac:dyDescent="0.3">
      <c r="A31" s="63"/>
      <c r="B31" s="67"/>
      <c r="C31" s="51" t="s">
        <v>15</v>
      </c>
      <c r="D31" s="8"/>
      <c r="E31" s="8"/>
      <c r="F31" s="8"/>
      <c r="G31" s="8"/>
      <c r="H31" s="8">
        <f>+(G31*F31*E31*D31)</f>
        <v>0</v>
      </c>
    </row>
    <row r="32" spans="1:8" s="11" customFormat="1" ht="16.5" customHeight="1" thickBot="1" x14ac:dyDescent="0.35">
      <c r="A32" s="64"/>
      <c r="B32" s="68"/>
      <c r="C32" s="50" t="s">
        <v>17</v>
      </c>
      <c r="D32" s="12"/>
      <c r="E32" s="12"/>
      <c r="F32" s="12"/>
      <c r="G32" s="12"/>
      <c r="H32" s="10">
        <f>SUM(H29:H31)</f>
        <v>0</v>
      </c>
    </row>
    <row r="33" spans="1:8" s="11" customFormat="1" ht="16.5" customHeight="1" x14ac:dyDescent="0.3">
      <c r="A33" s="62">
        <v>7</v>
      </c>
      <c r="B33" s="66"/>
      <c r="C33" s="48" t="s">
        <v>16</v>
      </c>
      <c r="D33" s="21"/>
      <c r="E33" s="9"/>
      <c r="F33" s="22"/>
      <c r="G33" s="22"/>
      <c r="H33" s="22">
        <f>+(G33*F33*E33*D33)</f>
        <v>0</v>
      </c>
    </row>
    <row r="34" spans="1:8" s="11" customFormat="1" ht="16.5" customHeight="1" x14ac:dyDescent="0.3">
      <c r="A34" s="63"/>
      <c r="B34" s="67"/>
      <c r="C34" s="49" t="s">
        <v>1</v>
      </c>
      <c r="D34" s="8"/>
      <c r="E34" s="9"/>
      <c r="F34" s="8"/>
      <c r="G34" s="13"/>
      <c r="H34" s="8">
        <f>+(G34*F34*E34*D34)</f>
        <v>0</v>
      </c>
    </row>
    <row r="35" spans="1:8" s="11" customFormat="1" ht="16.5" customHeight="1" x14ac:dyDescent="0.3">
      <c r="A35" s="63"/>
      <c r="B35" s="67"/>
      <c r="C35" s="51" t="s">
        <v>15</v>
      </c>
      <c r="D35" s="8"/>
      <c r="E35" s="8"/>
      <c r="F35" s="8"/>
      <c r="G35" s="8"/>
      <c r="H35" s="8">
        <f>+(G35*F35*E35*D35)</f>
        <v>0</v>
      </c>
    </row>
    <row r="36" spans="1:8" s="11" customFormat="1" ht="16.5" customHeight="1" thickBot="1" x14ac:dyDescent="0.35">
      <c r="A36" s="64"/>
      <c r="B36" s="68"/>
      <c r="C36" s="50" t="s">
        <v>17</v>
      </c>
      <c r="D36" s="12"/>
      <c r="E36" s="12"/>
      <c r="F36" s="12"/>
      <c r="G36" s="12"/>
      <c r="H36" s="10">
        <f>SUM(H33:H35)</f>
        <v>0</v>
      </c>
    </row>
    <row r="37" spans="1:8" s="11" customFormat="1" ht="16.5" customHeight="1" x14ac:dyDescent="0.3">
      <c r="A37" s="62">
        <v>8</v>
      </c>
      <c r="B37" s="66"/>
      <c r="C37" s="48" t="s">
        <v>16</v>
      </c>
      <c r="D37" s="21"/>
      <c r="E37" s="9"/>
      <c r="F37" s="22"/>
      <c r="G37" s="22"/>
      <c r="H37" s="22">
        <f>+(G37*F37*E37*D37)</f>
        <v>0</v>
      </c>
    </row>
    <row r="38" spans="1:8" s="11" customFormat="1" ht="16.5" customHeight="1" x14ac:dyDescent="0.3">
      <c r="A38" s="63"/>
      <c r="B38" s="67"/>
      <c r="C38" s="49" t="s">
        <v>1</v>
      </c>
      <c r="D38" s="8"/>
      <c r="E38" s="9"/>
      <c r="F38" s="8"/>
      <c r="G38" s="13"/>
      <c r="H38" s="8">
        <f>+(G38*F38*E38*D38)</f>
        <v>0</v>
      </c>
    </row>
    <row r="39" spans="1:8" s="11" customFormat="1" ht="16.5" customHeight="1" x14ac:dyDescent="0.3">
      <c r="A39" s="63"/>
      <c r="B39" s="67"/>
      <c r="C39" s="51" t="s">
        <v>15</v>
      </c>
      <c r="D39" s="8"/>
      <c r="E39" s="8"/>
      <c r="F39" s="8"/>
      <c r="G39" s="8"/>
      <c r="H39" s="8">
        <f>+(G39*F39*E39*D39)</f>
        <v>0</v>
      </c>
    </row>
    <row r="40" spans="1:8" s="11" customFormat="1" ht="16.5" customHeight="1" thickBot="1" x14ac:dyDescent="0.35">
      <c r="A40" s="64"/>
      <c r="B40" s="68"/>
      <c r="C40" s="50" t="s">
        <v>17</v>
      </c>
      <c r="D40" s="12"/>
      <c r="E40" s="12"/>
      <c r="F40" s="12"/>
      <c r="G40" s="12"/>
      <c r="H40" s="10">
        <f>SUM(H37:H39)</f>
        <v>0</v>
      </c>
    </row>
    <row r="41" spans="1:8" s="11" customFormat="1" ht="16.5" customHeight="1" x14ac:dyDescent="0.3">
      <c r="A41" s="62">
        <v>9</v>
      </c>
      <c r="B41" s="66"/>
      <c r="C41" s="48" t="s">
        <v>16</v>
      </c>
      <c r="D41" s="21"/>
      <c r="E41" s="9"/>
      <c r="F41" s="22"/>
      <c r="G41" s="22"/>
      <c r="H41" s="22">
        <f>+(G41*F41*E41*D41)</f>
        <v>0</v>
      </c>
    </row>
    <row r="42" spans="1:8" s="11" customFormat="1" ht="16.5" customHeight="1" x14ac:dyDescent="0.3">
      <c r="A42" s="63"/>
      <c r="B42" s="67"/>
      <c r="C42" s="49" t="s">
        <v>1</v>
      </c>
      <c r="D42" s="8"/>
      <c r="E42" s="9"/>
      <c r="F42" s="8"/>
      <c r="G42" s="13"/>
      <c r="H42" s="8">
        <f>+(G42*F42*E42*D42)</f>
        <v>0</v>
      </c>
    </row>
    <row r="43" spans="1:8" s="11" customFormat="1" ht="16.5" customHeight="1" x14ac:dyDescent="0.3">
      <c r="A43" s="63"/>
      <c r="B43" s="67"/>
      <c r="C43" s="51" t="s">
        <v>15</v>
      </c>
      <c r="D43" s="8"/>
      <c r="E43" s="8"/>
      <c r="F43" s="8"/>
      <c r="G43" s="8"/>
      <c r="H43" s="8">
        <f>+(G43*F43*E43*D43)</f>
        <v>0</v>
      </c>
    </row>
    <row r="44" spans="1:8" s="11" customFormat="1" ht="16.5" customHeight="1" thickBot="1" x14ac:dyDescent="0.35">
      <c r="A44" s="64"/>
      <c r="B44" s="68"/>
      <c r="C44" s="50" t="s">
        <v>17</v>
      </c>
      <c r="D44" s="12"/>
      <c r="E44" s="12"/>
      <c r="F44" s="12"/>
      <c r="G44" s="12"/>
      <c r="H44" s="10">
        <f>SUM(H41:H43)</f>
        <v>0</v>
      </c>
    </row>
    <row r="45" spans="1:8" s="11" customFormat="1" ht="16.5" customHeight="1" x14ac:dyDescent="0.3">
      <c r="A45" s="62">
        <v>10</v>
      </c>
      <c r="B45" s="66"/>
      <c r="C45" s="48" t="s">
        <v>16</v>
      </c>
      <c r="D45" s="21"/>
      <c r="E45" s="9"/>
      <c r="F45" s="22"/>
      <c r="G45" s="22"/>
      <c r="H45" s="22">
        <f>+(G45*F45*E45*D45)</f>
        <v>0</v>
      </c>
    </row>
    <row r="46" spans="1:8" s="11" customFormat="1" ht="16.5" customHeight="1" x14ac:dyDescent="0.3">
      <c r="A46" s="63"/>
      <c r="B46" s="67"/>
      <c r="C46" s="49" t="s">
        <v>1</v>
      </c>
      <c r="D46" s="8"/>
      <c r="E46" s="9"/>
      <c r="F46" s="8"/>
      <c r="G46" s="13"/>
      <c r="H46" s="8">
        <f>+(G46*F46*E46*D46)</f>
        <v>0</v>
      </c>
    </row>
    <row r="47" spans="1:8" s="11" customFormat="1" ht="16.5" customHeight="1" x14ac:dyDescent="0.3">
      <c r="A47" s="63"/>
      <c r="B47" s="67"/>
      <c r="C47" s="51" t="s">
        <v>15</v>
      </c>
      <c r="D47" s="8"/>
      <c r="E47" s="8"/>
      <c r="F47" s="8"/>
      <c r="G47" s="8"/>
      <c r="H47" s="8">
        <f>+(G47*F47*E47*D47)</f>
        <v>0</v>
      </c>
    </row>
    <row r="48" spans="1:8" s="11" customFormat="1" ht="16.5" customHeight="1" thickBot="1" x14ac:dyDescent="0.35">
      <c r="A48" s="64"/>
      <c r="B48" s="68"/>
      <c r="C48" s="50" t="s">
        <v>17</v>
      </c>
      <c r="D48" s="12"/>
      <c r="E48" s="12"/>
      <c r="F48" s="12"/>
      <c r="G48" s="12"/>
      <c r="H48" s="10">
        <f>SUM(H45:H47)</f>
        <v>0</v>
      </c>
    </row>
    <row r="49" spans="1:8" s="11" customFormat="1" ht="16.5" customHeight="1" x14ac:dyDescent="0.3">
      <c r="A49" s="62">
        <v>11</v>
      </c>
      <c r="B49" s="66"/>
      <c r="C49" s="48" t="s">
        <v>16</v>
      </c>
      <c r="D49" s="21"/>
      <c r="E49" s="9"/>
      <c r="F49" s="22"/>
      <c r="G49" s="22"/>
      <c r="H49" s="22">
        <f>+(G49*F49*E49*D49)</f>
        <v>0</v>
      </c>
    </row>
    <row r="50" spans="1:8" s="11" customFormat="1" ht="16.5" customHeight="1" x14ac:dyDescent="0.3">
      <c r="A50" s="63"/>
      <c r="B50" s="67"/>
      <c r="C50" s="49" t="s">
        <v>1</v>
      </c>
      <c r="D50" s="8"/>
      <c r="E50" s="9"/>
      <c r="F50" s="8"/>
      <c r="G50" s="13"/>
      <c r="H50" s="8">
        <f>+(G50*F50*E50*D50)</f>
        <v>0</v>
      </c>
    </row>
    <row r="51" spans="1:8" s="11" customFormat="1" ht="16.5" customHeight="1" x14ac:dyDescent="0.3">
      <c r="A51" s="63"/>
      <c r="B51" s="67"/>
      <c r="C51" s="51" t="s">
        <v>15</v>
      </c>
      <c r="D51" s="8"/>
      <c r="E51" s="8"/>
      <c r="F51" s="8"/>
      <c r="G51" s="8"/>
      <c r="H51" s="8">
        <f>+(G51*F51*E51*D51)</f>
        <v>0</v>
      </c>
    </row>
    <row r="52" spans="1:8" s="11" customFormat="1" ht="16.5" customHeight="1" thickBot="1" x14ac:dyDescent="0.35">
      <c r="A52" s="64"/>
      <c r="B52" s="68"/>
      <c r="C52" s="50" t="s">
        <v>17</v>
      </c>
      <c r="D52" s="12"/>
      <c r="E52" s="12"/>
      <c r="F52" s="12"/>
      <c r="G52" s="12"/>
      <c r="H52" s="10">
        <f>SUM(H49:H51)</f>
        <v>0</v>
      </c>
    </row>
    <row r="53" spans="1:8" s="11" customFormat="1" ht="16.5" customHeight="1" x14ac:dyDescent="0.3">
      <c r="A53" s="62">
        <v>12</v>
      </c>
      <c r="B53" s="66"/>
      <c r="C53" s="48" t="s">
        <v>16</v>
      </c>
      <c r="D53" s="21"/>
      <c r="E53" s="9"/>
      <c r="F53" s="22"/>
      <c r="G53" s="22"/>
      <c r="H53" s="22">
        <f>+(G53*F53*E53*D53)</f>
        <v>0</v>
      </c>
    </row>
    <row r="54" spans="1:8" s="11" customFormat="1" ht="16.5" customHeight="1" x14ac:dyDescent="0.3">
      <c r="A54" s="63"/>
      <c r="B54" s="67"/>
      <c r="C54" s="49" t="s">
        <v>1</v>
      </c>
      <c r="D54" s="8"/>
      <c r="E54" s="9"/>
      <c r="F54" s="8"/>
      <c r="G54" s="13"/>
      <c r="H54" s="8">
        <f>+(G54*F54*E54*D54)</f>
        <v>0</v>
      </c>
    </row>
    <row r="55" spans="1:8" s="11" customFormat="1" ht="16.5" customHeight="1" x14ac:dyDescent="0.3">
      <c r="A55" s="63"/>
      <c r="B55" s="67"/>
      <c r="C55" s="51" t="s">
        <v>15</v>
      </c>
      <c r="D55" s="8"/>
      <c r="E55" s="8"/>
      <c r="F55" s="8"/>
      <c r="G55" s="8"/>
      <c r="H55" s="8">
        <f>+(G55*F55*E55*D55)</f>
        <v>0</v>
      </c>
    </row>
    <row r="56" spans="1:8" s="11" customFormat="1" ht="16.5" customHeight="1" thickBot="1" x14ac:dyDescent="0.35">
      <c r="A56" s="64"/>
      <c r="B56" s="68"/>
      <c r="C56" s="50" t="s">
        <v>17</v>
      </c>
      <c r="D56" s="12"/>
      <c r="E56" s="12"/>
      <c r="F56" s="12"/>
      <c r="G56" s="12"/>
      <c r="H56" s="10">
        <f>SUM(H53:H55)</f>
        <v>0</v>
      </c>
    </row>
    <row r="57" spans="1:8" s="11" customFormat="1" ht="16.5" customHeight="1" x14ac:dyDescent="0.3">
      <c r="A57" s="62">
        <v>13</v>
      </c>
      <c r="B57" s="66"/>
      <c r="C57" s="48" t="s">
        <v>16</v>
      </c>
      <c r="D57" s="21"/>
      <c r="E57" s="9"/>
      <c r="F57" s="22"/>
      <c r="G57" s="22"/>
      <c r="H57" s="22">
        <f>+(G57*F57*E57*D57)</f>
        <v>0</v>
      </c>
    </row>
    <row r="58" spans="1:8" s="11" customFormat="1" ht="16.5" customHeight="1" x14ac:dyDescent="0.3">
      <c r="A58" s="63"/>
      <c r="B58" s="67"/>
      <c r="C58" s="49" t="s">
        <v>1</v>
      </c>
      <c r="D58" s="8"/>
      <c r="E58" s="9"/>
      <c r="F58" s="8"/>
      <c r="G58" s="13"/>
      <c r="H58" s="8">
        <f>+(G58*F58*E58*D58)</f>
        <v>0</v>
      </c>
    </row>
    <row r="59" spans="1:8" s="11" customFormat="1" ht="16.5" customHeight="1" x14ac:dyDescent="0.3">
      <c r="A59" s="63"/>
      <c r="B59" s="67"/>
      <c r="C59" s="51" t="s">
        <v>15</v>
      </c>
      <c r="D59" s="8"/>
      <c r="E59" s="8"/>
      <c r="F59" s="8"/>
      <c r="G59" s="8"/>
      <c r="H59" s="8">
        <f>+(G59*F59*E59*D59)</f>
        <v>0</v>
      </c>
    </row>
    <row r="60" spans="1:8" s="11" customFormat="1" ht="16.5" customHeight="1" thickBot="1" x14ac:dyDescent="0.35">
      <c r="A60" s="64"/>
      <c r="B60" s="68"/>
      <c r="C60" s="50" t="s">
        <v>17</v>
      </c>
      <c r="D60" s="12"/>
      <c r="E60" s="12"/>
      <c r="F60" s="12"/>
      <c r="G60" s="12"/>
      <c r="H60" s="10">
        <f>SUM(H57:H59)</f>
        <v>0</v>
      </c>
    </row>
    <row r="61" spans="1:8" s="11" customFormat="1" ht="16.5" customHeight="1" x14ac:dyDescent="0.3">
      <c r="A61" s="62">
        <v>14</v>
      </c>
      <c r="B61" s="66"/>
      <c r="C61" s="48" t="s">
        <v>16</v>
      </c>
      <c r="D61" s="21"/>
      <c r="E61" s="9"/>
      <c r="F61" s="22"/>
      <c r="G61" s="22"/>
      <c r="H61" s="22">
        <f>+(G61*F61*E61*D61)</f>
        <v>0</v>
      </c>
    </row>
    <row r="62" spans="1:8" s="11" customFormat="1" ht="16.5" customHeight="1" x14ac:dyDescent="0.3">
      <c r="A62" s="63"/>
      <c r="B62" s="67"/>
      <c r="C62" s="49" t="s">
        <v>1</v>
      </c>
      <c r="D62" s="8"/>
      <c r="E62" s="9"/>
      <c r="F62" s="8"/>
      <c r="G62" s="13"/>
      <c r="H62" s="8">
        <f>+(G62*F62*E62*D62)</f>
        <v>0</v>
      </c>
    </row>
    <row r="63" spans="1:8" s="11" customFormat="1" ht="16.5" customHeight="1" x14ac:dyDescent="0.3">
      <c r="A63" s="63"/>
      <c r="B63" s="67"/>
      <c r="C63" s="51" t="s">
        <v>15</v>
      </c>
      <c r="D63" s="8"/>
      <c r="E63" s="8"/>
      <c r="F63" s="8"/>
      <c r="G63" s="8"/>
      <c r="H63" s="8">
        <f>+(G63*F63*E63*D63)</f>
        <v>0</v>
      </c>
    </row>
    <row r="64" spans="1:8" s="11" customFormat="1" ht="16.5" customHeight="1" thickBot="1" x14ac:dyDescent="0.35">
      <c r="A64" s="64"/>
      <c r="B64" s="68"/>
      <c r="C64" s="50" t="s">
        <v>17</v>
      </c>
      <c r="D64" s="12"/>
      <c r="E64" s="12"/>
      <c r="F64" s="12"/>
      <c r="G64" s="12"/>
      <c r="H64" s="10">
        <f>SUM(H61:H63)</f>
        <v>0</v>
      </c>
    </row>
    <row r="65" spans="1:8" s="11" customFormat="1" ht="16.5" customHeight="1" x14ac:dyDescent="0.3">
      <c r="A65" s="62">
        <v>15</v>
      </c>
      <c r="B65" s="66"/>
      <c r="C65" s="48" t="s">
        <v>16</v>
      </c>
      <c r="D65" s="21"/>
      <c r="E65" s="9"/>
      <c r="F65" s="22"/>
      <c r="G65" s="22"/>
      <c r="H65" s="22">
        <f>+(G65*F65*E65*D65)</f>
        <v>0</v>
      </c>
    </row>
    <row r="66" spans="1:8" s="11" customFormat="1" ht="16.5" customHeight="1" x14ac:dyDescent="0.3">
      <c r="A66" s="63"/>
      <c r="B66" s="67"/>
      <c r="C66" s="49" t="s">
        <v>1</v>
      </c>
      <c r="D66" s="8"/>
      <c r="E66" s="9"/>
      <c r="F66" s="8"/>
      <c r="G66" s="13"/>
      <c r="H66" s="8">
        <f>+(G66*F66*E66*D66)</f>
        <v>0</v>
      </c>
    </row>
    <row r="67" spans="1:8" s="11" customFormat="1" ht="16.5" customHeight="1" x14ac:dyDescent="0.3">
      <c r="A67" s="63"/>
      <c r="B67" s="67"/>
      <c r="C67" s="51" t="s">
        <v>15</v>
      </c>
      <c r="D67" s="8"/>
      <c r="E67" s="8"/>
      <c r="F67" s="8"/>
      <c r="G67" s="8"/>
      <c r="H67" s="8">
        <f>+(G67*F67*E67*D67)</f>
        <v>0</v>
      </c>
    </row>
    <row r="68" spans="1:8" s="11" customFormat="1" ht="16.5" customHeight="1" thickBot="1" x14ac:dyDescent="0.35">
      <c r="A68" s="64"/>
      <c r="B68" s="68"/>
      <c r="C68" s="50" t="s">
        <v>17</v>
      </c>
      <c r="D68" s="12"/>
      <c r="E68" s="12"/>
      <c r="F68" s="12"/>
      <c r="G68" s="12"/>
      <c r="H68" s="10">
        <f>SUM(H65:H67)</f>
        <v>0</v>
      </c>
    </row>
    <row r="69" spans="1:8" s="11" customFormat="1" ht="16.5" customHeight="1" x14ac:dyDescent="0.3">
      <c r="A69" s="62">
        <v>16</v>
      </c>
      <c r="B69" s="66"/>
      <c r="C69" s="48" t="s">
        <v>16</v>
      </c>
      <c r="D69" s="21"/>
      <c r="E69" s="9"/>
      <c r="F69" s="22"/>
      <c r="G69" s="22"/>
      <c r="H69" s="22">
        <f>+(G69*F69*E69*D69)</f>
        <v>0</v>
      </c>
    </row>
    <row r="70" spans="1:8" s="11" customFormat="1" ht="16.5" customHeight="1" x14ac:dyDescent="0.3">
      <c r="A70" s="63"/>
      <c r="B70" s="67"/>
      <c r="C70" s="49" t="s">
        <v>1</v>
      </c>
      <c r="D70" s="8"/>
      <c r="E70" s="9"/>
      <c r="F70" s="8"/>
      <c r="G70" s="13"/>
      <c r="H70" s="8">
        <f>+(G70*F70*E70*D70)</f>
        <v>0</v>
      </c>
    </row>
    <row r="71" spans="1:8" s="11" customFormat="1" ht="16.5" customHeight="1" x14ac:dyDescent="0.3">
      <c r="A71" s="63"/>
      <c r="B71" s="67"/>
      <c r="C71" s="51" t="s">
        <v>15</v>
      </c>
      <c r="D71" s="8"/>
      <c r="E71" s="8"/>
      <c r="F71" s="8"/>
      <c r="G71" s="8"/>
      <c r="H71" s="8">
        <f>+(G71*F71*E71*D71)</f>
        <v>0</v>
      </c>
    </row>
    <row r="72" spans="1:8" s="11" customFormat="1" ht="16.5" customHeight="1" thickBot="1" x14ac:dyDescent="0.35">
      <c r="A72" s="64"/>
      <c r="B72" s="68"/>
      <c r="C72" s="50" t="s">
        <v>17</v>
      </c>
      <c r="D72" s="12"/>
      <c r="E72" s="12"/>
      <c r="F72" s="12"/>
      <c r="G72" s="12"/>
      <c r="H72" s="10">
        <f>SUM(H69:H71)</f>
        <v>0</v>
      </c>
    </row>
    <row r="73" spans="1:8" s="11" customFormat="1" ht="16.5" customHeight="1" x14ac:dyDescent="0.3">
      <c r="A73" s="62">
        <v>17</v>
      </c>
      <c r="B73" s="66"/>
      <c r="C73" s="48" t="s">
        <v>16</v>
      </c>
      <c r="D73" s="21"/>
      <c r="E73" s="9"/>
      <c r="F73" s="22"/>
      <c r="G73" s="22"/>
      <c r="H73" s="22">
        <f>+(G73*F73*E73*D73)</f>
        <v>0</v>
      </c>
    </row>
    <row r="74" spans="1:8" s="11" customFormat="1" ht="16.5" customHeight="1" x14ac:dyDescent="0.3">
      <c r="A74" s="63"/>
      <c r="B74" s="67"/>
      <c r="C74" s="49" t="s">
        <v>1</v>
      </c>
      <c r="D74" s="8"/>
      <c r="E74" s="9"/>
      <c r="F74" s="8"/>
      <c r="G74" s="13"/>
      <c r="H74" s="8">
        <f>+(G74*F74*E74*D74)</f>
        <v>0</v>
      </c>
    </row>
    <row r="75" spans="1:8" s="11" customFormat="1" ht="16.5" customHeight="1" x14ac:dyDescent="0.3">
      <c r="A75" s="63"/>
      <c r="B75" s="67"/>
      <c r="C75" s="51" t="s">
        <v>15</v>
      </c>
      <c r="D75" s="8"/>
      <c r="E75" s="8"/>
      <c r="F75" s="8"/>
      <c r="G75" s="8"/>
      <c r="H75" s="8">
        <f>+(G75*F75*E75*D75)</f>
        <v>0</v>
      </c>
    </row>
    <row r="76" spans="1:8" s="11" customFormat="1" ht="16.5" customHeight="1" thickBot="1" x14ac:dyDescent="0.35">
      <c r="A76" s="64"/>
      <c r="B76" s="68"/>
      <c r="C76" s="50" t="s">
        <v>17</v>
      </c>
      <c r="D76" s="12"/>
      <c r="E76" s="12"/>
      <c r="F76" s="12"/>
      <c r="G76" s="12"/>
      <c r="H76" s="10">
        <f>SUM(H73:H75)</f>
        <v>0</v>
      </c>
    </row>
    <row r="77" spans="1:8" s="11" customFormat="1" ht="16.5" customHeight="1" x14ac:dyDescent="0.3">
      <c r="A77" s="62">
        <v>18</v>
      </c>
      <c r="B77" s="66"/>
      <c r="C77" s="48" t="s">
        <v>16</v>
      </c>
      <c r="D77" s="21"/>
      <c r="E77" s="9"/>
      <c r="F77" s="22"/>
      <c r="G77" s="22"/>
      <c r="H77" s="22">
        <f>+(G77*F77*E77*D77)</f>
        <v>0</v>
      </c>
    </row>
    <row r="78" spans="1:8" s="11" customFormat="1" ht="16.5" customHeight="1" x14ac:dyDescent="0.3">
      <c r="A78" s="63"/>
      <c r="B78" s="67"/>
      <c r="C78" s="49" t="s">
        <v>1</v>
      </c>
      <c r="D78" s="8"/>
      <c r="E78" s="9"/>
      <c r="F78" s="8"/>
      <c r="G78" s="13"/>
      <c r="H78" s="8">
        <f>+(G78*F78*E78*D78)</f>
        <v>0</v>
      </c>
    </row>
    <row r="79" spans="1:8" s="11" customFormat="1" ht="16.5" customHeight="1" x14ac:dyDescent="0.3">
      <c r="A79" s="63"/>
      <c r="B79" s="67"/>
      <c r="C79" s="51" t="s">
        <v>15</v>
      </c>
      <c r="D79" s="8"/>
      <c r="E79" s="8"/>
      <c r="F79" s="8"/>
      <c r="G79" s="8"/>
      <c r="H79" s="8">
        <f>+(G79*F79*E79*D79)</f>
        <v>0</v>
      </c>
    </row>
    <row r="80" spans="1:8" s="11" customFormat="1" ht="16.5" customHeight="1" thickBot="1" x14ac:dyDescent="0.35">
      <c r="A80" s="64"/>
      <c r="B80" s="68"/>
      <c r="C80" s="50" t="s">
        <v>17</v>
      </c>
      <c r="D80" s="12"/>
      <c r="E80" s="12"/>
      <c r="F80" s="12"/>
      <c r="G80" s="12"/>
      <c r="H80" s="10">
        <f>SUM(H77:H79)</f>
        <v>0</v>
      </c>
    </row>
    <row r="81" spans="1:8" s="11" customFormat="1" ht="16.5" customHeight="1" x14ac:dyDescent="0.3">
      <c r="A81" s="62">
        <v>19</v>
      </c>
      <c r="B81" s="66"/>
      <c r="C81" s="48" t="s">
        <v>16</v>
      </c>
      <c r="D81" s="21"/>
      <c r="E81" s="9"/>
      <c r="F81" s="22"/>
      <c r="G81" s="22"/>
      <c r="H81" s="22">
        <f>+(G81*F81*E81*D81)</f>
        <v>0</v>
      </c>
    </row>
    <row r="82" spans="1:8" s="11" customFormat="1" ht="16.5" customHeight="1" x14ac:dyDescent="0.3">
      <c r="A82" s="63"/>
      <c r="B82" s="67"/>
      <c r="C82" s="49" t="s">
        <v>1</v>
      </c>
      <c r="D82" s="8"/>
      <c r="E82" s="9"/>
      <c r="F82" s="8"/>
      <c r="G82" s="13"/>
      <c r="H82" s="8">
        <f>+(G82*F82*E82*D82)</f>
        <v>0</v>
      </c>
    </row>
    <row r="83" spans="1:8" s="11" customFormat="1" ht="16.5" customHeight="1" x14ac:dyDescent="0.3">
      <c r="A83" s="63"/>
      <c r="B83" s="67"/>
      <c r="C83" s="51" t="s">
        <v>15</v>
      </c>
      <c r="D83" s="8"/>
      <c r="E83" s="8"/>
      <c r="F83" s="8"/>
      <c r="G83" s="8"/>
      <c r="H83" s="8">
        <f>+(G83*F83*E83*D83)</f>
        <v>0</v>
      </c>
    </row>
    <row r="84" spans="1:8" s="11" customFormat="1" ht="16.5" customHeight="1" thickBot="1" x14ac:dyDescent="0.35">
      <c r="A84" s="64"/>
      <c r="B84" s="68"/>
      <c r="C84" s="50" t="s">
        <v>17</v>
      </c>
      <c r="D84" s="12"/>
      <c r="E84" s="12"/>
      <c r="F84" s="12"/>
      <c r="G84" s="12"/>
      <c r="H84" s="10">
        <f>SUM(H81:H83)</f>
        <v>0</v>
      </c>
    </row>
    <row r="85" spans="1:8" s="11" customFormat="1" ht="16.5" customHeight="1" x14ac:dyDescent="0.3">
      <c r="A85" s="62">
        <v>20</v>
      </c>
      <c r="B85" s="66"/>
      <c r="C85" s="48" t="s">
        <v>16</v>
      </c>
      <c r="D85" s="21"/>
      <c r="E85" s="9"/>
      <c r="F85" s="22"/>
      <c r="G85" s="22"/>
      <c r="H85" s="22">
        <f>+(G85*F85*E85*D85)</f>
        <v>0</v>
      </c>
    </row>
    <row r="86" spans="1:8" s="11" customFormat="1" ht="16.5" customHeight="1" x14ac:dyDescent="0.3">
      <c r="A86" s="63"/>
      <c r="B86" s="67"/>
      <c r="C86" s="49" t="s">
        <v>1</v>
      </c>
      <c r="D86" s="8"/>
      <c r="E86" s="9"/>
      <c r="F86" s="8"/>
      <c r="G86" s="13"/>
      <c r="H86" s="8">
        <f>+(G86*F86*E86*D86)</f>
        <v>0</v>
      </c>
    </row>
    <row r="87" spans="1:8" s="11" customFormat="1" ht="16.5" customHeight="1" x14ac:dyDescent="0.3">
      <c r="A87" s="63"/>
      <c r="B87" s="67"/>
      <c r="C87" s="51" t="s">
        <v>15</v>
      </c>
      <c r="D87" s="8"/>
      <c r="E87" s="8"/>
      <c r="F87" s="8"/>
      <c r="G87" s="8"/>
      <c r="H87" s="8">
        <f>+(G87*F87*E87*D87)</f>
        <v>0</v>
      </c>
    </row>
    <row r="88" spans="1:8" s="11" customFormat="1" ht="16.5" customHeight="1" thickBot="1" x14ac:dyDescent="0.35">
      <c r="A88" s="64"/>
      <c r="B88" s="68"/>
      <c r="C88" s="50" t="s">
        <v>17</v>
      </c>
      <c r="D88" s="12"/>
      <c r="E88" s="12"/>
      <c r="F88" s="12"/>
      <c r="G88" s="12"/>
      <c r="H88" s="10">
        <f>SUM(H85:H87)</f>
        <v>0</v>
      </c>
    </row>
    <row r="89" spans="1:8" s="11" customFormat="1" ht="16.5" customHeight="1" x14ac:dyDescent="0.3">
      <c r="A89" s="62">
        <v>21</v>
      </c>
      <c r="B89" s="66"/>
      <c r="C89" s="48" t="s">
        <v>16</v>
      </c>
      <c r="D89" s="21"/>
      <c r="E89" s="9"/>
      <c r="F89" s="22"/>
      <c r="G89" s="22"/>
      <c r="H89" s="22">
        <f>+(G89*F89*E89*D89)</f>
        <v>0</v>
      </c>
    </row>
    <row r="90" spans="1:8" s="11" customFormat="1" ht="16.5" customHeight="1" x14ac:dyDescent="0.3">
      <c r="A90" s="63"/>
      <c r="B90" s="67"/>
      <c r="C90" s="49" t="s">
        <v>1</v>
      </c>
      <c r="D90" s="8"/>
      <c r="E90" s="9"/>
      <c r="F90" s="8"/>
      <c r="G90" s="13"/>
      <c r="H90" s="8">
        <f>+(G90*F90*E90*D90)</f>
        <v>0</v>
      </c>
    </row>
    <row r="91" spans="1:8" s="11" customFormat="1" ht="16.5" customHeight="1" x14ac:dyDescent="0.3">
      <c r="A91" s="63"/>
      <c r="B91" s="67"/>
      <c r="C91" s="51" t="s">
        <v>15</v>
      </c>
      <c r="D91" s="8"/>
      <c r="E91" s="8"/>
      <c r="F91" s="8"/>
      <c r="G91" s="8"/>
      <c r="H91" s="8">
        <f>+(G91*F91*E91*D91)</f>
        <v>0</v>
      </c>
    </row>
    <row r="92" spans="1:8" s="11" customFormat="1" ht="16.5" customHeight="1" thickBot="1" x14ac:dyDescent="0.35">
      <c r="A92" s="64"/>
      <c r="B92" s="68"/>
      <c r="C92" s="50" t="s">
        <v>17</v>
      </c>
      <c r="D92" s="12"/>
      <c r="E92" s="12"/>
      <c r="F92" s="12"/>
      <c r="G92" s="12"/>
      <c r="H92" s="10">
        <f>SUM(H89:H91)</f>
        <v>0</v>
      </c>
    </row>
    <row r="93" spans="1:8" s="11" customFormat="1" ht="16.5" customHeight="1" x14ac:dyDescent="0.3">
      <c r="A93" s="62">
        <v>22</v>
      </c>
      <c r="B93" s="66"/>
      <c r="C93" s="48" t="s">
        <v>16</v>
      </c>
      <c r="D93" s="21"/>
      <c r="E93" s="9"/>
      <c r="F93" s="22"/>
      <c r="G93" s="22"/>
      <c r="H93" s="22">
        <f>+(G93*F93*E93*D93)</f>
        <v>0</v>
      </c>
    </row>
    <row r="94" spans="1:8" s="11" customFormat="1" ht="16.5" customHeight="1" x14ac:dyDescent="0.3">
      <c r="A94" s="63"/>
      <c r="B94" s="67"/>
      <c r="C94" s="49" t="s">
        <v>1</v>
      </c>
      <c r="D94" s="8"/>
      <c r="E94" s="9"/>
      <c r="F94" s="8"/>
      <c r="G94" s="13"/>
      <c r="H94" s="8">
        <f>+(G94*F94*E94*D94)</f>
        <v>0</v>
      </c>
    </row>
    <row r="95" spans="1:8" s="11" customFormat="1" ht="16.5" customHeight="1" x14ac:dyDescent="0.3">
      <c r="A95" s="63"/>
      <c r="B95" s="67"/>
      <c r="C95" s="51" t="s">
        <v>15</v>
      </c>
      <c r="D95" s="8"/>
      <c r="E95" s="8"/>
      <c r="F95" s="8"/>
      <c r="G95" s="8"/>
      <c r="H95" s="8">
        <f>+(G95*F95*E95*D95)</f>
        <v>0</v>
      </c>
    </row>
    <row r="96" spans="1:8" s="11" customFormat="1" ht="16.5" customHeight="1" thickBot="1" x14ac:dyDescent="0.35">
      <c r="A96" s="64"/>
      <c r="B96" s="68"/>
      <c r="C96" s="50" t="s">
        <v>17</v>
      </c>
      <c r="D96" s="12"/>
      <c r="E96" s="12"/>
      <c r="F96" s="12"/>
      <c r="G96" s="12"/>
      <c r="H96" s="10">
        <f>SUM(H93:H95)</f>
        <v>0</v>
      </c>
    </row>
    <row r="97" spans="1:8" s="11" customFormat="1" ht="16.5" customHeight="1" x14ac:dyDescent="0.3">
      <c r="A97" s="62">
        <v>23</v>
      </c>
      <c r="B97" s="66"/>
      <c r="C97" s="48" t="s">
        <v>16</v>
      </c>
      <c r="D97" s="21"/>
      <c r="E97" s="9"/>
      <c r="F97" s="22"/>
      <c r="G97" s="22"/>
      <c r="H97" s="22">
        <f>+(G97*F97*E97*D97)</f>
        <v>0</v>
      </c>
    </row>
    <row r="98" spans="1:8" s="11" customFormat="1" ht="16.5" customHeight="1" x14ac:dyDescent="0.3">
      <c r="A98" s="63"/>
      <c r="B98" s="67"/>
      <c r="C98" s="49" t="s">
        <v>1</v>
      </c>
      <c r="D98" s="8"/>
      <c r="E98" s="9"/>
      <c r="F98" s="8"/>
      <c r="G98" s="13"/>
      <c r="H98" s="8">
        <f>+(G98*F98*E98*D98)</f>
        <v>0</v>
      </c>
    </row>
    <row r="99" spans="1:8" s="11" customFormat="1" ht="16.5" customHeight="1" x14ac:dyDescent="0.3">
      <c r="A99" s="63"/>
      <c r="B99" s="67"/>
      <c r="C99" s="51" t="s">
        <v>15</v>
      </c>
      <c r="D99" s="8"/>
      <c r="E99" s="8"/>
      <c r="F99" s="8"/>
      <c r="G99" s="8"/>
      <c r="H99" s="8">
        <f>+(G99*F99*E99*D99)</f>
        <v>0</v>
      </c>
    </row>
    <row r="100" spans="1:8" s="11" customFormat="1" ht="16.5" customHeight="1" thickBot="1" x14ac:dyDescent="0.35">
      <c r="A100" s="64"/>
      <c r="B100" s="68"/>
      <c r="C100" s="50" t="s">
        <v>17</v>
      </c>
      <c r="D100" s="12"/>
      <c r="E100" s="12"/>
      <c r="F100" s="12"/>
      <c r="G100" s="12"/>
      <c r="H100" s="10">
        <f>SUM(H97:H99)</f>
        <v>0</v>
      </c>
    </row>
    <row r="101" spans="1:8" s="11" customFormat="1" ht="16.5" customHeight="1" x14ac:dyDescent="0.3">
      <c r="A101" s="62">
        <v>24</v>
      </c>
      <c r="B101" s="66"/>
      <c r="C101" s="48" t="s">
        <v>16</v>
      </c>
      <c r="D101" s="21"/>
      <c r="E101" s="9"/>
      <c r="F101" s="22"/>
      <c r="G101" s="22"/>
      <c r="H101" s="22">
        <f>+(G101*F101*E101*D101)</f>
        <v>0</v>
      </c>
    </row>
    <row r="102" spans="1:8" s="11" customFormat="1" ht="16.5" customHeight="1" x14ac:dyDescent="0.3">
      <c r="A102" s="63"/>
      <c r="B102" s="67"/>
      <c r="C102" s="49" t="s">
        <v>1</v>
      </c>
      <c r="D102" s="8"/>
      <c r="E102" s="9"/>
      <c r="F102" s="8"/>
      <c r="G102" s="13"/>
      <c r="H102" s="8">
        <f>+(G102*F102*E102*D102)</f>
        <v>0</v>
      </c>
    </row>
    <row r="103" spans="1:8" s="11" customFormat="1" ht="16.5" customHeight="1" x14ac:dyDescent="0.3">
      <c r="A103" s="63"/>
      <c r="B103" s="67"/>
      <c r="C103" s="51" t="s">
        <v>15</v>
      </c>
      <c r="D103" s="8"/>
      <c r="E103" s="8"/>
      <c r="F103" s="8"/>
      <c r="G103" s="8"/>
      <c r="H103" s="8">
        <f>+(G103*F103*E103*D103)</f>
        <v>0</v>
      </c>
    </row>
    <row r="104" spans="1:8" s="11" customFormat="1" ht="16.5" customHeight="1" thickBot="1" x14ac:dyDescent="0.35">
      <c r="A104" s="64"/>
      <c r="B104" s="68"/>
      <c r="C104" s="50" t="s">
        <v>17</v>
      </c>
      <c r="D104" s="12"/>
      <c r="E104" s="12"/>
      <c r="F104" s="12"/>
      <c r="G104" s="12"/>
      <c r="H104" s="10">
        <f>SUM(H101:H103)</f>
        <v>0</v>
      </c>
    </row>
    <row r="105" spans="1:8" s="11" customFormat="1" ht="16.5" customHeight="1" x14ac:dyDescent="0.3">
      <c r="A105" s="62">
        <v>25</v>
      </c>
      <c r="B105" s="66"/>
      <c r="C105" s="48" t="s">
        <v>16</v>
      </c>
      <c r="D105" s="21"/>
      <c r="E105" s="9"/>
      <c r="F105" s="22"/>
      <c r="G105" s="22"/>
      <c r="H105" s="22">
        <f>+(G105*F105*E105*D105)</f>
        <v>0</v>
      </c>
    </row>
    <row r="106" spans="1:8" s="11" customFormat="1" ht="16.5" customHeight="1" x14ac:dyDescent="0.3">
      <c r="A106" s="63"/>
      <c r="B106" s="67"/>
      <c r="C106" s="49" t="s">
        <v>1</v>
      </c>
      <c r="D106" s="8"/>
      <c r="E106" s="9"/>
      <c r="F106" s="8"/>
      <c r="G106" s="13"/>
      <c r="H106" s="8">
        <f>+(G106*F106*E106*D106)</f>
        <v>0</v>
      </c>
    </row>
    <row r="107" spans="1:8" s="11" customFormat="1" ht="16.5" customHeight="1" x14ac:dyDescent="0.3">
      <c r="A107" s="63"/>
      <c r="B107" s="67"/>
      <c r="C107" s="51" t="s">
        <v>15</v>
      </c>
      <c r="D107" s="8"/>
      <c r="E107" s="8"/>
      <c r="F107" s="8"/>
      <c r="G107" s="8"/>
      <c r="H107" s="8">
        <f>+(G107*F107*E107*D107)</f>
        <v>0</v>
      </c>
    </row>
    <row r="108" spans="1:8" s="11" customFormat="1" ht="16.5" customHeight="1" thickBot="1" x14ac:dyDescent="0.35">
      <c r="A108" s="64"/>
      <c r="B108" s="68"/>
      <c r="C108" s="50" t="s">
        <v>17</v>
      </c>
      <c r="D108" s="12"/>
      <c r="E108" s="12"/>
      <c r="F108" s="12"/>
      <c r="G108" s="12"/>
      <c r="H108" s="10">
        <f>SUM(H105:H107)</f>
        <v>0</v>
      </c>
    </row>
    <row r="109" spans="1:8" s="11" customFormat="1" ht="16.5" customHeight="1" x14ac:dyDescent="0.3">
      <c r="A109" s="62">
        <v>26</v>
      </c>
      <c r="B109" s="66"/>
      <c r="C109" s="48" t="s">
        <v>16</v>
      </c>
      <c r="D109" s="21"/>
      <c r="E109" s="9"/>
      <c r="F109" s="22"/>
      <c r="G109" s="22"/>
      <c r="H109" s="22">
        <f>+(G109*F109*E109*D109)</f>
        <v>0</v>
      </c>
    </row>
    <row r="110" spans="1:8" s="11" customFormat="1" ht="16.5" customHeight="1" x14ac:dyDescent="0.3">
      <c r="A110" s="63"/>
      <c r="B110" s="67"/>
      <c r="C110" s="49" t="s">
        <v>1</v>
      </c>
      <c r="D110" s="8"/>
      <c r="E110" s="9"/>
      <c r="F110" s="8"/>
      <c r="G110" s="13"/>
      <c r="H110" s="8">
        <f>+(G110*F110*E110*D110)</f>
        <v>0</v>
      </c>
    </row>
    <row r="111" spans="1:8" s="11" customFormat="1" ht="16.5" customHeight="1" x14ac:dyDescent="0.3">
      <c r="A111" s="63"/>
      <c r="B111" s="67"/>
      <c r="C111" s="51" t="s">
        <v>15</v>
      </c>
      <c r="D111" s="8"/>
      <c r="E111" s="8"/>
      <c r="F111" s="8"/>
      <c r="G111" s="8"/>
      <c r="H111" s="8">
        <f>+(G111*F111*E111*D111)</f>
        <v>0</v>
      </c>
    </row>
    <row r="112" spans="1:8" s="11" customFormat="1" ht="16.5" customHeight="1" thickBot="1" x14ac:dyDescent="0.35">
      <c r="A112" s="64"/>
      <c r="B112" s="68"/>
      <c r="C112" s="50" t="s">
        <v>17</v>
      </c>
      <c r="D112" s="12"/>
      <c r="E112" s="12"/>
      <c r="F112" s="12"/>
      <c r="G112" s="12"/>
      <c r="H112" s="10">
        <f>SUM(H109:H111)</f>
        <v>0</v>
      </c>
    </row>
    <row r="113" spans="1:8" s="11" customFormat="1" ht="16.5" customHeight="1" x14ac:dyDescent="0.3">
      <c r="A113" s="62">
        <v>27</v>
      </c>
      <c r="B113" s="66"/>
      <c r="C113" s="48" t="s">
        <v>16</v>
      </c>
      <c r="D113" s="21"/>
      <c r="E113" s="9"/>
      <c r="F113" s="22"/>
      <c r="G113" s="22"/>
      <c r="H113" s="22">
        <f>+(G113*F113*E113*D113)</f>
        <v>0</v>
      </c>
    </row>
    <row r="114" spans="1:8" s="11" customFormat="1" ht="16.5" customHeight="1" x14ac:dyDescent="0.3">
      <c r="A114" s="63"/>
      <c r="B114" s="67"/>
      <c r="C114" s="49" t="s">
        <v>1</v>
      </c>
      <c r="D114" s="8"/>
      <c r="E114" s="9"/>
      <c r="F114" s="8"/>
      <c r="G114" s="13"/>
      <c r="H114" s="8">
        <f>+(G114*F114*E114*D114)</f>
        <v>0</v>
      </c>
    </row>
    <row r="115" spans="1:8" s="11" customFormat="1" ht="16.5" customHeight="1" x14ac:dyDescent="0.3">
      <c r="A115" s="63"/>
      <c r="B115" s="67"/>
      <c r="C115" s="51" t="s">
        <v>15</v>
      </c>
      <c r="D115" s="8"/>
      <c r="E115" s="8"/>
      <c r="F115" s="8"/>
      <c r="G115" s="8"/>
      <c r="H115" s="8">
        <f>+(G115*F115*E115*D115)</f>
        <v>0</v>
      </c>
    </row>
    <row r="116" spans="1:8" s="11" customFormat="1" ht="16.5" customHeight="1" thickBot="1" x14ac:dyDescent="0.35">
      <c r="A116" s="64"/>
      <c r="B116" s="68"/>
      <c r="C116" s="50" t="s">
        <v>17</v>
      </c>
      <c r="D116" s="12"/>
      <c r="E116" s="12"/>
      <c r="F116" s="12"/>
      <c r="G116" s="12"/>
      <c r="H116" s="10">
        <f>SUM(H113:H115)</f>
        <v>0</v>
      </c>
    </row>
    <row r="117" spans="1:8" s="11" customFormat="1" ht="16.5" customHeight="1" x14ac:dyDescent="0.3">
      <c r="A117" s="62">
        <v>28</v>
      </c>
      <c r="B117" s="66"/>
      <c r="C117" s="48" t="s">
        <v>16</v>
      </c>
      <c r="D117" s="21"/>
      <c r="E117" s="9"/>
      <c r="F117" s="22"/>
      <c r="G117" s="22"/>
      <c r="H117" s="22">
        <f>+(G117*F117*E117*D117)</f>
        <v>0</v>
      </c>
    </row>
    <row r="118" spans="1:8" s="11" customFormat="1" ht="16.5" customHeight="1" x14ac:dyDescent="0.3">
      <c r="A118" s="63"/>
      <c r="B118" s="67"/>
      <c r="C118" s="49" t="s">
        <v>1</v>
      </c>
      <c r="D118" s="8"/>
      <c r="E118" s="9"/>
      <c r="F118" s="8"/>
      <c r="G118" s="13"/>
      <c r="H118" s="8">
        <f>+(G118*F118*E118*D118)</f>
        <v>0</v>
      </c>
    </row>
    <row r="119" spans="1:8" s="11" customFormat="1" ht="16.5" customHeight="1" x14ac:dyDescent="0.3">
      <c r="A119" s="63"/>
      <c r="B119" s="67"/>
      <c r="C119" s="51" t="s">
        <v>15</v>
      </c>
      <c r="D119" s="8"/>
      <c r="E119" s="8"/>
      <c r="F119" s="8"/>
      <c r="G119" s="8"/>
      <c r="H119" s="8">
        <f>+(G119*F119*E119*D119)</f>
        <v>0</v>
      </c>
    </row>
    <row r="120" spans="1:8" s="11" customFormat="1" ht="16.5" customHeight="1" thickBot="1" x14ac:dyDescent="0.35">
      <c r="A120" s="64"/>
      <c r="B120" s="68"/>
      <c r="C120" s="50" t="s">
        <v>17</v>
      </c>
      <c r="D120" s="12"/>
      <c r="E120" s="12"/>
      <c r="F120" s="12"/>
      <c r="G120" s="12"/>
      <c r="H120" s="10">
        <f>SUM(H117:H119)</f>
        <v>0</v>
      </c>
    </row>
    <row r="121" spans="1:8" s="11" customFormat="1" ht="16.5" customHeight="1" x14ac:dyDescent="0.3">
      <c r="A121" s="62">
        <v>29</v>
      </c>
      <c r="B121" s="66"/>
      <c r="C121" s="48" t="s">
        <v>16</v>
      </c>
      <c r="D121" s="21"/>
      <c r="E121" s="9"/>
      <c r="F121" s="22"/>
      <c r="G121" s="22"/>
      <c r="H121" s="22">
        <f>+(G121*F121*E121*D121)</f>
        <v>0</v>
      </c>
    </row>
    <row r="122" spans="1:8" s="11" customFormat="1" ht="16.5" customHeight="1" x14ac:dyDescent="0.3">
      <c r="A122" s="63"/>
      <c r="B122" s="67"/>
      <c r="C122" s="49" t="s">
        <v>1</v>
      </c>
      <c r="D122" s="8"/>
      <c r="E122" s="9"/>
      <c r="F122" s="8"/>
      <c r="G122" s="13"/>
      <c r="H122" s="8">
        <f>+(G122*F122*E122*D122)</f>
        <v>0</v>
      </c>
    </row>
    <row r="123" spans="1:8" s="11" customFormat="1" ht="16.5" customHeight="1" x14ac:dyDescent="0.3">
      <c r="A123" s="63"/>
      <c r="B123" s="67"/>
      <c r="C123" s="51" t="s">
        <v>15</v>
      </c>
      <c r="D123" s="8"/>
      <c r="E123" s="8"/>
      <c r="F123" s="8"/>
      <c r="G123" s="8"/>
      <c r="H123" s="8">
        <f>+(G123*F123*E123*D123)</f>
        <v>0</v>
      </c>
    </row>
    <row r="124" spans="1:8" s="11" customFormat="1" ht="16.5" customHeight="1" thickBot="1" x14ac:dyDescent="0.35">
      <c r="A124" s="64"/>
      <c r="B124" s="68"/>
      <c r="C124" s="50" t="s">
        <v>17</v>
      </c>
      <c r="D124" s="12"/>
      <c r="E124" s="12"/>
      <c r="F124" s="12"/>
      <c r="G124" s="12"/>
      <c r="H124" s="10">
        <f>SUM(H121:H123)</f>
        <v>0</v>
      </c>
    </row>
    <row r="125" spans="1:8" s="11" customFormat="1" ht="16.5" customHeight="1" x14ac:dyDescent="0.3">
      <c r="A125" s="62">
        <v>30</v>
      </c>
      <c r="B125" s="66"/>
      <c r="C125" s="48" t="s">
        <v>16</v>
      </c>
      <c r="D125" s="21"/>
      <c r="E125" s="9"/>
      <c r="F125" s="22"/>
      <c r="G125" s="22"/>
      <c r="H125" s="22">
        <f>+(G125*F125*E125*D125)</f>
        <v>0</v>
      </c>
    </row>
    <row r="126" spans="1:8" s="11" customFormat="1" ht="16.5" customHeight="1" x14ac:dyDescent="0.3">
      <c r="A126" s="63"/>
      <c r="B126" s="67"/>
      <c r="C126" s="49" t="s">
        <v>1</v>
      </c>
      <c r="D126" s="8"/>
      <c r="E126" s="9"/>
      <c r="F126" s="8"/>
      <c r="G126" s="13"/>
      <c r="H126" s="8">
        <f>+(G126*F126*E126*D126)</f>
        <v>0</v>
      </c>
    </row>
    <row r="127" spans="1:8" s="11" customFormat="1" ht="16.5" customHeight="1" x14ac:dyDescent="0.3">
      <c r="A127" s="63"/>
      <c r="B127" s="67"/>
      <c r="C127" s="51" t="s">
        <v>15</v>
      </c>
      <c r="D127" s="8"/>
      <c r="E127" s="8"/>
      <c r="F127" s="8"/>
      <c r="G127" s="8"/>
      <c r="H127" s="8">
        <f>+(G127*F127*E127*D127)</f>
        <v>0</v>
      </c>
    </row>
    <row r="128" spans="1:8" s="11" customFormat="1" ht="16.5" customHeight="1" thickBot="1" x14ac:dyDescent="0.35">
      <c r="A128" s="64"/>
      <c r="B128" s="68"/>
      <c r="C128" s="50" t="s">
        <v>17</v>
      </c>
      <c r="D128" s="12"/>
      <c r="E128" s="12"/>
      <c r="F128" s="12"/>
      <c r="G128" s="12"/>
      <c r="H128" s="10">
        <f>SUM(H125:H127)</f>
        <v>0</v>
      </c>
    </row>
    <row r="129" spans="1:8" s="11" customFormat="1" ht="16.5" customHeight="1" x14ac:dyDescent="0.3">
      <c r="A129" s="62">
        <v>31</v>
      </c>
      <c r="B129" s="66"/>
      <c r="C129" s="48" t="s">
        <v>16</v>
      </c>
      <c r="D129" s="21"/>
      <c r="E129" s="9"/>
      <c r="F129" s="22"/>
      <c r="G129" s="22"/>
      <c r="H129" s="22">
        <f>+(G129*F129*E129*D129)</f>
        <v>0</v>
      </c>
    </row>
    <row r="130" spans="1:8" s="11" customFormat="1" ht="16.5" customHeight="1" x14ac:dyDescent="0.3">
      <c r="A130" s="63"/>
      <c r="B130" s="67"/>
      <c r="C130" s="49" t="s">
        <v>1</v>
      </c>
      <c r="D130" s="8"/>
      <c r="E130" s="9"/>
      <c r="F130" s="8"/>
      <c r="G130" s="13"/>
      <c r="H130" s="8">
        <f>+(G130*F130*E130*D130)</f>
        <v>0</v>
      </c>
    </row>
    <row r="131" spans="1:8" s="11" customFormat="1" ht="16.5" customHeight="1" x14ac:dyDescent="0.3">
      <c r="A131" s="63"/>
      <c r="B131" s="67"/>
      <c r="C131" s="51" t="s">
        <v>15</v>
      </c>
      <c r="D131" s="8"/>
      <c r="E131" s="8"/>
      <c r="F131" s="8"/>
      <c r="G131" s="8"/>
      <c r="H131" s="8">
        <f>+(G131*F131*E131*D131)</f>
        <v>0</v>
      </c>
    </row>
    <row r="132" spans="1:8" s="11" customFormat="1" ht="16.5" customHeight="1" thickBot="1" x14ac:dyDescent="0.35">
      <c r="A132" s="64"/>
      <c r="B132" s="68"/>
      <c r="C132" s="50" t="s">
        <v>17</v>
      </c>
      <c r="D132" s="12"/>
      <c r="E132" s="12"/>
      <c r="F132" s="12"/>
      <c r="G132" s="12"/>
      <c r="H132" s="10">
        <f>SUM(H129:H131)</f>
        <v>0</v>
      </c>
    </row>
    <row r="133" spans="1:8" s="11" customFormat="1" ht="16.5" customHeight="1" x14ac:dyDescent="0.3">
      <c r="A133" s="62">
        <v>32</v>
      </c>
      <c r="B133" s="66"/>
      <c r="C133" s="48" t="s">
        <v>16</v>
      </c>
      <c r="D133" s="21"/>
      <c r="E133" s="9"/>
      <c r="F133" s="22"/>
      <c r="G133" s="22"/>
      <c r="H133" s="22">
        <f>+(G133*F133*E133*D133)</f>
        <v>0</v>
      </c>
    </row>
    <row r="134" spans="1:8" s="11" customFormat="1" ht="16.5" customHeight="1" x14ac:dyDescent="0.3">
      <c r="A134" s="63"/>
      <c r="B134" s="67"/>
      <c r="C134" s="49" t="s">
        <v>1</v>
      </c>
      <c r="D134" s="8"/>
      <c r="E134" s="9"/>
      <c r="F134" s="8"/>
      <c r="G134" s="13"/>
      <c r="H134" s="8">
        <f>+(G134*F134*E134*D134)</f>
        <v>0</v>
      </c>
    </row>
    <row r="135" spans="1:8" s="11" customFormat="1" ht="16.5" customHeight="1" x14ac:dyDescent="0.3">
      <c r="A135" s="63"/>
      <c r="B135" s="67"/>
      <c r="C135" s="51" t="s">
        <v>15</v>
      </c>
      <c r="D135" s="8"/>
      <c r="E135" s="8"/>
      <c r="F135" s="8"/>
      <c r="G135" s="8"/>
      <c r="H135" s="8">
        <f>+(G135*F135*E135*D135)</f>
        <v>0</v>
      </c>
    </row>
    <row r="136" spans="1:8" s="11" customFormat="1" ht="16.5" customHeight="1" thickBot="1" x14ac:dyDescent="0.35">
      <c r="A136" s="64"/>
      <c r="B136" s="68"/>
      <c r="C136" s="50" t="s">
        <v>17</v>
      </c>
      <c r="D136" s="12"/>
      <c r="E136" s="12"/>
      <c r="F136" s="12"/>
      <c r="G136" s="12"/>
      <c r="H136" s="10">
        <f>SUM(H133:H135)</f>
        <v>0</v>
      </c>
    </row>
    <row r="137" spans="1:8" s="11" customFormat="1" ht="16.5" customHeight="1" x14ac:dyDescent="0.3">
      <c r="A137" s="62">
        <v>33</v>
      </c>
      <c r="B137" s="66"/>
      <c r="C137" s="48" t="s">
        <v>16</v>
      </c>
      <c r="D137" s="21"/>
      <c r="E137" s="9"/>
      <c r="F137" s="22"/>
      <c r="G137" s="22"/>
      <c r="H137" s="22">
        <f>+(G137*F137*E137*D137)</f>
        <v>0</v>
      </c>
    </row>
    <row r="138" spans="1:8" s="11" customFormat="1" ht="16.5" customHeight="1" x14ac:dyDescent="0.3">
      <c r="A138" s="63"/>
      <c r="B138" s="67"/>
      <c r="C138" s="49" t="s">
        <v>1</v>
      </c>
      <c r="D138" s="8"/>
      <c r="E138" s="9"/>
      <c r="F138" s="8"/>
      <c r="G138" s="13"/>
      <c r="H138" s="8">
        <f>+(G138*F138*E138*D138)</f>
        <v>0</v>
      </c>
    </row>
    <row r="139" spans="1:8" s="11" customFormat="1" ht="16.5" customHeight="1" x14ac:dyDescent="0.3">
      <c r="A139" s="63"/>
      <c r="B139" s="67"/>
      <c r="C139" s="51" t="s">
        <v>15</v>
      </c>
      <c r="D139" s="8"/>
      <c r="E139" s="8"/>
      <c r="F139" s="8"/>
      <c r="G139" s="8"/>
      <c r="H139" s="8">
        <f>+(G139*F139*E139*D139)</f>
        <v>0</v>
      </c>
    </row>
    <row r="140" spans="1:8" s="11" customFormat="1" ht="16.5" customHeight="1" thickBot="1" x14ac:dyDescent="0.35">
      <c r="A140" s="64"/>
      <c r="B140" s="68"/>
      <c r="C140" s="50" t="s">
        <v>17</v>
      </c>
      <c r="D140" s="12"/>
      <c r="E140" s="12"/>
      <c r="F140" s="12"/>
      <c r="G140" s="12"/>
      <c r="H140" s="10">
        <f>SUM(H137:H139)</f>
        <v>0</v>
      </c>
    </row>
    <row r="141" spans="1:8" s="11" customFormat="1" ht="16.5" customHeight="1" x14ac:dyDescent="0.3">
      <c r="A141" s="62">
        <v>34</v>
      </c>
      <c r="B141" s="66"/>
      <c r="C141" s="48" t="s">
        <v>16</v>
      </c>
      <c r="D141" s="21"/>
      <c r="E141" s="9"/>
      <c r="F141" s="22"/>
      <c r="G141" s="22"/>
      <c r="H141" s="22">
        <f>+(G141*F141*E141*D141)</f>
        <v>0</v>
      </c>
    </row>
    <row r="142" spans="1:8" s="11" customFormat="1" ht="16.5" customHeight="1" x14ac:dyDescent="0.3">
      <c r="A142" s="63"/>
      <c r="B142" s="67"/>
      <c r="C142" s="49" t="s">
        <v>1</v>
      </c>
      <c r="D142" s="8"/>
      <c r="E142" s="9"/>
      <c r="F142" s="8"/>
      <c r="G142" s="13"/>
      <c r="H142" s="8">
        <f>+(G142*F142*E142*D142)</f>
        <v>0</v>
      </c>
    </row>
    <row r="143" spans="1:8" s="11" customFormat="1" ht="16.5" customHeight="1" x14ac:dyDescent="0.3">
      <c r="A143" s="63"/>
      <c r="B143" s="67"/>
      <c r="C143" s="51" t="s">
        <v>15</v>
      </c>
      <c r="D143" s="8"/>
      <c r="E143" s="8"/>
      <c r="F143" s="8"/>
      <c r="G143" s="8"/>
      <c r="H143" s="8">
        <f>+(G143*F143*E143*D143)</f>
        <v>0</v>
      </c>
    </row>
    <row r="144" spans="1:8" s="11" customFormat="1" ht="16.5" customHeight="1" thickBot="1" x14ac:dyDescent="0.35">
      <c r="A144" s="64"/>
      <c r="B144" s="68"/>
      <c r="C144" s="50" t="s">
        <v>17</v>
      </c>
      <c r="D144" s="12"/>
      <c r="E144" s="12"/>
      <c r="F144" s="12"/>
      <c r="G144" s="12"/>
      <c r="H144" s="10">
        <f>SUM(H141:H143)</f>
        <v>0</v>
      </c>
    </row>
    <row r="145" spans="1:8" s="11" customFormat="1" ht="16.5" customHeight="1" x14ac:dyDescent="0.3">
      <c r="A145" s="62">
        <v>35</v>
      </c>
      <c r="B145" s="66"/>
      <c r="C145" s="48" t="s">
        <v>16</v>
      </c>
      <c r="D145" s="21"/>
      <c r="E145" s="9"/>
      <c r="F145" s="22"/>
      <c r="G145" s="22"/>
      <c r="H145" s="22">
        <f>+(G145*F145*E145*D145)</f>
        <v>0</v>
      </c>
    </row>
    <row r="146" spans="1:8" s="11" customFormat="1" ht="16.5" customHeight="1" x14ac:dyDescent="0.3">
      <c r="A146" s="63"/>
      <c r="B146" s="67"/>
      <c r="C146" s="49" t="s">
        <v>1</v>
      </c>
      <c r="D146" s="8"/>
      <c r="E146" s="9"/>
      <c r="F146" s="8"/>
      <c r="G146" s="13"/>
      <c r="H146" s="8">
        <f>+(G146*F146*E146*D146)</f>
        <v>0</v>
      </c>
    </row>
    <row r="147" spans="1:8" s="11" customFormat="1" ht="16.5" customHeight="1" x14ac:dyDescent="0.3">
      <c r="A147" s="63"/>
      <c r="B147" s="67"/>
      <c r="C147" s="51" t="s">
        <v>15</v>
      </c>
      <c r="D147" s="8"/>
      <c r="E147" s="8"/>
      <c r="F147" s="8"/>
      <c r="G147" s="8"/>
      <c r="H147" s="8">
        <f>+(G147*F147*E147*D147)</f>
        <v>0</v>
      </c>
    </row>
    <row r="148" spans="1:8" s="11" customFormat="1" ht="16.5" customHeight="1" thickBot="1" x14ac:dyDescent="0.35">
      <c r="A148" s="64"/>
      <c r="B148" s="68"/>
      <c r="C148" s="50" t="s">
        <v>17</v>
      </c>
      <c r="D148" s="12"/>
      <c r="E148" s="12"/>
      <c r="F148" s="12"/>
      <c r="G148" s="12"/>
      <c r="H148" s="10">
        <f>SUM(H145:H147)</f>
        <v>0</v>
      </c>
    </row>
    <row r="149" spans="1:8" s="11" customFormat="1" ht="16.5" customHeight="1" x14ac:dyDescent="0.3">
      <c r="A149" s="62">
        <v>36</v>
      </c>
      <c r="B149" s="66"/>
      <c r="C149" s="48" t="s">
        <v>16</v>
      </c>
      <c r="D149" s="21"/>
      <c r="E149" s="9"/>
      <c r="F149" s="22"/>
      <c r="G149" s="22"/>
      <c r="H149" s="22">
        <f>+(G149*F149*E149*D149)</f>
        <v>0</v>
      </c>
    </row>
    <row r="150" spans="1:8" s="11" customFormat="1" ht="16.5" customHeight="1" x14ac:dyDescent="0.3">
      <c r="A150" s="63"/>
      <c r="B150" s="67"/>
      <c r="C150" s="49" t="s">
        <v>1</v>
      </c>
      <c r="D150" s="8"/>
      <c r="E150" s="9"/>
      <c r="F150" s="8"/>
      <c r="G150" s="13"/>
      <c r="H150" s="8">
        <f>+(G150*F150*E150*D150)</f>
        <v>0</v>
      </c>
    </row>
    <row r="151" spans="1:8" s="11" customFormat="1" ht="16.5" customHeight="1" x14ac:dyDescent="0.3">
      <c r="A151" s="63"/>
      <c r="B151" s="67"/>
      <c r="C151" s="51" t="s">
        <v>15</v>
      </c>
      <c r="D151" s="8"/>
      <c r="E151" s="8"/>
      <c r="F151" s="8"/>
      <c r="G151" s="8"/>
      <c r="H151" s="8">
        <f>+(G151*F151*E151*D151)</f>
        <v>0</v>
      </c>
    </row>
    <row r="152" spans="1:8" s="11" customFormat="1" ht="16.5" customHeight="1" thickBot="1" x14ac:dyDescent="0.35">
      <c r="A152" s="64"/>
      <c r="B152" s="68"/>
      <c r="C152" s="50" t="s">
        <v>17</v>
      </c>
      <c r="D152" s="12"/>
      <c r="E152" s="12"/>
      <c r="F152" s="12"/>
      <c r="G152" s="12"/>
      <c r="H152" s="10">
        <f>SUM(H149:H151)</f>
        <v>0</v>
      </c>
    </row>
    <row r="153" spans="1:8" s="11" customFormat="1" ht="16.5" customHeight="1" x14ac:dyDescent="0.3">
      <c r="A153" s="62">
        <v>37</v>
      </c>
      <c r="B153" s="66"/>
      <c r="C153" s="48" t="s">
        <v>16</v>
      </c>
      <c r="D153" s="21"/>
      <c r="E153" s="9"/>
      <c r="F153" s="22"/>
      <c r="G153" s="22"/>
      <c r="H153" s="22">
        <f>+(G153*F153*E153*D153)</f>
        <v>0</v>
      </c>
    </row>
    <row r="154" spans="1:8" s="11" customFormat="1" ht="16.5" customHeight="1" x14ac:dyDescent="0.3">
      <c r="A154" s="63"/>
      <c r="B154" s="67"/>
      <c r="C154" s="49" t="s">
        <v>1</v>
      </c>
      <c r="D154" s="8"/>
      <c r="E154" s="9"/>
      <c r="F154" s="8"/>
      <c r="G154" s="13"/>
      <c r="H154" s="8">
        <f>+(G154*F154*E154*D154)</f>
        <v>0</v>
      </c>
    </row>
    <row r="155" spans="1:8" s="11" customFormat="1" ht="16.5" customHeight="1" x14ac:dyDescent="0.3">
      <c r="A155" s="63"/>
      <c r="B155" s="67"/>
      <c r="C155" s="51" t="s">
        <v>15</v>
      </c>
      <c r="D155" s="8"/>
      <c r="E155" s="8"/>
      <c r="F155" s="8"/>
      <c r="G155" s="8"/>
      <c r="H155" s="8">
        <f>+(G155*F155*E155*D155)</f>
        <v>0</v>
      </c>
    </row>
    <row r="156" spans="1:8" s="11" customFormat="1" ht="16.5" customHeight="1" thickBot="1" x14ac:dyDescent="0.35">
      <c r="A156" s="64"/>
      <c r="B156" s="68"/>
      <c r="C156" s="50" t="s">
        <v>17</v>
      </c>
      <c r="D156" s="12"/>
      <c r="E156" s="12"/>
      <c r="F156" s="12"/>
      <c r="G156" s="12"/>
      <c r="H156" s="10">
        <f>SUM(H153:H155)</f>
        <v>0</v>
      </c>
    </row>
    <row r="157" spans="1:8" s="11" customFormat="1" ht="16.5" customHeight="1" x14ac:dyDescent="0.3">
      <c r="A157" s="62">
        <v>38</v>
      </c>
      <c r="B157" s="66"/>
      <c r="C157" s="48" t="s">
        <v>16</v>
      </c>
      <c r="D157" s="21"/>
      <c r="E157" s="9"/>
      <c r="F157" s="22"/>
      <c r="G157" s="22"/>
      <c r="H157" s="22">
        <f>+(G157*F157*E157*D157)</f>
        <v>0</v>
      </c>
    </row>
    <row r="158" spans="1:8" s="11" customFormat="1" ht="16.5" customHeight="1" x14ac:dyDescent="0.3">
      <c r="A158" s="63"/>
      <c r="B158" s="67"/>
      <c r="C158" s="49" t="s">
        <v>1</v>
      </c>
      <c r="D158" s="8"/>
      <c r="E158" s="9"/>
      <c r="F158" s="8"/>
      <c r="G158" s="13"/>
      <c r="H158" s="8">
        <f>+(G158*F158*E158*D158)</f>
        <v>0</v>
      </c>
    </row>
    <row r="159" spans="1:8" s="11" customFormat="1" ht="16.5" customHeight="1" x14ac:dyDescent="0.3">
      <c r="A159" s="63"/>
      <c r="B159" s="67"/>
      <c r="C159" s="51" t="s">
        <v>15</v>
      </c>
      <c r="D159" s="8"/>
      <c r="E159" s="8"/>
      <c r="F159" s="8"/>
      <c r="G159" s="8"/>
      <c r="H159" s="8">
        <f>+(G159*F159*E159*D159)</f>
        <v>0</v>
      </c>
    </row>
    <row r="160" spans="1:8" s="11" customFormat="1" ht="16.5" customHeight="1" thickBot="1" x14ac:dyDescent="0.35">
      <c r="A160" s="64"/>
      <c r="B160" s="68"/>
      <c r="C160" s="50" t="s">
        <v>17</v>
      </c>
      <c r="D160" s="12"/>
      <c r="E160" s="12"/>
      <c r="F160" s="12"/>
      <c r="G160" s="12"/>
      <c r="H160" s="10">
        <f>SUM(H157:H159)</f>
        <v>0</v>
      </c>
    </row>
    <row r="161" spans="1:8" s="11" customFormat="1" ht="16.5" customHeight="1" x14ac:dyDescent="0.3">
      <c r="A161" s="62">
        <v>39</v>
      </c>
      <c r="B161" s="66"/>
      <c r="C161" s="48" t="s">
        <v>16</v>
      </c>
      <c r="D161" s="21"/>
      <c r="E161" s="9"/>
      <c r="F161" s="22"/>
      <c r="G161" s="22"/>
      <c r="H161" s="22">
        <f>+(G161*F161*E161*D161)</f>
        <v>0</v>
      </c>
    </row>
    <row r="162" spans="1:8" s="11" customFormat="1" ht="16.5" customHeight="1" x14ac:dyDescent="0.3">
      <c r="A162" s="63"/>
      <c r="B162" s="67"/>
      <c r="C162" s="49" t="s">
        <v>1</v>
      </c>
      <c r="D162" s="8"/>
      <c r="E162" s="9"/>
      <c r="F162" s="8"/>
      <c r="G162" s="13"/>
      <c r="H162" s="8">
        <f>+(G162*F162*E162*D162)</f>
        <v>0</v>
      </c>
    </row>
    <row r="163" spans="1:8" s="11" customFormat="1" ht="16.5" customHeight="1" x14ac:dyDescent="0.3">
      <c r="A163" s="63"/>
      <c r="B163" s="67"/>
      <c r="C163" s="51" t="s">
        <v>15</v>
      </c>
      <c r="D163" s="8"/>
      <c r="E163" s="8"/>
      <c r="F163" s="8"/>
      <c r="G163" s="8"/>
      <c r="H163" s="8">
        <f>+(G163*F163*E163*D163)</f>
        <v>0</v>
      </c>
    </row>
    <row r="164" spans="1:8" s="11" customFormat="1" ht="16.5" customHeight="1" thickBot="1" x14ac:dyDescent="0.35">
      <c r="A164" s="64"/>
      <c r="B164" s="68"/>
      <c r="C164" s="50" t="s">
        <v>17</v>
      </c>
      <c r="D164" s="12"/>
      <c r="E164" s="12"/>
      <c r="F164" s="12"/>
      <c r="G164" s="12"/>
      <c r="H164" s="10">
        <f>SUM(H161:H163)</f>
        <v>0</v>
      </c>
    </row>
    <row r="165" spans="1:8" s="11" customFormat="1" ht="16.5" customHeight="1" x14ac:dyDescent="0.3">
      <c r="A165" s="62">
        <v>40</v>
      </c>
      <c r="B165" s="66"/>
      <c r="C165" s="48" t="s">
        <v>16</v>
      </c>
      <c r="D165" s="21"/>
      <c r="E165" s="9"/>
      <c r="F165" s="22"/>
      <c r="G165" s="22"/>
      <c r="H165" s="22">
        <f>+(G165*F165*E165*D165)</f>
        <v>0</v>
      </c>
    </row>
    <row r="166" spans="1:8" s="11" customFormat="1" ht="16.5" customHeight="1" x14ac:dyDescent="0.3">
      <c r="A166" s="63"/>
      <c r="B166" s="67"/>
      <c r="C166" s="49" t="s">
        <v>1</v>
      </c>
      <c r="D166" s="8"/>
      <c r="E166" s="9"/>
      <c r="F166" s="8"/>
      <c r="G166" s="13"/>
      <c r="H166" s="8">
        <f>+(G166*F166*E166*D166)</f>
        <v>0</v>
      </c>
    </row>
    <row r="167" spans="1:8" s="11" customFormat="1" ht="16.5" customHeight="1" x14ac:dyDescent="0.3">
      <c r="A167" s="63"/>
      <c r="B167" s="67"/>
      <c r="C167" s="51" t="s">
        <v>15</v>
      </c>
      <c r="D167" s="8"/>
      <c r="E167" s="8"/>
      <c r="F167" s="8"/>
      <c r="G167" s="8"/>
      <c r="H167" s="8">
        <f>+(G167*F167*E167*D167)</f>
        <v>0</v>
      </c>
    </row>
    <row r="168" spans="1:8" s="11" customFormat="1" ht="16.5" customHeight="1" thickBot="1" x14ac:dyDescent="0.35">
      <c r="A168" s="64"/>
      <c r="B168" s="68"/>
      <c r="C168" s="50" t="s">
        <v>17</v>
      </c>
      <c r="D168" s="12"/>
      <c r="E168" s="12"/>
      <c r="F168" s="12"/>
      <c r="G168" s="12"/>
      <c r="H168" s="10">
        <f>SUM(H165:H167)</f>
        <v>0</v>
      </c>
    </row>
    <row r="169" spans="1:8" s="11" customFormat="1" ht="8" customHeight="1" thickBot="1" x14ac:dyDescent="0.35">
      <c r="A169" s="54"/>
      <c r="B169" s="55"/>
      <c r="C169" s="56"/>
      <c r="D169" s="57"/>
      <c r="E169" s="57"/>
      <c r="F169" s="57"/>
      <c r="G169" s="58"/>
      <c r="H169" s="59"/>
    </row>
    <row r="170" spans="1:8" s="1" customFormat="1" ht="27.75" customHeight="1" x14ac:dyDescent="0.25">
      <c r="B170" s="31"/>
      <c r="C170" s="48" t="s">
        <v>16</v>
      </c>
      <c r="D170" s="32"/>
      <c r="E170" s="31"/>
      <c r="F170" s="31"/>
      <c r="G170" s="33"/>
      <c r="H170" s="14"/>
    </row>
    <row r="171" spans="1:8" s="1" customFormat="1" ht="27.75" customHeight="1" x14ac:dyDescent="0.25">
      <c r="A171" s="52"/>
      <c r="B171" s="31"/>
      <c r="C171" s="49" t="s">
        <v>1</v>
      </c>
      <c r="D171" s="32"/>
      <c r="E171" s="31"/>
      <c r="F171" s="31"/>
      <c r="G171" s="33"/>
      <c r="H171" s="14"/>
    </row>
    <row r="172" spans="1:8" s="1" customFormat="1" ht="27.75" customHeight="1" x14ac:dyDescent="0.25">
      <c r="A172" s="53"/>
      <c r="B172" s="34"/>
      <c r="C172" s="51" t="s">
        <v>15</v>
      </c>
      <c r="D172" s="32"/>
      <c r="E172" s="34"/>
      <c r="F172" s="34"/>
      <c r="G172" s="35"/>
      <c r="H172" s="14"/>
    </row>
    <row r="173" spans="1:8" s="1" customFormat="1" ht="20.25" customHeight="1" x14ac:dyDescent="0.35">
      <c r="A173" s="36" t="s">
        <v>2</v>
      </c>
      <c r="B173" s="37"/>
      <c r="C173" s="37"/>
      <c r="D173" s="38"/>
      <c r="E173" s="37"/>
      <c r="F173" s="37"/>
      <c r="G173" s="39"/>
      <c r="H173" s="15">
        <f>SUM(H170:H172)</f>
        <v>0</v>
      </c>
    </row>
    <row r="174" spans="1:8" ht="15.75" customHeight="1" x14ac:dyDescent="0.3">
      <c r="A174" s="65" t="s">
        <v>38</v>
      </c>
      <c r="B174" s="65"/>
      <c r="C174" s="65"/>
      <c r="D174" s="65"/>
      <c r="E174" s="65"/>
      <c r="F174" s="65"/>
      <c r="G174" s="65"/>
      <c r="H174" s="65"/>
    </row>
  </sheetData>
  <conditionalFormatting sqref="D8:G11">
    <cfRule type="containsBlanks" dxfId="39" priority="97">
      <formula>LEN(TRIM(D8))=0</formula>
    </cfRule>
  </conditionalFormatting>
  <conditionalFormatting sqref="D13:G15">
    <cfRule type="containsBlanks" dxfId="38" priority="39">
      <formula>LEN(TRIM(D13))=0</formula>
    </cfRule>
  </conditionalFormatting>
  <conditionalFormatting sqref="D17:G19">
    <cfRule type="containsBlanks" dxfId="37" priority="38">
      <formula>LEN(TRIM(D17))=0</formula>
    </cfRule>
  </conditionalFormatting>
  <conditionalFormatting sqref="D21:G23">
    <cfRule type="containsBlanks" dxfId="36" priority="37">
      <formula>LEN(TRIM(D21))=0</formula>
    </cfRule>
  </conditionalFormatting>
  <conditionalFormatting sqref="D25:G27">
    <cfRule type="containsBlanks" dxfId="35" priority="36">
      <formula>LEN(TRIM(D25))=0</formula>
    </cfRule>
  </conditionalFormatting>
  <conditionalFormatting sqref="D29:G31">
    <cfRule type="containsBlanks" dxfId="34" priority="35">
      <formula>LEN(TRIM(D29))=0</formula>
    </cfRule>
  </conditionalFormatting>
  <conditionalFormatting sqref="D33:G35">
    <cfRule type="containsBlanks" dxfId="33" priority="34">
      <formula>LEN(TRIM(D33))=0</formula>
    </cfRule>
  </conditionalFormatting>
  <conditionalFormatting sqref="D37:G39">
    <cfRule type="containsBlanks" dxfId="32" priority="33">
      <formula>LEN(TRIM(D37))=0</formula>
    </cfRule>
  </conditionalFormatting>
  <conditionalFormatting sqref="D41:G43">
    <cfRule type="containsBlanks" dxfId="31" priority="32">
      <formula>LEN(TRIM(D41))=0</formula>
    </cfRule>
  </conditionalFormatting>
  <conditionalFormatting sqref="D45:G47">
    <cfRule type="containsBlanks" dxfId="30" priority="31">
      <formula>LEN(TRIM(D45))=0</formula>
    </cfRule>
  </conditionalFormatting>
  <conditionalFormatting sqref="D49:G51">
    <cfRule type="containsBlanks" dxfId="29" priority="30">
      <formula>LEN(TRIM(D49))=0</formula>
    </cfRule>
  </conditionalFormatting>
  <conditionalFormatting sqref="D53:G55">
    <cfRule type="containsBlanks" dxfId="28" priority="29">
      <formula>LEN(TRIM(D53))=0</formula>
    </cfRule>
  </conditionalFormatting>
  <conditionalFormatting sqref="D57:G59">
    <cfRule type="containsBlanks" dxfId="27" priority="28">
      <formula>LEN(TRIM(D57))=0</formula>
    </cfRule>
  </conditionalFormatting>
  <conditionalFormatting sqref="D61:G63">
    <cfRule type="containsBlanks" dxfId="26" priority="27">
      <formula>LEN(TRIM(D61))=0</formula>
    </cfRule>
  </conditionalFormatting>
  <conditionalFormatting sqref="D65:G67">
    <cfRule type="containsBlanks" dxfId="25" priority="26">
      <formula>LEN(TRIM(D65))=0</formula>
    </cfRule>
  </conditionalFormatting>
  <conditionalFormatting sqref="D69:G71">
    <cfRule type="containsBlanks" dxfId="24" priority="25">
      <formula>LEN(TRIM(D69))=0</formula>
    </cfRule>
  </conditionalFormatting>
  <conditionalFormatting sqref="D73:G75">
    <cfRule type="containsBlanks" dxfId="23" priority="24">
      <formula>LEN(TRIM(D73))=0</formula>
    </cfRule>
  </conditionalFormatting>
  <conditionalFormatting sqref="D77:G79">
    <cfRule type="containsBlanks" dxfId="22" priority="23">
      <formula>LEN(TRIM(D77))=0</formula>
    </cfRule>
  </conditionalFormatting>
  <conditionalFormatting sqref="D81:G83">
    <cfRule type="containsBlanks" dxfId="21" priority="22">
      <formula>LEN(TRIM(D81))=0</formula>
    </cfRule>
  </conditionalFormatting>
  <conditionalFormatting sqref="D85:G87">
    <cfRule type="containsBlanks" dxfId="20" priority="21">
      <formula>LEN(TRIM(D85))=0</formula>
    </cfRule>
  </conditionalFormatting>
  <conditionalFormatting sqref="D89:G91">
    <cfRule type="containsBlanks" dxfId="19" priority="20">
      <formula>LEN(TRIM(D89))=0</formula>
    </cfRule>
  </conditionalFormatting>
  <conditionalFormatting sqref="D93:G95">
    <cfRule type="containsBlanks" dxfId="18" priority="19">
      <formula>LEN(TRIM(D93))=0</formula>
    </cfRule>
  </conditionalFormatting>
  <conditionalFormatting sqref="D97:G99">
    <cfRule type="containsBlanks" dxfId="17" priority="18">
      <formula>LEN(TRIM(D97))=0</formula>
    </cfRule>
  </conditionalFormatting>
  <conditionalFormatting sqref="D101:G103">
    <cfRule type="containsBlanks" dxfId="16" priority="17">
      <formula>LEN(TRIM(D101))=0</formula>
    </cfRule>
  </conditionalFormatting>
  <conditionalFormatting sqref="D105:G107">
    <cfRule type="containsBlanks" dxfId="15" priority="16">
      <formula>LEN(TRIM(D105))=0</formula>
    </cfRule>
  </conditionalFormatting>
  <conditionalFormatting sqref="D109:G111">
    <cfRule type="containsBlanks" dxfId="14" priority="15">
      <formula>LEN(TRIM(D109))=0</formula>
    </cfRule>
  </conditionalFormatting>
  <conditionalFormatting sqref="D113:G115">
    <cfRule type="containsBlanks" dxfId="13" priority="14">
      <formula>LEN(TRIM(D113))=0</formula>
    </cfRule>
  </conditionalFormatting>
  <conditionalFormatting sqref="D117:G119">
    <cfRule type="containsBlanks" dxfId="12" priority="13">
      <formula>LEN(TRIM(D117))=0</formula>
    </cfRule>
  </conditionalFormatting>
  <conditionalFormatting sqref="D121:G123">
    <cfRule type="containsBlanks" dxfId="11" priority="12">
      <formula>LEN(TRIM(D121))=0</formula>
    </cfRule>
  </conditionalFormatting>
  <conditionalFormatting sqref="D125:G127">
    <cfRule type="containsBlanks" dxfId="10" priority="11">
      <formula>LEN(TRIM(D125))=0</formula>
    </cfRule>
  </conditionalFormatting>
  <conditionalFormatting sqref="D129:G131">
    <cfRule type="containsBlanks" dxfId="9" priority="10">
      <formula>LEN(TRIM(D129))=0</formula>
    </cfRule>
  </conditionalFormatting>
  <conditionalFormatting sqref="D133:G135">
    <cfRule type="containsBlanks" dxfId="8" priority="9">
      <formula>LEN(TRIM(D133))=0</formula>
    </cfRule>
  </conditionalFormatting>
  <conditionalFormatting sqref="D137:G139">
    <cfRule type="containsBlanks" dxfId="7" priority="8">
      <formula>LEN(TRIM(D137))=0</formula>
    </cfRule>
  </conditionalFormatting>
  <conditionalFormatting sqref="D141:G143">
    <cfRule type="containsBlanks" dxfId="6" priority="7">
      <formula>LEN(TRIM(D141))=0</formula>
    </cfRule>
  </conditionalFormatting>
  <conditionalFormatting sqref="D145:G147">
    <cfRule type="containsBlanks" dxfId="5" priority="6">
      <formula>LEN(TRIM(D145))=0</formula>
    </cfRule>
  </conditionalFormatting>
  <conditionalFormatting sqref="D149:G151">
    <cfRule type="containsBlanks" dxfId="4" priority="5">
      <formula>LEN(TRIM(D149))=0</formula>
    </cfRule>
  </conditionalFormatting>
  <conditionalFormatting sqref="D153:G155">
    <cfRule type="containsBlanks" dxfId="3" priority="4">
      <formula>LEN(TRIM(D153))=0</formula>
    </cfRule>
  </conditionalFormatting>
  <conditionalFormatting sqref="D157:G159">
    <cfRule type="containsBlanks" dxfId="2" priority="3">
      <formula>LEN(TRIM(D157))=0</formula>
    </cfRule>
  </conditionalFormatting>
  <conditionalFormatting sqref="D161:G163">
    <cfRule type="containsBlanks" dxfId="1" priority="2">
      <formula>LEN(TRIM(D161))=0</formula>
    </cfRule>
  </conditionalFormatting>
  <conditionalFormatting sqref="D165:G167">
    <cfRule type="containsBlanks" dxfId="0" priority="1">
      <formula>LEN(TRIM(D165))=0</formula>
    </cfRule>
  </conditionalFormatting>
  <pageMargins left="0.43307086614173229" right="0.43307086614173229" top="0.6692913385826772" bottom="0.23622047244094491" header="0.15748031496062992" footer="0.15748031496062992"/>
  <pageSetup paperSize="9" scale="70" orientation="portrait" horizontalDpi="1200" verticalDpi="1200" r:id="rId1"/>
  <headerFooter>
    <oddHeader xml:space="preserve">&amp;C&amp;"-,Bold"&amp;10TABLEAU DES COUTS DE TRANSPORT PAR AXE AU DEPART D'ANTANANARIVO PAR TONNE </oddHeader>
    <oddFooter>&amp;R&amp;"Calibri,Regular"&amp;9PAGE &amp;P sur &amp;N</oddFooter>
  </headerFooter>
  <ignoredErrors>
    <ignoredError sqref="H1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ORIG</vt:lpstr>
      <vt:lpstr>FAV15</vt:lpstr>
      <vt:lpstr>'FAV15'!Print_Area</vt:lpstr>
      <vt:lpstr>'FAV15'!Print_Titles</vt:lpstr>
    </vt:vector>
  </TitlesOfParts>
  <Company>UNICEF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Andriankaja</dc:creator>
  <cp:lastModifiedBy>Administrator</cp:lastModifiedBy>
  <cp:lastPrinted>2019-07-05T10:46:22Z</cp:lastPrinted>
  <dcterms:created xsi:type="dcterms:W3CDTF">2016-06-08T13:28:18Z</dcterms:created>
  <dcterms:modified xsi:type="dcterms:W3CDTF">2021-05-04T12:06:47Z</dcterms:modified>
</cp:coreProperties>
</file>