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8515" windowHeight="14115" activeTab="1"/>
  </bookViews>
  <sheets>
    <sheet name="Liste" sheetId="1" r:id="rId1"/>
    <sheet name="formulaire" sheetId="4" r:id="rId2"/>
    <sheet name="Feuil3" sheetId="3" r:id="rId3"/>
  </sheets>
  <definedNames>
    <definedName name="_xlnm.Print_Area" localSheetId="1">formulaire!$A$1:$J$72</definedName>
  </definedNames>
  <calcPr calcId="125725"/>
</workbook>
</file>

<file path=xl/calcChain.xml><?xml version="1.0" encoding="utf-8"?>
<calcChain xmlns="http://schemas.openxmlformats.org/spreadsheetml/2006/main">
  <c r="A1" i="4"/>
  <c r="AG5" i="1"/>
  <c r="AG6"/>
  <c r="AG7"/>
  <c r="AG8"/>
  <c r="AG9"/>
  <c r="AG10"/>
  <c r="AG11"/>
  <c r="AG12"/>
  <c r="AG4"/>
  <c r="N1" i="4"/>
  <c r="B37"/>
  <c r="H32"/>
  <c r="H30"/>
  <c r="H28"/>
  <c r="H24"/>
  <c r="H22"/>
  <c r="J20"/>
  <c r="G20"/>
  <c r="J16"/>
  <c r="H16"/>
  <c r="F12"/>
  <c r="F16"/>
  <c r="H14"/>
  <c r="F14"/>
  <c r="H12"/>
  <c r="H10"/>
  <c r="F10"/>
  <c r="J4"/>
  <c r="H4"/>
  <c r="B22"/>
  <c r="B20"/>
  <c r="B18"/>
  <c r="B16"/>
  <c r="B10"/>
  <c r="B8"/>
  <c r="B5" i="1"/>
  <c r="B6"/>
  <c r="B7"/>
  <c r="B8"/>
  <c r="B9"/>
  <c r="B10"/>
  <c r="B11"/>
  <c r="B12"/>
  <c r="B13"/>
  <c r="B14"/>
  <c r="B15"/>
  <c r="B16"/>
  <c r="B4"/>
  <c r="B6" i="4" s="1"/>
</calcChain>
</file>

<file path=xl/sharedStrings.xml><?xml version="1.0" encoding="utf-8"?>
<sst xmlns="http://schemas.openxmlformats.org/spreadsheetml/2006/main" count="257" uniqueCount="78">
  <si>
    <t>Regard</t>
  </si>
  <si>
    <t xml:space="preserve"> N° Regard</t>
  </si>
  <si>
    <t>Date</t>
  </si>
  <si>
    <t>Voire</t>
  </si>
  <si>
    <t>Privé</t>
  </si>
  <si>
    <t>Trottoir</t>
  </si>
  <si>
    <t>Situation</t>
  </si>
  <si>
    <t>Tampon</t>
  </si>
  <si>
    <t>Etanche</t>
  </si>
  <si>
    <t>Non étanche</t>
  </si>
  <si>
    <t>Non ouvrable</t>
  </si>
  <si>
    <t>Réseau</t>
  </si>
  <si>
    <t>EU</t>
  </si>
  <si>
    <t>EP</t>
  </si>
  <si>
    <t>Bon</t>
  </si>
  <si>
    <t>Fissures</t>
  </si>
  <si>
    <t>Racines</t>
  </si>
  <si>
    <t>Dépots</t>
  </si>
  <si>
    <t>Cunette maconnée</t>
  </si>
  <si>
    <t>Infiltration</t>
  </si>
  <si>
    <t>Traces infiltration</t>
  </si>
  <si>
    <t>Branchements</t>
  </si>
  <si>
    <t>Echelons</t>
  </si>
  <si>
    <t>Mater cheminée</t>
  </si>
  <si>
    <t>D chemiée</t>
  </si>
  <si>
    <t>D amont 2</t>
  </si>
  <si>
    <t>D amont1</t>
  </si>
  <si>
    <t>D aval</t>
  </si>
  <si>
    <t>Conduite</t>
  </si>
  <si>
    <t>Profondeur</t>
  </si>
  <si>
    <t>Photo1</t>
  </si>
  <si>
    <t>Photo2</t>
  </si>
  <si>
    <t>Description générale</t>
  </si>
  <si>
    <t>Eaux Usées</t>
  </si>
  <si>
    <t>Eaux Pluviales</t>
  </si>
  <si>
    <t>Numéro de regard :</t>
  </si>
  <si>
    <t xml:space="preserve">Localisation : </t>
  </si>
  <si>
    <t>Etat général :</t>
  </si>
  <si>
    <t xml:space="preserve">Date de visite : </t>
  </si>
  <si>
    <t>Racines/radicelles</t>
  </si>
  <si>
    <t xml:space="preserve">Opérateur : </t>
  </si>
  <si>
    <t>MAM</t>
  </si>
  <si>
    <t>Cunette maçonnée</t>
  </si>
  <si>
    <t>infiltrations</t>
  </si>
  <si>
    <t>Voirie</t>
  </si>
  <si>
    <t>Traces d'infiltration</t>
  </si>
  <si>
    <t>Autres observations :</t>
  </si>
  <si>
    <t xml:space="preserve">Echelon : </t>
  </si>
  <si>
    <t>Corrosion</t>
  </si>
  <si>
    <t xml:space="preserve">Autre : </t>
  </si>
  <si>
    <t xml:space="preserve">Diamètre Cheminée : </t>
  </si>
  <si>
    <t>Materiau cheminée :</t>
  </si>
  <si>
    <t>Etat géneral</t>
  </si>
  <si>
    <r>
      <rPr>
        <sz val="10"/>
        <rFont val="Calibri"/>
        <family val="2"/>
      </rPr>
      <t>Ø</t>
    </r>
    <r>
      <rPr>
        <sz val="10"/>
        <rFont val="Arial Narrow"/>
        <family val="2"/>
      </rPr>
      <t xml:space="preserve"> conduite amont 1</t>
    </r>
  </si>
  <si>
    <t>200 AC</t>
  </si>
  <si>
    <r>
      <rPr>
        <sz val="10"/>
        <rFont val="Calibri"/>
        <family val="2"/>
      </rPr>
      <t>Ø</t>
    </r>
    <r>
      <rPr>
        <sz val="10"/>
        <rFont val="Arial Narrow"/>
        <family val="2"/>
      </rPr>
      <t xml:space="preserve"> conduite amont 2 </t>
    </r>
  </si>
  <si>
    <r>
      <rPr>
        <sz val="10"/>
        <rFont val="Calibri"/>
        <family val="2"/>
      </rPr>
      <t>Ø</t>
    </r>
    <r>
      <rPr>
        <sz val="10"/>
        <rFont val="Arial Narrow"/>
        <family val="2"/>
      </rPr>
      <t xml:space="preserve"> conduite aval</t>
    </r>
  </si>
  <si>
    <t>CROQUIS</t>
  </si>
  <si>
    <t>OBSERVATIONS GENERALES</t>
  </si>
  <si>
    <t>=</t>
  </si>
  <si>
    <t>X</t>
  </si>
  <si>
    <t xml:space="preserve">Profondeur </t>
  </si>
  <si>
    <t>adresse</t>
  </si>
  <si>
    <t>Nom</t>
  </si>
  <si>
    <t>dsfds</t>
  </si>
  <si>
    <t>fs&lt;f</t>
  </si>
  <si>
    <t>Autre</t>
  </si>
  <si>
    <t>dgswg</t>
  </si>
  <si>
    <t>-</t>
  </si>
  <si>
    <t>Nombre Brcht</t>
  </si>
  <si>
    <t>corrosion</t>
  </si>
  <si>
    <t>PVC</t>
  </si>
  <si>
    <t>200 PVC</t>
  </si>
  <si>
    <t>201 PVC</t>
  </si>
  <si>
    <t>m</t>
  </si>
  <si>
    <t>C:\Photo MBA</t>
  </si>
  <si>
    <t>DSCF1772</t>
  </si>
  <si>
    <t>DSCF1773</t>
  </si>
</sst>
</file>

<file path=xl/styles.xml><?xml version="1.0" encoding="utf-8"?>
<styleSheet xmlns="http://schemas.openxmlformats.org/spreadsheetml/2006/main">
  <numFmts count="1">
    <numFmt numFmtId="171" formatCode="General\ &quot; mm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name val="Calibri"/>
      <family val="2"/>
    </font>
    <font>
      <b/>
      <sz val="12"/>
      <name val="Arial Narrow"/>
      <family val="2"/>
    </font>
    <font>
      <b/>
      <i/>
      <sz val="22"/>
      <name val="Arial Narrow"/>
      <family val="2"/>
    </font>
    <font>
      <u/>
      <sz val="10"/>
      <color theme="10"/>
      <name val="Arial"/>
      <family val="2"/>
    </font>
    <font>
      <b/>
      <sz val="9"/>
      <color theme="1"/>
      <name val="Calibri"/>
      <family val="2"/>
      <scheme val="minor"/>
    </font>
    <font>
      <sz val="12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4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" fillId="5" borderId="0" applyNumberFormat="0" applyFont="0" applyBorder="0" applyAlignment="0" applyProtection="0"/>
    <xf numFmtId="0" fontId="1" fillId="6" borderId="0" applyNumberFormat="0" applyFont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1" applyFont="1" applyAlignment="1">
      <alignment vertical="center"/>
    </xf>
    <xf numFmtId="0" fontId="2" fillId="0" borderId="7" xfId="1" applyFont="1" applyBorder="1" applyAlignment="1">
      <alignment vertical="center"/>
    </xf>
    <xf numFmtId="0" fontId="2" fillId="0" borderId="8" xfId="1" applyFont="1" applyBorder="1" applyAlignment="1">
      <alignment vertical="center"/>
    </xf>
    <xf numFmtId="0" fontId="2" fillId="0" borderId="9" xfId="1" applyFont="1" applyBorder="1" applyAlignment="1">
      <alignment vertic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10" xfId="1" applyFont="1" applyBorder="1" applyAlignment="1">
      <alignment vertical="center"/>
    </xf>
    <xf numFmtId="14" fontId="2" fillId="0" borderId="0" xfId="1" applyNumberFormat="1" applyFont="1" applyBorder="1" applyAlignment="1">
      <alignment vertical="center"/>
    </xf>
    <xf numFmtId="0" fontId="2" fillId="0" borderId="11" xfId="1" applyFont="1" applyBorder="1" applyAlignment="1">
      <alignment vertical="center"/>
    </xf>
    <xf numFmtId="0" fontId="2" fillId="0" borderId="12" xfId="1" applyFont="1" applyBorder="1" applyAlignment="1">
      <alignment vertical="center"/>
    </xf>
    <xf numFmtId="0" fontId="2" fillId="0" borderId="13" xfId="1" applyFont="1" applyBorder="1" applyAlignment="1">
      <alignment vertical="center"/>
    </xf>
    <xf numFmtId="0" fontId="3" fillId="0" borderId="0" xfId="1" applyFont="1" applyAlignment="1">
      <alignment vertical="center"/>
    </xf>
    <xf numFmtId="0" fontId="4" fillId="0" borderId="8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vertical="center"/>
    </xf>
    <xf numFmtId="0" fontId="3" fillId="2" borderId="4" xfId="1" applyFont="1" applyFill="1" applyBorder="1" applyAlignment="1">
      <alignment vertical="center"/>
    </xf>
    <xf numFmtId="0" fontId="2" fillId="2" borderId="5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5" fillId="2" borderId="3" xfId="1" applyFont="1" applyFill="1" applyBorder="1" applyAlignment="1">
      <alignment vertical="center"/>
    </xf>
    <xf numFmtId="0" fontId="2" fillId="0" borderId="8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7" fillId="0" borderId="0" xfId="2" applyFont="1" applyAlignment="1" applyProtection="1">
      <alignment vertical="center"/>
    </xf>
    <xf numFmtId="0" fontId="2" fillId="3" borderId="0" xfId="1" applyFont="1" applyFill="1" applyAlignment="1">
      <alignment horizontal="center" vertical="center"/>
    </xf>
    <xf numFmtId="0" fontId="7" fillId="0" borderId="0" xfId="2" quotePrefix="1" applyFont="1" applyAlignment="1" applyProtection="1">
      <alignment vertical="center"/>
    </xf>
    <xf numFmtId="0" fontId="8" fillId="3" borderId="0" xfId="0" applyFont="1" applyFill="1" applyAlignment="1">
      <alignment horizontal="center"/>
    </xf>
    <xf numFmtId="0" fontId="2" fillId="2" borderId="4" xfId="1" applyFont="1" applyFill="1" applyBorder="1" applyAlignment="1">
      <alignment horizontal="center" vertical="center"/>
    </xf>
    <xf numFmtId="0" fontId="2" fillId="4" borderId="0" xfId="1" applyFont="1" applyFill="1" applyBorder="1" applyAlignment="1">
      <alignment horizontal="center" vertical="center"/>
    </xf>
    <xf numFmtId="2" fontId="0" fillId="0" borderId="0" xfId="0" applyNumberFormat="1"/>
    <xf numFmtId="0" fontId="5" fillId="0" borderId="3" xfId="1" applyFont="1" applyBorder="1" applyAlignment="1">
      <alignment vertical="center"/>
    </xf>
    <xf numFmtId="0" fontId="5" fillId="0" borderId="5" xfId="1" applyFont="1" applyBorder="1" applyAlignment="1">
      <alignment vertical="center"/>
    </xf>
    <xf numFmtId="2" fontId="5" fillId="0" borderId="4" xfId="1" applyNumberFormat="1" applyFont="1" applyBorder="1" applyAlignment="1">
      <alignment horizontal="right" vertical="center"/>
    </xf>
    <xf numFmtId="0" fontId="2" fillId="4" borderId="2" xfId="1" applyFont="1" applyFill="1" applyBorder="1" applyAlignment="1">
      <alignment horizontal="center" vertical="center"/>
    </xf>
    <xf numFmtId="0" fontId="2" fillId="4" borderId="10" xfId="1" applyFont="1" applyFill="1" applyBorder="1" applyAlignment="1">
      <alignment horizontal="center" vertical="center"/>
    </xf>
    <xf numFmtId="171" fontId="2" fillId="0" borderId="0" xfId="1" applyNumberFormat="1" applyFont="1" applyBorder="1" applyAlignment="1">
      <alignment horizontal="center" vertical="center"/>
    </xf>
    <xf numFmtId="0" fontId="9" fillId="7" borderId="0" xfId="1" applyFont="1" applyFill="1" applyBorder="1" applyAlignment="1">
      <alignment vertical="center"/>
    </xf>
    <xf numFmtId="2" fontId="6" fillId="0" borderId="14" xfId="1" applyNumberFormat="1" applyFont="1" applyBorder="1" applyAlignment="1">
      <alignment horizontal="center" vertical="center" wrapText="1"/>
    </xf>
    <xf numFmtId="2" fontId="6" fillId="0" borderId="15" xfId="1" applyNumberFormat="1" applyFont="1" applyBorder="1" applyAlignment="1">
      <alignment horizontal="center" vertical="center"/>
    </xf>
    <xf numFmtId="2" fontId="6" fillId="0" borderId="16" xfId="1" applyNumberFormat="1" applyFont="1" applyBorder="1" applyAlignment="1">
      <alignment horizontal="center" vertical="center"/>
    </xf>
  </cellXfs>
  <cellStyles count="5">
    <cellStyle name="GreyOrWhite" xfId="3"/>
    <cellStyle name="Lien hypertexte" xfId="2" builtinId="8"/>
    <cellStyle name="Normal" xfId="0" builtinId="0"/>
    <cellStyle name="Normal 2" xfId="1"/>
    <cellStyle name="Yellow" xfId="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3</xdr:row>
      <xdr:rowOff>19050</xdr:rowOff>
    </xdr:from>
    <xdr:to>
      <xdr:col>7</xdr:col>
      <xdr:colOff>504825</xdr:colOff>
      <xdr:row>3</xdr:row>
      <xdr:rowOff>200025</xdr:rowOff>
    </xdr:to>
    <xdr:sp macro="" textlink="">
      <xdr:nvSpPr>
        <xdr:cNvPr id="4" name="Rectangle 3"/>
        <xdr:cNvSpPr/>
      </xdr:nvSpPr>
      <xdr:spPr>
        <a:xfrm>
          <a:off x="5800725" y="838200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200025</xdr:colOff>
      <xdr:row>9</xdr:row>
      <xdr:rowOff>47625</xdr:rowOff>
    </xdr:from>
    <xdr:to>
      <xdr:col>5</xdr:col>
      <xdr:colOff>428625</xdr:colOff>
      <xdr:row>9</xdr:row>
      <xdr:rowOff>228600</xdr:rowOff>
    </xdr:to>
    <xdr:sp macro="" textlink="">
      <xdr:nvSpPr>
        <xdr:cNvPr id="7" name="Rectangle 6"/>
        <xdr:cNvSpPr/>
      </xdr:nvSpPr>
      <xdr:spPr>
        <a:xfrm>
          <a:off x="4343400" y="2009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200025</xdr:colOff>
      <xdr:row>11</xdr:row>
      <xdr:rowOff>47625</xdr:rowOff>
    </xdr:from>
    <xdr:to>
      <xdr:col>5</xdr:col>
      <xdr:colOff>428625</xdr:colOff>
      <xdr:row>11</xdr:row>
      <xdr:rowOff>228600</xdr:rowOff>
    </xdr:to>
    <xdr:sp macro="" textlink="">
      <xdr:nvSpPr>
        <xdr:cNvPr id="8" name="Rectangle 7"/>
        <xdr:cNvSpPr/>
      </xdr:nvSpPr>
      <xdr:spPr>
        <a:xfrm>
          <a:off x="4343400" y="2009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247650</xdr:colOff>
      <xdr:row>9</xdr:row>
      <xdr:rowOff>47625</xdr:rowOff>
    </xdr:from>
    <xdr:to>
      <xdr:col>7</xdr:col>
      <xdr:colOff>476250</xdr:colOff>
      <xdr:row>9</xdr:row>
      <xdr:rowOff>228600</xdr:rowOff>
    </xdr:to>
    <xdr:sp macro="" textlink="">
      <xdr:nvSpPr>
        <xdr:cNvPr id="9" name="Rectangle 8"/>
        <xdr:cNvSpPr/>
      </xdr:nvSpPr>
      <xdr:spPr>
        <a:xfrm>
          <a:off x="5772150" y="2009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266700</xdr:colOff>
      <xdr:row>11</xdr:row>
      <xdr:rowOff>47625</xdr:rowOff>
    </xdr:from>
    <xdr:to>
      <xdr:col>7</xdr:col>
      <xdr:colOff>495300</xdr:colOff>
      <xdr:row>11</xdr:row>
      <xdr:rowOff>228600</xdr:rowOff>
    </xdr:to>
    <xdr:sp macro="" textlink="">
      <xdr:nvSpPr>
        <xdr:cNvPr id="10" name="Rectangle 9"/>
        <xdr:cNvSpPr/>
      </xdr:nvSpPr>
      <xdr:spPr>
        <a:xfrm>
          <a:off x="5791200" y="2390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200025</xdr:colOff>
      <xdr:row>13</xdr:row>
      <xdr:rowOff>47625</xdr:rowOff>
    </xdr:from>
    <xdr:to>
      <xdr:col>5</xdr:col>
      <xdr:colOff>428625</xdr:colOff>
      <xdr:row>13</xdr:row>
      <xdr:rowOff>228600</xdr:rowOff>
    </xdr:to>
    <xdr:sp macro="" textlink="">
      <xdr:nvSpPr>
        <xdr:cNvPr id="11" name="Rectangle 10"/>
        <xdr:cNvSpPr/>
      </xdr:nvSpPr>
      <xdr:spPr>
        <a:xfrm>
          <a:off x="4343400" y="2009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266700</xdr:colOff>
      <xdr:row>13</xdr:row>
      <xdr:rowOff>47625</xdr:rowOff>
    </xdr:from>
    <xdr:to>
      <xdr:col>7</xdr:col>
      <xdr:colOff>495300</xdr:colOff>
      <xdr:row>13</xdr:row>
      <xdr:rowOff>228600</xdr:rowOff>
    </xdr:to>
    <xdr:sp macro="" textlink="">
      <xdr:nvSpPr>
        <xdr:cNvPr id="12" name="Rectangle 11"/>
        <xdr:cNvSpPr/>
      </xdr:nvSpPr>
      <xdr:spPr>
        <a:xfrm>
          <a:off x="5791200" y="2390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266700</xdr:colOff>
      <xdr:row>15</xdr:row>
      <xdr:rowOff>47625</xdr:rowOff>
    </xdr:from>
    <xdr:to>
      <xdr:col>7</xdr:col>
      <xdr:colOff>495300</xdr:colOff>
      <xdr:row>15</xdr:row>
      <xdr:rowOff>228600</xdr:rowOff>
    </xdr:to>
    <xdr:sp macro="" textlink="">
      <xdr:nvSpPr>
        <xdr:cNvPr id="13" name="Rectangle 12"/>
        <xdr:cNvSpPr/>
      </xdr:nvSpPr>
      <xdr:spPr>
        <a:xfrm>
          <a:off x="5915025" y="2390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200025</xdr:colOff>
      <xdr:row>15</xdr:row>
      <xdr:rowOff>47625</xdr:rowOff>
    </xdr:from>
    <xdr:to>
      <xdr:col>5</xdr:col>
      <xdr:colOff>428625</xdr:colOff>
      <xdr:row>15</xdr:row>
      <xdr:rowOff>228600</xdr:rowOff>
    </xdr:to>
    <xdr:sp macro="" textlink="">
      <xdr:nvSpPr>
        <xdr:cNvPr id="14" name="Rectangle 13"/>
        <xdr:cNvSpPr/>
      </xdr:nvSpPr>
      <xdr:spPr>
        <a:xfrm>
          <a:off x="4343400" y="2771775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333375</xdr:colOff>
      <xdr:row>19</xdr:row>
      <xdr:rowOff>47625</xdr:rowOff>
    </xdr:from>
    <xdr:to>
      <xdr:col>6</xdr:col>
      <xdr:colOff>561975</xdr:colOff>
      <xdr:row>19</xdr:row>
      <xdr:rowOff>228600</xdr:rowOff>
    </xdr:to>
    <xdr:sp macro="" textlink="">
      <xdr:nvSpPr>
        <xdr:cNvPr id="15" name="Rectangle 14"/>
        <xdr:cNvSpPr/>
      </xdr:nvSpPr>
      <xdr:spPr>
        <a:xfrm>
          <a:off x="5095875" y="3886200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266700</xdr:colOff>
      <xdr:row>19</xdr:row>
      <xdr:rowOff>47625</xdr:rowOff>
    </xdr:from>
    <xdr:to>
      <xdr:col>9</xdr:col>
      <xdr:colOff>495300</xdr:colOff>
      <xdr:row>19</xdr:row>
      <xdr:rowOff>228600</xdr:rowOff>
    </xdr:to>
    <xdr:sp macro="" textlink="">
      <xdr:nvSpPr>
        <xdr:cNvPr id="16" name="Rectangle 15"/>
        <xdr:cNvSpPr/>
      </xdr:nvSpPr>
      <xdr:spPr>
        <a:xfrm>
          <a:off x="5915025" y="3143250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247650</xdr:colOff>
      <xdr:row>15</xdr:row>
      <xdr:rowOff>47625</xdr:rowOff>
    </xdr:from>
    <xdr:to>
      <xdr:col>1</xdr:col>
      <xdr:colOff>476250</xdr:colOff>
      <xdr:row>15</xdr:row>
      <xdr:rowOff>228600</xdr:rowOff>
    </xdr:to>
    <xdr:sp macro="" textlink="">
      <xdr:nvSpPr>
        <xdr:cNvPr id="17" name="Rectangle 16"/>
        <xdr:cNvSpPr/>
      </xdr:nvSpPr>
      <xdr:spPr>
        <a:xfrm>
          <a:off x="1819275" y="3143250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247650</xdr:colOff>
      <xdr:row>17</xdr:row>
      <xdr:rowOff>47625</xdr:rowOff>
    </xdr:from>
    <xdr:to>
      <xdr:col>1</xdr:col>
      <xdr:colOff>476250</xdr:colOff>
      <xdr:row>17</xdr:row>
      <xdr:rowOff>228600</xdr:rowOff>
    </xdr:to>
    <xdr:sp macro="" textlink="">
      <xdr:nvSpPr>
        <xdr:cNvPr id="18" name="Rectangle 17"/>
        <xdr:cNvSpPr/>
      </xdr:nvSpPr>
      <xdr:spPr>
        <a:xfrm>
          <a:off x="1819275" y="3143250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247650</xdr:colOff>
      <xdr:row>19</xdr:row>
      <xdr:rowOff>47625</xdr:rowOff>
    </xdr:from>
    <xdr:to>
      <xdr:col>1</xdr:col>
      <xdr:colOff>476250</xdr:colOff>
      <xdr:row>19</xdr:row>
      <xdr:rowOff>228600</xdr:rowOff>
    </xdr:to>
    <xdr:sp macro="" textlink="">
      <xdr:nvSpPr>
        <xdr:cNvPr id="19" name="Rectangle 18"/>
        <xdr:cNvSpPr/>
      </xdr:nvSpPr>
      <xdr:spPr>
        <a:xfrm>
          <a:off x="1819275" y="3143250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276225</xdr:colOff>
      <xdr:row>3</xdr:row>
      <xdr:rowOff>19050</xdr:rowOff>
    </xdr:from>
    <xdr:to>
      <xdr:col>9</xdr:col>
      <xdr:colOff>504825</xdr:colOff>
      <xdr:row>3</xdr:row>
      <xdr:rowOff>200025</xdr:rowOff>
    </xdr:to>
    <xdr:sp macro="" textlink="">
      <xdr:nvSpPr>
        <xdr:cNvPr id="21" name="Rectangle 20"/>
        <xdr:cNvSpPr/>
      </xdr:nvSpPr>
      <xdr:spPr>
        <a:xfrm>
          <a:off x="5924550" y="838200"/>
          <a:ext cx="228600" cy="180975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17"/>
  <sheetViews>
    <sheetView workbookViewId="0">
      <pane xSplit="7365" topLeftCell="AE1" activePane="topRight"/>
      <selection activeCell="A5" sqref="A5"/>
      <selection pane="topRight" activeCell="AG17" sqref="AG17"/>
    </sheetView>
  </sheetViews>
  <sheetFormatPr baseColWidth="10" defaultRowHeight="15"/>
  <cols>
    <col min="11" max="11" width="12.42578125" customWidth="1"/>
    <col min="18" max="18" width="18" bestFit="1" customWidth="1"/>
    <col min="20" max="20" width="16.7109375" bestFit="1" customWidth="1"/>
    <col min="21" max="22" width="13.42578125" customWidth="1"/>
    <col min="25" max="25" width="10.42578125" bestFit="1" customWidth="1"/>
    <col min="26" max="26" width="15.5703125" bestFit="1" customWidth="1"/>
    <col min="33" max="33" width="57" bestFit="1" customWidth="1"/>
  </cols>
  <sheetData>
    <row r="1" spans="1:33">
      <c r="A1" s="32">
        <v>1</v>
      </c>
      <c r="B1" s="32">
        <v>2</v>
      </c>
      <c r="C1" s="32">
        <v>3</v>
      </c>
      <c r="D1" s="32">
        <v>4</v>
      </c>
      <c r="E1" s="32">
        <v>5</v>
      </c>
      <c r="F1" s="32">
        <v>6</v>
      </c>
      <c r="G1" s="32">
        <v>7</v>
      </c>
      <c r="H1" s="32">
        <v>8</v>
      </c>
      <c r="I1" s="32">
        <v>9</v>
      </c>
      <c r="J1" s="32">
        <v>10</v>
      </c>
      <c r="K1" s="32">
        <v>11</v>
      </c>
      <c r="L1" s="32">
        <v>12</v>
      </c>
      <c r="M1" s="32">
        <v>13</v>
      </c>
      <c r="N1" s="32">
        <v>14</v>
      </c>
      <c r="O1" s="32">
        <v>15</v>
      </c>
      <c r="P1" s="32">
        <v>16</v>
      </c>
      <c r="Q1" s="32">
        <v>17</v>
      </c>
      <c r="R1" s="32">
        <v>18</v>
      </c>
      <c r="S1" s="32">
        <v>19</v>
      </c>
      <c r="T1" s="32">
        <v>20</v>
      </c>
      <c r="U1" s="32">
        <v>21</v>
      </c>
      <c r="V1" s="32">
        <v>22</v>
      </c>
      <c r="W1" s="32">
        <v>23</v>
      </c>
      <c r="X1" s="32">
        <v>24</v>
      </c>
      <c r="Y1" s="32">
        <v>25</v>
      </c>
      <c r="Z1" s="32">
        <v>26</v>
      </c>
      <c r="AA1" s="32">
        <v>27</v>
      </c>
      <c r="AB1" s="32">
        <v>28</v>
      </c>
      <c r="AC1" s="32">
        <v>29</v>
      </c>
      <c r="AD1" s="32">
        <v>30</v>
      </c>
      <c r="AE1" s="32">
        <v>31</v>
      </c>
      <c r="AF1" s="32">
        <v>32</v>
      </c>
    </row>
    <row r="2" spans="1:33">
      <c r="E2" s="2" t="s">
        <v>6</v>
      </c>
      <c r="F2" s="2"/>
      <c r="G2" s="2"/>
      <c r="H2" s="2"/>
      <c r="I2" s="2" t="s">
        <v>7</v>
      </c>
      <c r="J2" s="2"/>
      <c r="K2" s="2"/>
      <c r="L2" s="2" t="s">
        <v>11</v>
      </c>
      <c r="M2" s="2"/>
      <c r="N2" s="2" t="s">
        <v>0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 t="s">
        <v>28</v>
      </c>
      <c r="AB2" s="2"/>
      <c r="AC2" s="2"/>
    </row>
    <row r="3" spans="1:33" s="1" customFormat="1">
      <c r="A3" s="3" t="s">
        <v>1</v>
      </c>
      <c r="B3" s="3" t="s">
        <v>63</v>
      </c>
      <c r="C3" s="3" t="s">
        <v>62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66</v>
      </c>
      <c r="I3" s="3" t="s">
        <v>8</v>
      </c>
      <c r="J3" s="3" t="s">
        <v>9</v>
      </c>
      <c r="K3" s="3" t="s">
        <v>10</v>
      </c>
      <c r="L3" s="3" t="s">
        <v>12</v>
      </c>
      <c r="M3" s="3" t="s">
        <v>13</v>
      </c>
      <c r="N3" s="4" t="s">
        <v>14</v>
      </c>
      <c r="O3" s="4" t="s">
        <v>15</v>
      </c>
      <c r="P3" s="4" t="s">
        <v>16</v>
      </c>
      <c r="Q3" s="4" t="s">
        <v>17</v>
      </c>
      <c r="R3" s="5" t="s">
        <v>18</v>
      </c>
      <c r="S3" s="5" t="s">
        <v>19</v>
      </c>
      <c r="T3" s="5" t="s">
        <v>20</v>
      </c>
      <c r="U3" s="5" t="s">
        <v>21</v>
      </c>
      <c r="V3" s="5" t="s">
        <v>69</v>
      </c>
      <c r="W3" s="3" t="s">
        <v>22</v>
      </c>
      <c r="X3" s="3" t="s">
        <v>70</v>
      </c>
      <c r="Y3" s="3" t="s">
        <v>24</v>
      </c>
      <c r="Z3" s="3" t="s">
        <v>23</v>
      </c>
      <c r="AA3" s="3" t="s">
        <v>26</v>
      </c>
      <c r="AB3" s="3" t="s">
        <v>25</v>
      </c>
      <c r="AC3" s="3" t="s">
        <v>27</v>
      </c>
      <c r="AD3" s="3" t="s">
        <v>29</v>
      </c>
      <c r="AE3" s="3" t="s">
        <v>30</v>
      </c>
      <c r="AF3" s="3" t="s">
        <v>31</v>
      </c>
    </row>
    <row r="4" spans="1:33">
      <c r="A4" s="1">
        <v>1</v>
      </c>
      <c r="B4" s="1" t="str">
        <f>"EU"&amp;A4</f>
        <v>EU1</v>
      </c>
      <c r="C4" s="1" t="s">
        <v>64</v>
      </c>
      <c r="D4" s="6">
        <v>42855</v>
      </c>
      <c r="E4" s="1" t="s">
        <v>60</v>
      </c>
      <c r="F4" s="1" t="s">
        <v>60</v>
      </c>
      <c r="G4" s="1" t="s">
        <v>60</v>
      </c>
      <c r="H4" t="s">
        <v>67</v>
      </c>
      <c r="I4" s="1" t="s">
        <v>60</v>
      </c>
      <c r="J4" s="1" t="s">
        <v>60</v>
      </c>
      <c r="K4" s="1" t="s">
        <v>60</v>
      </c>
      <c r="L4" s="1" t="s">
        <v>60</v>
      </c>
      <c r="M4" s="1" t="s">
        <v>68</v>
      </c>
      <c r="N4" t="s">
        <v>60</v>
      </c>
      <c r="P4">
        <v>11</v>
      </c>
      <c r="Y4">
        <v>1000</v>
      </c>
      <c r="Z4" t="s">
        <v>71</v>
      </c>
      <c r="AA4" t="s">
        <v>54</v>
      </c>
      <c r="AB4" t="s">
        <v>72</v>
      </c>
      <c r="AC4" t="s">
        <v>73</v>
      </c>
      <c r="AD4" s="35">
        <v>1.45</v>
      </c>
      <c r="AE4" t="s">
        <v>76</v>
      </c>
      <c r="AF4" t="s">
        <v>77</v>
      </c>
      <c r="AG4" s="1" t="str">
        <f>"Fiche d'inspection de regard N°"&amp;A4</f>
        <v>Fiche d'inspection de regard N°1</v>
      </c>
    </row>
    <row r="5" spans="1:33">
      <c r="A5" s="1">
        <v>2</v>
      </c>
      <c r="B5" s="1" t="str">
        <f t="shared" ref="B5:B16" si="0">"EU"&amp;A5</f>
        <v>EU2</v>
      </c>
      <c r="C5" s="1" t="s">
        <v>64</v>
      </c>
      <c r="D5" s="6">
        <v>42856</v>
      </c>
      <c r="E5" s="1" t="s">
        <v>60</v>
      </c>
      <c r="F5" s="1" t="s">
        <v>60</v>
      </c>
      <c r="G5" s="1" t="s">
        <v>60</v>
      </c>
      <c r="H5" t="s">
        <v>67</v>
      </c>
      <c r="I5" s="1" t="s">
        <v>60</v>
      </c>
      <c r="J5" s="1" t="s">
        <v>60</v>
      </c>
      <c r="K5" s="1" t="s">
        <v>60</v>
      </c>
      <c r="L5" s="1" t="s">
        <v>60</v>
      </c>
      <c r="M5" s="1" t="s">
        <v>68</v>
      </c>
      <c r="N5" t="s">
        <v>60</v>
      </c>
      <c r="P5">
        <v>12</v>
      </c>
      <c r="AE5" t="s">
        <v>76</v>
      </c>
      <c r="AF5" t="s">
        <v>77</v>
      </c>
      <c r="AG5" s="1" t="str">
        <f t="shared" ref="AG5:AG12" si="1">"Fiche d'inspection de regard N°"&amp;A5</f>
        <v>Fiche d'inspection de regard N°2</v>
      </c>
    </row>
    <row r="6" spans="1:33">
      <c r="A6" s="1">
        <v>117</v>
      </c>
      <c r="B6" s="1" t="str">
        <f t="shared" si="0"/>
        <v>EU117</v>
      </c>
      <c r="C6" s="1" t="s">
        <v>64</v>
      </c>
      <c r="D6" s="6">
        <v>42857</v>
      </c>
      <c r="E6" s="1" t="s">
        <v>60</v>
      </c>
      <c r="F6" s="1" t="s">
        <v>60</v>
      </c>
      <c r="G6" s="1" t="s">
        <v>60</v>
      </c>
      <c r="H6" t="s">
        <v>67</v>
      </c>
      <c r="I6" s="1" t="s">
        <v>60</v>
      </c>
      <c r="J6" s="1" t="s">
        <v>60</v>
      </c>
      <c r="K6" s="1" t="s">
        <v>60</v>
      </c>
      <c r="L6" s="1" t="s">
        <v>60</v>
      </c>
      <c r="M6" s="1" t="s">
        <v>68</v>
      </c>
      <c r="N6" t="s">
        <v>60</v>
      </c>
      <c r="P6">
        <v>13</v>
      </c>
      <c r="AE6" t="s">
        <v>76</v>
      </c>
      <c r="AF6" t="s">
        <v>77</v>
      </c>
      <c r="AG6" s="1" t="str">
        <f t="shared" si="1"/>
        <v>Fiche d'inspection de regard N°117</v>
      </c>
    </row>
    <row r="7" spans="1:33">
      <c r="A7" s="1">
        <v>118</v>
      </c>
      <c r="B7" s="1" t="str">
        <f t="shared" si="0"/>
        <v>EU118</v>
      </c>
      <c r="C7" s="1" t="s">
        <v>64</v>
      </c>
      <c r="D7" s="6">
        <v>42858</v>
      </c>
      <c r="E7" s="1" t="s">
        <v>60</v>
      </c>
      <c r="F7" s="1" t="s">
        <v>60</v>
      </c>
      <c r="G7" s="1" t="s">
        <v>60</v>
      </c>
      <c r="H7" t="s">
        <v>67</v>
      </c>
      <c r="I7" s="1" t="s">
        <v>60</v>
      </c>
      <c r="J7" s="1" t="s">
        <v>60</v>
      </c>
      <c r="K7" s="1" t="s">
        <v>60</v>
      </c>
      <c r="L7" s="1" t="s">
        <v>60</v>
      </c>
      <c r="M7" s="1" t="s">
        <v>68</v>
      </c>
      <c r="N7" t="s">
        <v>60</v>
      </c>
      <c r="P7">
        <v>14</v>
      </c>
      <c r="AE7" t="s">
        <v>76</v>
      </c>
      <c r="AF7" t="s">
        <v>77</v>
      </c>
      <c r="AG7" s="1" t="str">
        <f t="shared" si="1"/>
        <v>Fiche d'inspection de regard N°118</v>
      </c>
    </row>
    <row r="8" spans="1:33">
      <c r="A8" s="1">
        <v>119</v>
      </c>
      <c r="B8" s="1" t="str">
        <f t="shared" si="0"/>
        <v>EU119</v>
      </c>
      <c r="C8" s="1" t="s">
        <v>64</v>
      </c>
      <c r="D8" s="6">
        <v>42859</v>
      </c>
      <c r="E8" s="1" t="s">
        <v>60</v>
      </c>
      <c r="F8" s="1" t="s">
        <v>60</v>
      </c>
      <c r="G8" s="1" t="s">
        <v>60</v>
      </c>
      <c r="H8" t="s">
        <v>67</v>
      </c>
      <c r="I8" s="1" t="s">
        <v>60</v>
      </c>
      <c r="J8" s="1" t="s">
        <v>60</v>
      </c>
      <c r="K8" s="1" t="s">
        <v>60</v>
      </c>
      <c r="L8" s="1" t="s">
        <v>60</v>
      </c>
      <c r="M8" s="1" t="s">
        <v>68</v>
      </c>
      <c r="N8" t="s">
        <v>60</v>
      </c>
      <c r="P8">
        <v>15</v>
      </c>
      <c r="AE8" t="s">
        <v>76</v>
      </c>
      <c r="AF8" t="s">
        <v>77</v>
      </c>
      <c r="AG8" s="1" t="str">
        <f t="shared" si="1"/>
        <v>Fiche d'inspection de regard N°119</v>
      </c>
    </row>
    <row r="9" spans="1:33">
      <c r="A9" s="1">
        <v>120</v>
      </c>
      <c r="B9" s="1" t="str">
        <f t="shared" si="0"/>
        <v>EU120</v>
      </c>
      <c r="C9" s="1" t="s">
        <v>64</v>
      </c>
      <c r="D9" s="6">
        <v>42860</v>
      </c>
      <c r="E9" s="1" t="s">
        <v>60</v>
      </c>
      <c r="F9" s="1" t="s">
        <v>60</v>
      </c>
      <c r="G9" s="1" t="s">
        <v>60</v>
      </c>
      <c r="H9" t="s">
        <v>67</v>
      </c>
      <c r="I9" s="1" t="s">
        <v>60</v>
      </c>
      <c r="J9" s="1" t="s">
        <v>60</v>
      </c>
      <c r="K9" s="1" t="s">
        <v>60</v>
      </c>
      <c r="L9" s="1" t="s">
        <v>60</v>
      </c>
      <c r="M9" s="1" t="s">
        <v>68</v>
      </c>
      <c r="N9" t="s">
        <v>60</v>
      </c>
      <c r="AE9" t="s">
        <v>76</v>
      </c>
      <c r="AF9" t="s">
        <v>77</v>
      </c>
      <c r="AG9" s="1" t="str">
        <f t="shared" si="1"/>
        <v>Fiche d'inspection de regard N°120</v>
      </c>
    </row>
    <row r="10" spans="1:33">
      <c r="A10" s="1">
        <v>121</v>
      </c>
      <c r="B10" s="1" t="str">
        <f t="shared" si="0"/>
        <v>EU121</v>
      </c>
      <c r="C10" s="1" t="s">
        <v>64</v>
      </c>
      <c r="D10" s="6">
        <v>42861</v>
      </c>
      <c r="E10" s="1" t="s">
        <v>60</v>
      </c>
      <c r="F10" s="1" t="s">
        <v>60</v>
      </c>
      <c r="G10" s="1" t="s">
        <v>60</v>
      </c>
      <c r="H10" t="s">
        <v>67</v>
      </c>
      <c r="I10" s="1" t="s">
        <v>60</v>
      </c>
      <c r="J10" s="1" t="s">
        <v>60</v>
      </c>
      <c r="K10" s="1" t="s">
        <v>60</v>
      </c>
      <c r="L10" s="1" t="s">
        <v>60</v>
      </c>
      <c r="M10" s="1" t="s">
        <v>68</v>
      </c>
      <c r="N10" t="s">
        <v>60</v>
      </c>
      <c r="AE10" t="s">
        <v>76</v>
      </c>
      <c r="AF10" t="s">
        <v>77</v>
      </c>
      <c r="AG10" s="1" t="str">
        <f t="shared" si="1"/>
        <v>Fiche d'inspection de regard N°121</v>
      </c>
    </row>
    <row r="11" spans="1:33">
      <c r="A11" s="1">
        <v>122</v>
      </c>
      <c r="B11" s="1" t="str">
        <f t="shared" si="0"/>
        <v>EU122</v>
      </c>
      <c r="C11" s="1" t="s">
        <v>64</v>
      </c>
      <c r="D11" s="6">
        <v>42862</v>
      </c>
      <c r="E11" s="1" t="s">
        <v>60</v>
      </c>
      <c r="F11" s="1" t="s">
        <v>60</v>
      </c>
      <c r="G11" s="1" t="s">
        <v>60</v>
      </c>
      <c r="H11" t="s">
        <v>67</v>
      </c>
      <c r="I11" s="1" t="s">
        <v>60</v>
      </c>
      <c r="J11" s="1" t="s">
        <v>60</v>
      </c>
      <c r="K11" s="1" t="s">
        <v>60</v>
      </c>
      <c r="L11" s="1" t="s">
        <v>60</v>
      </c>
      <c r="M11" s="1" t="s">
        <v>68</v>
      </c>
      <c r="N11" t="s">
        <v>60</v>
      </c>
      <c r="AE11" t="s">
        <v>76</v>
      </c>
      <c r="AF11" t="s">
        <v>77</v>
      </c>
      <c r="AG11" s="1" t="str">
        <f t="shared" si="1"/>
        <v>Fiche d'inspection de regard N°122</v>
      </c>
    </row>
    <row r="12" spans="1:33">
      <c r="A12" s="1">
        <v>123</v>
      </c>
      <c r="B12" s="1" t="str">
        <f t="shared" si="0"/>
        <v>EU123</v>
      </c>
      <c r="C12" s="1" t="s">
        <v>64</v>
      </c>
      <c r="D12" s="6">
        <v>42863</v>
      </c>
      <c r="E12" s="1" t="s">
        <v>60</v>
      </c>
      <c r="F12" s="1" t="s">
        <v>60</v>
      </c>
      <c r="G12" s="1" t="s">
        <v>60</v>
      </c>
      <c r="H12" t="s">
        <v>67</v>
      </c>
      <c r="I12" s="1" t="s">
        <v>60</v>
      </c>
      <c r="J12" s="1" t="s">
        <v>60</v>
      </c>
      <c r="K12" s="1" t="s">
        <v>60</v>
      </c>
      <c r="L12" s="1" t="s">
        <v>60</v>
      </c>
      <c r="M12" s="1" t="s">
        <v>68</v>
      </c>
      <c r="N12" t="s">
        <v>60</v>
      </c>
      <c r="AE12" t="s">
        <v>76</v>
      </c>
      <c r="AF12" t="s">
        <v>77</v>
      </c>
      <c r="AG12" s="1" t="str">
        <f t="shared" si="1"/>
        <v>Fiche d'inspection de regard N°123</v>
      </c>
    </row>
    <row r="13" spans="1:33">
      <c r="A13" s="1">
        <v>124</v>
      </c>
      <c r="B13" s="1" t="str">
        <f t="shared" si="0"/>
        <v>EU124</v>
      </c>
      <c r="C13" s="1" t="s">
        <v>64</v>
      </c>
      <c r="D13" s="6">
        <v>42864</v>
      </c>
      <c r="E13" s="1" t="s">
        <v>60</v>
      </c>
      <c r="F13" s="1" t="s">
        <v>60</v>
      </c>
      <c r="G13" s="1" t="s">
        <v>60</v>
      </c>
      <c r="H13" t="s">
        <v>67</v>
      </c>
      <c r="I13" s="1" t="s">
        <v>60</v>
      </c>
      <c r="J13" s="1" t="s">
        <v>60</v>
      </c>
      <c r="K13" s="1" t="s">
        <v>60</v>
      </c>
      <c r="L13" s="1" t="s">
        <v>60</v>
      </c>
      <c r="M13" s="1" t="s">
        <v>68</v>
      </c>
      <c r="N13" t="s">
        <v>60</v>
      </c>
      <c r="AE13" t="s">
        <v>76</v>
      </c>
      <c r="AF13" t="s">
        <v>77</v>
      </c>
    </row>
    <row r="14" spans="1:33">
      <c r="A14" s="1">
        <v>125</v>
      </c>
      <c r="B14" s="1" t="str">
        <f t="shared" si="0"/>
        <v>EU125</v>
      </c>
      <c r="C14" s="1" t="s">
        <v>64</v>
      </c>
      <c r="D14" s="6">
        <v>42865</v>
      </c>
      <c r="E14" s="1" t="s">
        <v>60</v>
      </c>
      <c r="F14" s="1" t="s">
        <v>60</v>
      </c>
      <c r="G14" s="1" t="s">
        <v>60</v>
      </c>
      <c r="H14" t="s">
        <v>67</v>
      </c>
      <c r="I14" s="1" t="s">
        <v>60</v>
      </c>
      <c r="J14" s="1" t="s">
        <v>60</v>
      </c>
      <c r="K14" s="1" t="s">
        <v>60</v>
      </c>
      <c r="L14" s="1" t="s">
        <v>60</v>
      </c>
      <c r="M14" s="1" t="s">
        <v>68</v>
      </c>
      <c r="N14" t="s">
        <v>60</v>
      </c>
      <c r="AE14" t="s">
        <v>76</v>
      </c>
      <c r="AF14" t="s">
        <v>77</v>
      </c>
    </row>
    <row r="15" spans="1:33">
      <c r="A15" s="1">
        <v>126</v>
      </c>
      <c r="B15" s="1" t="str">
        <f t="shared" si="0"/>
        <v>EU126</v>
      </c>
      <c r="C15" s="1" t="s">
        <v>64</v>
      </c>
      <c r="D15" s="6">
        <v>42866</v>
      </c>
      <c r="E15" s="1" t="s">
        <v>60</v>
      </c>
      <c r="F15" s="1" t="s">
        <v>60</v>
      </c>
      <c r="G15" s="1" t="s">
        <v>60</v>
      </c>
      <c r="H15" t="s">
        <v>67</v>
      </c>
      <c r="I15" s="1" t="s">
        <v>60</v>
      </c>
      <c r="J15" s="1" t="s">
        <v>60</v>
      </c>
      <c r="K15" s="1" t="s">
        <v>60</v>
      </c>
      <c r="L15" s="1" t="s">
        <v>60</v>
      </c>
      <c r="M15" s="1" t="s">
        <v>68</v>
      </c>
      <c r="N15" t="s">
        <v>60</v>
      </c>
      <c r="AE15" t="s">
        <v>76</v>
      </c>
      <c r="AF15" t="s">
        <v>77</v>
      </c>
    </row>
    <row r="16" spans="1:33">
      <c r="A16" s="1">
        <v>127</v>
      </c>
      <c r="B16" s="1" t="str">
        <f t="shared" si="0"/>
        <v>EU127</v>
      </c>
      <c r="C16" s="1" t="s">
        <v>64</v>
      </c>
      <c r="D16" s="6">
        <v>42867</v>
      </c>
      <c r="E16" s="1" t="s">
        <v>60</v>
      </c>
      <c r="F16" s="1" t="s">
        <v>60</v>
      </c>
      <c r="G16" s="1" t="s">
        <v>60</v>
      </c>
      <c r="H16" t="s">
        <v>67</v>
      </c>
      <c r="I16" s="1" t="s">
        <v>60</v>
      </c>
      <c r="J16" s="1" t="s">
        <v>60</v>
      </c>
      <c r="K16" s="1" t="s">
        <v>60</v>
      </c>
      <c r="L16" s="1" t="s">
        <v>60</v>
      </c>
      <c r="M16" s="1" t="s">
        <v>68</v>
      </c>
      <c r="N16" t="s">
        <v>60</v>
      </c>
      <c r="AE16" t="s">
        <v>76</v>
      </c>
      <c r="AF16" t="s">
        <v>77</v>
      </c>
    </row>
    <row r="17" spans="3:32">
      <c r="C17" s="1" t="s">
        <v>65</v>
      </c>
      <c r="AE17" t="s">
        <v>76</v>
      </c>
      <c r="AF17" t="s">
        <v>77</v>
      </c>
    </row>
  </sheetData>
  <mergeCells count="5">
    <mergeCell ref="E2:H2"/>
    <mergeCell ref="I2:K2"/>
    <mergeCell ref="L2:M2"/>
    <mergeCell ref="N2:Z2"/>
    <mergeCell ref="AA2:A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1">
    <pageSetUpPr fitToPage="1"/>
  </sheetPr>
  <dimension ref="A1:N71"/>
  <sheetViews>
    <sheetView tabSelected="1" topLeftCell="E1" zoomScaleNormal="100" workbookViewId="0">
      <selection activeCell="M19" sqref="M19"/>
    </sheetView>
  </sheetViews>
  <sheetFormatPr baseColWidth="10" defaultRowHeight="12.75"/>
  <cols>
    <col min="1" max="1" width="23.5703125" style="7" customWidth="1"/>
    <col min="2" max="2" width="10.7109375" style="7" customWidth="1"/>
    <col min="3" max="6" width="9.28515625" style="7" customWidth="1"/>
    <col min="7" max="7" width="13.28515625" style="7" customWidth="1"/>
    <col min="8" max="256" width="11.42578125" style="7"/>
    <col min="257" max="257" width="23.5703125" style="7" customWidth="1"/>
    <col min="258" max="258" width="10.7109375" style="7" customWidth="1"/>
    <col min="259" max="262" width="9.28515625" style="7" customWidth="1"/>
    <col min="263" max="512" width="11.42578125" style="7"/>
    <col min="513" max="513" width="23.5703125" style="7" customWidth="1"/>
    <col min="514" max="514" width="10.7109375" style="7" customWidth="1"/>
    <col min="515" max="518" width="9.28515625" style="7" customWidth="1"/>
    <col min="519" max="768" width="11.42578125" style="7"/>
    <col min="769" max="769" width="23.5703125" style="7" customWidth="1"/>
    <col min="770" max="770" width="10.7109375" style="7" customWidth="1"/>
    <col min="771" max="774" width="9.28515625" style="7" customWidth="1"/>
    <col min="775" max="1024" width="11.42578125" style="7"/>
    <col min="1025" max="1025" width="23.5703125" style="7" customWidth="1"/>
    <col min="1026" max="1026" width="10.7109375" style="7" customWidth="1"/>
    <col min="1027" max="1030" width="9.28515625" style="7" customWidth="1"/>
    <col min="1031" max="1280" width="11.42578125" style="7"/>
    <col min="1281" max="1281" width="23.5703125" style="7" customWidth="1"/>
    <col min="1282" max="1282" width="10.7109375" style="7" customWidth="1"/>
    <col min="1283" max="1286" width="9.28515625" style="7" customWidth="1"/>
    <col min="1287" max="1536" width="11.42578125" style="7"/>
    <col min="1537" max="1537" width="23.5703125" style="7" customWidth="1"/>
    <col min="1538" max="1538" width="10.7109375" style="7" customWidth="1"/>
    <col min="1539" max="1542" width="9.28515625" style="7" customWidth="1"/>
    <col min="1543" max="1792" width="11.42578125" style="7"/>
    <col min="1793" max="1793" width="23.5703125" style="7" customWidth="1"/>
    <col min="1794" max="1794" width="10.7109375" style="7" customWidth="1"/>
    <col min="1795" max="1798" width="9.28515625" style="7" customWidth="1"/>
    <col min="1799" max="2048" width="11.42578125" style="7"/>
    <col min="2049" max="2049" width="23.5703125" style="7" customWidth="1"/>
    <col min="2050" max="2050" width="10.7109375" style="7" customWidth="1"/>
    <col min="2051" max="2054" width="9.28515625" style="7" customWidth="1"/>
    <col min="2055" max="2304" width="11.42578125" style="7"/>
    <col min="2305" max="2305" width="23.5703125" style="7" customWidth="1"/>
    <col min="2306" max="2306" width="10.7109375" style="7" customWidth="1"/>
    <col min="2307" max="2310" width="9.28515625" style="7" customWidth="1"/>
    <col min="2311" max="2560" width="11.42578125" style="7"/>
    <col min="2561" max="2561" width="23.5703125" style="7" customWidth="1"/>
    <col min="2562" max="2562" width="10.7109375" style="7" customWidth="1"/>
    <col min="2563" max="2566" width="9.28515625" style="7" customWidth="1"/>
    <col min="2567" max="2816" width="11.42578125" style="7"/>
    <col min="2817" max="2817" width="23.5703125" style="7" customWidth="1"/>
    <col min="2818" max="2818" width="10.7109375" style="7" customWidth="1"/>
    <col min="2819" max="2822" width="9.28515625" style="7" customWidth="1"/>
    <col min="2823" max="3072" width="11.42578125" style="7"/>
    <col min="3073" max="3073" width="23.5703125" style="7" customWidth="1"/>
    <col min="3074" max="3074" width="10.7109375" style="7" customWidth="1"/>
    <col min="3075" max="3078" width="9.28515625" style="7" customWidth="1"/>
    <col min="3079" max="3328" width="11.42578125" style="7"/>
    <col min="3329" max="3329" width="23.5703125" style="7" customWidth="1"/>
    <col min="3330" max="3330" width="10.7109375" style="7" customWidth="1"/>
    <col min="3331" max="3334" width="9.28515625" style="7" customWidth="1"/>
    <col min="3335" max="3584" width="11.42578125" style="7"/>
    <col min="3585" max="3585" width="23.5703125" style="7" customWidth="1"/>
    <col min="3586" max="3586" width="10.7109375" style="7" customWidth="1"/>
    <col min="3587" max="3590" width="9.28515625" style="7" customWidth="1"/>
    <col min="3591" max="3840" width="11.42578125" style="7"/>
    <col min="3841" max="3841" width="23.5703125" style="7" customWidth="1"/>
    <col min="3842" max="3842" width="10.7109375" style="7" customWidth="1"/>
    <col min="3843" max="3846" width="9.28515625" style="7" customWidth="1"/>
    <col min="3847" max="4096" width="11.42578125" style="7"/>
    <col min="4097" max="4097" width="23.5703125" style="7" customWidth="1"/>
    <col min="4098" max="4098" width="10.7109375" style="7" customWidth="1"/>
    <col min="4099" max="4102" width="9.28515625" style="7" customWidth="1"/>
    <col min="4103" max="4352" width="11.42578125" style="7"/>
    <col min="4353" max="4353" width="23.5703125" style="7" customWidth="1"/>
    <col min="4354" max="4354" width="10.7109375" style="7" customWidth="1"/>
    <col min="4355" max="4358" width="9.28515625" style="7" customWidth="1"/>
    <col min="4359" max="4608" width="11.42578125" style="7"/>
    <col min="4609" max="4609" width="23.5703125" style="7" customWidth="1"/>
    <col min="4610" max="4610" width="10.7109375" style="7" customWidth="1"/>
    <col min="4611" max="4614" width="9.28515625" style="7" customWidth="1"/>
    <col min="4615" max="4864" width="11.42578125" style="7"/>
    <col min="4865" max="4865" width="23.5703125" style="7" customWidth="1"/>
    <col min="4866" max="4866" width="10.7109375" style="7" customWidth="1"/>
    <col min="4867" max="4870" width="9.28515625" style="7" customWidth="1"/>
    <col min="4871" max="5120" width="11.42578125" style="7"/>
    <col min="5121" max="5121" width="23.5703125" style="7" customWidth="1"/>
    <col min="5122" max="5122" width="10.7109375" style="7" customWidth="1"/>
    <col min="5123" max="5126" width="9.28515625" style="7" customWidth="1"/>
    <col min="5127" max="5376" width="11.42578125" style="7"/>
    <col min="5377" max="5377" width="23.5703125" style="7" customWidth="1"/>
    <col min="5378" max="5378" width="10.7109375" style="7" customWidth="1"/>
    <col min="5379" max="5382" width="9.28515625" style="7" customWidth="1"/>
    <col min="5383" max="5632" width="11.42578125" style="7"/>
    <col min="5633" max="5633" width="23.5703125" style="7" customWidth="1"/>
    <col min="5634" max="5634" width="10.7109375" style="7" customWidth="1"/>
    <col min="5635" max="5638" width="9.28515625" style="7" customWidth="1"/>
    <col min="5639" max="5888" width="11.42578125" style="7"/>
    <col min="5889" max="5889" width="23.5703125" style="7" customWidth="1"/>
    <col min="5890" max="5890" width="10.7109375" style="7" customWidth="1"/>
    <col min="5891" max="5894" width="9.28515625" style="7" customWidth="1"/>
    <col min="5895" max="6144" width="11.42578125" style="7"/>
    <col min="6145" max="6145" width="23.5703125" style="7" customWidth="1"/>
    <col min="6146" max="6146" width="10.7109375" style="7" customWidth="1"/>
    <col min="6147" max="6150" width="9.28515625" style="7" customWidth="1"/>
    <col min="6151" max="6400" width="11.42578125" style="7"/>
    <col min="6401" max="6401" width="23.5703125" style="7" customWidth="1"/>
    <col min="6402" max="6402" width="10.7109375" style="7" customWidth="1"/>
    <col min="6403" max="6406" width="9.28515625" style="7" customWidth="1"/>
    <col min="6407" max="6656" width="11.42578125" style="7"/>
    <col min="6657" max="6657" width="23.5703125" style="7" customWidth="1"/>
    <col min="6658" max="6658" width="10.7109375" style="7" customWidth="1"/>
    <col min="6659" max="6662" width="9.28515625" style="7" customWidth="1"/>
    <col min="6663" max="6912" width="11.42578125" style="7"/>
    <col min="6913" max="6913" width="23.5703125" style="7" customWidth="1"/>
    <col min="6914" max="6914" width="10.7109375" style="7" customWidth="1"/>
    <col min="6915" max="6918" width="9.28515625" style="7" customWidth="1"/>
    <col min="6919" max="7168" width="11.42578125" style="7"/>
    <col min="7169" max="7169" width="23.5703125" style="7" customWidth="1"/>
    <col min="7170" max="7170" width="10.7109375" style="7" customWidth="1"/>
    <col min="7171" max="7174" width="9.28515625" style="7" customWidth="1"/>
    <col min="7175" max="7424" width="11.42578125" style="7"/>
    <col min="7425" max="7425" width="23.5703125" style="7" customWidth="1"/>
    <col min="7426" max="7426" width="10.7109375" style="7" customWidth="1"/>
    <col min="7427" max="7430" width="9.28515625" style="7" customWidth="1"/>
    <col min="7431" max="7680" width="11.42578125" style="7"/>
    <col min="7681" max="7681" width="23.5703125" style="7" customWidth="1"/>
    <col min="7682" max="7682" width="10.7109375" style="7" customWidth="1"/>
    <col min="7683" max="7686" width="9.28515625" style="7" customWidth="1"/>
    <col min="7687" max="7936" width="11.42578125" style="7"/>
    <col min="7937" max="7937" width="23.5703125" style="7" customWidth="1"/>
    <col min="7938" max="7938" width="10.7109375" style="7" customWidth="1"/>
    <col min="7939" max="7942" width="9.28515625" style="7" customWidth="1"/>
    <col min="7943" max="8192" width="11.42578125" style="7"/>
    <col min="8193" max="8193" width="23.5703125" style="7" customWidth="1"/>
    <col min="8194" max="8194" width="10.7109375" style="7" customWidth="1"/>
    <col min="8195" max="8198" width="9.28515625" style="7" customWidth="1"/>
    <col min="8199" max="8448" width="11.42578125" style="7"/>
    <col min="8449" max="8449" width="23.5703125" style="7" customWidth="1"/>
    <col min="8450" max="8450" width="10.7109375" style="7" customWidth="1"/>
    <col min="8451" max="8454" width="9.28515625" style="7" customWidth="1"/>
    <col min="8455" max="8704" width="11.42578125" style="7"/>
    <col min="8705" max="8705" width="23.5703125" style="7" customWidth="1"/>
    <col min="8706" max="8706" width="10.7109375" style="7" customWidth="1"/>
    <col min="8707" max="8710" width="9.28515625" style="7" customWidth="1"/>
    <col min="8711" max="8960" width="11.42578125" style="7"/>
    <col min="8961" max="8961" width="23.5703125" style="7" customWidth="1"/>
    <col min="8962" max="8962" width="10.7109375" style="7" customWidth="1"/>
    <col min="8963" max="8966" width="9.28515625" style="7" customWidth="1"/>
    <col min="8967" max="9216" width="11.42578125" style="7"/>
    <col min="9217" max="9217" width="23.5703125" style="7" customWidth="1"/>
    <col min="9218" max="9218" width="10.7109375" style="7" customWidth="1"/>
    <col min="9219" max="9222" width="9.28515625" style="7" customWidth="1"/>
    <col min="9223" max="9472" width="11.42578125" style="7"/>
    <col min="9473" max="9473" width="23.5703125" style="7" customWidth="1"/>
    <col min="9474" max="9474" width="10.7109375" style="7" customWidth="1"/>
    <col min="9475" max="9478" width="9.28515625" style="7" customWidth="1"/>
    <col min="9479" max="9728" width="11.42578125" style="7"/>
    <col min="9729" max="9729" width="23.5703125" style="7" customWidth="1"/>
    <col min="9730" max="9730" width="10.7109375" style="7" customWidth="1"/>
    <col min="9731" max="9734" width="9.28515625" style="7" customWidth="1"/>
    <col min="9735" max="9984" width="11.42578125" style="7"/>
    <col min="9985" max="9985" width="23.5703125" style="7" customWidth="1"/>
    <col min="9986" max="9986" width="10.7109375" style="7" customWidth="1"/>
    <col min="9987" max="9990" width="9.28515625" style="7" customWidth="1"/>
    <col min="9991" max="10240" width="11.42578125" style="7"/>
    <col min="10241" max="10241" width="23.5703125" style="7" customWidth="1"/>
    <col min="10242" max="10242" width="10.7109375" style="7" customWidth="1"/>
    <col min="10243" max="10246" width="9.28515625" style="7" customWidth="1"/>
    <col min="10247" max="10496" width="11.42578125" style="7"/>
    <col min="10497" max="10497" width="23.5703125" style="7" customWidth="1"/>
    <col min="10498" max="10498" width="10.7109375" style="7" customWidth="1"/>
    <col min="10499" max="10502" width="9.28515625" style="7" customWidth="1"/>
    <col min="10503" max="10752" width="11.42578125" style="7"/>
    <col min="10753" max="10753" width="23.5703125" style="7" customWidth="1"/>
    <col min="10754" max="10754" width="10.7109375" style="7" customWidth="1"/>
    <col min="10755" max="10758" width="9.28515625" style="7" customWidth="1"/>
    <col min="10759" max="11008" width="11.42578125" style="7"/>
    <col min="11009" max="11009" width="23.5703125" style="7" customWidth="1"/>
    <col min="11010" max="11010" width="10.7109375" style="7" customWidth="1"/>
    <col min="11011" max="11014" width="9.28515625" style="7" customWidth="1"/>
    <col min="11015" max="11264" width="11.42578125" style="7"/>
    <col min="11265" max="11265" width="23.5703125" style="7" customWidth="1"/>
    <col min="11266" max="11266" width="10.7109375" style="7" customWidth="1"/>
    <col min="11267" max="11270" width="9.28515625" style="7" customWidth="1"/>
    <col min="11271" max="11520" width="11.42578125" style="7"/>
    <col min="11521" max="11521" width="23.5703125" style="7" customWidth="1"/>
    <col min="11522" max="11522" width="10.7109375" style="7" customWidth="1"/>
    <col min="11523" max="11526" width="9.28515625" style="7" customWidth="1"/>
    <col min="11527" max="11776" width="11.42578125" style="7"/>
    <col min="11777" max="11777" width="23.5703125" style="7" customWidth="1"/>
    <col min="11778" max="11778" width="10.7109375" style="7" customWidth="1"/>
    <col min="11779" max="11782" width="9.28515625" style="7" customWidth="1"/>
    <col min="11783" max="12032" width="11.42578125" style="7"/>
    <col min="12033" max="12033" width="23.5703125" style="7" customWidth="1"/>
    <col min="12034" max="12034" width="10.7109375" style="7" customWidth="1"/>
    <col min="12035" max="12038" width="9.28515625" style="7" customWidth="1"/>
    <col min="12039" max="12288" width="11.42578125" style="7"/>
    <col min="12289" max="12289" width="23.5703125" style="7" customWidth="1"/>
    <col min="12290" max="12290" width="10.7109375" style="7" customWidth="1"/>
    <col min="12291" max="12294" width="9.28515625" style="7" customWidth="1"/>
    <col min="12295" max="12544" width="11.42578125" style="7"/>
    <col min="12545" max="12545" width="23.5703125" style="7" customWidth="1"/>
    <col min="12546" max="12546" width="10.7109375" style="7" customWidth="1"/>
    <col min="12547" max="12550" width="9.28515625" style="7" customWidth="1"/>
    <col min="12551" max="12800" width="11.42578125" style="7"/>
    <col min="12801" max="12801" width="23.5703125" style="7" customWidth="1"/>
    <col min="12802" max="12802" width="10.7109375" style="7" customWidth="1"/>
    <col min="12803" max="12806" width="9.28515625" style="7" customWidth="1"/>
    <col min="12807" max="13056" width="11.42578125" style="7"/>
    <col min="13057" max="13057" width="23.5703125" style="7" customWidth="1"/>
    <col min="13058" max="13058" width="10.7109375" style="7" customWidth="1"/>
    <col min="13059" max="13062" width="9.28515625" style="7" customWidth="1"/>
    <col min="13063" max="13312" width="11.42578125" style="7"/>
    <col min="13313" max="13313" width="23.5703125" style="7" customWidth="1"/>
    <col min="13314" max="13314" width="10.7109375" style="7" customWidth="1"/>
    <col min="13315" max="13318" width="9.28515625" style="7" customWidth="1"/>
    <col min="13319" max="13568" width="11.42578125" style="7"/>
    <col min="13569" max="13569" width="23.5703125" style="7" customWidth="1"/>
    <col min="13570" max="13570" width="10.7109375" style="7" customWidth="1"/>
    <col min="13571" max="13574" width="9.28515625" style="7" customWidth="1"/>
    <col min="13575" max="13824" width="11.42578125" style="7"/>
    <col min="13825" max="13825" width="23.5703125" style="7" customWidth="1"/>
    <col min="13826" max="13826" width="10.7109375" style="7" customWidth="1"/>
    <col min="13827" max="13830" width="9.28515625" style="7" customWidth="1"/>
    <col min="13831" max="14080" width="11.42578125" style="7"/>
    <col min="14081" max="14081" width="23.5703125" style="7" customWidth="1"/>
    <col min="14082" max="14082" width="10.7109375" style="7" customWidth="1"/>
    <col min="14083" max="14086" width="9.28515625" style="7" customWidth="1"/>
    <col min="14087" max="14336" width="11.42578125" style="7"/>
    <col min="14337" max="14337" width="23.5703125" style="7" customWidth="1"/>
    <col min="14338" max="14338" width="10.7109375" style="7" customWidth="1"/>
    <col min="14339" max="14342" width="9.28515625" style="7" customWidth="1"/>
    <col min="14343" max="14592" width="11.42578125" style="7"/>
    <col min="14593" max="14593" width="23.5703125" style="7" customWidth="1"/>
    <col min="14594" max="14594" width="10.7109375" style="7" customWidth="1"/>
    <col min="14595" max="14598" width="9.28515625" style="7" customWidth="1"/>
    <col min="14599" max="14848" width="11.42578125" style="7"/>
    <col min="14849" max="14849" width="23.5703125" style="7" customWidth="1"/>
    <col min="14850" max="14850" width="10.7109375" style="7" customWidth="1"/>
    <col min="14851" max="14854" width="9.28515625" style="7" customWidth="1"/>
    <col min="14855" max="15104" width="11.42578125" style="7"/>
    <col min="15105" max="15105" width="23.5703125" style="7" customWidth="1"/>
    <col min="15106" max="15106" width="10.7109375" style="7" customWidth="1"/>
    <col min="15107" max="15110" width="9.28515625" style="7" customWidth="1"/>
    <col min="15111" max="15360" width="11.42578125" style="7"/>
    <col min="15361" max="15361" width="23.5703125" style="7" customWidth="1"/>
    <col min="15362" max="15362" width="10.7109375" style="7" customWidth="1"/>
    <col min="15363" max="15366" width="9.28515625" style="7" customWidth="1"/>
    <col min="15367" max="15616" width="11.42578125" style="7"/>
    <col min="15617" max="15617" width="23.5703125" style="7" customWidth="1"/>
    <col min="15618" max="15618" width="10.7109375" style="7" customWidth="1"/>
    <col min="15619" max="15622" width="9.28515625" style="7" customWidth="1"/>
    <col min="15623" max="15872" width="11.42578125" style="7"/>
    <col min="15873" max="15873" width="23.5703125" style="7" customWidth="1"/>
    <col min="15874" max="15874" width="10.7109375" style="7" customWidth="1"/>
    <col min="15875" max="15878" width="9.28515625" style="7" customWidth="1"/>
    <col min="15879" max="16128" width="11.42578125" style="7"/>
    <col min="16129" max="16129" width="23.5703125" style="7" customWidth="1"/>
    <col min="16130" max="16130" width="10.7109375" style="7" customWidth="1"/>
    <col min="16131" max="16134" width="9.28515625" style="7" customWidth="1"/>
    <col min="16135" max="16384" width="11.42578125" style="7"/>
  </cols>
  <sheetData>
    <row r="1" spans="1:14" ht="39" customHeight="1" thickBot="1">
      <c r="A1" s="43" t="str">
        <f>VLOOKUP($L$1,Liste!$A$4:$AJ$16,33,TRUE)</f>
        <v>Fiche d'inspection de regard N°1</v>
      </c>
      <c r="B1" s="44"/>
      <c r="C1" s="44"/>
      <c r="D1" s="44"/>
      <c r="E1" s="44"/>
      <c r="F1" s="44"/>
      <c r="G1" s="44"/>
      <c r="H1" s="44"/>
      <c r="I1" s="44"/>
      <c r="J1" s="45"/>
      <c r="L1" s="30">
        <v>1</v>
      </c>
      <c r="N1" s="20" t="str">
        <f>VLOOKUP($L$1,Liste!$A$4:$AF$16,31,TRUE)</f>
        <v>DSCF1772</v>
      </c>
    </row>
    <row r="4" spans="1:14" ht="17.25" customHeight="1">
      <c r="A4" s="25" t="s">
        <v>32</v>
      </c>
      <c r="B4" s="22"/>
      <c r="C4" s="22"/>
      <c r="D4" s="24"/>
      <c r="F4" s="26" t="s">
        <v>11</v>
      </c>
      <c r="G4" s="22" t="s">
        <v>33</v>
      </c>
      <c r="H4" s="33" t="str">
        <f>VLOOKUP($L$1,Liste!$A$4:$AF$16,12,TRUE)</f>
        <v>X</v>
      </c>
      <c r="I4" s="22" t="s">
        <v>34</v>
      </c>
      <c r="J4" s="33" t="str">
        <f>VLOOKUP($L$1,Liste!$A$4:$AF$16,13,TRUE)</f>
        <v>-</v>
      </c>
      <c r="L4" s="42" t="s">
        <v>75</v>
      </c>
    </row>
    <row r="5" spans="1:14">
      <c r="G5" s="7">
        <v>2</v>
      </c>
    </row>
    <row r="6" spans="1:14" ht="21.75" customHeight="1">
      <c r="A6" s="8" t="s">
        <v>35</v>
      </c>
      <c r="B6" s="27" t="str">
        <f>VLOOKUP($L$1,Liste!$A$4:$AF$16,2,TRUE)</f>
        <v>EU1</v>
      </c>
      <c r="C6" s="9"/>
      <c r="D6" s="10"/>
      <c r="F6" s="25" t="s">
        <v>0</v>
      </c>
      <c r="G6" s="22"/>
      <c r="H6" s="22"/>
      <c r="I6" s="22"/>
      <c r="J6" s="24"/>
    </row>
    <row r="7" spans="1:14" ht="6.75" customHeight="1">
      <c r="A7" s="11"/>
      <c r="B7" s="12"/>
      <c r="C7" s="12"/>
      <c r="D7" s="13"/>
    </row>
    <row r="8" spans="1:14" ht="21.75" customHeight="1">
      <c r="A8" s="11" t="s">
        <v>36</v>
      </c>
      <c r="B8" s="20" t="str">
        <f>VLOOKUP($L$1,Liste!$A$4:$AF$16,3,TRUE)</f>
        <v>dsfds</v>
      </c>
      <c r="C8" s="12"/>
      <c r="D8" s="13"/>
      <c r="F8" s="8" t="s">
        <v>37</v>
      </c>
      <c r="G8" s="9"/>
      <c r="H8" s="9"/>
      <c r="I8" s="9"/>
      <c r="J8" s="10"/>
    </row>
    <row r="9" spans="1:14" ht="9.75" customHeight="1">
      <c r="A9" s="11"/>
      <c r="B9" s="12"/>
      <c r="C9" s="12"/>
      <c r="D9" s="13"/>
      <c r="F9" s="11"/>
      <c r="G9" s="12"/>
      <c r="H9" s="12"/>
      <c r="I9" s="12"/>
      <c r="J9" s="13"/>
    </row>
    <row r="10" spans="1:14" ht="21.75" customHeight="1">
      <c r="A10" s="11" t="s">
        <v>38</v>
      </c>
      <c r="B10" s="14">
        <f>VLOOKUP($L$1,Liste!$A$4:$AF$16,4,TRUE)</f>
        <v>42855</v>
      </c>
      <c r="C10" s="12"/>
      <c r="D10" s="13"/>
      <c r="F10" s="39" t="str">
        <f>VLOOKUP($L$1,Liste!$A$4:$AF$16,14,TRUE)</f>
        <v>X</v>
      </c>
      <c r="G10" s="12" t="s">
        <v>14</v>
      </c>
      <c r="H10" s="34">
        <f>VLOOKUP($L$1,Liste!$A$4:$AF$16,16,TRUE)</f>
        <v>11</v>
      </c>
      <c r="I10" s="12" t="s">
        <v>39</v>
      </c>
      <c r="J10" s="13"/>
    </row>
    <row r="11" spans="1:14" ht="8.25" customHeight="1">
      <c r="A11" s="11"/>
      <c r="B11" s="12"/>
      <c r="C11" s="12"/>
      <c r="D11" s="13"/>
      <c r="F11" s="11"/>
      <c r="G11" s="12"/>
      <c r="H11" s="12"/>
      <c r="I11" s="12"/>
      <c r="J11" s="13"/>
    </row>
    <row r="12" spans="1:14" ht="21.75" customHeight="1">
      <c r="A12" s="15" t="s">
        <v>40</v>
      </c>
      <c r="B12" s="28" t="s">
        <v>41</v>
      </c>
      <c r="C12" s="16"/>
      <c r="D12" s="17"/>
      <c r="F12" s="39">
        <f>VLOOKUP($L$1,Liste!$A$4:$AF$16,15)</f>
        <v>0</v>
      </c>
      <c r="G12" s="12" t="s">
        <v>15</v>
      </c>
      <c r="H12" s="34">
        <f>VLOOKUP($L$1,Liste!$A$4:$AF$16,17,TRUE)</f>
        <v>0</v>
      </c>
      <c r="I12" s="12" t="s">
        <v>17</v>
      </c>
      <c r="J12" s="13"/>
    </row>
    <row r="13" spans="1:14" ht="8.25" customHeight="1">
      <c r="F13" s="11"/>
      <c r="G13" s="12"/>
      <c r="H13" s="12"/>
      <c r="I13" s="12"/>
      <c r="J13" s="13"/>
    </row>
    <row r="14" spans="1:14" ht="21.75" customHeight="1">
      <c r="A14" s="25" t="s">
        <v>6</v>
      </c>
      <c r="B14" s="22"/>
      <c r="C14" s="22"/>
      <c r="D14" s="24"/>
      <c r="F14" s="39">
        <f>VLOOKUP($L$1,Liste!$A$4:$AF$16,18,TRUE)</f>
        <v>0</v>
      </c>
      <c r="G14" s="12" t="s">
        <v>42</v>
      </c>
      <c r="H14" s="34">
        <f>VLOOKUP($L$1,Liste!$A$4:$AF$16,19,TRUE)</f>
        <v>0</v>
      </c>
      <c r="I14" s="12" t="s">
        <v>43</v>
      </c>
      <c r="J14" s="13"/>
    </row>
    <row r="15" spans="1:14" ht="7.5" customHeight="1">
      <c r="F15" s="11"/>
      <c r="G15" s="12"/>
      <c r="H15" s="12"/>
      <c r="I15" s="12"/>
      <c r="J15" s="13"/>
    </row>
    <row r="16" spans="1:14" ht="21.75" customHeight="1">
      <c r="A16" s="8" t="s">
        <v>44</v>
      </c>
      <c r="B16" s="27" t="str">
        <f>VLOOKUP($L$1,Liste!$A$4:$AF$16,5,TRUE)</f>
        <v>X</v>
      </c>
      <c r="C16" s="9"/>
      <c r="D16" s="10"/>
      <c r="F16" s="39">
        <f>VLOOKUP($L$1,Liste!$A$4:$AF$16,20,TRUE)</f>
        <v>0</v>
      </c>
      <c r="G16" s="12" t="s">
        <v>45</v>
      </c>
      <c r="H16" s="34">
        <f>VLOOKUP($L$1,Liste!$A$4:$AF$16,21,TRUE)</f>
        <v>0</v>
      </c>
      <c r="I16" s="12" t="s">
        <v>21</v>
      </c>
      <c r="J16" s="40">
        <f>VLOOKUP($L$1,Liste!$A$4:$AF$16,22,TRUE)</f>
        <v>0</v>
      </c>
    </row>
    <row r="17" spans="1:10" ht="7.5" customHeight="1">
      <c r="A17" s="11"/>
      <c r="B17" s="12"/>
      <c r="C17" s="12"/>
      <c r="D17" s="13"/>
      <c r="F17" s="11"/>
      <c r="G17" s="12"/>
      <c r="H17" s="12"/>
      <c r="I17" s="12"/>
      <c r="J17" s="13"/>
    </row>
    <row r="18" spans="1:10" ht="21.75" customHeight="1">
      <c r="A18" s="11" t="s">
        <v>4</v>
      </c>
      <c r="B18" s="20" t="str">
        <f>VLOOKUP($L$1,Liste!$A$4:$AF$16,6,TRUE)</f>
        <v>X</v>
      </c>
      <c r="C18" s="12"/>
      <c r="D18" s="13"/>
      <c r="F18" s="11" t="s">
        <v>46</v>
      </c>
      <c r="G18" s="12"/>
      <c r="H18" s="12"/>
      <c r="I18" s="12"/>
      <c r="J18" s="13"/>
    </row>
    <row r="19" spans="1:10" ht="7.5" customHeight="1">
      <c r="A19" s="11"/>
      <c r="B19" s="12"/>
      <c r="C19" s="12"/>
      <c r="D19" s="13"/>
      <c r="F19" s="11"/>
      <c r="G19" s="12"/>
      <c r="H19" s="12"/>
      <c r="I19" s="12"/>
      <c r="J19" s="13"/>
    </row>
    <row r="20" spans="1:10" ht="21.75" customHeight="1">
      <c r="A20" s="11" t="s">
        <v>5</v>
      </c>
      <c r="B20" s="20" t="str">
        <f>VLOOKUP($L$1,Liste!$A$4:$AF$16,7,TRUE)</f>
        <v>X</v>
      </c>
      <c r="C20" s="12"/>
      <c r="D20" s="13"/>
      <c r="F20" s="11" t="s">
        <v>47</v>
      </c>
      <c r="G20" s="34">
        <f>VLOOKUP($L$1,Liste!$A$4:$AF$16,23,TRUE)</f>
        <v>0</v>
      </c>
      <c r="H20" s="12"/>
      <c r="I20" s="12" t="s">
        <v>48</v>
      </c>
      <c r="J20" s="40">
        <f>VLOOKUP($L$1,Liste!$A$4:$AF$16,24,TRUE)</f>
        <v>0</v>
      </c>
    </row>
    <row r="21" spans="1:10" ht="6.75" customHeight="1">
      <c r="A21" s="11"/>
      <c r="B21" s="12"/>
      <c r="C21" s="12"/>
      <c r="D21" s="13"/>
      <c r="F21" s="11"/>
      <c r="G21" s="12"/>
      <c r="H21" s="12"/>
      <c r="I21" s="12"/>
      <c r="J21" s="13"/>
    </row>
    <row r="22" spans="1:10" ht="21.75" customHeight="1">
      <c r="A22" s="15" t="s">
        <v>49</v>
      </c>
      <c r="B22" s="28" t="str">
        <f>VLOOKUP($L$1,Liste!$A$4:$AF$16,8,TRUE)</f>
        <v>dgswg</v>
      </c>
      <c r="C22" s="16"/>
      <c r="D22" s="17"/>
      <c r="F22" s="11" t="s">
        <v>50</v>
      </c>
      <c r="G22" s="12"/>
      <c r="H22" s="41">
        <f>VLOOKUP($L$1,Liste!$A$4:$AF$16,25,TRUE)</f>
        <v>1000</v>
      </c>
      <c r="I22" s="12"/>
      <c r="J22" s="13"/>
    </row>
    <row r="23" spans="1:10" ht="6" customHeight="1">
      <c r="F23" s="11"/>
      <c r="G23" s="12"/>
      <c r="H23" s="12"/>
      <c r="I23" s="12"/>
      <c r="J23" s="13"/>
    </row>
    <row r="24" spans="1:10" ht="21.75" customHeight="1">
      <c r="A24" s="25" t="s">
        <v>7</v>
      </c>
      <c r="B24" s="22"/>
      <c r="C24" s="22"/>
      <c r="D24" s="24"/>
      <c r="F24" s="15" t="s">
        <v>51</v>
      </c>
      <c r="G24" s="16"/>
      <c r="H24" s="28" t="str">
        <f>VLOOKUP($L$1,Liste!$A$4:$AF$16,26,TRUE)</f>
        <v>PVC</v>
      </c>
      <c r="I24" s="16"/>
      <c r="J24" s="17"/>
    </row>
    <row r="25" spans="1:10" ht="7.5" customHeight="1">
      <c r="F25" s="12"/>
      <c r="G25" s="12"/>
      <c r="H25" s="12"/>
      <c r="I25" s="12"/>
      <c r="J25" s="12"/>
    </row>
    <row r="26" spans="1:10" ht="21.75" customHeight="1">
      <c r="A26" s="8" t="s">
        <v>52</v>
      </c>
      <c r="B26" s="19"/>
      <c r="C26" s="9"/>
      <c r="D26" s="10"/>
      <c r="F26" s="25" t="s">
        <v>28</v>
      </c>
      <c r="G26" s="22"/>
      <c r="H26" s="22"/>
      <c r="I26" s="22"/>
      <c r="J26" s="24"/>
    </row>
    <row r="27" spans="1:10" ht="6" customHeight="1">
      <c r="A27" s="11"/>
      <c r="B27" s="20"/>
      <c r="C27" s="12"/>
      <c r="D27" s="13"/>
      <c r="F27" s="12"/>
      <c r="G27" s="12"/>
      <c r="H27" s="12"/>
      <c r="I27" s="12"/>
      <c r="J27" s="12"/>
    </row>
    <row r="28" spans="1:10" ht="21.75" customHeight="1">
      <c r="A28" s="11" t="s">
        <v>8</v>
      </c>
      <c r="B28" s="20"/>
      <c r="C28" s="12"/>
      <c r="D28" s="13"/>
      <c r="F28" s="8" t="s">
        <v>53</v>
      </c>
      <c r="G28" s="9"/>
      <c r="H28" s="9" t="str">
        <f>VLOOKUP($L$1,Liste!$A$4:$AF$16,27,TRUE)</f>
        <v>200 AC</v>
      </c>
      <c r="I28" s="9"/>
      <c r="J28" s="10"/>
    </row>
    <row r="29" spans="1:10" ht="6.75" customHeight="1">
      <c r="A29" s="11"/>
      <c r="B29" s="20"/>
      <c r="C29" s="12"/>
      <c r="D29" s="13"/>
      <c r="F29" s="11"/>
      <c r="G29" s="12"/>
      <c r="H29" s="12"/>
      <c r="I29" s="12"/>
      <c r="J29" s="13"/>
    </row>
    <row r="30" spans="1:10" ht="21" customHeight="1">
      <c r="A30" s="11" t="s">
        <v>9</v>
      </c>
      <c r="B30" s="20"/>
      <c r="C30" s="12"/>
      <c r="D30" s="13"/>
      <c r="F30" s="11" t="s">
        <v>55</v>
      </c>
      <c r="G30" s="12"/>
      <c r="H30" s="12" t="str">
        <f>VLOOKUP($L$1,Liste!$A$4:$AF$16,28,TRUE)</f>
        <v>200 PVC</v>
      </c>
      <c r="I30" s="12"/>
      <c r="J30" s="13"/>
    </row>
    <row r="31" spans="1:10" ht="7.5" customHeight="1">
      <c r="A31" s="11"/>
      <c r="B31" s="20"/>
      <c r="C31" s="12"/>
      <c r="D31" s="13"/>
      <c r="F31" s="11"/>
      <c r="G31" s="12"/>
      <c r="H31" s="12"/>
      <c r="I31" s="12"/>
      <c r="J31" s="13"/>
    </row>
    <row r="32" spans="1:10" ht="15" customHeight="1">
      <c r="A32" s="11" t="s">
        <v>10</v>
      </c>
      <c r="B32" s="20"/>
      <c r="C32" s="12"/>
      <c r="D32" s="13"/>
      <c r="F32" s="11" t="s">
        <v>56</v>
      </c>
      <c r="G32" s="12"/>
      <c r="H32" s="12" t="str">
        <f>VLOOKUP($L$1,Liste!$A$4:$AF$16,29,TRUE)</f>
        <v>201 PVC</v>
      </c>
      <c r="I32" s="12"/>
      <c r="J32" s="13"/>
    </row>
    <row r="33" spans="1:12">
      <c r="A33" s="15"/>
      <c r="B33" s="16"/>
      <c r="C33" s="16"/>
      <c r="D33" s="17"/>
      <c r="F33" s="15"/>
      <c r="G33" s="16"/>
      <c r="H33" s="16"/>
      <c r="I33" s="16"/>
      <c r="J33" s="17"/>
    </row>
    <row r="35" spans="1:12" ht="15.75">
      <c r="A35" s="21"/>
      <c r="B35" s="22"/>
      <c r="C35" s="22"/>
      <c r="D35" s="22"/>
      <c r="E35" s="23" t="s">
        <v>57</v>
      </c>
      <c r="F35" s="22"/>
      <c r="G35" s="22"/>
      <c r="H35" s="22"/>
      <c r="I35" s="22"/>
      <c r="J35" s="24"/>
    </row>
    <row r="36" spans="1:12" ht="15.75">
      <c r="E36" s="18"/>
      <c r="G36" s="16"/>
    </row>
    <row r="37" spans="1:12" ht="15.75">
      <c r="A37" s="36" t="s">
        <v>61</v>
      </c>
      <c r="B37" s="38">
        <f>VLOOKUP($L$1,Liste!$A$4:$AF$16,30,TRUE)</f>
        <v>1.45</v>
      </c>
      <c r="C37" s="37" t="s">
        <v>74</v>
      </c>
      <c r="D37" s="9"/>
      <c r="E37" s="9"/>
      <c r="F37" s="9"/>
      <c r="H37" s="9"/>
      <c r="I37" s="9"/>
      <c r="J37" s="10"/>
      <c r="L37" s="31"/>
    </row>
    <row r="38" spans="1:12">
      <c r="A38" s="11"/>
      <c r="B38" s="12"/>
      <c r="C38" s="12"/>
      <c r="D38" s="12"/>
      <c r="E38" s="12"/>
      <c r="F38" s="12"/>
      <c r="G38" s="12"/>
      <c r="H38" s="12"/>
      <c r="I38" s="12"/>
      <c r="J38" s="13"/>
    </row>
    <row r="39" spans="1:12">
      <c r="A39" s="11"/>
      <c r="B39" s="12"/>
      <c r="C39" s="12"/>
      <c r="D39" s="12"/>
      <c r="E39" s="12"/>
      <c r="F39" s="12"/>
      <c r="G39" s="12"/>
      <c r="H39" s="12"/>
      <c r="I39" s="12"/>
      <c r="J39" s="13"/>
    </row>
    <row r="40" spans="1:12">
      <c r="A40" s="11"/>
      <c r="B40" s="12"/>
      <c r="C40" s="12"/>
      <c r="D40" s="12"/>
      <c r="E40" s="12"/>
      <c r="F40" s="12"/>
      <c r="G40" s="12"/>
      <c r="H40" s="12"/>
      <c r="I40" s="12"/>
      <c r="J40" s="13"/>
      <c r="L40" s="7" t="s">
        <v>59</v>
      </c>
    </row>
    <row r="41" spans="1:12">
      <c r="A41" s="11"/>
      <c r="B41" s="12"/>
      <c r="C41" s="12"/>
      <c r="D41" s="12"/>
      <c r="E41" s="12"/>
      <c r="F41" s="12"/>
      <c r="G41" s="12"/>
      <c r="H41" s="12"/>
      <c r="I41" s="12"/>
      <c r="J41" s="13"/>
    </row>
    <row r="42" spans="1:12">
      <c r="A42" s="11"/>
      <c r="B42" s="12"/>
      <c r="C42" s="12"/>
      <c r="D42" s="12"/>
      <c r="E42" s="12"/>
      <c r="F42" s="12"/>
      <c r="G42" s="12"/>
      <c r="H42" s="12"/>
      <c r="I42" s="12"/>
      <c r="J42" s="13"/>
    </row>
    <row r="43" spans="1:12">
      <c r="A43" s="11"/>
      <c r="B43" s="12"/>
      <c r="C43" s="12"/>
      <c r="D43" s="12"/>
      <c r="E43" s="12"/>
      <c r="F43" s="12"/>
      <c r="G43" s="12"/>
      <c r="H43" s="12"/>
      <c r="I43" s="12"/>
      <c r="J43" s="13"/>
    </row>
    <row r="44" spans="1:12">
      <c r="A44" s="11"/>
      <c r="B44" s="12"/>
      <c r="C44" s="12"/>
      <c r="D44" s="12"/>
      <c r="E44" s="12"/>
      <c r="F44" s="12"/>
      <c r="G44" s="12"/>
      <c r="H44" s="12"/>
      <c r="I44" s="12"/>
      <c r="J44" s="13"/>
      <c r="L44" s="29"/>
    </row>
    <row r="45" spans="1:12">
      <c r="A45" s="11"/>
      <c r="B45" s="12"/>
      <c r="C45" s="12"/>
      <c r="D45" s="12"/>
      <c r="E45" s="12"/>
      <c r="F45" s="12"/>
      <c r="G45" s="12"/>
      <c r="H45" s="12"/>
      <c r="I45" s="12"/>
      <c r="J45" s="13"/>
      <c r="L45" s="29"/>
    </row>
    <row r="46" spans="1:12">
      <c r="A46" s="11"/>
      <c r="B46" s="12"/>
      <c r="C46" s="12"/>
      <c r="D46" s="12"/>
      <c r="E46" s="12"/>
      <c r="F46" s="12"/>
      <c r="G46" s="12"/>
      <c r="H46" s="12"/>
      <c r="I46" s="12"/>
      <c r="J46" s="13"/>
    </row>
    <row r="47" spans="1:12">
      <c r="A47" s="11"/>
      <c r="B47" s="12"/>
      <c r="C47" s="12"/>
      <c r="D47" s="12"/>
      <c r="E47" s="12"/>
      <c r="F47" s="12"/>
      <c r="G47" s="12"/>
      <c r="H47" s="12"/>
      <c r="I47" s="12"/>
      <c r="J47" s="13"/>
    </row>
    <row r="48" spans="1:12">
      <c r="A48" s="11"/>
      <c r="B48" s="12"/>
      <c r="C48" s="12"/>
      <c r="D48" s="12"/>
      <c r="E48" s="12"/>
      <c r="F48" s="12"/>
      <c r="G48" s="12"/>
      <c r="H48" s="12"/>
      <c r="I48" s="12"/>
      <c r="J48" s="13"/>
    </row>
    <row r="49" spans="1:10">
      <c r="A49" s="11"/>
      <c r="B49" s="12"/>
      <c r="C49" s="12"/>
      <c r="D49" s="12"/>
      <c r="E49" s="12"/>
      <c r="F49" s="12"/>
      <c r="G49" s="12"/>
      <c r="H49" s="12"/>
      <c r="I49" s="12"/>
      <c r="J49" s="13"/>
    </row>
    <row r="50" spans="1:10">
      <c r="A50" s="11"/>
      <c r="B50" s="12"/>
      <c r="C50" s="12"/>
      <c r="D50" s="12"/>
      <c r="E50" s="12"/>
      <c r="F50" s="12"/>
      <c r="G50" s="12"/>
      <c r="H50" s="12"/>
      <c r="I50" s="12"/>
      <c r="J50" s="13"/>
    </row>
    <row r="51" spans="1:10">
      <c r="A51" s="11"/>
      <c r="B51" s="12"/>
      <c r="C51" s="12"/>
      <c r="D51" s="12"/>
      <c r="E51" s="12"/>
      <c r="F51" s="12"/>
      <c r="G51" s="12"/>
      <c r="H51" s="12"/>
      <c r="I51" s="12"/>
      <c r="J51" s="13"/>
    </row>
    <row r="52" spans="1:10">
      <c r="A52" s="11"/>
      <c r="B52" s="12"/>
      <c r="C52" s="12"/>
      <c r="D52" s="12"/>
      <c r="E52" s="12"/>
      <c r="F52" s="12"/>
      <c r="G52" s="12"/>
      <c r="H52" s="12"/>
      <c r="I52" s="12"/>
      <c r="J52" s="13"/>
    </row>
    <row r="53" spans="1:10">
      <c r="A53" s="11"/>
      <c r="B53" s="12"/>
      <c r="C53" s="12"/>
      <c r="D53" s="12"/>
      <c r="E53" s="12"/>
      <c r="F53" s="12"/>
      <c r="G53" s="12"/>
      <c r="H53" s="12"/>
      <c r="I53" s="12"/>
      <c r="J53" s="13"/>
    </row>
    <row r="54" spans="1:10">
      <c r="A54" s="11"/>
      <c r="B54" s="12"/>
      <c r="C54" s="12"/>
      <c r="D54" s="12"/>
      <c r="E54" s="12"/>
      <c r="F54" s="12"/>
      <c r="G54" s="12"/>
      <c r="H54" s="12"/>
      <c r="I54" s="12"/>
      <c r="J54" s="13"/>
    </row>
    <row r="55" spans="1:10">
      <c r="A55" s="11"/>
      <c r="B55" s="12"/>
      <c r="C55" s="12"/>
      <c r="D55" s="12"/>
      <c r="E55" s="12"/>
      <c r="F55" s="12"/>
      <c r="G55" s="12"/>
      <c r="H55" s="12"/>
      <c r="I55" s="12"/>
      <c r="J55" s="13"/>
    </row>
    <row r="56" spans="1:10">
      <c r="A56" s="11"/>
      <c r="B56" s="12"/>
      <c r="C56" s="12"/>
      <c r="D56" s="12"/>
      <c r="E56" s="12"/>
      <c r="F56" s="12"/>
      <c r="G56" s="12"/>
      <c r="H56" s="12"/>
      <c r="I56" s="12"/>
      <c r="J56" s="13"/>
    </row>
    <row r="57" spans="1:10">
      <c r="A57" s="11"/>
      <c r="B57" s="12"/>
      <c r="C57" s="12"/>
      <c r="D57" s="12"/>
      <c r="E57" s="12"/>
      <c r="F57" s="12"/>
      <c r="G57" s="12"/>
      <c r="H57" s="12"/>
      <c r="I57" s="12"/>
      <c r="J57" s="13"/>
    </row>
    <row r="58" spans="1:10">
      <c r="A58" s="11"/>
      <c r="B58" s="12"/>
      <c r="C58" s="12"/>
      <c r="D58" s="12"/>
      <c r="E58" s="12"/>
      <c r="F58" s="12"/>
      <c r="G58" s="12"/>
      <c r="H58" s="12"/>
      <c r="I58" s="12"/>
      <c r="J58" s="13"/>
    </row>
    <row r="59" spans="1:10">
      <c r="A59" s="11"/>
      <c r="B59" s="12"/>
      <c r="C59" s="12"/>
      <c r="D59" s="12"/>
      <c r="E59" s="12"/>
      <c r="F59" s="12"/>
      <c r="G59" s="12"/>
      <c r="H59" s="12"/>
      <c r="I59" s="12"/>
      <c r="J59" s="13"/>
    </row>
    <row r="60" spans="1:10">
      <c r="A60" s="11"/>
      <c r="B60" s="12"/>
      <c r="C60" s="12"/>
      <c r="D60" s="12"/>
      <c r="E60" s="12"/>
      <c r="F60" s="12"/>
      <c r="G60" s="12"/>
      <c r="H60" s="12"/>
      <c r="I60" s="12"/>
      <c r="J60" s="13"/>
    </row>
    <row r="61" spans="1:10">
      <c r="A61" s="15"/>
      <c r="B61" s="16"/>
      <c r="C61" s="16"/>
      <c r="D61" s="16"/>
      <c r="E61" s="16"/>
      <c r="F61" s="16"/>
      <c r="G61" s="16"/>
      <c r="H61" s="16"/>
      <c r="I61" s="16"/>
      <c r="J61" s="17"/>
    </row>
    <row r="63" spans="1:10">
      <c r="A63" s="8" t="s">
        <v>58</v>
      </c>
      <c r="B63" s="9"/>
      <c r="C63" s="9"/>
      <c r="D63" s="9"/>
      <c r="E63" s="9"/>
      <c r="F63" s="9"/>
      <c r="G63" s="9"/>
      <c r="H63" s="9"/>
      <c r="I63" s="9"/>
      <c r="J63" s="10"/>
    </row>
    <row r="64" spans="1:10">
      <c r="A64" s="11"/>
      <c r="B64" s="12"/>
      <c r="C64" s="12"/>
      <c r="D64" s="12"/>
      <c r="E64" s="12"/>
      <c r="F64" s="12"/>
      <c r="G64" s="12"/>
      <c r="H64" s="12"/>
      <c r="I64" s="12"/>
      <c r="J64" s="13"/>
    </row>
    <row r="65" spans="1:10">
      <c r="A65" s="11"/>
      <c r="B65" s="12"/>
      <c r="C65" s="12"/>
      <c r="D65" s="12"/>
      <c r="E65" s="12"/>
      <c r="F65" s="12"/>
      <c r="G65" s="12"/>
      <c r="H65" s="12"/>
      <c r="I65" s="12"/>
      <c r="J65" s="13"/>
    </row>
    <row r="66" spans="1:10">
      <c r="A66" s="11"/>
      <c r="B66" s="12"/>
      <c r="C66" s="12"/>
      <c r="D66" s="12"/>
      <c r="E66" s="12"/>
      <c r="F66" s="12"/>
      <c r="G66" s="12"/>
      <c r="H66" s="12"/>
      <c r="I66" s="12"/>
      <c r="J66" s="13"/>
    </row>
    <row r="67" spans="1:10">
      <c r="A67" s="11"/>
      <c r="B67" s="12"/>
      <c r="C67" s="12"/>
      <c r="D67" s="12"/>
      <c r="E67" s="12"/>
      <c r="F67" s="12"/>
      <c r="G67" s="12"/>
      <c r="H67" s="12"/>
      <c r="I67" s="12"/>
      <c r="J67" s="13"/>
    </row>
    <row r="68" spans="1:10">
      <c r="A68" s="11"/>
      <c r="B68" s="12"/>
      <c r="C68" s="12"/>
      <c r="D68" s="12"/>
      <c r="E68" s="12"/>
      <c r="F68" s="12"/>
      <c r="G68" s="12"/>
      <c r="H68" s="12"/>
      <c r="I68" s="12"/>
      <c r="J68" s="13"/>
    </row>
    <row r="69" spans="1:10">
      <c r="A69" s="11"/>
      <c r="B69" s="12"/>
      <c r="C69" s="12"/>
      <c r="D69" s="12"/>
      <c r="E69" s="12"/>
      <c r="F69" s="12"/>
      <c r="G69" s="12"/>
      <c r="H69" s="12"/>
      <c r="I69" s="12"/>
      <c r="J69" s="13"/>
    </row>
    <row r="70" spans="1:10">
      <c r="A70" s="11"/>
      <c r="B70" s="12"/>
      <c r="C70" s="12"/>
      <c r="D70" s="12"/>
      <c r="E70" s="12"/>
      <c r="F70" s="12"/>
      <c r="G70" s="12"/>
      <c r="H70" s="12"/>
      <c r="I70" s="12"/>
      <c r="J70" s="13"/>
    </row>
    <row r="71" spans="1:10">
      <c r="A71" s="15"/>
      <c r="B71" s="16"/>
      <c r="C71" s="16"/>
      <c r="D71" s="16"/>
      <c r="E71" s="16"/>
      <c r="F71" s="16"/>
      <c r="G71" s="16"/>
      <c r="H71" s="16"/>
      <c r="I71" s="16"/>
      <c r="J71" s="17"/>
    </row>
  </sheetData>
  <mergeCells count="1">
    <mergeCell ref="A1:J1"/>
  </mergeCells>
  <printOptions horizontalCentered="1" verticalCentered="1"/>
  <pageMargins left="0.39370078740157483" right="0.39370078740157483" top="0.59055118110236227" bottom="0.59055118110236227" header="0.51181102362204722" footer="0.51181102362204722"/>
  <pageSetup paperSize="9" scale="77" orientation="portrait" r:id="rId1"/>
  <headerFooter alignWithMargins="0">
    <oddFooter>&amp;LEF-ETUDES&amp;RCommune de PLEUMELEUC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XFD104857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formulaire</vt:lpstr>
      <vt:lpstr>Feuil3</vt:lpstr>
      <vt:lpstr>formulaire!Zone_d_impression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2017-04-20T07:53:55Z</dcterms:created>
  <dcterms:modified xsi:type="dcterms:W3CDTF">2017-04-20T09:36:40Z</dcterms:modified>
</cp:coreProperties>
</file>