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CCPPY\Desktop\"/>
    </mc:Choice>
  </mc:AlternateContent>
  <bookViews>
    <workbookView xWindow="0" yWindow="0" windowWidth="21600" windowHeight="6585"/>
  </bookViews>
  <sheets>
    <sheet name="paramètres d'entrée" sheetId="4" r:id="rId1"/>
    <sheet name="fiche" sheetId="9" r:id="rId2"/>
    <sheet name="Base de données" sheetId="2" r:id="rId3"/>
    <sheet name="intensités" sheetId="6" state="hidden" r:id="rId4"/>
    <sheet name="niveaux sonores" sheetId="8" state="hidden" r:id="rId5"/>
    <sheet name="tailles" sheetId="5" state="hidden" r:id="rId6"/>
    <sheet name="-4-8" sheetId="1" state="hidden" r:id="rId7"/>
    <sheet name="-2-6" sheetId="3" state="hidden" r:id="rId8"/>
  </sheets>
  <externalReferences>
    <externalReference r:id="rId9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1" i="2" l="1"/>
  <c r="B5" i="9" l="1"/>
  <c r="B6" i="9"/>
  <c r="B7" i="9"/>
  <c r="E18" i="9"/>
  <c r="E19" i="9"/>
  <c r="B24" i="9"/>
  <c r="B28" i="9"/>
  <c r="B35" i="9"/>
  <c r="A2" i="9" l="1"/>
  <c r="S16" i="2"/>
  <c r="J21" i="8"/>
  <c r="I21" i="8"/>
  <c r="J20" i="8"/>
  <c r="I20" i="8"/>
  <c r="J19" i="8"/>
  <c r="I19" i="8"/>
  <c r="J18" i="8"/>
  <c r="I18" i="8"/>
  <c r="J17" i="8"/>
  <c r="I17" i="8"/>
  <c r="J16" i="8"/>
  <c r="I16" i="8"/>
  <c r="J15" i="8"/>
  <c r="I15" i="8"/>
  <c r="J14" i="8"/>
  <c r="I14" i="8"/>
  <c r="J13" i="8"/>
  <c r="I13" i="8"/>
  <c r="J12" i="8"/>
  <c r="I12" i="8"/>
  <c r="J11" i="8"/>
  <c r="I11" i="8"/>
  <c r="J10" i="8"/>
  <c r="I10" i="8"/>
  <c r="J9" i="8"/>
  <c r="I9" i="8"/>
  <c r="J8" i="8"/>
  <c r="I8" i="8"/>
  <c r="J7" i="8"/>
  <c r="I7" i="8"/>
  <c r="I6" i="8"/>
  <c r="J5" i="8"/>
  <c r="I5" i="8"/>
  <c r="J4" i="8"/>
  <c r="I4" i="8"/>
  <c r="W21" i="2" l="1"/>
  <c r="V20" i="2"/>
  <c r="V16" i="2"/>
  <c r="S14" i="2"/>
  <c r="S11" i="2"/>
  <c r="W39" i="2" s="1"/>
  <c r="S21" i="2" l="1"/>
  <c r="B16" i="9" s="1"/>
  <c r="S20" i="2"/>
  <c r="B15" i="9" s="1"/>
  <c r="W41" i="2"/>
  <c r="W33" i="2"/>
  <c r="S29" i="2" a="1"/>
  <c r="S29" i="2" s="1"/>
  <c r="D35" i="4" l="1"/>
  <c r="W37" i="2" l="1"/>
  <c r="H29" i="4" s="1"/>
  <c r="E11" i="9" s="1"/>
  <c r="H25" i="4"/>
  <c r="E29" i="9" s="1"/>
  <c r="H33" i="4"/>
  <c r="E30" i="9" s="1"/>
  <c r="W35" i="2"/>
  <c r="H27" i="4" s="1"/>
  <c r="E10" i="9" s="1"/>
  <c r="W49" i="2" l="1"/>
  <c r="H41" i="4" s="1"/>
  <c r="E15" i="9" s="1"/>
  <c r="W47" i="2"/>
  <c r="H39" i="4" s="1"/>
  <c r="E35" i="9" s="1"/>
  <c r="W45" i="2"/>
  <c r="H37" i="4" s="1"/>
  <c r="E33" i="9" s="1"/>
  <c r="H31" i="4"/>
  <c r="E23" i="9" s="1"/>
  <c r="D43" i="4"/>
  <c r="E24" i="9" s="1"/>
  <c r="S49" i="2"/>
  <c r="D41" i="4" s="1"/>
  <c r="B38" i="9" s="1"/>
  <c r="S47" i="2" l="1"/>
  <c r="D39" i="4" s="1"/>
  <c r="B39" i="9" s="1"/>
  <c r="S45" i="2"/>
  <c r="D37" i="4" s="1"/>
  <c r="B37" i="9" s="1"/>
  <c r="S41" i="2"/>
  <c r="D33" i="4" s="1"/>
  <c r="B33" i="9" s="1"/>
  <c r="W31" i="2" a="1"/>
  <c r="W31" i="2" s="1"/>
  <c r="H23" i="4" s="1"/>
  <c r="W29" i="2" a="1"/>
  <c r="W29" i="2" s="1"/>
  <c r="H21" i="4" s="1"/>
  <c r="E6" i="9" s="1"/>
  <c r="S39" i="2" a="1"/>
  <c r="S39" i="2" s="1"/>
  <c r="D31" i="4" s="1"/>
  <c r="B10" i="9" s="1"/>
  <c r="S37" i="2" a="1"/>
  <c r="S37" i="2" s="1"/>
  <c r="D29" i="4" s="1"/>
  <c r="B19" i="9" s="1"/>
  <c r="S35" i="2" a="1"/>
  <c r="S35" i="2" s="1"/>
  <c r="D27" i="4" s="1"/>
  <c r="B18" i="9" s="1"/>
  <c r="S33" i="2" a="1"/>
  <c r="S33" i="2" s="1"/>
  <c r="D25" i="4" s="1"/>
  <c r="B29" i="9" s="1"/>
  <c r="S31" i="2" a="1"/>
  <c r="S31" i="2" s="1"/>
  <c r="D23" i="4" s="1"/>
  <c r="E5" i="9" s="1"/>
  <c r="D21" i="4"/>
  <c r="B9" i="9" s="1"/>
  <c r="W43" i="2"/>
  <c r="R25" i="2" a="1"/>
  <c r="R25" i="2" s="1"/>
  <c r="J55" i="1" l="1"/>
  <c r="I55" i="1"/>
  <c r="H55" i="1"/>
  <c r="G55" i="1"/>
  <c r="F55" i="1"/>
  <c r="E55" i="1"/>
  <c r="D55" i="1"/>
  <c r="C55" i="1"/>
  <c r="J44" i="1"/>
  <c r="I44" i="1"/>
  <c r="H44" i="1"/>
  <c r="G44" i="1"/>
  <c r="F44" i="1"/>
  <c r="E44" i="1"/>
  <c r="D44" i="1"/>
  <c r="C44" i="1"/>
  <c r="J23" i="1"/>
  <c r="J63" i="1" s="1"/>
  <c r="I23" i="1"/>
  <c r="I63" i="1" s="1"/>
  <c r="H23" i="1"/>
  <c r="H63" i="1" s="1"/>
  <c r="G23" i="1"/>
  <c r="G63" i="1" s="1"/>
  <c r="F23" i="1"/>
  <c r="F63" i="1" s="1"/>
  <c r="E23" i="1"/>
  <c r="E63" i="1" s="1"/>
  <c r="D23" i="1"/>
  <c r="D63" i="1" s="1"/>
  <c r="C23" i="1"/>
  <c r="C63" i="1" s="1"/>
  <c r="J12" i="1"/>
  <c r="J49" i="1" s="1"/>
  <c r="I12" i="1"/>
  <c r="I49" i="1" s="1"/>
  <c r="H12" i="1"/>
  <c r="H49" i="1" s="1"/>
  <c r="G12" i="1"/>
  <c r="G15" i="1" s="1"/>
  <c r="F12" i="1"/>
  <c r="F49" i="1" s="1"/>
  <c r="E12" i="1"/>
  <c r="E49" i="1" s="1"/>
  <c r="D12" i="1"/>
  <c r="D49" i="1" s="1"/>
  <c r="C12" i="1"/>
  <c r="J52" i="1" s="1"/>
  <c r="H35" i="4"/>
  <c r="C15" i="1" l="1"/>
  <c r="G16" i="1"/>
  <c r="G17" i="1"/>
  <c r="C19" i="1"/>
  <c r="C20" i="1"/>
  <c r="G20" i="1"/>
  <c r="C26" i="1"/>
  <c r="G26" i="1"/>
  <c r="C27" i="1"/>
  <c r="G27" i="1"/>
  <c r="C28" i="1"/>
  <c r="G28" i="1"/>
  <c r="C30" i="1"/>
  <c r="G30" i="1"/>
  <c r="C31" i="1"/>
  <c r="G31" i="1"/>
  <c r="C47" i="1"/>
  <c r="G47" i="1"/>
  <c r="C48" i="1"/>
  <c r="G48" i="1"/>
  <c r="C49" i="1"/>
  <c r="G49" i="1"/>
  <c r="C51" i="1"/>
  <c r="G51" i="1"/>
  <c r="C52" i="1"/>
  <c r="G52" i="1"/>
  <c r="C58" i="1"/>
  <c r="G58" i="1"/>
  <c r="C59" i="1"/>
  <c r="G59" i="1"/>
  <c r="C60" i="1"/>
  <c r="G60" i="1"/>
  <c r="C62" i="1"/>
  <c r="G62" i="1"/>
  <c r="D15" i="1"/>
  <c r="H15" i="1"/>
  <c r="D16" i="1"/>
  <c r="H16" i="1"/>
  <c r="D17" i="1"/>
  <c r="H17" i="1"/>
  <c r="D19" i="1"/>
  <c r="H19" i="1"/>
  <c r="D20" i="1"/>
  <c r="H20" i="1"/>
  <c r="D26" i="1"/>
  <c r="H26" i="1"/>
  <c r="D27" i="1"/>
  <c r="H27" i="1"/>
  <c r="D28" i="1"/>
  <c r="H28" i="1"/>
  <c r="D30" i="1"/>
  <c r="H30" i="1"/>
  <c r="D31" i="1"/>
  <c r="H31" i="1"/>
  <c r="D47" i="1"/>
  <c r="H47" i="1"/>
  <c r="D48" i="1"/>
  <c r="H48" i="1"/>
  <c r="D51" i="1"/>
  <c r="H51" i="1"/>
  <c r="D52" i="1"/>
  <c r="H52" i="1"/>
  <c r="D58" i="1"/>
  <c r="H58" i="1"/>
  <c r="D59" i="1"/>
  <c r="H59" i="1"/>
  <c r="D60" i="1"/>
  <c r="H60" i="1"/>
  <c r="D62" i="1"/>
  <c r="H62" i="1"/>
  <c r="C16" i="1"/>
  <c r="C17" i="1"/>
  <c r="G19" i="1"/>
  <c r="E15" i="1"/>
  <c r="I15" i="1"/>
  <c r="E16" i="1"/>
  <c r="I16" i="1"/>
  <c r="E17" i="1"/>
  <c r="I17" i="1"/>
  <c r="E19" i="1"/>
  <c r="I19" i="1"/>
  <c r="E20" i="1"/>
  <c r="I20" i="1"/>
  <c r="E26" i="1"/>
  <c r="I26" i="1"/>
  <c r="E27" i="1"/>
  <c r="I27" i="1"/>
  <c r="E28" i="1"/>
  <c r="I28" i="1"/>
  <c r="E30" i="1"/>
  <c r="I30" i="1"/>
  <c r="E31" i="1"/>
  <c r="I31" i="1"/>
  <c r="E47" i="1"/>
  <c r="I47" i="1"/>
  <c r="E48" i="1"/>
  <c r="I48" i="1"/>
  <c r="E51" i="1"/>
  <c r="I51" i="1"/>
  <c r="E52" i="1"/>
  <c r="I52" i="1"/>
  <c r="E58" i="1"/>
  <c r="I58" i="1"/>
  <c r="E59" i="1"/>
  <c r="I59" i="1"/>
  <c r="E60" i="1"/>
  <c r="I60" i="1"/>
  <c r="E62" i="1"/>
  <c r="I62" i="1"/>
  <c r="F15" i="1"/>
  <c r="J15" i="1"/>
  <c r="F16" i="1"/>
  <c r="J16" i="1"/>
  <c r="F17" i="1"/>
  <c r="J17" i="1"/>
  <c r="F19" i="1"/>
  <c r="J19" i="1"/>
  <c r="F20" i="1"/>
  <c r="J20" i="1"/>
  <c r="F26" i="1"/>
  <c r="J26" i="1"/>
  <c r="F27" i="1"/>
  <c r="J27" i="1"/>
  <c r="F28" i="1"/>
  <c r="J28" i="1"/>
  <c r="F30" i="1"/>
  <c r="J30" i="1"/>
  <c r="F31" i="1"/>
  <c r="J31" i="1"/>
  <c r="F47" i="1"/>
  <c r="J47" i="1"/>
  <c r="F48" i="1"/>
  <c r="J48" i="1"/>
  <c r="F51" i="1"/>
  <c r="J51" i="1"/>
  <c r="F52" i="1"/>
  <c r="F58" i="1"/>
  <c r="J58" i="1"/>
  <c r="F59" i="1"/>
  <c r="J59" i="1"/>
  <c r="F60" i="1"/>
  <c r="J60" i="1"/>
  <c r="F62" i="1"/>
  <c r="J62" i="1"/>
</calcChain>
</file>

<file path=xl/sharedStrings.xml><?xml version="1.0" encoding="utf-8"?>
<sst xmlns="http://schemas.openxmlformats.org/spreadsheetml/2006/main" count="971" uniqueCount="158">
  <si>
    <r>
      <t xml:space="preserve">Unités Process Perfs à -4/-8°C, </t>
    </r>
    <r>
      <rPr>
        <b/>
        <sz val="11"/>
        <color rgb="FF000000"/>
        <rFont val="Calibri"/>
        <family val="2"/>
      </rPr>
      <t>30% de MEG</t>
    </r>
    <r>
      <rPr>
        <sz val="11"/>
        <color rgb="FF000000"/>
        <rFont val="Calibri"/>
        <family val="2"/>
      </rPr>
      <t xml:space="preserve"> et 35°C amb. </t>
    </r>
    <r>
      <rPr>
        <b/>
        <sz val="11"/>
        <color rgb="FF000000"/>
        <rFont val="Calibri"/>
        <family val="2"/>
      </rPr>
      <t>Non XLN</t>
    </r>
  </si>
  <si>
    <r>
      <t xml:space="preserve">Unités Process Perfs à -4/-8°C, </t>
    </r>
    <r>
      <rPr>
        <b/>
        <sz val="11"/>
        <color rgb="FF000000"/>
        <rFont val="Calibri"/>
        <family val="2"/>
      </rPr>
      <t>35% de MPG</t>
    </r>
    <r>
      <rPr>
        <sz val="11"/>
        <color rgb="FF000000"/>
        <rFont val="Calibri"/>
        <family val="2"/>
      </rPr>
      <t xml:space="preserve"> et 35°C amb. </t>
    </r>
    <r>
      <rPr>
        <b/>
        <sz val="11"/>
        <color rgb="FF000000"/>
        <rFont val="Calibri"/>
        <family val="2"/>
      </rPr>
      <t xml:space="preserve"> XLN</t>
    </r>
  </si>
  <si>
    <t>C.C.</t>
  </si>
  <si>
    <t>EER</t>
  </si>
  <si>
    <t>P.I.</t>
  </si>
  <si>
    <t>l/s</t>
  </si>
  <si>
    <t>kPa</t>
  </si>
  <si>
    <t>C.C. net</t>
  </si>
  <si>
    <t>EER net</t>
  </si>
  <si>
    <t>P.I. net</t>
  </si>
  <si>
    <t>I max</t>
  </si>
  <si>
    <t>Intensité de démarrage</t>
  </si>
  <si>
    <t>155 SE</t>
  </si>
  <si>
    <t>250 SE</t>
  </si>
  <si>
    <t>350 SE</t>
  </si>
  <si>
    <t>155 HSS</t>
  </si>
  <si>
    <t>250 HSS</t>
  </si>
  <si>
    <t>350 HSS</t>
  </si>
  <si>
    <t>rapport 30 à 33%</t>
  </si>
  <si>
    <r>
      <t xml:space="preserve">Unités Process Perfs à -4/-8°C, </t>
    </r>
    <r>
      <rPr>
        <b/>
        <sz val="11"/>
        <color rgb="FF000000"/>
        <rFont val="Calibri"/>
        <family val="2"/>
      </rPr>
      <t>33% de MEG</t>
    </r>
    <r>
      <rPr>
        <sz val="11"/>
        <color rgb="FF000000"/>
        <rFont val="Calibri"/>
        <family val="2"/>
      </rPr>
      <t xml:space="preserve"> et 35°C amb. </t>
    </r>
    <r>
      <rPr>
        <b/>
        <sz val="11"/>
        <color rgb="FF000000"/>
        <rFont val="Calibri"/>
        <family val="2"/>
      </rPr>
      <t>Non XLN</t>
    </r>
  </si>
  <si>
    <r>
      <t xml:space="preserve">Unités Process Perfs à -4/-8°C, </t>
    </r>
    <r>
      <rPr>
        <b/>
        <sz val="11"/>
        <color rgb="FF000000"/>
        <rFont val="Calibri"/>
        <family val="2"/>
      </rPr>
      <t>35% de MPG</t>
    </r>
    <r>
      <rPr>
        <sz val="11"/>
        <color rgb="FF000000"/>
        <rFont val="Calibri"/>
        <family val="2"/>
      </rPr>
      <t xml:space="preserve"> et 35°C amb. </t>
    </r>
    <r>
      <rPr>
        <b/>
        <sz val="11"/>
        <color rgb="FF000000"/>
        <rFont val="Calibri"/>
        <family val="2"/>
      </rPr>
      <t>Non XLN</t>
    </r>
  </si>
  <si>
    <t>rapport 30 à 35%</t>
  </si>
  <si>
    <r>
      <t xml:space="preserve">Unités Process Perfs à -4/-8°C, </t>
    </r>
    <r>
      <rPr>
        <b/>
        <sz val="11"/>
        <color rgb="FF000000"/>
        <rFont val="Calibri"/>
        <family val="2"/>
      </rPr>
      <t>35% de MEG</t>
    </r>
    <r>
      <rPr>
        <sz val="11"/>
        <color rgb="FF000000"/>
        <rFont val="Calibri"/>
        <family val="2"/>
      </rPr>
      <t xml:space="preserve"> et 35°C amb. </t>
    </r>
    <r>
      <rPr>
        <b/>
        <sz val="11"/>
        <color rgb="FF000000"/>
        <rFont val="Calibri"/>
        <family val="2"/>
      </rPr>
      <t>Non XLN</t>
    </r>
  </si>
  <si>
    <r>
      <t xml:space="preserve">Unités Process Perfs à -4/-8°C, </t>
    </r>
    <r>
      <rPr>
        <b/>
        <sz val="11"/>
        <color rgb="FF000000"/>
        <rFont val="Calibri"/>
        <family val="2"/>
      </rPr>
      <t>30% de MEG</t>
    </r>
    <r>
      <rPr>
        <sz val="11"/>
        <color rgb="FF000000"/>
        <rFont val="Calibri"/>
        <family val="2"/>
      </rPr>
      <t xml:space="preserve"> et 35°C amb. </t>
    </r>
    <r>
      <rPr>
        <b/>
        <sz val="11"/>
        <color rgb="FF000000"/>
        <rFont val="Calibri"/>
        <family val="2"/>
      </rPr>
      <t>XLN</t>
    </r>
  </si>
  <si>
    <r>
      <t xml:space="preserve">Unités Process Perfs à -4/-8°C, </t>
    </r>
    <r>
      <rPr>
        <b/>
        <sz val="11"/>
        <color rgb="FF000000"/>
        <rFont val="Calibri"/>
        <family val="2"/>
      </rPr>
      <t>33% de MEG</t>
    </r>
    <r>
      <rPr>
        <sz val="11"/>
        <color rgb="FF000000"/>
        <rFont val="Calibri"/>
        <family val="2"/>
      </rPr>
      <t xml:space="preserve"> et 35°C amb. </t>
    </r>
    <r>
      <rPr>
        <b/>
        <sz val="11"/>
        <color rgb="FF000000"/>
        <rFont val="Calibri"/>
        <family val="2"/>
      </rPr>
      <t>XLN</t>
    </r>
  </si>
  <si>
    <r>
      <t xml:space="preserve">Unités Process Perfs à -4/-8°C, </t>
    </r>
    <r>
      <rPr>
        <b/>
        <sz val="11"/>
        <color rgb="FF000000"/>
        <rFont val="Calibri"/>
        <family val="2"/>
      </rPr>
      <t>35% de MEG</t>
    </r>
    <r>
      <rPr>
        <sz val="11"/>
        <color rgb="FF000000"/>
        <rFont val="Calibri"/>
        <family val="2"/>
      </rPr>
      <t xml:space="preserve"> et 35°C amb. </t>
    </r>
    <r>
      <rPr>
        <b/>
        <sz val="11"/>
        <color rgb="FF000000"/>
        <rFont val="Calibri"/>
        <family val="2"/>
      </rPr>
      <t>XLN</t>
    </r>
  </si>
  <si>
    <t>SE</t>
  </si>
  <si>
    <t>HSS</t>
  </si>
  <si>
    <t>-4/-8</t>
  </si>
  <si>
    <t>-2/-6</t>
  </si>
  <si>
    <t>XLN</t>
  </si>
  <si>
    <r>
      <t xml:space="preserve">Unités Process Perfs à -2/-6°C, </t>
    </r>
    <r>
      <rPr>
        <b/>
        <sz val="11"/>
        <color rgb="FF000000"/>
        <rFont val="Calibri"/>
        <family val="2"/>
      </rPr>
      <t>30% de MEG</t>
    </r>
    <r>
      <rPr>
        <sz val="11"/>
        <color rgb="FF000000"/>
        <rFont val="Calibri"/>
        <family val="2"/>
      </rPr>
      <t xml:space="preserve"> et 35°C amb. </t>
    </r>
    <r>
      <rPr>
        <b/>
        <sz val="11"/>
        <color rgb="FF000000"/>
        <rFont val="Calibri"/>
        <family val="2"/>
      </rPr>
      <t>Non XLN</t>
    </r>
  </si>
  <si>
    <r>
      <t xml:space="preserve">Unités Process Perfs à -2/-6°C, </t>
    </r>
    <r>
      <rPr>
        <b/>
        <sz val="11"/>
        <color rgb="FF000000"/>
        <rFont val="Calibri"/>
        <family val="2"/>
      </rPr>
      <t>30% de MPG</t>
    </r>
    <r>
      <rPr>
        <sz val="11"/>
        <color rgb="FF000000"/>
        <rFont val="Calibri"/>
        <family val="2"/>
      </rPr>
      <t xml:space="preserve"> et 35°C amb. </t>
    </r>
    <r>
      <rPr>
        <b/>
        <sz val="11"/>
        <color rgb="FF000000"/>
        <rFont val="Calibri"/>
        <family val="2"/>
      </rPr>
      <t>Non XLN</t>
    </r>
  </si>
  <si>
    <r>
      <t xml:space="preserve">Unités Process Perfs à -2/-6°C, </t>
    </r>
    <r>
      <rPr>
        <b/>
        <sz val="11"/>
        <color rgb="FF000000"/>
        <rFont val="Calibri"/>
        <family val="2"/>
      </rPr>
      <t>30% de MEG</t>
    </r>
    <r>
      <rPr>
        <sz val="11"/>
        <color rgb="FF000000"/>
        <rFont val="Calibri"/>
        <family val="2"/>
      </rPr>
      <t xml:space="preserve"> et 35°C amb.</t>
    </r>
    <r>
      <rPr>
        <b/>
        <sz val="11"/>
        <color rgb="FF000000"/>
        <rFont val="Calibri"/>
        <family val="2"/>
      </rPr>
      <t xml:space="preserve"> XLN</t>
    </r>
  </si>
  <si>
    <r>
      <t xml:space="preserve">Unités Process Perfs à -2/-6°C, </t>
    </r>
    <r>
      <rPr>
        <b/>
        <sz val="11"/>
        <color rgb="FF000000"/>
        <rFont val="Calibri"/>
        <family val="2"/>
      </rPr>
      <t>30% de MPG</t>
    </r>
    <r>
      <rPr>
        <sz val="11"/>
        <color rgb="FF000000"/>
        <rFont val="Calibri"/>
        <family val="2"/>
      </rPr>
      <t xml:space="preserve"> et 35°C amb. </t>
    </r>
    <r>
      <rPr>
        <b/>
        <sz val="11"/>
        <color rgb="FF000000"/>
        <rFont val="Calibri"/>
        <family val="2"/>
      </rPr>
      <t xml:space="preserve"> XLN</t>
    </r>
  </si>
  <si>
    <t>Régime</t>
  </si>
  <si>
    <t>fluide</t>
  </si>
  <si>
    <t>atténuation</t>
  </si>
  <si>
    <t>proportion fluide</t>
  </si>
  <si>
    <t>Efficacité</t>
  </si>
  <si>
    <t>Taille</t>
  </si>
  <si>
    <t>Sélection des entrées</t>
  </si>
  <si>
    <t>Paramètres d'enregistrement</t>
  </si>
  <si>
    <t>Informations générales</t>
  </si>
  <si>
    <t xml:space="preserve"> Information du condenseur</t>
  </si>
  <si>
    <t xml:space="preserve"> tonnage nominal de l'unité</t>
  </si>
  <si>
    <t xml:space="preserve"> température de l'air</t>
  </si>
  <si>
    <t>°C</t>
  </si>
  <si>
    <t>de 20 à 45 °C</t>
  </si>
  <si>
    <t>type d'unité</t>
  </si>
  <si>
    <t>Information de l'évaporateur</t>
  </si>
  <si>
    <t>niveau sonore</t>
  </si>
  <si>
    <t>température de sortie du fluide</t>
  </si>
  <si>
    <t>Refrigérant</t>
  </si>
  <si>
    <t>R134A</t>
  </si>
  <si>
    <t>type de fluide</t>
  </si>
  <si>
    <t>ethylene glycol</t>
  </si>
  <si>
    <t>Sorties générales</t>
  </si>
  <si>
    <t>CC</t>
  </si>
  <si>
    <t>kW</t>
  </si>
  <si>
    <t>P.I</t>
  </si>
  <si>
    <t>Intensité maximale</t>
  </si>
  <si>
    <t>A</t>
  </si>
  <si>
    <t>L/s</t>
  </si>
  <si>
    <t>Intensité sonore</t>
  </si>
  <si>
    <t>dB</t>
  </si>
  <si>
    <t>Chute de pression à l'évaporateur</t>
  </si>
  <si>
    <t>Niveau de pression sonore à 10m</t>
  </si>
  <si>
    <t>Nombre de ventilateurs</t>
  </si>
  <si>
    <t>Longueur</t>
  </si>
  <si>
    <t>mm</t>
  </si>
  <si>
    <t>Intensité démarrage</t>
  </si>
  <si>
    <t>Largeur</t>
  </si>
  <si>
    <t>Tension de l'unité</t>
  </si>
  <si>
    <t>V</t>
  </si>
  <si>
    <t>Hauteur</t>
  </si>
  <si>
    <t>charge fluide frigorigène circuit 1</t>
  </si>
  <si>
    <t>kg</t>
  </si>
  <si>
    <t>poids en ordre de marche</t>
  </si>
  <si>
    <t>charge fluide frigorigène circuit  2</t>
  </si>
  <si>
    <t>poids de l'unité à l'expédition</t>
  </si>
  <si>
    <t>point de gel évap.</t>
  </si>
  <si>
    <t>Débit d'air total condenseur (m3/s)</t>
  </si>
  <si>
    <t xml:space="preserve"> XLN</t>
  </si>
  <si>
    <t>propylene glycol</t>
  </si>
  <si>
    <t>SN</t>
  </si>
  <si>
    <t>LN</t>
  </si>
  <si>
    <t>RTAF PROCESS</t>
  </si>
  <si>
    <t>Atténuation</t>
  </si>
  <si>
    <t>hauteur</t>
  </si>
  <si>
    <t>poids livraison</t>
  </si>
  <si>
    <t>charge ff c1</t>
  </si>
  <si>
    <t>charge ff c2</t>
  </si>
  <si>
    <t>Modèles RTAF standards</t>
  </si>
  <si>
    <t>Machines</t>
  </si>
  <si>
    <t>intensité max</t>
  </si>
  <si>
    <t>Intensité max</t>
  </si>
  <si>
    <t xml:space="preserve">155 SE </t>
  </si>
  <si>
    <t>250 SE     </t>
  </si>
  <si>
    <t>350 SE  </t>
  </si>
  <si>
    <t>Puissance sonore en dBA</t>
  </si>
  <si>
    <t>Niveau de pression sonore (10m) en dBA</t>
  </si>
  <si>
    <t>205 XE</t>
  </si>
  <si>
    <t>245 HSE</t>
  </si>
  <si>
    <t>310 XE     </t>
  </si>
  <si>
    <t>310 HSE</t>
  </si>
  <si>
    <t>410 XE   </t>
  </si>
  <si>
    <t>450 HSE        </t>
  </si>
  <si>
    <t>Information générale</t>
  </si>
  <si>
    <t>Tonnage nominal de l'unité</t>
  </si>
  <si>
    <t>Efficacité brute (EER (kw/kw))</t>
  </si>
  <si>
    <t>Type d'unité</t>
  </si>
  <si>
    <t>Système d'atténuation sonore</t>
  </si>
  <si>
    <t>Type de réfrigérant</t>
  </si>
  <si>
    <t>Capacité brute (kW)</t>
  </si>
  <si>
    <t>Capacité nette (kW)</t>
  </si>
  <si>
    <t>Données évaporateur</t>
  </si>
  <si>
    <t>Plage de temp. évap. &amp; type d'application</t>
  </si>
  <si>
    <t>Temp. sortie basse (&lt;-5°C)</t>
  </si>
  <si>
    <t>Température d'entrée d'eau (°C)</t>
  </si>
  <si>
    <t>Point de gel évap.</t>
  </si>
  <si>
    <t>Température de sortie d'eau (°C)</t>
  </si>
  <si>
    <t xml:space="preserve">Configuration évaporateur </t>
  </si>
  <si>
    <t>débit évap. (L/s)</t>
  </si>
  <si>
    <t>Type de fluide</t>
  </si>
  <si>
    <t>pertes de charge à l'évaporateur (kPa)</t>
  </si>
  <si>
    <t>concentration de fluide évap.</t>
  </si>
  <si>
    <t>Données condenseur</t>
  </si>
  <si>
    <t>Plage temp. Condenseur</t>
  </si>
  <si>
    <t>Nombre de ventilateurs condenseur</t>
  </si>
  <si>
    <t>Temprature ambiante (°C)</t>
  </si>
  <si>
    <t>Type d'échangeur</t>
  </si>
  <si>
    <t>Altitude (m)</t>
  </si>
  <si>
    <t>0,0m</t>
  </si>
  <si>
    <t>Données électriques</t>
  </si>
  <si>
    <t>Tension de l'unité (V)</t>
  </si>
  <si>
    <t>Puissance absorbée par l'unité (kW)</t>
  </si>
  <si>
    <t>Intensité maximale (A)</t>
  </si>
  <si>
    <t>Longueur (mm)</t>
  </si>
  <si>
    <t>Largeur (mm)</t>
  </si>
  <si>
    <t>Hauteur (mm)</t>
  </si>
  <si>
    <t>Poids de l'unité à l'expédition (kg)</t>
  </si>
  <si>
    <t>Poids en ordre de marche (kg)</t>
  </si>
  <si>
    <t>turbulateurs</t>
  </si>
  <si>
    <t xml:space="preserve">passes standards avec </t>
  </si>
  <si>
    <t xml:space="preserve">Micro canaux </t>
  </si>
  <si>
    <t>aluminium</t>
  </si>
  <si>
    <t>Basse temp. Amb</t>
  </si>
  <si>
    <t xml:space="preserve"> (-18°C / +46°C)</t>
  </si>
  <si>
    <t>Charge fluide frigorigène</t>
  </si>
  <si>
    <t xml:space="preserve"> circuit 1 (kg)</t>
  </si>
  <si>
    <t xml:space="preserve"> circuit 2 (kg)</t>
  </si>
  <si>
    <t xml:space="preserve"> de l'unité (A)</t>
  </si>
  <si>
    <t>Fiche technique pdf</t>
  </si>
  <si>
    <t>fiche technique</t>
  </si>
  <si>
    <t>Puissance sonore (dBA)</t>
  </si>
  <si>
    <t>Niveau de pression sonore à 10 m (dBA)</t>
  </si>
  <si>
    <t>Efficacité nette (EER (kw/kw))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</si>
</sst>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theme="1"/>
      <name val="Times New Roman"/>
      <family val="1"/>
    </font>
    <font>
      <sz val="11"/>
      <color rgb="FFFF0000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6"/>
      <name val="Calibri"/>
      <family val="2"/>
    </font>
    <font>
      <sz val="10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9BBF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DB5B5"/>
        <bgColor indexed="64"/>
      </patternFill>
    </fill>
    <fill>
      <patternFill patternType="solid">
        <fgColor rgb="FF82FEBA"/>
        <bgColor indexed="64"/>
      </patternFill>
    </fill>
    <fill>
      <patternFill patternType="solid">
        <fgColor rgb="FFF3F0C3"/>
        <bgColor indexed="64"/>
      </patternFill>
    </fill>
    <fill>
      <patternFill patternType="solid">
        <fgColor rgb="FFCFFDE4"/>
        <bgColor indexed="64"/>
      </patternFill>
    </fill>
    <fill>
      <patternFill patternType="solid">
        <fgColor rgb="FFC0FCF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7EBFB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355">
    <xf numFmtId="0" fontId="0" fillId="0" borderId="0" xfId="0"/>
    <xf numFmtId="0" fontId="3" fillId="0" borderId="4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1" fillId="0" borderId="18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0" xfId="0" applyProtection="1"/>
    <xf numFmtId="0" fontId="0" fillId="0" borderId="0" xfId="0" applyProtection="1">
      <protection locked="0"/>
    </xf>
    <xf numFmtId="2" fontId="1" fillId="0" borderId="9" xfId="0" applyNumberFormat="1" applyFon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1" fillId="0" borderId="9" xfId="0" applyNumberFormat="1" applyFont="1" applyFill="1" applyBorder="1" applyAlignment="1">
      <alignment horizontal="center" vertical="center"/>
    </xf>
    <xf numFmtId="0" fontId="0" fillId="8" borderId="21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5" borderId="34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/>
    </xf>
    <xf numFmtId="0" fontId="0" fillId="5" borderId="35" xfId="0" applyFill="1" applyBorder="1" applyAlignment="1">
      <alignment horizontal="center"/>
    </xf>
    <xf numFmtId="0" fontId="0" fillId="5" borderId="34" xfId="0" applyFill="1" applyBorder="1"/>
    <xf numFmtId="0" fontId="0" fillId="5" borderId="36" xfId="0" applyFill="1" applyBorder="1"/>
    <xf numFmtId="0" fontId="0" fillId="5" borderId="9" xfId="0" applyFill="1" applyBorder="1" applyAlignment="1">
      <alignment horizontal="center" vertical="center"/>
    </xf>
    <xf numFmtId="0" fontId="0" fillId="5" borderId="9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9" xfId="0" applyFill="1" applyBorder="1"/>
    <xf numFmtId="0" fontId="0" fillId="5" borderId="10" xfId="0" applyFill="1" applyBorder="1"/>
    <xf numFmtId="0" fontId="0" fillId="5" borderId="19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/>
    </xf>
    <xf numFmtId="0" fontId="0" fillId="5" borderId="37" xfId="0" applyFill="1" applyBorder="1" applyAlignment="1">
      <alignment horizontal="center"/>
    </xf>
    <xf numFmtId="0" fontId="0" fillId="5" borderId="19" xfId="0" applyFill="1" applyBorder="1"/>
    <xf numFmtId="0" fontId="0" fillId="5" borderId="20" xfId="0" applyFill="1" applyBorder="1"/>
    <xf numFmtId="0" fontId="0" fillId="9" borderId="34" xfId="0" applyFill="1" applyBorder="1" applyAlignment="1">
      <alignment horizontal="center" vertical="center"/>
    </xf>
    <xf numFmtId="0" fontId="0" fillId="9" borderId="34" xfId="0" applyFill="1" applyBorder="1" applyAlignment="1">
      <alignment horizontal="center"/>
    </xf>
    <xf numFmtId="0" fontId="0" fillId="9" borderId="35" xfId="0" applyFill="1" applyBorder="1" applyAlignment="1">
      <alignment horizontal="center"/>
    </xf>
    <xf numFmtId="0" fontId="0" fillId="9" borderId="34" xfId="0" applyFill="1" applyBorder="1"/>
    <xf numFmtId="0" fontId="0" fillId="9" borderId="36" xfId="0" applyFill="1" applyBorder="1"/>
    <xf numFmtId="0" fontId="0" fillId="9" borderId="9" xfId="0" applyFill="1" applyBorder="1" applyAlignment="1">
      <alignment horizontal="center" vertical="center"/>
    </xf>
    <xf numFmtId="0" fontId="0" fillId="9" borderId="9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0" fillId="9" borderId="9" xfId="0" applyFill="1" applyBorder="1"/>
    <xf numFmtId="0" fontId="0" fillId="9" borderId="10" xfId="0" applyFill="1" applyBorder="1"/>
    <xf numFmtId="0" fontId="0" fillId="9" borderId="19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/>
    </xf>
    <xf numFmtId="0" fontId="0" fillId="9" borderId="37" xfId="0" applyFill="1" applyBorder="1" applyAlignment="1">
      <alignment horizontal="center"/>
    </xf>
    <xf numFmtId="0" fontId="0" fillId="9" borderId="19" xfId="0" applyFill="1" applyBorder="1"/>
    <xf numFmtId="0" fontId="0" fillId="9" borderId="20" xfId="0" applyFill="1" applyBorder="1"/>
    <xf numFmtId="0" fontId="0" fillId="10" borderId="34" xfId="0" applyFill="1" applyBorder="1" applyAlignment="1">
      <alignment horizontal="center" vertical="center"/>
    </xf>
    <xf numFmtId="0" fontId="0" fillId="10" borderId="34" xfId="0" applyFill="1" applyBorder="1" applyAlignment="1">
      <alignment horizontal="center"/>
    </xf>
    <xf numFmtId="0" fontId="0" fillId="10" borderId="35" xfId="0" applyFill="1" applyBorder="1" applyAlignment="1">
      <alignment horizontal="center"/>
    </xf>
    <xf numFmtId="0" fontId="0" fillId="10" borderId="34" xfId="0" applyFill="1" applyBorder="1"/>
    <xf numFmtId="0" fontId="0" fillId="10" borderId="36" xfId="0" applyFill="1" applyBorder="1"/>
    <xf numFmtId="0" fontId="0" fillId="10" borderId="9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9" xfId="0" applyFill="1" applyBorder="1"/>
    <xf numFmtId="0" fontId="0" fillId="10" borderId="10" xfId="0" applyFill="1" applyBorder="1"/>
    <xf numFmtId="0" fontId="0" fillId="10" borderId="19" xfId="0" applyFill="1" applyBorder="1" applyAlignment="1">
      <alignment horizontal="center" vertical="center"/>
    </xf>
    <xf numFmtId="0" fontId="0" fillId="10" borderId="19" xfId="0" applyFill="1" applyBorder="1" applyAlignment="1">
      <alignment horizontal="center"/>
    </xf>
    <xf numFmtId="0" fontId="0" fillId="10" borderId="37" xfId="0" applyFill="1" applyBorder="1" applyAlignment="1">
      <alignment horizontal="center"/>
    </xf>
    <xf numFmtId="0" fontId="0" fillId="10" borderId="19" xfId="0" applyFill="1" applyBorder="1"/>
    <xf numFmtId="0" fontId="0" fillId="10" borderId="20" xfId="0" applyFill="1" applyBorder="1"/>
    <xf numFmtId="0" fontId="0" fillId="11" borderId="34" xfId="0" applyFill="1" applyBorder="1" applyAlignment="1">
      <alignment horizontal="center" vertical="center"/>
    </xf>
    <xf numFmtId="0" fontId="0" fillId="11" borderId="34" xfId="0" applyFill="1" applyBorder="1" applyAlignment="1">
      <alignment horizontal="center"/>
    </xf>
    <xf numFmtId="0" fontId="0" fillId="11" borderId="35" xfId="0" applyFill="1" applyBorder="1" applyAlignment="1">
      <alignment horizontal="center"/>
    </xf>
    <xf numFmtId="0" fontId="0" fillId="11" borderId="34" xfId="0" applyFill="1" applyBorder="1"/>
    <xf numFmtId="0" fontId="0" fillId="11" borderId="36" xfId="0" applyFill="1" applyBorder="1"/>
    <xf numFmtId="0" fontId="0" fillId="11" borderId="9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9" xfId="0" applyFill="1" applyBorder="1"/>
    <xf numFmtId="0" fontId="0" fillId="11" borderId="10" xfId="0" applyFill="1" applyBorder="1"/>
    <xf numFmtId="0" fontId="0" fillId="11" borderId="19" xfId="0" applyFill="1" applyBorder="1" applyAlignment="1">
      <alignment horizontal="center" vertical="center"/>
    </xf>
    <xf numFmtId="0" fontId="0" fillId="11" borderId="19" xfId="0" applyFill="1" applyBorder="1" applyAlignment="1">
      <alignment horizontal="center"/>
    </xf>
    <xf numFmtId="0" fontId="0" fillId="11" borderId="37" xfId="0" applyFill="1" applyBorder="1" applyAlignment="1">
      <alignment horizontal="center"/>
    </xf>
    <xf numFmtId="0" fontId="0" fillId="11" borderId="19" xfId="0" applyFill="1" applyBorder="1"/>
    <xf numFmtId="0" fontId="0" fillId="11" borderId="20" xfId="0" applyFill="1" applyBorder="1"/>
    <xf numFmtId="0" fontId="0" fillId="12" borderId="34" xfId="0" applyFill="1" applyBorder="1" applyAlignment="1">
      <alignment horizontal="center" vertical="center"/>
    </xf>
    <xf numFmtId="0" fontId="0" fillId="12" borderId="34" xfId="0" applyFill="1" applyBorder="1" applyAlignment="1">
      <alignment horizontal="center"/>
    </xf>
    <xf numFmtId="0" fontId="0" fillId="12" borderId="35" xfId="0" applyFill="1" applyBorder="1" applyAlignment="1">
      <alignment horizontal="center"/>
    </xf>
    <xf numFmtId="0" fontId="0" fillId="12" borderId="34" xfId="0" applyFill="1" applyBorder="1"/>
    <xf numFmtId="0" fontId="0" fillId="12" borderId="36" xfId="0" applyFill="1" applyBorder="1"/>
    <xf numFmtId="0" fontId="0" fillId="12" borderId="9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0" fillId="12" borderId="9" xfId="0" applyFill="1" applyBorder="1"/>
    <xf numFmtId="0" fontId="0" fillId="12" borderId="10" xfId="0" applyFill="1" applyBorder="1"/>
    <xf numFmtId="0" fontId="0" fillId="12" borderId="19" xfId="0" applyFill="1" applyBorder="1" applyAlignment="1">
      <alignment horizontal="center" vertical="center"/>
    </xf>
    <xf numFmtId="0" fontId="0" fillId="12" borderId="19" xfId="0" applyFill="1" applyBorder="1" applyAlignment="1">
      <alignment horizontal="center"/>
    </xf>
    <xf numFmtId="0" fontId="0" fillId="12" borderId="37" xfId="0" applyFill="1" applyBorder="1" applyAlignment="1">
      <alignment horizontal="center"/>
    </xf>
    <xf numFmtId="0" fontId="0" fillId="12" borderId="19" xfId="0" applyFill="1" applyBorder="1"/>
    <xf numFmtId="0" fontId="0" fillId="12" borderId="20" xfId="0" applyFill="1" applyBorder="1"/>
    <xf numFmtId="0" fontId="0" fillId="13" borderId="34" xfId="0" applyFill="1" applyBorder="1" applyAlignment="1">
      <alignment horizontal="center" vertical="center"/>
    </xf>
    <xf numFmtId="0" fontId="0" fillId="13" borderId="34" xfId="0" applyFill="1" applyBorder="1" applyAlignment="1">
      <alignment horizontal="center"/>
    </xf>
    <xf numFmtId="0" fontId="0" fillId="13" borderId="35" xfId="0" applyFill="1" applyBorder="1" applyAlignment="1">
      <alignment horizontal="center"/>
    </xf>
    <xf numFmtId="0" fontId="0" fillId="13" borderId="34" xfId="0" applyFill="1" applyBorder="1"/>
    <xf numFmtId="0" fontId="0" fillId="13" borderId="36" xfId="0" applyFill="1" applyBorder="1"/>
    <xf numFmtId="0" fontId="0" fillId="13" borderId="9" xfId="0" applyFill="1" applyBorder="1" applyAlignment="1">
      <alignment horizontal="center" vertical="center"/>
    </xf>
    <xf numFmtId="0" fontId="0" fillId="13" borderId="9" xfId="0" applyFill="1" applyBorder="1" applyAlignment="1">
      <alignment horizontal="center"/>
    </xf>
    <xf numFmtId="0" fontId="0" fillId="13" borderId="13" xfId="0" applyFill="1" applyBorder="1" applyAlignment="1">
      <alignment horizontal="center"/>
    </xf>
    <xf numFmtId="0" fontId="0" fillId="13" borderId="9" xfId="0" applyFill="1" applyBorder="1"/>
    <xf numFmtId="0" fontId="0" fillId="13" borderId="10" xfId="0" applyFill="1" applyBorder="1"/>
    <xf numFmtId="0" fontId="0" fillId="13" borderId="19" xfId="0" applyFill="1" applyBorder="1" applyAlignment="1">
      <alignment horizontal="center" vertical="center"/>
    </xf>
    <xf numFmtId="0" fontId="0" fillId="13" borderId="19" xfId="0" applyFill="1" applyBorder="1" applyAlignment="1">
      <alignment horizontal="center"/>
    </xf>
    <xf numFmtId="0" fontId="0" fillId="13" borderId="37" xfId="0" applyFill="1" applyBorder="1" applyAlignment="1">
      <alignment horizontal="center"/>
    </xf>
    <xf numFmtId="0" fontId="0" fillId="13" borderId="19" xfId="0" applyFill="1" applyBorder="1"/>
    <xf numFmtId="0" fontId="0" fillId="13" borderId="20" xfId="0" applyFill="1" applyBorder="1"/>
    <xf numFmtId="0" fontId="0" fillId="8" borderId="17" xfId="0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9" borderId="36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0" fillId="10" borderId="36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0" fontId="0" fillId="10" borderId="20" xfId="0" applyFill="1" applyBorder="1" applyAlignment="1">
      <alignment horizontal="center"/>
    </xf>
    <xf numFmtId="0" fontId="0" fillId="11" borderId="36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11" borderId="20" xfId="0" applyFill="1" applyBorder="1" applyAlignment="1">
      <alignment horizontal="center"/>
    </xf>
    <xf numFmtId="0" fontId="0" fillId="14" borderId="34" xfId="0" applyFill="1" applyBorder="1" applyAlignment="1">
      <alignment horizontal="center" vertical="center"/>
    </xf>
    <xf numFmtId="0" fontId="0" fillId="14" borderId="36" xfId="0" applyFill="1" applyBorder="1" applyAlignment="1">
      <alignment horizontal="center"/>
    </xf>
    <xf numFmtId="0" fontId="0" fillId="14" borderId="9" xfId="0" applyFill="1" applyBorder="1" applyAlignment="1">
      <alignment horizontal="center" vertical="center"/>
    </xf>
    <xf numFmtId="0" fontId="0" fillId="14" borderId="10" xfId="0" applyFill="1" applyBorder="1" applyAlignment="1">
      <alignment horizontal="center"/>
    </xf>
    <xf numFmtId="0" fontId="0" fillId="14" borderId="19" xfId="0" applyFill="1" applyBorder="1" applyAlignment="1">
      <alignment horizontal="center" vertical="center"/>
    </xf>
    <xf numFmtId="0" fontId="0" fillId="14" borderId="20" xfId="0" applyFill="1" applyBorder="1" applyAlignment="1">
      <alignment horizontal="center"/>
    </xf>
    <xf numFmtId="0" fontId="0" fillId="13" borderId="36" xfId="0" applyFill="1" applyBorder="1" applyAlignment="1">
      <alignment horizontal="center"/>
    </xf>
    <xf numFmtId="0" fontId="0" fillId="13" borderId="10" xfId="0" applyFill="1" applyBorder="1" applyAlignment="1">
      <alignment horizontal="center"/>
    </xf>
    <xf numFmtId="0" fontId="0" fillId="13" borderId="20" xfId="0" applyFill="1" applyBorder="1" applyAlignment="1">
      <alignment horizontal="center"/>
    </xf>
    <xf numFmtId="0" fontId="0" fillId="8" borderId="21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9" xfId="0" applyFill="1" applyBorder="1" applyAlignment="1">
      <alignment horizontal="center"/>
    </xf>
    <xf numFmtId="0" fontId="0" fillId="13" borderId="9" xfId="0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6" borderId="32" xfId="0" quotePrefix="1" applyNumberFormat="1" applyFill="1" applyBorder="1" applyAlignment="1">
      <alignment vertical="center"/>
    </xf>
    <xf numFmtId="2" fontId="0" fillId="0" borderId="24" xfId="0" applyNumberFormat="1" applyBorder="1" applyAlignment="1">
      <alignment vertical="center"/>
    </xf>
    <xf numFmtId="2" fontId="0" fillId="0" borderId="17" xfId="0" applyNumberFormat="1" applyBorder="1" applyAlignment="1">
      <alignment vertical="center"/>
    </xf>
    <xf numFmtId="2" fontId="0" fillId="0" borderId="11" xfId="0" applyNumberFormat="1" applyBorder="1" applyProtection="1"/>
    <xf numFmtId="2" fontId="0" fillId="0" borderId="0" xfId="0" applyNumberFormat="1" applyBorder="1" applyProtection="1"/>
    <xf numFmtId="2" fontId="0" fillId="0" borderId="12" xfId="0" applyNumberFormat="1" applyBorder="1" applyProtection="1"/>
    <xf numFmtId="2" fontId="0" fillId="0" borderId="17" xfId="0" quotePrefix="1" applyNumberFormat="1" applyBorder="1" applyAlignment="1">
      <alignment vertical="center"/>
    </xf>
    <xf numFmtId="2" fontId="6" fillId="0" borderId="11" xfId="0" applyNumberFormat="1" applyFont="1" applyBorder="1" applyProtection="1"/>
    <xf numFmtId="2" fontId="6" fillId="0" borderId="0" xfId="0" applyNumberFormat="1" applyFont="1" applyBorder="1" applyProtection="1"/>
    <xf numFmtId="2" fontId="0" fillId="0" borderId="11" xfId="0" applyNumberFormat="1" applyFill="1" applyBorder="1" applyAlignment="1" applyProtection="1">
      <alignment horizontal="left" vertical="center"/>
    </xf>
    <xf numFmtId="2" fontId="0" fillId="0" borderId="0" xfId="0" applyNumberFormat="1" applyFill="1" applyBorder="1" applyAlignment="1" applyProtection="1">
      <alignment horizontal="left"/>
    </xf>
    <xf numFmtId="2" fontId="0" fillId="0" borderId="0" xfId="0" applyNumberFormat="1" applyBorder="1" applyAlignment="1" applyProtection="1">
      <alignment horizontal="center" vertical="center"/>
    </xf>
    <xf numFmtId="2" fontId="0" fillId="0" borderId="11" xfId="0" applyNumberFormat="1" applyFill="1" applyBorder="1" applyAlignment="1" applyProtection="1">
      <alignment horizontal="left"/>
    </xf>
    <xf numFmtId="2" fontId="0" fillId="0" borderId="0" xfId="0" quotePrefix="1" applyNumberFormat="1" applyBorder="1" applyProtection="1"/>
    <xf numFmtId="2" fontId="0" fillId="5" borderId="28" xfId="0" applyNumberFormat="1" applyFill="1" applyBorder="1" applyAlignment="1" applyProtection="1">
      <alignment horizontal="center" vertical="center"/>
    </xf>
    <xf numFmtId="2" fontId="0" fillId="0" borderId="0" xfId="0" applyNumberFormat="1" applyFill="1" applyBorder="1" applyAlignment="1" applyProtection="1">
      <alignment horizontal="center" vertical="center"/>
      <protection locked="0"/>
    </xf>
    <xf numFmtId="2" fontId="0" fillId="0" borderId="29" xfId="0" applyNumberFormat="1" applyBorder="1" applyProtection="1"/>
    <xf numFmtId="2" fontId="0" fillId="0" borderId="30" xfId="0" applyNumberFormat="1" applyBorder="1" applyProtection="1"/>
    <xf numFmtId="2" fontId="0" fillId="0" borderId="31" xfId="0" applyNumberFormat="1" applyBorder="1" applyProtection="1"/>
    <xf numFmtId="2" fontId="7" fillId="0" borderId="11" xfId="0" applyNumberFormat="1" applyFont="1" applyFill="1" applyBorder="1" applyAlignment="1" applyProtection="1">
      <alignment horizontal="left"/>
    </xf>
    <xf numFmtId="2" fontId="7" fillId="0" borderId="0" xfId="0" applyNumberFormat="1" applyFont="1" applyFill="1" applyBorder="1" applyAlignment="1" applyProtection="1">
      <alignment horizontal="center" vertical="center"/>
    </xf>
    <xf numFmtId="2" fontId="7" fillId="0" borderId="0" xfId="0" applyNumberFormat="1" applyFont="1" applyFill="1" applyBorder="1" applyAlignment="1" applyProtection="1">
      <alignment horizontal="left"/>
    </xf>
    <xf numFmtId="2" fontId="8" fillId="0" borderId="0" xfId="0" applyNumberFormat="1" applyFont="1" applyFill="1" applyBorder="1" applyAlignment="1" applyProtection="1">
      <alignment horizontal="left" vertical="center"/>
    </xf>
    <xf numFmtId="2" fontId="7" fillId="0" borderId="0" xfId="0" applyNumberFormat="1" applyFont="1" applyFill="1" applyBorder="1" applyAlignment="1" applyProtection="1">
      <alignment horizontal="left" vertical="center"/>
    </xf>
    <xf numFmtId="2" fontId="8" fillId="0" borderId="11" xfId="0" applyNumberFormat="1" applyFont="1" applyFill="1" applyBorder="1" applyAlignment="1" applyProtection="1">
      <alignment horizontal="left" vertical="center"/>
    </xf>
    <xf numFmtId="2" fontId="0" fillId="0" borderId="9" xfId="0" applyNumberFormat="1" applyBorder="1" applyAlignment="1">
      <alignment vertical="center"/>
    </xf>
    <xf numFmtId="2" fontId="0" fillId="0" borderId="11" xfId="0" applyNumberFormat="1" applyFont="1" applyBorder="1" applyAlignment="1" applyProtection="1">
      <alignment horizontal="left" vertical="center"/>
    </xf>
    <xf numFmtId="2" fontId="0" fillId="7" borderId="32" xfId="0" quotePrefix="1" applyNumberFormat="1" applyFill="1" applyBorder="1" applyAlignment="1">
      <alignment vertical="center"/>
    </xf>
    <xf numFmtId="2" fontId="0" fillId="0" borderId="0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4" borderId="34" xfId="0" applyFill="1" applyBorder="1" applyAlignment="1">
      <alignment horizontal="center"/>
    </xf>
    <xf numFmtId="0" fontId="0" fillId="14" borderId="9" xfId="0" applyFill="1" applyBorder="1" applyAlignment="1">
      <alignment horizontal="center"/>
    </xf>
    <xf numFmtId="0" fontId="0" fillId="14" borderId="19" xfId="0" applyFill="1" applyBorder="1" applyAlignment="1">
      <alignment horizontal="center"/>
    </xf>
    <xf numFmtId="0" fontId="0" fillId="13" borderId="36" xfId="0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0" fillId="13" borderId="20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/>
    </xf>
    <xf numFmtId="0" fontId="0" fillId="3" borderId="36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 vertical="center"/>
    </xf>
    <xf numFmtId="0" fontId="0" fillId="11" borderId="36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2" fontId="0" fillId="4" borderId="28" xfId="0" applyNumberFormat="1" applyFill="1" applyBorder="1" applyAlignment="1" applyProtection="1">
      <alignment horizontal="center" vertical="center"/>
    </xf>
    <xf numFmtId="2" fontId="0" fillId="4" borderId="28" xfId="0" quotePrefix="1" applyNumberFormat="1" applyFill="1" applyBorder="1" applyAlignment="1" applyProtection="1">
      <alignment horizontal="center" vertical="center"/>
    </xf>
    <xf numFmtId="10" fontId="0" fillId="4" borderId="28" xfId="0" applyNumberFormat="1" applyFill="1" applyBorder="1" applyAlignment="1" applyProtection="1">
      <alignment horizontal="center" vertical="center"/>
    </xf>
    <xf numFmtId="0" fontId="11" fillId="15" borderId="0" xfId="0" applyFont="1" applyFill="1" applyBorder="1" applyAlignment="1">
      <alignment vertical="center"/>
    </xf>
    <xf numFmtId="0" fontId="12" fillId="15" borderId="0" xfId="0" applyFont="1" applyFill="1" applyBorder="1" applyAlignment="1">
      <alignment vertical="center"/>
    </xf>
    <xf numFmtId="0" fontId="10" fillId="15" borderId="0" xfId="0" applyFont="1" applyFill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ont="1" applyBorder="1" applyAlignment="1">
      <alignment vertical="center"/>
    </xf>
    <xf numFmtId="2" fontId="12" fillId="0" borderId="0" xfId="0" applyNumberFormat="1" applyFont="1" applyFill="1" applyBorder="1" applyAlignment="1">
      <alignment horizontal="left" vertical="center"/>
    </xf>
    <xf numFmtId="2" fontId="11" fillId="0" borderId="0" xfId="0" applyNumberFormat="1" applyFont="1" applyBorder="1" applyAlignment="1">
      <alignment horizontal="left" vertical="center"/>
    </xf>
    <xf numFmtId="1" fontId="12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5" fillId="0" borderId="0" xfId="0" applyFont="1" applyProtection="1"/>
    <xf numFmtId="0" fontId="15" fillId="0" borderId="0" xfId="0" applyFont="1" applyBorder="1" applyProtection="1"/>
    <xf numFmtId="2" fontId="15" fillId="0" borderId="11" xfId="0" applyNumberFormat="1" applyFont="1" applyBorder="1" applyProtection="1"/>
    <xf numFmtId="2" fontId="15" fillId="0" borderId="0" xfId="0" applyNumberFormat="1" applyFont="1" applyBorder="1" applyProtection="1"/>
    <xf numFmtId="2" fontId="15" fillId="0" borderId="12" xfId="0" applyNumberFormat="1" applyFont="1" applyBorder="1" applyProtection="1"/>
    <xf numFmtId="0" fontId="15" fillId="0" borderId="11" xfId="0" applyFont="1" applyBorder="1" applyProtection="1"/>
    <xf numFmtId="0" fontId="15" fillId="0" borderId="12" xfId="0" applyFont="1" applyBorder="1" applyProtection="1"/>
    <xf numFmtId="2" fontId="14" fillId="0" borderId="11" xfId="0" applyNumberFormat="1" applyFont="1" applyBorder="1" applyProtection="1"/>
    <xf numFmtId="2" fontId="14" fillId="0" borderId="0" xfId="0" applyNumberFormat="1" applyFont="1" applyBorder="1" applyProtection="1"/>
    <xf numFmtId="2" fontId="15" fillId="0" borderId="11" xfId="0" applyNumberFormat="1" applyFont="1" applyFill="1" applyBorder="1" applyAlignment="1" applyProtection="1">
      <alignment horizontal="left" vertical="center"/>
    </xf>
    <xf numFmtId="1" fontId="15" fillId="4" borderId="28" xfId="0" applyNumberFormat="1" applyFont="1" applyFill="1" applyBorder="1" applyAlignment="1" applyProtection="1">
      <alignment horizontal="center" vertical="center"/>
      <protection locked="0"/>
    </xf>
    <xf numFmtId="2" fontId="15" fillId="0" borderId="0" xfId="0" applyNumberFormat="1" applyFont="1" applyFill="1" applyBorder="1" applyAlignment="1" applyProtection="1">
      <alignment horizontal="left"/>
    </xf>
    <xf numFmtId="2" fontId="15" fillId="4" borderId="28" xfId="0" applyNumberFormat="1" applyFont="1" applyFill="1" applyBorder="1" applyAlignment="1" applyProtection="1">
      <alignment horizontal="center" vertical="center"/>
      <protection locked="0"/>
    </xf>
    <xf numFmtId="2" fontId="15" fillId="0" borderId="0" xfId="0" applyNumberFormat="1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vertical="center"/>
    </xf>
    <xf numFmtId="2" fontId="15" fillId="0" borderId="11" xfId="0" applyNumberFormat="1" applyFont="1" applyFill="1" applyBorder="1" applyAlignment="1" applyProtection="1">
      <alignment horizontal="left"/>
    </xf>
    <xf numFmtId="2" fontId="15" fillId="4" borderId="28" xfId="0" quotePrefix="1" applyNumberFormat="1" applyFont="1" applyFill="1" applyBorder="1" applyAlignment="1" applyProtection="1">
      <alignment horizontal="center" vertical="center"/>
      <protection locked="0"/>
    </xf>
    <xf numFmtId="2" fontId="15" fillId="0" borderId="0" xfId="0" quotePrefix="1" applyNumberFormat="1" applyFont="1" applyBorder="1" applyProtection="1"/>
    <xf numFmtId="2" fontId="15" fillId="5" borderId="28" xfId="0" applyNumberFormat="1" applyFont="1" applyFill="1" applyBorder="1" applyAlignment="1" applyProtection="1">
      <alignment horizontal="center" vertical="center"/>
    </xf>
    <xf numFmtId="2" fontId="15" fillId="0" borderId="0" xfId="0" applyNumberFormat="1" applyFont="1" applyFill="1" applyBorder="1" applyAlignment="1" applyProtection="1">
      <alignment horizontal="center" vertical="center"/>
      <protection locked="0"/>
    </xf>
    <xf numFmtId="9" fontId="15" fillId="4" borderId="28" xfId="1" applyFont="1" applyFill="1" applyBorder="1" applyAlignment="1" applyProtection="1">
      <alignment horizontal="center" vertical="center"/>
      <protection locked="0"/>
    </xf>
    <xf numFmtId="2" fontId="15" fillId="0" borderId="29" xfId="0" applyNumberFormat="1" applyFont="1" applyBorder="1" applyProtection="1"/>
    <xf numFmtId="2" fontId="15" fillId="0" borderId="30" xfId="0" applyNumberFormat="1" applyFont="1" applyBorder="1" applyProtection="1"/>
    <xf numFmtId="2" fontId="15" fillId="0" borderId="31" xfId="0" applyNumberFormat="1" applyFont="1" applyBorder="1" applyProtection="1"/>
    <xf numFmtId="0" fontId="15" fillId="0" borderId="29" xfId="0" applyFont="1" applyBorder="1" applyProtection="1"/>
    <xf numFmtId="0" fontId="15" fillId="0" borderId="30" xfId="0" applyFont="1" applyBorder="1" applyProtection="1"/>
    <xf numFmtId="0" fontId="15" fillId="0" borderId="31" xfId="0" applyFont="1" applyBorder="1" applyProtection="1"/>
    <xf numFmtId="0" fontId="17" fillId="0" borderId="11" xfId="0" applyFont="1" applyFill="1" applyBorder="1" applyAlignment="1" applyProtection="1">
      <alignment horizontal="left"/>
    </xf>
    <xf numFmtId="2" fontId="17" fillId="0" borderId="9" xfId="0" applyNumberFormat="1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left"/>
    </xf>
    <xf numFmtId="0" fontId="17" fillId="0" borderId="0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center"/>
    </xf>
    <xf numFmtId="0" fontId="17" fillId="0" borderId="0" xfId="0" applyFont="1" applyFill="1" applyBorder="1" applyAlignment="1" applyProtection="1">
      <alignment horizontal="left" vertical="center"/>
    </xf>
    <xf numFmtId="0" fontId="18" fillId="0" borderId="11" xfId="0" applyFont="1" applyFill="1" applyBorder="1" applyAlignment="1" applyProtection="1">
      <alignment horizontal="left" vertical="center"/>
    </xf>
    <xf numFmtId="2" fontId="15" fillId="0" borderId="9" xfId="0" applyNumberFormat="1" applyFont="1" applyBorder="1" applyAlignment="1" applyProtection="1">
      <alignment horizontal="center" vertical="center"/>
    </xf>
    <xf numFmtId="0" fontId="15" fillId="0" borderId="9" xfId="0" applyFont="1" applyBorder="1" applyAlignment="1" applyProtection="1">
      <alignment horizontal="center" vertical="center"/>
    </xf>
    <xf numFmtId="0" fontId="15" fillId="0" borderId="11" xfId="0" applyFont="1" applyBorder="1" applyAlignment="1" applyProtection="1">
      <alignment horizontal="left" vertical="center"/>
    </xf>
    <xf numFmtId="0" fontId="15" fillId="0" borderId="0" xfId="0" applyFont="1"/>
    <xf numFmtId="0" fontId="10" fillId="0" borderId="0" xfId="0" applyFont="1" applyBorder="1"/>
    <xf numFmtId="0" fontId="13" fillId="0" borderId="0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9" fontId="11" fillId="0" borderId="0" xfId="0" applyNumberFormat="1" applyFont="1" applyBorder="1" applyAlignment="1">
      <alignment horizontal="left" vertical="center"/>
    </xf>
    <xf numFmtId="15" fontId="19" fillId="0" borderId="0" xfId="0" applyNumberFormat="1" applyFont="1" applyBorder="1"/>
    <xf numFmtId="1" fontId="7" fillId="0" borderId="0" xfId="0" applyNumberFormat="1" applyFont="1" applyFill="1" applyBorder="1" applyAlignment="1" applyProtection="1">
      <alignment horizontal="center" vertical="center"/>
    </xf>
    <xf numFmtId="1" fontId="11" fillId="0" borderId="0" xfId="0" applyNumberFormat="1" applyFont="1" applyBorder="1" applyAlignment="1">
      <alignment horizontal="left" vertical="center"/>
    </xf>
    <xf numFmtId="1" fontId="17" fillId="0" borderId="9" xfId="0" applyNumberFormat="1" applyFont="1" applyFill="1" applyBorder="1" applyAlignment="1" applyProtection="1">
      <alignment horizontal="center" vertical="center"/>
    </xf>
    <xf numFmtId="1" fontId="15" fillId="0" borderId="9" xfId="0" applyNumberFormat="1" applyFont="1" applyBorder="1" applyAlignment="1" applyProtection="1">
      <alignment horizontal="center" vertical="center"/>
    </xf>
    <xf numFmtId="1" fontId="11" fillId="0" borderId="0" xfId="0" applyNumberFormat="1" applyFont="1" applyBorder="1" applyAlignment="1">
      <alignment horizontal="left" vertical="center"/>
    </xf>
    <xf numFmtId="1" fontId="0" fillId="0" borderId="0" xfId="0" applyNumberFormat="1" applyBorder="1" applyProtection="1"/>
    <xf numFmtId="2" fontId="14" fillId="3" borderId="25" xfId="0" applyNumberFormat="1" applyFont="1" applyFill="1" applyBorder="1" applyAlignment="1" applyProtection="1">
      <alignment horizontal="center" vertical="center"/>
    </xf>
    <xf numFmtId="2" fontId="14" fillId="3" borderId="26" xfId="0" applyNumberFormat="1" applyFont="1" applyFill="1" applyBorder="1" applyAlignment="1" applyProtection="1">
      <alignment horizontal="center" vertical="center"/>
    </xf>
    <xf numFmtId="2" fontId="14" fillId="3" borderId="27" xfId="0" applyNumberFormat="1" applyFont="1" applyFill="1" applyBorder="1" applyAlignment="1" applyProtection="1">
      <alignment horizontal="center" vertical="center"/>
    </xf>
    <xf numFmtId="0" fontId="14" fillId="3" borderId="25" xfId="0" applyFont="1" applyFill="1" applyBorder="1" applyAlignment="1" applyProtection="1">
      <alignment horizontal="center" vertical="center"/>
    </xf>
    <xf numFmtId="0" fontId="14" fillId="3" borderId="26" xfId="0" applyFont="1" applyFill="1" applyBorder="1" applyAlignment="1" applyProtection="1">
      <alignment horizontal="center" vertical="center"/>
    </xf>
    <xf numFmtId="0" fontId="14" fillId="3" borderId="27" xfId="0" applyFont="1" applyFill="1" applyBorder="1" applyAlignment="1" applyProtection="1">
      <alignment horizontal="center" vertical="center"/>
    </xf>
    <xf numFmtId="0" fontId="16" fillId="3" borderId="25" xfId="0" applyFont="1" applyFill="1" applyBorder="1" applyAlignment="1" applyProtection="1">
      <alignment horizontal="center"/>
    </xf>
    <xf numFmtId="0" fontId="16" fillId="3" borderId="26" xfId="0" applyFont="1" applyFill="1" applyBorder="1" applyAlignment="1" applyProtection="1">
      <alignment horizontal="center"/>
    </xf>
    <xf numFmtId="0" fontId="16" fillId="3" borderId="27" xfId="0" applyFont="1" applyFill="1" applyBorder="1" applyAlignment="1" applyProtection="1">
      <alignment horizontal="center"/>
    </xf>
    <xf numFmtId="0" fontId="15" fillId="0" borderId="11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" fontId="11" fillId="0" borderId="0" xfId="0" applyNumberFormat="1" applyFont="1" applyBorder="1" applyAlignment="1">
      <alignment horizontal="left" vertical="center"/>
    </xf>
    <xf numFmtId="2" fontId="5" fillId="3" borderId="25" xfId="0" applyNumberFormat="1" applyFont="1" applyFill="1" applyBorder="1" applyAlignment="1" applyProtection="1">
      <alignment horizontal="center" vertical="center"/>
    </xf>
    <xf numFmtId="2" fontId="5" fillId="3" borderId="26" xfId="0" applyNumberFormat="1" applyFont="1" applyFill="1" applyBorder="1" applyAlignment="1" applyProtection="1">
      <alignment horizontal="center" vertical="center"/>
    </xf>
    <xf numFmtId="2" fontId="5" fillId="3" borderId="27" xfId="0" applyNumberFormat="1" applyFont="1" applyFill="1" applyBorder="1" applyAlignment="1" applyProtection="1">
      <alignment horizontal="center" vertical="center"/>
    </xf>
    <xf numFmtId="0" fontId="0" fillId="13" borderId="38" xfId="0" applyFill="1" applyBorder="1" applyAlignment="1">
      <alignment horizontal="center" vertical="center"/>
    </xf>
    <xf numFmtId="0" fontId="0" fillId="13" borderId="39" xfId="0" applyFill="1" applyBorder="1" applyAlignment="1">
      <alignment horizontal="center" vertical="center"/>
    </xf>
    <xf numFmtId="0" fontId="0" fillId="13" borderId="40" xfId="0" applyFill="1" applyBorder="1" applyAlignment="1">
      <alignment horizontal="center" vertical="center"/>
    </xf>
    <xf numFmtId="0" fontId="0" fillId="13" borderId="33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0" fillId="13" borderId="1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/>
    </xf>
    <xf numFmtId="0" fontId="0" fillId="5" borderId="38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9" borderId="38" xfId="0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0" fontId="0" fillId="9" borderId="33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10" borderId="38" xfId="0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0" fontId="0" fillId="10" borderId="40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18" xfId="0" applyFill="1" applyBorder="1" applyAlignment="1">
      <alignment horizontal="center" vertical="center"/>
    </xf>
    <xf numFmtId="0" fontId="0" fillId="11" borderId="38" xfId="0" applyFill="1" applyBorder="1" applyAlignment="1">
      <alignment horizontal="center" vertical="center"/>
    </xf>
    <xf numFmtId="0" fontId="0" fillId="11" borderId="39" xfId="0" applyFill="1" applyBorder="1" applyAlignment="1">
      <alignment horizontal="center" vertical="center"/>
    </xf>
    <xf numFmtId="0" fontId="0" fillId="11" borderId="40" xfId="0" applyFill="1" applyBorder="1" applyAlignment="1">
      <alignment horizontal="center" vertical="center"/>
    </xf>
    <xf numFmtId="0" fontId="0" fillId="11" borderId="33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0" fontId="0" fillId="14" borderId="38" xfId="0" applyFill="1" applyBorder="1" applyAlignment="1">
      <alignment horizontal="center" vertical="center"/>
    </xf>
    <xf numFmtId="0" fontId="0" fillId="14" borderId="39" xfId="0" applyFill="1" applyBorder="1" applyAlignment="1">
      <alignment horizontal="center" vertical="center"/>
    </xf>
    <xf numFmtId="0" fontId="0" fillId="14" borderId="40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14" borderId="33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4" borderId="18" xfId="0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12" borderId="33" xfId="0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2" fontId="15" fillId="6" borderId="28" xfId="0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1466850</xdr:colOff>
          <xdr:row>6</xdr:row>
          <xdr:rowOff>161925</xdr:rowOff>
        </xdr:from>
        <xdr:to>
          <xdr:col>12</xdr:col>
          <xdr:colOff>133350</xdr:colOff>
          <xdr:row>8</xdr:row>
          <xdr:rowOff>104775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1428750</xdr:colOff>
          <xdr:row>12</xdr:row>
          <xdr:rowOff>66675</xdr:rowOff>
        </xdr:from>
        <xdr:to>
          <xdr:col>12</xdr:col>
          <xdr:colOff>95250</xdr:colOff>
          <xdr:row>14</xdr:row>
          <xdr:rowOff>9525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104774</xdr:colOff>
      <xdr:row>0</xdr:row>
      <xdr:rowOff>173521</xdr:rowOff>
    </xdr:from>
    <xdr:to>
      <xdr:col>0</xdr:col>
      <xdr:colOff>1323974</xdr:colOff>
      <xdr:row>0</xdr:row>
      <xdr:rowOff>554521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4" y="173521"/>
          <a:ext cx="12192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rane\PROCESS%20EXC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 d'entree"/>
      <sheetName val="niveau sonores"/>
      <sheetName val="taille poids"/>
      <sheetName val="-8-12"/>
      <sheetName val="-4-8"/>
      <sheetName val="intensité max"/>
      <sheetName val="fiche"/>
      <sheetName val="-2-6"/>
      <sheetName val="Feuil1"/>
    </sheetNames>
    <sheetDataSet>
      <sheetData sheetId="0">
        <row r="6">
          <cell r="G6">
            <v>35</v>
          </cell>
        </row>
        <row r="35">
          <cell r="H35" t="str">
            <v>400 V/50 Hz / 3 ph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0.59999389629810485"/>
  </sheetPr>
  <dimension ref="A1:P48"/>
  <sheetViews>
    <sheetView showGridLines="0" tabSelected="1" topLeftCell="A7" zoomScale="70" zoomScaleNormal="70" workbookViewId="0">
      <selection activeCell="H16" sqref="H16"/>
    </sheetView>
  </sheetViews>
  <sheetFormatPr baseColWidth="10" defaultRowHeight="15" x14ac:dyDescent="0.25"/>
  <cols>
    <col min="3" max="3" width="38.5703125" customWidth="1"/>
    <col min="4" max="4" width="19.140625" customWidth="1"/>
    <col min="5" max="5" width="8.28515625" customWidth="1"/>
    <col min="6" max="6" width="43.5703125" customWidth="1"/>
    <col min="7" max="7" width="33.7109375" customWidth="1"/>
    <col min="8" max="8" width="19.28515625" customWidth="1"/>
    <col min="10" max="10" width="27.42578125" customWidth="1"/>
    <col min="11" max="11" width="38.140625" customWidth="1"/>
  </cols>
  <sheetData>
    <row r="1" spans="1:16" ht="21.75" thickBot="1" x14ac:dyDescent="0.4"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35"/>
      <c r="P1" s="36"/>
    </row>
    <row r="2" spans="1:16" ht="21" x14ac:dyDescent="0.35">
      <c r="B2" s="232"/>
      <c r="C2" s="281" t="s">
        <v>41</v>
      </c>
      <c r="D2" s="282"/>
      <c r="E2" s="282"/>
      <c r="F2" s="282"/>
      <c r="G2" s="282"/>
      <c r="H2" s="282"/>
      <c r="I2" s="283"/>
      <c r="J2" s="284" t="s">
        <v>42</v>
      </c>
      <c r="K2" s="285"/>
      <c r="L2" s="285"/>
      <c r="M2" s="285"/>
      <c r="N2" s="286"/>
      <c r="O2" s="35"/>
      <c r="P2" s="36"/>
    </row>
    <row r="3" spans="1:16" ht="21" x14ac:dyDescent="0.35">
      <c r="A3" s="18"/>
      <c r="B3" s="233"/>
      <c r="C3" s="234"/>
      <c r="D3" s="235"/>
      <c r="E3" s="235"/>
      <c r="F3" s="235"/>
      <c r="G3" s="235"/>
      <c r="H3" s="235"/>
      <c r="I3" s="236"/>
      <c r="J3" s="237"/>
      <c r="K3" s="233"/>
      <c r="L3" s="233"/>
      <c r="M3" s="233"/>
      <c r="N3" s="238"/>
      <c r="O3" s="35"/>
      <c r="P3" s="36"/>
    </row>
    <row r="4" spans="1:16" ht="21" x14ac:dyDescent="0.35">
      <c r="A4" s="18"/>
      <c r="B4" s="233"/>
      <c r="C4" s="239" t="s">
        <v>43</v>
      </c>
      <c r="D4" s="235"/>
      <c r="E4" s="235"/>
      <c r="F4" s="240" t="s">
        <v>44</v>
      </c>
      <c r="G4" s="235"/>
      <c r="H4" s="235"/>
      <c r="I4" s="236"/>
      <c r="J4" s="237"/>
      <c r="K4" s="233"/>
      <c r="L4" s="233"/>
      <c r="M4" s="233"/>
      <c r="N4" s="238"/>
      <c r="O4" s="35"/>
      <c r="P4" s="36"/>
    </row>
    <row r="5" spans="1:16" ht="21.75" thickBot="1" x14ac:dyDescent="0.4">
      <c r="A5" s="18"/>
      <c r="B5" s="233"/>
      <c r="C5" s="234"/>
      <c r="D5" s="235"/>
      <c r="E5" s="235"/>
      <c r="F5" s="235"/>
      <c r="G5" s="235"/>
      <c r="H5" s="235"/>
      <c r="I5" s="236"/>
      <c r="J5" s="237"/>
      <c r="K5" s="233"/>
      <c r="L5" s="233"/>
      <c r="M5" s="233"/>
      <c r="N5" s="238"/>
      <c r="O5" s="35"/>
      <c r="P5" s="36"/>
    </row>
    <row r="6" spans="1:16" ht="21.75" thickBot="1" x14ac:dyDescent="0.4">
      <c r="A6" s="18"/>
      <c r="B6" s="233"/>
      <c r="C6" s="241" t="s">
        <v>45</v>
      </c>
      <c r="D6" s="242">
        <v>250</v>
      </c>
      <c r="E6" s="235"/>
      <c r="F6" s="243" t="s">
        <v>46</v>
      </c>
      <c r="G6" s="354">
        <v>35</v>
      </c>
      <c r="H6" s="235" t="s">
        <v>47</v>
      </c>
      <c r="I6" s="236"/>
      <c r="J6" s="237"/>
      <c r="K6" s="233"/>
      <c r="L6" s="233"/>
      <c r="M6" s="233"/>
      <c r="N6" s="238"/>
      <c r="O6" s="35"/>
      <c r="P6" s="36"/>
    </row>
    <row r="7" spans="1:16" ht="24" customHeight="1" x14ac:dyDescent="0.35">
      <c r="A7" s="18"/>
      <c r="B7" s="233"/>
      <c r="C7" s="234"/>
      <c r="D7" s="235"/>
      <c r="E7" s="235"/>
      <c r="F7" s="235"/>
      <c r="G7" s="245"/>
      <c r="H7" s="235"/>
      <c r="I7" s="236"/>
      <c r="J7" s="237"/>
      <c r="K7" s="233"/>
      <c r="L7" s="233"/>
      <c r="M7" s="233"/>
      <c r="N7" s="238"/>
      <c r="O7" s="35"/>
      <c r="P7" s="36"/>
    </row>
    <row r="8" spans="1:16" ht="21.75" thickBot="1" x14ac:dyDescent="0.4">
      <c r="A8" s="18"/>
      <c r="B8" s="233"/>
      <c r="C8" s="234"/>
      <c r="D8" s="235"/>
      <c r="E8" s="235"/>
      <c r="F8" s="235"/>
      <c r="G8" s="235"/>
      <c r="H8" s="235"/>
      <c r="I8" s="236"/>
      <c r="J8" s="290" t="s">
        <v>154</v>
      </c>
      <c r="K8" s="291"/>
      <c r="L8" s="233"/>
      <c r="M8" s="233"/>
      <c r="N8" s="238"/>
      <c r="O8" s="35"/>
      <c r="P8" s="36"/>
    </row>
    <row r="9" spans="1:16" ht="21.75" thickBot="1" x14ac:dyDescent="0.4">
      <c r="A9" s="18"/>
      <c r="B9" s="233"/>
      <c r="C9" s="247" t="s">
        <v>49</v>
      </c>
      <c r="D9" s="244" t="s">
        <v>27</v>
      </c>
      <c r="E9" s="235"/>
      <c r="F9" s="240" t="s">
        <v>50</v>
      </c>
      <c r="G9" s="235"/>
      <c r="H9" s="235"/>
      <c r="I9" s="236"/>
      <c r="J9" s="237"/>
      <c r="K9" s="233"/>
      <c r="L9" s="233"/>
      <c r="M9" s="233"/>
      <c r="N9" s="238"/>
      <c r="O9" s="35"/>
      <c r="P9" s="36"/>
    </row>
    <row r="10" spans="1:16" ht="21.75" thickBot="1" x14ac:dyDescent="0.4">
      <c r="A10" s="18"/>
      <c r="B10" s="233"/>
      <c r="C10" s="234"/>
      <c r="D10" s="235"/>
      <c r="E10" s="235"/>
      <c r="F10" s="235"/>
      <c r="G10" s="235"/>
      <c r="H10" s="235"/>
      <c r="I10" s="236"/>
      <c r="J10" s="237"/>
      <c r="K10" s="233"/>
      <c r="L10" s="233"/>
      <c r="M10" s="233"/>
      <c r="N10" s="238"/>
      <c r="O10" s="35"/>
      <c r="P10" s="36"/>
    </row>
    <row r="11" spans="1:16" ht="21.75" thickBot="1" x14ac:dyDescent="0.4">
      <c r="A11" s="18"/>
      <c r="B11" s="233"/>
      <c r="C11" s="247" t="s">
        <v>51</v>
      </c>
      <c r="D11" s="244" t="s">
        <v>85</v>
      </c>
      <c r="E11" s="235"/>
      <c r="F11" s="243" t="s">
        <v>52</v>
      </c>
      <c r="G11" s="248" t="s">
        <v>29</v>
      </c>
      <c r="H11" s="235" t="s">
        <v>47</v>
      </c>
      <c r="I11" s="236"/>
      <c r="J11" s="237"/>
      <c r="K11" s="233"/>
      <c r="L11" s="233"/>
      <c r="M11" s="233"/>
      <c r="N11" s="238"/>
      <c r="O11" s="35"/>
      <c r="P11" s="36"/>
    </row>
    <row r="12" spans="1:16" ht="21.75" thickBot="1" x14ac:dyDescent="0.4">
      <c r="A12" s="18"/>
      <c r="B12" s="233"/>
      <c r="C12" s="234"/>
      <c r="D12" s="235"/>
      <c r="E12" s="235"/>
      <c r="F12" s="235"/>
      <c r="G12" s="249"/>
      <c r="H12" s="235"/>
      <c r="I12" s="236"/>
      <c r="J12" s="237"/>
      <c r="K12" s="233"/>
      <c r="L12" s="233"/>
      <c r="M12" s="233"/>
      <c r="N12" s="238"/>
      <c r="O12" s="35"/>
      <c r="P12" s="36"/>
    </row>
    <row r="13" spans="1:16" ht="21.75" thickBot="1" x14ac:dyDescent="0.4">
      <c r="A13" s="18"/>
      <c r="B13" s="233"/>
      <c r="C13" s="234" t="s">
        <v>53</v>
      </c>
      <c r="D13" s="250" t="s">
        <v>54</v>
      </c>
      <c r="E13" s="235"/>
      <c r="F13" s="243"/>
      <c r="G13" s="251"/>
      <c r="H13" s="235"/>
      <c r="I13" s="236"/>
      <c r="J13" s="290" t="s">
        <v>153</v>
      </c>
      <c r="K13" s="291"/>
      <c r="L13" s="233"/>
      <c r="M13" s="233"/>
      <c r="N13" s="238"/>
      <c r="O13" s="35"/>
      <c r="P13" s="36"/>
    </row>
    <row r="14" spans="1:16" ht="21.75" thickBot="1" x14ac:dyDescent="0.4">
      <c r="A14" s="18"/>
      <c r="B14" s="233"/>
      <c r="C14" s="234"/>
      <c r="D14" s="235"/>
      <c r="E14" s="235"/>
      <c r="F14" s="235"/>
      <c r="G14" s="249"/>
      <c r="H14" s="235"/>
      <c r="I14" s="236"/>
      <c r="J14" s="290"/>
      <c r="K14" s="291"/>
      <c r="L14" s="233"/>
      <c r="M14" s="233"/>
      <c r="N14" s="238"/>
      <c r="O14" s="35"/>
      <c r="P14" s="36"/>
    </row>
    <row r="15" spans="1:16" ht="21.75" thickBot="1" x14ac:dyDescent="0.4">
      <c r="A15" s="18"/>
      <c r="B15" s="233"/>
      <c r="C15" s="234"/>
      <c r="D15" s="235"/>
      <c r="E15" s="235"/>
      <c r="F15" s="243" t="s">
        <v>55</v>
      </c>
      <c r="G15" s="244" t="s">
        <v>56</v>
      </c>
      <c r="H15" s="235"/>
      <c r="I15" s="236"/>
      <c r="J15" s="237"/>
      <c r="K15" s="233"/>
      <c r="L15" s="233"/>
      <c r="M15" s="233"/>
      <c r="N15" s="238"/>
      <c r="O15" s="35"/>
      <c r="P15" s="36"/>
    </row>
    <row r="16" spans="1:16" ht="21.75" thickBot="1" x14ac:dyDescent="0.4">
      <c r="A16" s="18"/>
      <c r="B16" s="233"/>
      <c r="C16" s="234"/>
      <c r="D16" s="235"/>
      <c r="E16" s="235"/>
      <c r="F16" s="235"/>
      <c r="G16" s="235"/>
      <c r="H16" s="252">
        <v>0.35</v>
      </c>
      <c r="I16" s="236"/>
      <c r="J16" s="237"/>
      <c r="K16" s="233"/>
      <c r="L16" s="233"/>
      <c r="M16" s="233"/>
      <c r="N16" s="238"/>
      <c r="O16" s="35"/>
      <c r="P16" s="36"/>
    </row>
    <row r="17" spans="1:16" ht="21" x14ac:dyDescent="0.35">
      <c r="A17" s="18"/>
      <c r="B17" s="233"/>
      <c r="C17" s="234"/>
      <c r="D17" s="235"/>
      <c r="E17" s="235"/>
      <c r="F17" s="235"/>
      <c r="G17" s="235"/>
      <c r="H17" s="235"/>
      <c r="I17" s="236"/>
      <c r="J17" s="237"/>
      <c r="K17" s="233"/>
      <c r="L17" s="233"/>
      <c r="M17" s="233"/>
      <c r="N17" s="238"/>
      <c r="O17" s="35"/>
      <c r="P17" s="36"/>
    </row>
    <row r="18" spans="1:16" ht="21.75" thickBot="1" x14ac:dyDescent="0.4">
      <c r="A18" s="18"/>
      <c r="B18" s="233"/>
      <c r="C18" s="253"/>
      <c r="D18" s="254"/>
      <c r="E18" s="254"/>
      <c r="F18" s="254"/>
      <c r="G18" s="254"/>
      <c r="H18" s="254"/>
      <c r="I18" s="255"/>
      <c r="J18" s="256"/>
      <c r="K18" s="257"/>
      <c r="L18" s="257"/>
      <c r="M18" s="257"/>
      <c r="N18" s="258"/>
      <c r="O18" s="35"/>
      <c r="P18" s="36"/>
    </row>
    <row r="19" spans="1:16" ht="21" x14ac:dyDescent="0.35">
      <c r="A19" s="18"/>
      <c r="B19" s="233"/>
      <c r="C19" s="287" t="s">
        <v>57</v>
      </c>
      <c r="D19" s="288"/>
      <c r="E19" s="288"/>
      <c r="F19" s="288"/>
      <c r="G19" s="288"/>
      <c r="H19" s="288"/>
      <c r="I19" s="289"/>
      <c r="J19" s="232"/>
      <c r="K19" s="232"/>
      <c r="L19" s="232"/>
      <c r="M19" s="232"/>
      <c r="N19" s="232"/>
      <c r="O19" s="35"/>
      <c r="P19" s="36"/>
    </row>
    <row r="20" spans="1:16" ht="21" x14ac:dyDescent="0.35">
      <c r="A20" s="18"/>
      <c r="B20" s="233"/>
      <c r="C20" s="237"/>
      <c r="D20" s="233"/>
      <c r="E20" s="233"/>
      <c r="F20" s="233"/>
      <c r="G20" s="233"/>
      <c r="H20" s="233"/>
      <c r="I20" s="238"/>
      <c r="J20" s="232"/>
      <c r="K20" s="232"/>
      <c r="L20" s="232"/>
      <c r="M20" s="232"/>
      <c r="N20" s="232"/>
      <c r="O20" s="35"/>
      <c r="P20" s="36"/>
    </row>
    <row r="21" spans="1:16" ht="21" x14ac:dyDescent="0.35">
      <c r="A21" s="18"/>
      <c r="B21" s="233"/>
      <c r="C21" s="259" t="s">
        <v>58</v>
      </c>
      <c r="D21" s="260" t="e">
        <f>'Base de données'!S29</f>
        <v>#N/A</v>
      </c>
      <c r="E21" s="261" t="s">
        <v>59</v>
      </c>
      <c r="F21" s="233"/>
      <c r="G21" s="261" t="s">
        <v>8</v>
      </c>
      <c r="H21" s="260" t="e">
        <f>'Base de données'!W29</f>
        <v>#N/A</v>
      </c>
      <c r="I21" s="238"/>
      <c r="J21" s="232"/>
      <c r="K21" s="232"/>
      <c r="L21" s="232"/>
      <c r="M21" s="232"/>
      <c r="N21" s="232"/>
      <c r="O21" s="35"/>
      <c r="P21" s="36"/>
    </row>
    <row r="22" spans="1:16" ht="21" x14ac:dyDescent="0.35">
      <c r="A22" s="18"/>
      <c r="B22" s="233"/>
      <c r="C22" s="259"/>
      <c r="D22" s="262"/>
      <c r="E22" s="261"/>
      <c r="F22" s="233"/>
      <c r="G22" s="261"/>
      <c r="H22" s="262"/>
      <c r="I22" s="238"/>
      <c r="J22" s="232"/>
      <c r="K22" s="232"/>
      <c r="L22" s="232"/>
      <c r="M22" s="232"/>
      <c r="N22" s="232"/>
      <c r="O22" s="35"/>
      <c r="P22" s="36"/>
    </row>
    <row r="23" spans="1:16" ht="21" x14ac:dyDescent="0.35">
      <c r="A23" s="18"/>
      <c r="B23" s="233"/>
      <c r="C23" s="259" t="s">
        <v>3</v>
      </c>
      <c r="D23" s="260" t="e">
        <f>'Base de données'!S31</f>
        <v>#N/A</v>
      </c>
      <c r="E23" s="261"/>
      <c r="F23" s="233"/>
      <c r="G23" s="263" t="s">
        <v>9</v>
      </c>
      <c r="H23" s="260" t="e">
        <f>'Base de données'!W31</f>
        <v>#N/A</v>
      </c>
      <c r="I23" s="238" t="s">
        <v>59</v>
      </c>
      <c r="J23" s="232"/>
      <c r="K23" s="232"/>
      <c r="L23" s="232"/>
      <c r="M23" s="232"/>
      <c r="N23" s="232"/>
      <c r="O23" s="35"/>
      <c r="P23" s="36"/>
    </row>
    <row r="24" spans="1:16" ht="21" x14ac:dyDescent="0.35">
      <c r="A24" s="18"/>
      <c r="B24" s="233"/>
      <c r="C24" s="259"/>
      <c r="D24" s="262"/>
      <c r="E24" s="261"/>
      <c r="F24" s="233"/>
      <c r="G24" s="261"/>
      <c r="H24" s="262"/>
      <c r="I24" s="238"/>
      <c r="J24" s="232"/>
      <c r="K24" s="232"/>
      <c r="L24" s="232"/>
      <c r="M24" s="232"/>
      <c r="N24" s="232"/>
      <c r="O24" s="35"/>
      <c r="P24" s="36"/>
    </row>
    <row r="25" spans="1:16" ht="21" x14ac:dyDescent="0.35">
      <c r="A25" s="18"/>
      <c r="B25" s="233"/>
      <c r="C25" s="259" t="s">
        <v>60</v>
      </c>
      <c r="D25" s="260" t="e">
        <f>'Base de données'!S33</f>
        <v>#N/A</v>
      </c>
      <c r="E25" s="261" t="s">
        <v>59</v>
      </c>
      <c r="F25" s="233"/>
      <c r="G25" s="264" t="s">
        <v>61</v>
      </c>
      <c r="H25" s="277">
        <f>'Base de données'!W33</f>
        <v>763</v>
      </c>
      <c r="I25" s="238" t="s">
        <v>62</v>
      </c>
      <c r="J25" s="232"/>
      <c r="K25" s="232"/>
      <c r="L25" s="232"/>
      <c r="M25" s="232"/>
      <c r="N25" s="232"/>
      <c r="O25" s="35"/>
      <c r="P25" s="36"/>
    </row>
    <row r="26" spans="1:16" ht="21" x14ac:dyDescent="0.35">
      <c r="A26" s="18"/>
      <c r="B26" s="233"/>
      <c r="C26" s="259"/>
      <c r="D26" s="262"/>
      <c r="E26" s="261"/>
      <c r="F26" s="233"/>
      <c r="G26" s="261"/>
      <c r="H26" s="262"/>
      <c r="I26" s="238"/>
      <c r="J26" s="232"/>
      <c r="K26" s="232"/>
      <c r="L26" s="232"/>
      <c r="M26" s="232"/>
      <c r="N26" s="232"/>
      <c r="O26" s="35"/>
      <c r="P26" s="36"/>
    </row>
    <row r="27" spans="1:16" ht="21" x14ac:dyDescent="0.35">
      <c r="A27" s="18"/>
      <c r="B27" s="233"/>
      <c r="C27" s="259" t="s">
        <v>63</v>
      </c>
      <c r="D27" s="260" t="e">
        <f>'Base de données'!S35</f>
        <v>#N/A</v>
      </c>
      <c r="E27" s="261" t="s">
        <v>63</v>
      </c>
      <c r="F27" s="233"/>
      <c r="G27" s="261" t="s">
        <v>64</v>
      </c>
      <c r="H27" s="277">
        <f>'Base de données'!W35</f>
        <v>105</v>
      </c>
      <c r="I27" s="238" t="s">
        <v>65</v>
      </c>
      <c r="J27" s="232"/>
      <c r="K27" s="232"/>
      <c r="L27" s="232"/>
      <c r="M27" s="232"/>
      <c r="N27" s="232"/>
      <c r="O27" s="35"/>
      <c r="P27" s="36"/>
    </row>
    <row r="28" spans="1:16" ht="21" x14ac:dyDescent="0.35">
      <c r="A28" s="18"/>
      <c r="B28" s="233"/>
      <c r="C28" s="259"/>
      <c r="D28" s="262"/>
      <c r="E28" s="261"/>
      <c r="F28" s="233"/>
      <c r="G28" s="261"/>
      <c r="H28" s="262"/>
      <c r="I28" s="238"/>
      <c r="J28" s="232"/>
      <c r="K28" s="232"/>
      <c r="L28" s="232"/>
      <c r="M28" s="232"/>
      <c r="N28" s="232"/>
      <c r="O28" s="35"/>
      <c r="P28" s="36"/>
    </row>
    <row r="29" spans="1:16" ht="21" x14ac:dyDescent="0.35">
      <c r="A29" s="18"/>
      <c r="B29" s="233"/>
      <c r="C29" s="259" t="s">
        <v>66</v>
      </c>
      <c r="D29" s="260" t="e">
        <f>'Base de données'!S37</f>
        <v>#N/A</v>
      </c>
      <c r="E29" s="261" t="s">
        <v>6</v>
      </c>
      <c r="F29" s="233"/>
      <c r="G29" s="261" t="s">
        <v>67</v>
      </c>
      <c r="H29" s="277">
        <f>'Base de données'!W37</f>
        <v>72</v>
      </c>
      <c r="I29" s="238" t="s">
        <v>65</v>
      </c>
      <c r="J29" s="232"/>
      <c r="K29" s="232"/>
      <c r="L29" s="232"/>
      <c r="M29" s="232"/>
      <c r="N29" s="232"/>
      <c r="O29" s="35"/>
      <c r="P29" s="36"/>
    </row>
    <row r="30" spans="1:16" ht="21" x14ac:dyDescent="0.35">
      <c r="A30" s="18"/>
      <c r="B30" s="233"/>
      <c r="C30" s="259"/>
      <c r="D30" s="262"/>
      <c r="E30" s="261"/>
      <c r="F30" s="233"/>
      <c r="G30" s="261"/>
      <c r="H30" s="262"/>
      <c r="I30" s="238"/>
      <c r="J30" s="232"/>
      <c r="K30" s="232"/>
      <c r="L30" s="232"/>
      <c r="M30" s="232"/>
      <c r="N30" s="232"/>
      <c r="O30" s="35"/>
      <c r="P30" s="36"/>
    </row>
    <row r="31" spans="1:16" ht="21" x14ac:dyDescent="0.35">
      <c r="A31" s="18"/>
      <c r="B31" s="233"/>
      <c r="C31" s="265" t="s">
        <v>7</v>
      </c>
      <c r="D31" s="260" t="e">
        <f>'Base de données'!S39</f>
        <v>#N/A</v>
      </c>
      <c r="E31" s="261" t="s">
        <v>59</v>
      </c>
      <c r="F31" s="233"/>
      <c r="G31" s="261" t="s">
        <v>68</v>
      </c>
      <c r="H31" s="277">
        <f>'Base de données'!W39</f>
        <v>14</v>
      </c>
      <c r="I31" s="238"/>
      <c r="J31" s="232"/>
      <c r="K31" s="232"/>
      <c r="L31" s="232"/>
      <c r="M31" s="232"/>
      <c r="N31" s="232"/>
      <c r="O31" s="35"/>
      <c r="P31" s="36"/>
    </row>
    <row r="32" spans="1:16" ht="21" x14ac:dyDescent="0.35">
      <c r="A32" s="18"/>
      <c r="B32" s="233"/>
      <c r="C32" s="237"/>
      <c r="D32" s="233"/>
      <c r="E32" s="233"/>
      <c r="F32" s="233"/>
      <c r="G32" s="233"/>
      <c r="H32" s="233"/>
      <c r="I32" s="238"/>
      <c r="J32" s="232"/>
      <c r="K32" s="232"/>
      <c r="L32" s="232"/>
      <c r="M32" s="232"/>
      <c r="N32" s="232"/>
      <c r="O32" s="35"/>
      <c r="P32" s="36"/>
    </row>
    <row r="33" spans="1:16" ht="21" x14ac:dyDescent="0.35">
      <c r="A33" s="18"/>
      <c r="B33" s="233"/>
      <c r="C33" s="237" t="s">
        <v>69</v>
      </c>
      <c r="D33" s="278">
        <f>'Base de données'!S41</f>
        <v>8265</v>
      </c>
      <c r="E33" s="233" t="s">
        <v>70</v>
      </c>
      <c r="F33" s="233"/>
      <c r="G33" s="233" t="s">
        <v>71</v>
      </c>
      <c r="H33" s="278">
        <f>'Base de données'!W41</f>
        <v>877</v>
      </c>
      <c r="I33" s="238" t="s">
        <v>62</v>
      </c>
      <c r="J33" s="232"/>
      <c r="K33" s="232"/>
      <c r="L33" s="232"/>
      <c r="M33" s="232"/>
      <c r="N33" s="232"/>
      <c r="O33" s="35"/>
      <c r="P33" s="36"/>
    </row>
    <row r="34" spans="1:16" ht="21" x14ac:dyDescent="0.35">
      <c r="A34" s="18"/>
      <c r="B34" s="232"/>
      <c r="C34" s="237"/>
      <c r="D34" s="233"/>
      <c r="E34" s="233"/>
      <c r="F34" s="233"/>
      <c r="G34" s="233"/>
      <c r="H34" s="246"/>
      <c r="I34" s="238"/>
      <c r="J34" s="232"/>
      <c r="K34" s="232"/>
      <c r="L34" s="232"/>
      <c r="M34" s="232"/>
      <c r="N34" s="232"/>
      <c r="O34" s="35"/>
      <c r="P34" s="36"/>
    </row>
    <row r="35" spans="1:16" ht="21" x14ac:dyDescent="0.35">
      <c r="A35" s="18"/>
      <c r="B35" s="232"/>
      <c r="C35" s="237" t="s">
        <v>72</v>
      </c>
      <c r="D35" s="278">
        <f>'Base de données'!S43</f>
        <v>2200</v>
      </c>
      <c r="E35" s="233" t="s">
        <v>70</v>
      </c>
      <c r="F35" s="233"/>
      <c r="G35" s="233" t="s">
        <v>73</v>
      </c>
      <c r="H35" s="267" t="str">
        <f>IF(D9="SE","400 V/50 Hz / 3 ph","400 V/60 Hz / 3ph")</f>
        <v>400 V/60 Hz / 3ph</v>
      </c>
      <c r="I35" s="238" t="s">
        <v>74</v>
      </c>
      <c r="J35" s="232"/>
      <c r="K35" s="232"/>
      <c r="L35" s="232"/>
      <c r="M35" s="232"/>
      <c r="N35" s="232"/>
      <c r="O35" s="35"/>
      <c r="P35" s="36"/>
    </row>
    <row r="36" spans="1:16" ht="21" x14ac:dyDescent="0.35">
      <c r="A36" s="18"/>
      <c r="B36" s="232"/>
      <c r="C36" s="237"/>
      <c r="D36" s="233"/>
      <c r="E36" s="233"/>
      <c r="F36" s="233"/>
      <c r="G36" s="233"/>
      <c r="H36" s="233"/>
      <c r="I36" s="238"/>
      <c r="J36" s="232"/>
      <c r="K36" s="232"/>
      <c r="L36" s="232"/>
      <c r="M36" s="232"/>
      <c r="N36" s="232"/>
      <c r="O36" s="35"/>
      <c r="P36" s="36"/>
    </row>
    <row r="37" spans="1:16" ht="21" x14ac:dyDescent="0.35">
      <c r="A37" s="18"/>
      <c r="B37" s="232"/>
      <c r="C37" s="237" t="s">
        <v>75</v>
      </c>
      <c r="D37" s="278">
        <f>'Base de données'!S45</f>
        <v>2526</v>
      </c>
      <c r="E37" s="233" t="s">
        <v>70</v>
      </c>
      <c r="F37" s="233"/>
      <c r="G37" s="233" t="s">
        <v>76</v>
      </c>
      <c r="H37" s="278">
        <f>'Base de données'!W45</f>
        <v>93</v>
      </c>
      <c r="I37" s="238" t="s">
        <v>77</v>
      </c>
      <c r="J37" s="232"/>
      <c r="K37" s="232"/>
      <c r="L37" s="232"/>
      <c r="M37" s="232"/>
      <c r="N37" s="232"/>
      <c r="O37" s="35"/>
      <c r="P37" s="36"/>
    </row>
    <row r="38" spans="1:16" ht="21" x14ac:dyDescent="0.35">
      <c r="B38" s="232"/>
      <c r="C38" s="237"/>
      <c r="D38" s="233"/>
      <c r="E38" s="233"/>
      <c r="F38" s="233"/>
      <c r="G38" s="233"/>
      <c r="H38" s="233"/>
      <c r="I38" s="238"/>
      <c r="J38" s="232"/>
      <c r="K38" s="232"/>
      <c r="L38" s="232"/>
      <c r="M38" s="232"/>
      <c r="N38" s="232"/>
      <c r="O38" s="35"/>
      <c r="P38" s="36"/>
    </row>
    <row r="39" spans="1:16" ht="21" x14ac:dyDescent="0.35">
      <c r="B39" s="232"/>
      <c r="C39" s="237" t="s">
        <v>78</v>
      </c>
      <c r="D39" s="278">
        <f>'Base de données'!S47</f>
        <v>6587</v>
      </c>
      <c r="E39" s="233" t="s">
        <v>77</v>
      </c>
      <c r="F39" s="233"/>
      <c r="G39" s="233" t="s">
        <v>79</v>
      </c>
      <c r="H39" s="278">
        <f>'Base de données'!W47</f>
        <v>45</v>
      </c>
      <c r="I39" s="238" t="s">
        <v>77</v>
      </c>
      <c r="J39" s="232"/>
      <c r="K39" s="232"/>
      <c r="L39" s="232"/>
      <c r="M39" s="232"/>
      <c r="N39" s="232"/>
      <c r="O39" s="35"/>
      <c r="P39" s="36"/>
    </row>
    <row r="40" spans="1:16" ht="21" x14ac:dyDescent="0.35">
      <c r="B40" s="232"/>
      <c r="C40" s="237"/>
      <c r="D40" s="233"/>
      <c r="E40" s="233"/>
      <c r="F40" s="233"/>
      <c r="G40" s="233"/>
      <c r="H40" s="233"/>
      <c r="I40" s="238"/>
      <c r="J40" s="232"/>
      <c r="K40" s="232"/>
      <c r="L40" s="232"/>
      <c r="M40" s="232"/>
      <c r="N40" s="232"/>
      <c r="O40" s="35"/>
      <c r="P40" s="36"/>
    </row>
    <row r="41" spans="1:16" ht="21" x14ac:dyDescent="0.35">
      <c r="B41" s="232"/>
      <c r="C41" s="237" t="s">
        <v>80</v>
      </c>
      <c r="D41" s="278">
        <f>'Base de données'!S49</f>
        <v>6490</v>
      </c>
      <c r="E41" s="233" t="s">
        <v>77</v>
      </c>
      <c r="F41" s="233"/>
      <c r="G41" s="233" t="s">
        <v>81</v>
      </c>
      <c r="H41" s="266" t="str">
        <f>'Base de données'!W49</f>
        <v>-19</v>
      </c>
      <c r="I41" s="238" t="s">
        <v>47</v>
      </c>
      <c r="J41" s="232"/>
      <c r="K41" s="232"/>
      <c r="L41" s="232"/>
      <c r="M41" s="232"/>
      <c r="N41" s="232"/>
      <c r="O41" s="35"/>
      <c r="P41" s="36"/>
    </row>
    <row r="42" spans="1:16" ht="21" x14ac:dyDescent="0.35">
      <c r="B42" s="232"/>
      <c r="C42" s="237"/>
      <c r="D42" s="233"/>
      <c r="E42" s="233"/>
      <c r="F42" s="233"/>
      <c r="G42" s="233"/>
      <c r="H42" s="233"/>
      <c r="I42" s="238"/>
      <c r="J42" s="232"/>
      <c r="K42" s="232"/>
      <c r="L42" s="232"/>
      <c r="M42" s="232"/>
      <c r="N42" s="232"/>
      <c r="O42" s="35"/>
      <c r="P42" s="36"/>
    </row>
    <row r="43" spans="1:16" ht="21" x14ac:dyDescent="0.35">
      <c r="B43" s="232"/>
      <c r="C43" s="268" t="s">
        <v>82</v>
      </c>
      <c r="D43" s="266">
        <f>'Base de données'!S51</f>
        <v>77.5</v>
      </c>
      <c r="E43" s="233" t="s">
        <v>77</v>
      </c>
      <c r="F43" s="233"/>
      <c r="G43" s="233"/>
      <c r="H43" s="233"/>
      <c r="I43" s="238"/>
      <c r="J43" s="232"/>
      <c r="K43" s="232"/>
      <c r="L43" s="232"/>
      <c r="M43" s="232"/>
      <c r="N43" s="232"/>
      <c r="O43" s="35"/>
      <c r="P43" s="36"/>
    </row>
    <row r="44" spans="1:16" ht="21.75" thickBot="1" x14ac:dyDescent="0.4">
      <c r="B44" s="232"/>
      <c r="C44" s="256"/>
      <c r="D44" s="257"/>
      <c r="E44" s="257"/>
      <c r="F44" s="257"/>
      <c r="G44" s="257"/>
      <c r="H44" s="257"/>
      <c r="I44" s="258"/>
      <c r="J44" s="232"/>
      <c r="K44" s="232"/>
      <c r="L44" s="232"/>
      <c r="M44" s="232"/>
      <c r="N44" s="232"/>
      <c r="O44" s="35"/>
      <c r="P44" s="36"/>
    </row>
    <row r="45" spans="1:16" ht="21" x14ac:dyDescent="0.35"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35"/>
      <c r="P45" s="36"/>
    </row>
    <row r="46" spans="1:16" ht="21" x14ac:dyDescent="0.35"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35"/>
      <c r="P46" s="36"/>
    </row>
    <row r="47" spans="1:16" ht="21" x14ac:dyDescent="0.35">
      <c r="B47" s="269"/>
      <c r="C47" s="269"/>
      <c r="D47" s="269"/>
      <c r="E47" s="269"/>
      <c r="F47" s="269"/>
      <c r="G47" s="269"/>
      <c r="H47" s="269"/>
      <c r="I47" s="269"/>
      <c r="J47" s="269"/>
      <c r="K47" s="269"/>
      <c r="L47" s="269"/>
      <c r="M47" s="269"/>
      <c r="N47" s="269"/>
    </row>
    <row r="48" spans="1:16" ht="21" x14ac:dyDescent="0.35">
      <c r="B48" s="269"/>
      <c r="C48" s="269"/>
      <c r="D48" s="269"/>
      <c r="E48" s="269"/>
      <c r="F48" s="269"/>
      <c r="G48" s="269"/>
      <c r="H48" s="269"/>
      <c r="I48" s="269"/>
      <c r="J48" s="269"/>
      <c r="K48" s="269"/>
      <c r="L48" s="269"/>
      <c r="M48" s="269"/>
      <c r="N48" s="269"/>
    </row>
  </sheetData>
  <protectedRanges>
    <protectedRange algorithmName="SHA-512" hashValue="gW60OzwiymZvKjdamYfE6/jX3H62SVbQE8GQuq53+NvFB385KoM7IDOuhw2tbeqdAXZVmif+HP/ngFPgqCShyA==" saltValue="mr+UB9xVMUtQFt22oIr2GQ==" spinCount="100000" sqref="D13 D11 D6 D9 G6 G13 G15 H16" name="Plage1_1"/>
    <protectedRange algorithmName="SHA-512" hashValue="gW60OzwiymZvKjdamYfE6/jX3H62SVbQE8GQuq53+NvFB385KoM7IDOuhw2tbeqdAXZVmif+HP/ngFPgqCShyA==" saltValue="mr+UB9xVMUtQFt22oIr2GQ==" spinCount="100000" sqref="G11" name="Plage1_1_1"/>
  </protectedRanges>
  <scenarios current="0">
    <scenario name="-2-6" locked="1" count="1" user="Reynaud, Emmanuel" comment="Créé par Reynaud, Emmanuel le 31/05/2017_x000a_Modifié par: Reynaud, Emmanuel le 31/05/2017">
      <inputCells r="G11" val="1"/>
    </scenario>
  </scenarios>
  <dataConsolidate/>
  <mergeCells count="5">
    <mergeCell ref="C2:I2"/>
    <mergeCell ref="J2:N2"/>
    <mergeCell ref="C19:I19"/>
    <mergeCell ref="J8:K8"/>
    <mergeCell ref="J13:K14"/>
  </mergeCells>
  <conditionalFormatting sqref="J17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{5D13DF58-6ED9-4E7E-B137-D7634CCE6DCB}</x14:id>
        </ext>
      </extLst>
    </cfRule>
  </conditionalFormatting>
  <conditionalFormatting sqref="K2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6">
    <dataValidation type="list" allowBlank="1" showInputMessage="1" showErrorMessage="1" sqref="G15">
      <formula1>"ethylene glycol,propylene glycol"</formula1>
    </dataValidation>
    <dataValidation type="list" allowBlank="1" showInputMessage="1" showErrorMessage="1" sqref="D11">
      <formula1>"SN,LN,XLN"</formula1>
    </dataValidation>
    <dataValidation type="list" allowBlank="1" showInputMessage="1" showErrorMessage="1" sqref="D9">
      <formula1>"SE,HSS"</formula1>
    </dataValidation>
    <dataValidation type="list" allowBlank="1" showInputMessage="1" showErrorMessage="1" sqref="D6">
      <formula1>"155,250,350 "</formula1>
    </dataValidation>
    <dataValidation type="list" allowBlank="1" showInputMessage="1" showErrorMessage="1" sqref="G11">
      <formula1>"'-4/-8,'-2/-6"</formula1>
    </dataValidation>
    <dataValidation type="list" allowBlank="1" showInputMessage="1" showErrorMessage="1" sqref="H16">
      <formula1>"30%,35%,33%"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9" r:id="rId4" name="Button 11">
              <controlPr defaultSize="0" print="0" autoFill="0" autoPict="0" macro="[0]!fiche">
                <anchor moveWithCells="1" sizeWithCells="1">
                  <from>
                    <xdr:col>10</xdr:col>
                    <xdr:colOff>1466850</xdr:colOff>
                    <xdr:row>6</xdr:row>
                    <xdr:rowOff>161925</xdr:rowOff>
                  </from>
                  <to>
                    <xdr:col>12</xdr:col>
                    <xdr:colOff>133350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5" name="Button 12">
              <controlPr defaultSize="0" print="0" autoFill="0" autoPict="0" macro="[0]!pdf">
                <anchor moveWithCells="1" sizeWithCells="1">
                  <from>
                    <xdr:col>10</xdr:col>
                    <xdr:colOff>1428750</xdr:colOff>
                    <xdr:row>12</xdr:row>
                    <xdr:rowOff>66675</xdr:rowOff>
                  </from>
                  <to>
                    <xdr:col>12</xdr:col>
                    <xdr:colOff>95250</xdr:colOff>
                    <xdr:row>14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D13DF58-6ED9-4E7E-B137-D7634CCE6DC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J17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249977111117893"/>
  </sheetPr>
  <dimension ref="A1:E50"/>
  <sheetViews>
    <sheetView showGridLines="0" zoomScale="115" zoomScaleNormal="115" zoomScaleSheetLayoutView="85" workbookViewId="0">
      <selection activeCell="F47" sqref="F47"/>
    </sheetView>
  </sheetViews>
  <sheetFormatPr baseColWidth="10" defaultRowHeight="15" x14ac:dyDescent="0.25"/>
  <cols>
    <col min="1" max="1" width="29.5703125" customWidth="1"/>
    <col min="2" max="2" width="9.85546875" customWidth="1"/>
    <col min="3" max="3" width="1.7109375" customWidth="1"/>
    <col min="4" max="4" width="28.5703125" customWidth="1"/>
    <col min="5" max="5" width="16.28515625" customWidth="1"/>
    <col min="6" max="6" width="12.42578125" customWidth="1"/>
  </cols>
  <sheetData>
    <row r="1" spans="1:5" ht="51.75" customHeight="1" x14ac:dyDescent="0.25">
      <c r="A1" s="270"/>
      <c r="B1" s="270"/>
      <c r="C1" s="270"/>
      <c r="D1" s="270"/>
      <c r="E1" s="270"/>
    </row>
    <row r="2" spans="1:5" ht="21" x14ac:dyDescent="0.25">
      <c r="A2" s="292" t="b">
        <f>IF(AND(B5=155,B6="SE",B7="SN"),"RTAF 155 SE PROCESS SN",IF(AND(B5=250,B6="SE",B7="SN"),"RTAF 250 SE PROCESS SN",IF(AND(B5=350,B6="SE",B7="SN"),"RTAF 350 SE PROCESS SN",IF(AND(B5=155,B6="HSS",B7="SN"),"RTAF 155 HSS PROCESS SN",IF(AND(B5=25,B6="HSS",B7="SN"),"RTAF 250 HSS PROCESS SN",IF(AND(B5=350,B6="HSS",B7="SN"),"RTAF 350 HSS PROCESS SN",IF(AND(B5=155,B6="SE",B7="LN"),"RTAF 155 SE PROCESS LN",IF(AND(B5=250,B6="SE",B7="LN"),"RTAF 250 SE PROCESS LN",IF(AND(B5=350,B6="SE",B7="LN"),"RTAF 350 SE PROCESS LN",IF(AND(B5=155,B6="HSS",B7="LN"),"RTAF 155 HSS PROCESS LN",IF(AND(B5=250,B6="HSS",B7="LN"),"RTAF 250 HSS PROCESS LN",IF(AND(B5=350,B6="HSS",B7="LN"),"RTAF 350 HSS PROCESS LN",IF(AND(B5=155,B6="SE",B7="XLN"),"RTAF 155 SE PROCESS XLN",IF(AND(B5=250,B6="SE",B7="XLN"),"RTAF 250 SE PROCESS XLN",IF(AND(B5=350,B6="SE",B7="XLN"),"RTAF 350 SE PROCESS XLN",IF(AND(B5=155,B6="HSS",B7="XLN"),"RTAF 155 HSS PROCESS XLN",IF(AND(B5=25,B6="HSS",B7="LN"),"RTAF 250 HSS PROCESS XLN",IF(AND(B5=350,B6="HSS",B7="XLN"),"RTAF 350 HSS PROCESS XLN"))))))))))))))))))</f>
        <v>0</v>
      </c>
      <c r="B2" s="293"/>
      <c r="C2" s="293"/>
      <c r="D2" s="293"/>
      <c r="E2" s="293"/>
    </row>
    <row r="3" spans="1:5" x14ac:dyDescent="0.25">
      <c r="A3" s="220"/>
      <c r="B3" s="220"/>
      <c r="C3" s="220"/>
      <c r="D3" s="220"/>
      <c r="E3" s="220"/>
    </row>
    <row r="4" spans="1:5" x14ac:dyDescent="0.25">
      <c r="A4" s="218" t="s">
        <v>108</v>
      </c>
      <c r="B4" s="218"/>
      <c r="C4" s="218"/>
      <c r="D4" s="218"/>
      <c r="E4" s="218"/>
    </row>
    <row r="5" spans="1:5" x14ac:dyDescent="0.25">
      <c r="A5" s="271" t="s">
        <v>109</v>
      </c>
      <c r="B5" s="229">
        <f>'paramètres d''entrée'!D6</f>
        <v>250</v>
      </c>
      <c r="C5" s="223"/>
      <c r="D5" s="220" t="s">
        <v>110</v>
      </c>
      <c r="E5" s="228" t="e">
        <f>'paramètres d''entrée'!D23</f>
        <v>#N/A</v>
      </c>
    </row>
    <row r="6" spans="1:5" x14ac:dyDescent="0.25">
      <c r="A6" s="271" t="s">
        <v>111</v>
      </c>
      <c r="B6" s="227" t="str">
        <f>'paramètres d''entrée'!D9</f>
        <v>HSS</v>
      </c>
      <c r="C6" s="223"/>
      <c r="D6" s="220" t="s">
        <v>157</v>
      </c>
      <c r="E6" s="228" t="e">
        <f>'paramètres d''entrée'!H21</f>
        <v>#N/A</v>
      </c>
    </row>
    <row r="7" spans="1:5" x14ac:dyDescent="0.25">
      <c r="A7" s="271" t="s">
        <v>112</v>
      </c>
      <c r="B7" s="227" t="str">
        <f>'paramètres d''entrée'!D11</f>
        <v>SN</v>
      </c>
      <c r="C7" s="223"/>
      <c r="D7" s="220"/>
      <c r="E7" s="220"/>
    </row>
    <row r="8" spans="1:5" x14ac:dyDescent="0.25">
      <c r="A8" s="222" t="s">
        <v>113</v>
      </c>
      <c r="B8" s="221" t="s">
        <v>54</v>
      </c>
      <c r="C8" s="220"/>
      <c r="D8" s="220"/>
      <c r="E8" s="221"/>
    </row>
    <row r="9" spans="1:5" x14ac:dyDescent="0.25">
      <c r="A9" s="222" t="s">
        <v>114</v>
      </c>
      <c r="B9" s="228" t="e">
        <f>'paramètres d''entrée'!D21</f>
        <v>#N/A</v>
      </c>
      <c r="C9" s="220"/>
      <c r="D9" s="224"/>
      <c r="E9" s="221"/>
    </row>
    <row r="10" spans="1:5" x14ac:dyDescent="0.25">
      <c r="A10" s="271" t="s">
        <v>115</v>
      </c>
      <c r="B10" s="228" t="e">
        <f>'paramètres d''entrée'!D31</f>
        <v>#N/A</v>
      </c>
      <c r="C10" s="220"/>
      <c r="D10" s="220" t="s">
        <v>155</v>
      </c>
      <c r="E10" s="230">
        <f>'paramètres d''entrée'!H27</f>
        <v>105</v>
      </c>
    </row>
    <row r="11" spans="1:5" x14ac:dyDescent="0.25">
      <c r="A11" s="220"/>
      <c r="B11" s="220"/>
      <c r="C11" s="220"/>
      <c r="D11" s="220" t="s">
        <v>156</v>
      </c>
      <c r="E11" s="230">
        <f>'paramètres d''entrée'!H29</f>
        <v>72</v>
      </c>
    </row>
    <row r="12" spans="1:5" x14ac:dyDescent="0.25">
      <c r="A12" s="220"/>
      <c r="B12" s="220"/>
      <c r="C12" s="220"/>
      <c r="D12" s="220"/>
      <c r="E12" s="220"/>
    </row>
    <row r="13" spans="1:5" x14ac:dyDescent="0.25">
      <c r="A13" s="217" t="s">
        <v>116</v>
      </c>
      <c r="B13" s="217"/>
      <c r="C13" s="217"/>
      <c r="D13" s="217"/>
      <c r="E13" s="217"/>
    </row>
    <row r="14" spans="1:5" x14ac:dyDescent="0.25">
      <c r="A14" s="272" t="s">
        <v>117</v>
      </c>
      <c r="B14" s="221" t="s">
        <v>118</v>
      </c>
      <c r="C14" s="231"/>
      <c r="D14" s="231"/>
      <c r="E14" s="231"/>
    </row>
    <row r="15" spans="1:5" x14ac:dyDescent="0.25">
      <c r="A15" s="222" t="s">
        <v>119</v>
      </c>
      <c r="B15" s="279">
        <f>'Base de données'!S20</f>
        <v>-2</v>
      </c>
      <c r="C15" s="222"/>
      <c r="D15" s="222" t="s">
        <v>120</v>
      </c>
      <c r="E15" s="228" t="str">
        <f>'paramètres d''entrée'!H41</f>
        <v>-19</v>
      </c>
    </row>
    <row r="16" spans="1:5" ht="9" customHeight="1" x14ac:dyDescent="0.25">
      <c r="A16" s="222" t="s">
        <v>121</v>
      </c>
      <c r="B16" s="279">
        <f>'Base de données'!S21</f>
        <v>-6</v>
      </c>
      <c r="C16" s="222"/>
      <c r="D16" s="222" t="s">
        <v>122</v>
      </c>
      <c r="E16" s="221" t="s">
        <v>144</v>
      </c>
    </row>
    <row r="17" spans="1:5" ht="9.75" customHeight="1" x14ac:dyDescent="0.25">
      <c r="A17" s="222"/>
      <c r="B17" s="221"/>
      <c r="C17" s="222"/>
      <c r="D17" s="222"/>
      <c r="E17" s="221" t="s">
        <v>143</v>
      </c>
    </row>
    <row r="18" spans="1:5" x14ac:dyDescent="0.25">
      <c r="A18" s="222" t="s">
        <v>123</v>
      </c>
      <c r="B18" s="228" t="e">
        <f>'paramètres d''entrée'!D27</f>
        <v>#N/A</v>
      </c>
      <c r="C18" s="222"/>
      <c r="D18" s="222" t="s">
        <v>124</v>
      </c>
      <c r="E18" s="228" t="str">
        <f>'paramètres d''entrée'!G15</f>
        <v>ethylene glycol</v>
      </c>
    </row>
    <row r="19" spans="1:5" x14ac:dyDescent="0.25">
      <c r="A19" s="222" t="s">
        <v>125</v>
      </c>
      <c r="B19" s="228" t="e">
        <f>'paramètres d''entrée'!D29</f>
        <v>#N/A</v>
      </c>
      <c r="C19" s="222"/>
      <c r="D19" s="222" t="s">
        <v>126</v>
      </c>
      <c r="E19" s="273">
        <f>'paramètres d''entrée'!H16</f>
        <v>0.35</v>
      </c>
    </row>
    <row r="20" spans="1:5" x14ac:dyDescent="0.25">
      <c r="A20" s="220"/>
      <c r="B20" s="220"/>
      <c r="C20" s="220"/>
      <c r="D20" s="220"/>
      <c r="E20" s="220"/>
    </row>
    <row r="21" spans="1:5" x14ac:dyDescent="0.25">
      <c r="A21" s="217" t="s">
        <v>127</v>
      </c>
      <c r="B21" s="219"/>
      <c r="C21" s="219"/>
      <c r="D21" s="219"/>
      <c r="E21" s="219"/>
    </row>
    <row r="22" spans="1:5" ht="14.25" customHeight="1" x14ac:dyDescent="0.25">
      <c r="A22" s="222" t="s">
        <v>128</v>
      </c>
      <c r="B22" s="221" t="s">
        <v>147</v>
      </c>
      <c r="C22" s="222"/>
      <c r="D22" s="225"/>
      <c r="E22" s="225"/>
    </row>
    <row r="23" spans="1:5" ht="8.25" customHeight="1" x14ac:dyDescent="0.25">
      <c r="A23" s="222"/>
      <c r="B23" s="221" t="s">
        <v>148</v>
      </c>
      <c r="C23" s="222"/>
      <c r="D23" s="222" t="s">
        <v>129</v>
      </c>
      <c r="E23" s="276">
        <f>'paramètres d''entrée'!H31</f>
        <v>14</v>
      </c>
    </row>
    <row r="24" spans="1:5" ht="22.5" customHeight="1" x14ac:dyDescent="0.25">
      <c r="A24" s="222" t="s">
        <v>130</v>
      </c>
      <c r="B24" s="221">
        <f>'[1]parametres d''entree'!G6</f>
        <v>35</v>
      </c>
      <c r="C24" s="222"/>
      <c r="D24" s="222" t="s">
        <v>82</v>
      </c>
      <c r="E24" s="228">
        <f>'paramètres d''entrée'!D43</f>
        <v>77.5</v>
      </c>
    </row>
    <row r="25" spans="1:5" ht="10.5" customHeight="1" x14ac:dyDescent="0.25">
      <c r="A25" s="222" t="s">
        <v>131</v>
      </c>
      <c r="B25" s="221" t="s">
        <v>145</v>
      </c>
      <c r="C25" s="222"/>
      <c r="D25" s="222" t="s">
        <v>132</v>
      </c>
      <c r="E25" s="221" t="s">
        <v>133</v>
      </c>
    </row>
    <row r="26" spans="1:5" ht="8.25" customHeight="1" x14ac:dyDescent="0.25">
      <c r="A26" s="222"/>
      <c r="B26" s="221" t="s">
        <v>146</v>
      </c>
      <c r="C26" s="222"/>
      <c r="D26" s="222"/>
      <c r="E26" s="221"/>
    </row>
    <row r="27" spans="1:5" x14ac:dyDescent="0.25">
      <c r="A27" s="218" t="s">
        <v>134</v>
      </c>
      <c r="B27" s="218"/>
      <c r="C27" s="218"/>
      <c r="D27" s="218"/>
      <c r="E27" s="218"/>
    </row>
    <row r="28" spans="1:5" x14ac:dyDescent="0.25">
      <c r="A28" s="222" t="s">
        <v>135</v>
      </c>
      <c r="B28" s="221" t="str">
        <f>'[1]parametres d''entree'!H35</f>
        <v>400 V/50 Hz / 3 ph</v>
      </c>
      <c r="C28" s="222"/>
      <c r="D28" s="222"/>
      <c r="E28" s="222"/>
    </row>
    <row r="29" spans="1:5" x14ac:dyDescent="0.25">
      <c r="A29" s="222" t="s">
        <v>136</v>
      </c>
      <c r="B29" s="228" t="e">
        <f>'paramètres d''entrée'!D25</f>
        <v>#N/A</v>
      </c>
      <c r="C29" s="222"/>
      <c r="D29" s="222" t="s">
        <v>137</v>
      </c>
      <c r="E29" s="230">
        <f>'paramètres d''entrée'!H25</f>
        <v>763</v>
      </c>
    </row>
    <row r="30" spans="1:5" ht="10.5" customHeight="1" x14ac:dyDescent="0.25">
      <c r="A30" s="222"/>
      <c r="B30" s="221"/>
      <c r="C30" s="222"/>
      <c r="D30" s="222" t="s">
        <v>11</v>
      </c>
      <c r="E30" s="294">
        <f>'paramètres d''entrée'!H33</f>
        <v>877</v>
      </c>
    </row>
    <row r="31" spans="1:5" ht="9" customHeight="1" x14ac:dyDescent="0.25">
      <c r="A31" s="222"/>
      <c r="B31" s="222"/>
      <c r="C31" s="222"/>
      <c r="D31" s="222" t="s">
        <v>152</v>
      </c>
      <c r="E31" s="294"/>
    </row>
    <row r="32" spans="1:5" x14ac:dyDescent="0.25">
      <c r="A32" s="217" t="s">
        <v>43</v>
      </c>
      <c r="B32" s="217"/>
      <c r="C32" s="217"/>
      <c r="D32" s="217"/>
      <c r="E32" s="217"/>
    </row>
    <row r="33" spans="1:5" ht="9.75" customHeight="1" x14ac:dyDescent="0.25">
      <c r="A33" s="222" t="s">
        <v>138</v>
      </c>
      <c r="B33" s="230">
        <f>'paramètres d''entrée'!D33</f>
        <v>8265</v>
      </c>
      <c r="C33" s="222"/>
      <c r="D33" s="222" t="s">
        <v>149</v>
      </c>
      <c r="E33" s="294">
        <f>'paramètres d''entrée'!H37</f>
        <v>93</v>
      </c>
    </row>
    <row r="34" spans="1:5" ht="10.5" customHeight="1" x14ac:dyDescent="0.25">
      <c r="A34" s="222"/>
      <c r="B34" s="230"/>
      <c r="C34" s="222"/>
      <c r="D34" s="222" t="s">
        <v>150</v>
      </c>
      <c r="E34" s="294"/>
    </row>
    <row r="35" spans="1:5" ht="9" customHeight="1" x14ac:dyDescent="0.25">
      <c r="A35" s="222" t="s">
        <v>139</v>
      </c>
      <c r="B35" s="230">
        <f>'paramètres d''entrée'!D35</f>
        <v>2200</v>
      </c>
      <c r="C35" s="222"/>
      <c r="D35" s="222" t="s">
        <v>149</v>
      </c>
      <c r="E35" s="294">
        <f>'paramètres d''entrée'!H39</f>
        <v>45</v>
      </c>
    </row>
    <row r="36" spans="1:5" ht="9" customHeight="1" x14ac:dyDescent="0.25">
      <c r="A36" s="222"/>
      <c r="B36" s="230"/>
      <c r="C36" s="222"/>
      <c r="D36" s="222" t="s">
        <v>151</v>
      </c>
      <c r="E36" s="294"/>
    </row>
    <row r="37" spans="1:5" x14ac:dyDescent="0.25">
      <c r="A37" s="222" t="s">
        <v>140</v>
      </c>
      <c r="B37" s="230">
        <f>'paramètres d''entrée'!D37</f>
        <v>2526</v>
      </c>
      <c r="C37" s="222"/>
      <c r="D37" s="222"/>
      <c r="E37" s="222"/>
    </row>
    <row r="38" spans="1:5" x14ac:dyDescent="0.25">
      <c r="A38" s="222" t="s">
        <v>141</v>
      </c>
      <c r="B38" s="230">
        <f>'paramètres d''entrée'!D41</f>
        <v>6490</v>
      </c>
      <c r="C38" s="222"/>
      <c r="D38" s="222"/>
      <c r="E38" s="222"/>
    </row>
    <row r="39" spans="1:5" x14ac:dyDescent="0.25">
      <c r="A39" s="222" t="s">
        <v>142</v>
      </c>
      <c r="B39" s="230">
        <f>'paramètres d''entrée'!D39</f>
        <v>6587</v>
      </c>
      <c r="C39" s="222"/>
      <c r="D39" s="222"/>
      <c r="E39" s="222"/>
    </row>
    <row r="40" spans="1:5" x14ac:dyDescent="0.25">
      <c r="A40" s="225"/>
      <c r="B40" s="225"/>
      <c r="C40" s="225"/>
      <c r="D40" s="225"/>
      <c r="E40" s="225"/>
    </row>
    <row r="41" spans="1:5" x14ac:dyDescent="0.25">
      <c r="A41" s="226"/>
      <c r="B41" s="226"/>
      <c r="C41" s="226"/>
      <c r="D41" s="226"/>
      <c r="E41" s="226"/>
    </row>
    <row r="42" spans="1:5" x14ac:dyDescent="0.25">
      <c r="A42" s="18"/>
      <c r="B42" s="18"/>
      <c r="C42" s="18"/>
      <c r="D42" s="18"/>
      <c r="E42" s="18"/>
    </row>
    <row r="43" spans="1:5" x14ac:dyDescent="0.25">
      <c r="A43" s="18"/>
      <c r="B43" s="18"/>
      <c r="C43" s="18"/>
      <c r="D43" s="18"/>
      <c r="E43" s="18"/>
    </row>
    <row r="44" spans="1:5" x14ac:dyDescent="0.25">
      <c r="A44" s="18"/>
      <c r="B44" s="18"/>
      <c r="C44" s="18"/>
      <c r="D44" s="18"/>
      <c r="E44" s="18"/>
    </row>
    <row r="45" spans="1:5" x14ac:dyDescent="0.25">
      <c r="A45" s="18"/>
      <c r="B45" s="18"/>
      <c r="C45" s="18"/>
      <c r="D45" s="18"/>
      <c r="E45" s="274">
        <v>42886</v>
      </c>
    </row>
    <row r="46" spans="1:5" x14ac:dyDescent="0.25">
      <c r="A46" s="18"/>
      <c r="B46" s="18"/>
      <c r="C46" s="18"/>
      <c r="D46" s="18"/>
      <c r="E46" s="18"/>
    </row>
    <row r="47" spans="1:5" x14ac:dyDescent="0.25">
      <c r="A47" s="18"/>
      <c r="B47" s="18"/>
      <c r="C47" s="18"/>
      <c r="D47" s="18"/>
      <c r="E47" s="18"/>
    </row>
    <row r="48" spans="1:5" x14ac:dyDescent="0.25">
      <c r="A48" s="18"/>
      <c r="B48" s="18"/>
      <c r="C48" s="18"/>
      <c r="D48" s="18"/>
      <c r="E48" s="18"/>
    </row>
    <row r="49" spans="1:5" x14ac:dyDescent="0.25">
      <c r="A49" s="18"/>
      <c r="B49" s="18"/>
      <c r="C49" s="18"/>
      <c r="D49" s="18"/>
      <c r="E49" s="18"/>
    </row>
    <row r="50" spans="1:5" x14ac:dyDescent="0.25">
      <c r="A50" s="18"/>
      <c r="B50" s="18"/>
      <c r="C50" s="18"/>
      <c r="D50" s="18"/>
      <c r="E50" s="18"/>
    </row>
  </sheetData>
  <mergeCells count="4">
    <mergeCell ref="A2:E2"/>
    <mergeCell ref="E33:E34"/>
    <mergeCell ref="E35:E36"/>
    <mergeCell ref="E30:E3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0.39997558519241921"/>
  </sheetPr>
  <dimension ref="A2:X110"/>
  <sheetViews>
    <sheetView topLeftCell="F35" zoomScale="70" zoomScaleNormal="70" workbookViewId="0">
      <selection activeCell="R59" sqref="R59"/>
    </sheetView>
  </sheetViews>
  <sheetFormatPr baseColWidth="10" defaultRowHeight="15" x14ac:dyDescent="0.25"/>
  <cols>
    <col min="1" max="1" width="11.42578125" style="162"/>
    <col min="2" max="2" width="16.28515625" style="162" customWidth="1"/>
    <col min="3" max="3" width="20" style="162" customWidth="1"/>
    <col min="4" max="4" width="17" style="162" customWidth="1"/>
    <col min="5" max="15" width="11.42578125" style="162"/>
    <col min="16" max="16" width="22.85546875" style="162" customWidth="1"/>
    <col min="17" max="17" width="11.42578125" style="162"/>
    <col min="18" max="18" width="30" style="162" customWidth="1"/>
    <col min="19" max="19" width="11.42578125" style="162"/>
    <col min="20" max="20" width="2" style="162" customWidth="1"/>
    <col min="21" max="21" width="28.85546875" style="162" customWidth="1"/>
    <col min="22" max="22" width="35.85546875" style="162" customWidth="1"/>
    <col min="23" max="16384" width="11.42578125" style="162"/>
  </cols>
  <sheetData>
    <row r="2" spans="1:24" x14ac:dyDescent="0.25">
      <c r="A2" s="38" t="s">
        <v>35</v>
      </c>
      <c r="B2" s="38" t="s">
        <v>36</v>
      </c>
      <c r="C2" s="38" t="s">
        <v>37</v>
      </c>
      <c r="D2" s="38" t="s">
        <v>38</v>
      </c>
      <c r="E2" s="38" t="s">
        <v>39</v>
      </c>
      <c r="F2" s="38" t="s">
        <v>40</v>
      </c>
      <c r="G2" s="37" t="s">
        <v>2</v>
      </c>
      <c r="H2" s="37" t="s">
        <v>3</v>
      </c>
      <c r="I2" s="37" t="s">
        <v>4</v>
      </c>
      <c r="J2" s="37" t="s">
        <v>5</v>
      </c>
      <c r="K2" s="37" t="s">
        <v>6</v>
      </c>
      <c r="L2" s="37" t="s">
        <v>7</v>
      </c>
      <c r="M2" s="37" t="s">
        <v>8</v>
      </c>
      <c r="N2" s="37" t="s">
        <v>9</v>
      </c>
      <c r="O2" s="37" t="s">
        <v>10</v>
      </c>
      <c r="P2" s="37" t="s">
        <v>11</v>
      </c>
    </row>
    <row r="3" spans="1:24" x14ac:dyDescent="0.25">
      <c r="A3" s="163" t="s">
        <v>28</v>
      </c>
      <c r="B3" s="164" t="s">
        <v>56</v>
      </c>
      <c r="C3" s="165" t="s">
        <v>85</v>
      </c>
      <c r="D3" s="165">
        <v>0.3</v>
      </c>
      <c r="E3" s="188" t="s">
        <v>26</v>
      </c>
      <c r="F3" s="38">
        <v>155</v>
      </c>
      <c r="G3" s="37">
        <v>380.3</v>
      </c>
      <c r="H3" s="37">
        <v>2.0699999999999998</v>
      </c>
      <c r="I3" s="37">
        <v>183.4</v>
      </c>
      <c r="J3" s="37">
        <v>25.210999999999999</v>
      </c>
      <c r="K3" s="37">
        <v>42</v>
      </c>
      <c r="L3" s="37">
        <v>377.9</v>
      </c>
      <c r="M3" s="37">
        <v>2.0299999999999998</v>
      </c>
      <c r="N3" s="37">
        <v>185.8</v>
      </c>
      <c r="O3" s="37">
        <v>507.4</v>
      </c>
      <c r="P3" s="38">
        <v>638.20000000000005</v>
      </c>
    </row>
    <row r="4" spans="1:24" x14ac:dyDescent="0.25">
      <c r="A4" s="163" t="s">
        <v>28</v>
      </c>
      <c r="B4" s="164" t="s">
        <v>56</v>
      </c>
      <c r="C4" s="165" t="s">
        <v>85</v>
      </c>
      <c r="D4" s="165">
        <v>0.3</v>
      </c>
      <c r="E4" s="188" t="s">
        <v>26</v>
      </c>
      <c r="F4" s="38">
        <v>250</v>
      </c>
      <c r="G4" s="37">
        <v>568</v>
      </c>
      <c r="H4" s="37">
        <v>2.04</v>
      </c>
      <c r="I4" s="37">
        <v>278</v>
      </c>
      <c r="J4" s="37">
        <v>37.5</v>
      </c>
      <c r="K4" s="37">
        <v>68</v>
      </c>
      <c r="L4" s="37"/>
      <c r="M4" s="37"/>
      <c r="N4" s="37"/>
      <c r="O4" s="37">
        <v>759</v>
      </c>
      <c r="P4" s="38">
        <v>880</v>
      </c>
    </row>
    <row r="5" spans="1:24" x14ac:dyDescent="0.25">
      <c r="A5" s="163" t="s">
        <v>28</v>
      </c>
      <c r="B5" s="164" t="s">
        <v>56</v>
      </c>
      <c r="C5" s="165" t="s">
        <v>85</v>
      </c>
      <c r="D5" s="165">
        <v>0.3</v>
      </c>
      <c r="E5" s="188" t="s">
        <v>26</v>
      </c>
      <c r="F5" s="38">
        <v>350</v>
      </c>
      <c r="G5" s="37">
        <v>748.8</v>
      </c>
      <c r="H5" s="37">
        <v>2.02</v>
      </c>
      <c r="I5" s="37">
        <v>370.8</v>
      </c>
      <c r="J5" s="37">
        <v>49.4</v>
      </c>
      <c r="K5" s="37">
        <v>59</v>
      </c>
      <c r="L5" s="37">
        <v>744.6</v>
      </c>
      <c r="M5" s="37">
        <v>1.99</v>
      </c>
      <c r="N5" s="37">
        <v>374.9</v>
      </c>
      <c r="O5" s="37">
        <v>1022.4</v>
      </c>
      <c r="P5" s="38">
        <v>1132</v>
      </c>
    </row>
    <row r="6" spans="1:24" ht="15.75" thickBot="1" x14ac:dyDescent="0.3">
      <c r="A6" s="163" t="s">
        <v>28</v>
      </c>
      <c r="B6" s="164" t="s">
        <v>56</v>
      </c>
      <c r="C6" s="165" t="s">
        <v>85</v>
      </c>
      <c r="D6" s="165">
        <v>0.3</v>
      </c>
      <c r="E6" s="188" t="s">
        <v>27</v>
      </c>
      <c r="F6" s="38">
        <v>155</v>
      </c>
      <c r="G6" s="37">
        <v>457.4</v>
      </c>
      <c r="H6" s="37">
        <v>1.89</v>
      </c>
      <c r="I6" s="37">
        <v>242.1</v>
      </c>
      <c r="J6" s="37">
        <v>30.2</v>
      </c>
      <c r="K6" s="37">
        <v>43</v>
      </c>
      <c r="L6" s="37">
        <v>453.5</v>
      </c>
      <c r="M6" s="37">
        <v>1.84</v>
      </c>
      <c r="N6" s="37">
        <v>245.9</v>
      </c>
      <c r="O6" s="37">
        <v>493.8</v>
      </c>
      <c r="P6" s="38">
        <v>534.9</v>
      </c>
    </row>
    <row r="7" spans="1:24" ht="18.75" x14ac:dyDescent="0.25">
      <c r="A7" s="163" t="s">
        <v>28</v>
      </c>
      <c r="B7" s="164" t="s">
        <v>56</v>
      </c>
      <c r="C7" s="165" t="s">
        <v>85</v>
      </c>
      <c r="D7" s="165">
        <v>0.3</v>
      </c>
      <c r="E7" s="188" t="s">
        <v>27</v>
      </c>
      <c r="F7" s="38">
        <v>250</v>
      </c>
      <c r="G7" s="37">
        <v>634.4</v>
      </c>
      <c r="H7" s="37">
        <v>1.88</v>
      </c>
      <c r="I7" s="37">
        <v>337.1</v>
      </c>
      <c r="J7" s="37">
        <v>41.9</v>
      </c>
      <c r="K7" s="37">
        <v>84</v>
      </c>
      <c r="L7" s="37">
        <v>629.5</v>
      </c>
      <c r="M7" s="37">
        <v>1.84</v>
      </c>
      <c r="N7" s="37">
        <v>342</v>
      </c>
      <c r="O7" s="37">
        <v>745.4</v>
      </c>
      <c r="P7" s="38">
        <v>877</v>
      </c>
      <c r="R7" s="295" t="s">
        <v>41</v>
      </c>
      <c r="S7" s="296"/>
      <c r="T7" s="296"/>
      <c r="U7" s="296"/>
      <c r="V7" s="296"/>
      <c r="W7" s="296"/>
      <c r="X7" s="297"/>
    </row>
    <row r="8" spans="1:24" x14ac:dyDescent="0.25">
      <c r="A8" s="163" t="s">
        <v>28</v>
      </c>
      <c r="B8" s="164" t="s">
        <v>56</v>
      </c>
      <c r="C8" s="165" t="s">
        <v>85</v>
      </c>
      <c r="D8" s="165">
        <v>0.3</v>
      </c>
      <c r="E8" s="188" t="s">
        <v>27</v>
      </c>
      <c r="F8" s="38">
        <v>350</v>
      </c>
      <c r="G8" s="37">
        <v>823.5</v>
      </c>
      <c r="H8" s="37">
        <v>1.92</v>
      </c>
      <c r="I8" s="37">
        <v>428.1</v>
      </c>
      <c r="J8" s="37">
        <v>54.4</v>
      </c>
      <c r="K8" s="37">
        <v>71</v>
      </c>
      <c r="L8" s="37">
        <v>817.8</v>
      </c>
      <c r="M8" s="37">
        <v>1.9</v>
      </c>
      <c r="N8" s="37">
        <v>429.9</v>
      </c>
      <c r="O8" s="37">
        <v>1004.5</v>
      </c>
      <c r="P8" s="38">
        <v>1129</v>
      </c>
      <c r="R8" s="166"/>
      <c r="S8" s="167"/>
      <c r="T8" s="167"/>
      <c r="U8" s="167"/>
      <c r="V8" s="167"/>
      <c r="W8" s="167"/>
      <c r="X8" s="168"/>
    </row>
    <row r="9" spans="1:24" ht="15.75" x14ac:dyDescent="0.25">
      <c r="A9" s="163" t="s">
        <v>28</v>
      </c>
      <c r="B9" s="164" t="s">
        <v>56</v>
      </c>
      <c r="C9" s="165" t="s">
        <v>85</v>
      </c>
      <c r="D9" s="169">
        <v>0.33</v>
      </c>
      <c r="E9" s="188" t="s">
        <v>26</v>
      </c>
      <c r="F9" s="38">
        <v>155</v>
      </c>
      <c r="G9" s="37">
        <v>377.57532483302975</v>
      </c>
      <c r="H9" s="37">
        <v>2.0807812499999998</v>
      </c>
      <c r="I9" s="37">
        <v>181.34365802382621</v>
      </c>
      <c r="J9" s="37">
        <v>25.419546874999998</v>
      </c>
      <c r="K9" s="37">
        <v>42.591549295774648</v>
      </c>
      <c r="L9" s="37">
        <v>375.2660674981658</v>
      </c>
      <c r="M9" s="37">
        <v>2.019315789473684</v>
      </c>
      <c r="N9" s="37">
        <v>185.32458711328218</v>
      </c>
      <c r="O9" s="37">
        <v>507.4</v>
      </c>
      <c r="P9" s="38">
        <v>638.20000000000005</v>
      </c>
      <c r="R9" s="170" t="s">
        <v>43</v>
      </c>
      <c r="S9" s="167"/>
      <c r="T9" s="167"/>
      <c r="U9" s="171" t="s">
        <v>44</v>
      </c>
      <c r="V9" s="167"/>
      <c r="W9" s="167"/>
      <c r="X9" s="168"/>
    </row>
    <row r="10" spans="1:24" ht="15.75" thickBot="1" x14ac:dyDescent="0.3">
      <c r="A10" s="163" t="s">
        <v>28</v>
      </c>
      <c r="B10" s="164" t="s">
        <v>56</v>
      </c>
      <c r="C10" s="165" t="s">
        <v>85</v>
      </c>
      <c r="D10" s="169">
        <v>0.33</v>
      </c>
      <c r="E10" s="188" t="s">
        <v>26</v>
      </c>
      <c r="F10" s="38">
        <v>250</v>
      </c>
      <c r="G10" s="37">
        <v>563.93054037644208</v>
      </c>
      <c r="H10" s="37">
        <v>2.0506249999999997</v>
      </c>
      <c r="I10" s="37">
        <v>274.88297126839524</v>
      </c>
      <c r="J10" s="37">
        <v>37.810202205882355</v>
      </c>
      <c r="K10" s="37">
        <v>68.957746478873233</v>
      </c>
      <c r="L10" s="37"/>
      <c r="M10" s="37"/>
      <c r="N10" s="37"/>
      <c r="O10" s="37">
        <v>759</v>
      </c>
      <c r="P10" s="38">
        <v>880</v>
      </c>
      <c r="R10" s="166"/>
      <c r="S10" s="167"/>
      <c r="T10" s="167"/>
      <c r="U10" s="167"/>
      <c r="V10" s="167"/>
      <c r="W10" s="167"/>
      <c r="X10" s="168"/>
    </row>
    <row r="11" spans="1:24" ht="15.75" thickBot="1" x14ac:dyDescent="0.3">
      <c r="A11" s="163" t="s">
        <v>28</v>
      </c>
      <c r="B11" s="164" t="s">
        <v>56</v>
      </c>
      <c r="C11" s="165" t="s">
        <v>85</v>
      </c>
      <c r="D11" s="169">
        <v>0.33</v>
      </c>
      <c r="E11" s="188" t="s">
        <v>26</v>
      </c>
      <c r="F11" s="38">
        <v>350</v>
      </c>
      <c r="G11" s="37">
        <v>743.43519125683054</v>
      </c>
      <c r="H11" s="37">
        <v>2.0305208333333331</v>
      </c>
      <c r="I11" s="37">
        <v>366.64246671338475</v>
      </c>
      <c r="J11" s="37">
        <v>49.808639705882349</v>
      </c>
      <c r="K11" s="37">
        <v>59.83098591549296</v>
      </c>
      <c r="L11" s="37">
        <v>739.41019809244324</v>
      </c>
      <c r="M11" s="37">
        <v>1.9795263157894736</v>
      </c>
      <c r="N11" s="37">
        <v>373.94073040241915</v>
      </c>
      <c r="O11" s="37">
        <v>1022.4</v>
      </c>
      <c r="P11" s="38">
        <v>1132</v>
      </c>
      <c r="R11" s="172" t="s">
        <v>45</v>
      </c>
      <c r="S11" s="214">
        <f>'paramètres d''entrée'!D6</f>
        <v>250</v>
      </c>
      <c r="T11" s="167"/>
      <c r="U11" s="173" t="s">
        <v>46</v>
      </c>
      <c r="V11" s="214">
        <v>35</v>
      </c>
      <c r="W11" s="167" t="s">
        <v>47</v>
      </c>
      <c r="X11" s="168"/>
    </row>
    <row r="12" spans="1:24" x14ac:dyDescent="0.25">
      <c r="A12" s="163" t="s">
        <v>28</v>
      </c>
      <c r="B12" s="164" t="s">
        <v>56</v>
      </c>
      <c r="C12" s="165" t="s">
        <v>85</v>
      </c>
      <c r="D12" s="169">
        <v>0.33</v>
      </c>
      <c r="E12" s="188" t="s">
        <v>27</v>
      </c>
      <c r="F12" s="38">
        <v>155</v>
      </c>
      <c r="G12" s="37">
        <v>454.1229386763813</v>
      </c>
      <c r="H12" s="37">
        <v>1.8764590163934425</v>
      </c>
      <c r="I12" s="37">
        <v>240.36546448087432</v>
      </c>
      <c r="J12" s="37">
        <v>29.983630843958714</v>
      </c>
      <c r="K12" s="37">
        <v>42.691924711596847</v>
      </c>
      <c r="L12" s="37">
        <v>450.2508803885853</v>
      </c>
      <c r="M12" s="37">
        <v>1.8268172434729812</v>
      </c>
      <c r="N12" s="37">
        <v>244.13823922282941</v>
      </c>
      <c r="O12" s="37">
        <v>493.8</v>
      </c>
      <c r="P12" s="38">
        <v>534.9</v>
      </c>
      <c r="R12" s="166"/>
      <c r="S12" s="167"/>
      <c r="T12" s="167"/>
      <c r="U12" s="167"/>
      <c r="V12" s="174" t="s">
        <v>48</v>
      </c>
      <c r="W12" s="167"/>
      <c r="X12" s="168"/>
    </row>
    <row r="13" spans="1:24" ht="15.75" thickBot="1" x14ac:dyDescent="0.3">
      <c r="A13" s="163" t="s">
        <v>28</v>
      </c>
      <c r="B13" s="164" t="s">
        <v>56</v>
      </c>
      <c r="C13" s="165" t="s">
        <v>85</v>
      </c>
      <c r="D13" s="169">
        <v>0.33</v>
      </c>
      <c r="E13" s="188" t="s">
        <v>27</v>
      </c>
      <c r="F13" s="38">
        <v>250</v>
      </c>
      <c r="G13" s="37">
        <v>629.85481481481486</v>
      </c>
      <c r="H13" s="37">
        <v>1.8665306618093502</v>
      </c>
      <c r="I13" s="37">
        <v>334.68483302975108</v>
      </c>
      <c r="J13" s="37">
        <v>41.59980570734669</v>
      </c>
      <c r="K13" s="37">
        <v>83.398178506375231</v>
      </c>
      <c r="L13" s="37">
        <v>624.98992106860965</v>
      </c>
      <c r="M13" s="37">
        <v>1.8268172434729812</v>
      </c>
      <c r="N13" s="37">
        <v>339.54972677595629</v>
      </c>
      <c r="O13" s="37">
        <v>745.4</v>
      </c>
      <c r="P13" s="38">
        <v>877</v>
      </c>
      <c r="R13" s="166"/>
      <c r="S13" s="167"/>
      <c r="T13" s="167"/>
      <c r="U13" s="167"/>
      <c r="V13" s="167"/>
      <c r="W13" s="167"/>
      <c r="X13" s="168"/>
    </row>
    <row r="14" spans="1:24" ht="16.5" thickBot="1" x14ac:dyDescent="0.3">
      <c r="A14" s="163" t="s">
        <v>28</v>
      </c>
      <c r="B14" s="164" t="s">
        <v>56</v>
      </c>
      <c r="C14" s="165" t="s">
        <v>85</v>
      </c>
      <c r="D14" s="169">
        <v>0.33</v>
      </c>
      <c r="E14" s="188" t="s">
        <v>27</v>
      </c>
      <c r="F14" s="38">
        <v>350</v>
      </c>
      <c r="G14" s="38">
        <v>817.6</v>
      </c>
      <c r="H14" s="38">
        <v>1.93</v>
      </c>
      <c r="I14" s="38">
        <v>423.3</v>
      </c>
      <c r="J14" s="38">
        <v>54.85</v>
      </c>
      <c r="K14" s="38">
        <v>72</v>
      </c>
      <c r="L14" s="38">
        <v>812.1</v>
      </c>
      <c r="M14" s="38">
        <v>1.89</v>
      </c>
      <c r="N14" s="38">
        <v>428.8</v>
      </c>
      <c r="O14" s="37">
        <v>1004.5</v>
      </c>
      <c r="P14" s="38">
        <v>1129</v>
      </c>
      <c r="R14" s="175" t="s">
        <v>49</v>
      </c>
      <c r="S14" s="214" t="str">
        <f>'paramètres d''entrée'!D9</f>
        <v>HSS</v>
      </c>
      <c r="T14" s="167"/>
      <c r="U14" s="171" t="s">
        <v>50</v>
      </c>
      <c r="V14" s="167"/>
      <c r="W14" s="167"/>
      <c r="X14" s="168"/>
    </row>
    <row r="15" spans="1:24" ht="15.75" thickBot="1" x14ac:dyDescent="0.3">
      <c r="A15" s="163" t="s">
        <v>28</v>
      </c>
      <c r="B15" s="164" t="s">
        <v>56</v>
      </c>
      <c r="C15" s="165" t="s">
        <v>85</v>
      </c>
      <c r="D15" s="165">
        <v>0.35</v>
      </c>
      <c r="E15" s="188" t="s">
        <v>26</v>
      </c>
      <c r="F15" s="38">
        <v>155</v>
      </c>
      <c r="G15" s="37">
        <v>375.68190649666059</v>
      </c>
      <c r="H15" s="37">
        <v>2.0807812499999998</v>
      </c>
      <c r="I15" s="37">
        <v>181.00093436113056</v>
      </c>
      <c r="J15" s="37">
        <v>25.581750000000003</v>
      </c>
      <c r="K15" s="37">
        <v>43.183098591549296</v>
      </c>
      <c r="L15" s="37">
        <v>373.32527512839323</v>
      </c>
      <c r="M15" s="37">
        <v>2.019315789473684</v>
      </c>
      <c r="N15" s="37">
        <v>184.9788322865783</v>
      </c>
      <c r="O15" s="37">
        <v>507.4</v>
      </c>
      <c r="P15" s="38">
        <v>638.20000000000005</v>
      </c>
      <c r="R15" s="166"/>
      <c r="S15" s="167"/>
      <c r="T15" s="167"/>
      <c r="U15" s="167"/>
      <c r="V15" s="167"/>
      <c r="W15" s="167"/>
      <c r="X15" s="168"/>
    </row>
    <row r="16" spans="1:24" ht="15.75" thickBot="1" x14ac:dyDescent="0.3">
      <c r="A16" s="163" t="s">
        <v>28</v>
      </c>
      <c r="B16" s="164" t="s">
        <v>56</v>
      </c>
      <c r="C16" s="165" t="s">
        <v>85</v>
      </c>
      <c r="D16" s="165">
        <v>0.35</v>
      </c>
      <c r="E16" s="188" t="s">
        <v>26</v>
      </c>
      <c r="F16" s="38">
        <v>250</v>
      </c>
      <c r="G16" s="37">
        <v>561.10261080752889</v>
      </c>
      <c r="H16" s="37">
        <v>2.0506249999999997</v>
      </c>
      <c r="I16" s="37">
        <v>274.3634664797944</v>
      </c>
      <c r="J16" s="37">
        <v>38.051470588235297</v>
      </c>
      <c r="K16" s="37">
        <v>69.91549295774648</v>
      </c>
      <c r="L16" s="37"/>
      <c r="M16" s="37"/>
      <c r="N16" s="37"/>
      <c r="O16" s="37">
        <v>759</v>
      </c>
      <c r="P16" s="38">
        <v>880</v>
      </c>
      <c r="R16" s="175" t="s">
        <v>51</v>
      </c>
      <c r="S16" s="214" t="str">
        <f>'paramètres d''entrée'!D11</f>
        <v>SN</v>
      </c>
      <c r="T16" s="167"/>
      <c r="U16" s="173" t="s">
        <v>52</v>
      </c>
      <c r="V16" s="215" t="str">
        <f>'paramètres d''entrée'!G11</f>
        <v>-2/-6</v>
      </c>
      <c r="W16" s="167" t="s">
        <v>47</v>
      </c>
      <c r="X16" s="168"/>
    </row>
    <row r="17" spans="1:24" ht="15.75" thickBot="1" x14ac:dyDescent="0.3">
      <c r="A17" s="163" t="s">
        <v>28</v>
      </c>
      <c r="B17" s="164" t="s">
        <v>56</v>
      </c>
      <c r="C17" s="165" t="s">
        <v>85</v>
      </c>
      <c r="D17" s="165">
        <v>0.35</v>
      </c>
      <c r="E17" s="188" t="s">
        <v>26</v>
      </c>
      <c r="F17" s="38">
        <v>350</v>
      </c>
      <c r="G17" s="37">
        <v>739.70710382513653</v>
      </c>
      <c r="H17" s="37">
        <v>2.0305208333333331</v>
      </c>
      <c r="I17" s="37">
        <v>365.94954449894885</v>
      </c>
      <c r="J17" s="37">
        <v>50.1264705882353</v>
      </c>
      <c r="K17" s="37">
        <v>60.661971830985912</v>
      </c>
      <c r="L17" s="37">
        <v>735.58613352898021</v>
      </c>
      <c r="M17" s="37">
        <v>1.9795263157894736</v>
      </c>
      <c r="N17" s="37">
        <v>373.24307978599677</v>
      </c>
      <c r="O17" s="37">
        <v>1022.4</v>
      </c>
      <c r="P17" s="38">
        <v>1132</v>
      </c>
      <c r="R17" s="166"/>
      <c r="S17" s="167"/>
      <c r="T17" s="167"/>
      <c r="U17" s="167"/>
      <c r="V17" s="176"/>
      <c r="W17" s="167"/>
      <c r="X17" s="168"/>
    </row>
    <row r="18" spans="1:24" ht="15.75" thickBot="1" x14ac:dyDescent="0.3">
      <c r="A18" s="163" t="s">
        <v>28</v>
      </c>
      <c r="B18" s="164" t="s">
        <v>56</v>
      </c>
      <c r="C18" s="165" t="s">
        <v>85</v>
      </c>
      <c r="D18" s="165">
        <v>0.35</v>
      </c>
      <c r="E18" s="188" t="s">
        <v>27</v>
      </c>
      <c r="F18" s="38">
        <v>155</v>
      </c>
      <c r="G18" s="37">
        <v>451.84565877352759</v>
      </c>
      <c r="H18" s="37">
        <v>1.8998437499999998</v>
      </c>
      <c r="I18" s="37">
        <v>238.9330763840224</v>
      </c>
      <c r="J18" s="37">
        <v>30.644117647058827</v>
      </c>
      <c r="K18" s="37">
        <v>44.2112676056338</v>
      </c>
      <c r="L18" s="37">
        <v>448.01008804108585</v>
      </c>
      <c r="M18" s="37">
        <v>1.8303157894736843</v>
      </c>
      <c r="N18" s="37">
        <v>244.81321237497096</v>
      </c>
      <c r="O18" s="37">
        <v>493.8</v>
      </c>
      <c r="P18" s="38">
        <v>534.9</v>
      </c>
      <c r="R18" s="166" t="s">
        <v>53</v>
      </c>
      <c r="S18" s="177" t="s">
        <v>54</v>
      </c>
      <c r="T18" s="167"/>
      <c r="U18" s="173"/>
      <c r="V18" s="178"/>
      <c r="W18" s="167"/>
      <c r="X18" s="168"/>
    </row>
    <row r="19" spans="1:24" ht="15.75" thickBot="1" x14ac:dyDescent="0.3">
      <c r="A19" s="163" t="s">
        <v>28</v>
      </c>
      <c r="B19" s="164" t="s">
        <v>56</v>
      </c>
      <c r="C19" s="165" t="s">
        <v>85</v>
      </c>
      <c r="D19" s="165">
        <v>0.35</v>
      </c>
      <c r="E19" s="188" t="s">
        <v>27</v>
      </c>
      <c r="F19" s="38">
        <v>250</v>
      </c>
      <c r="G19" s="37">
        <v>626.69629629629628</v>
      </c>
      <c r="H19" s="37">
        <v>1.8897916666666663</v>
      </c>
      <c r="I19" s="37">
        <v>332.69037608035507</v>
      </c>
      <c r="J19" s="37">
        <v>42.516176470588242</v>
      </c>
      <c r="K19" s="37">
        <v>86.366197183098592</v>
      </c>
      <c r="L19" s="37">
        <v>621.87949376375639</v>
      </c>
      <c r="M19" s="37">
        <v>1.8303157894736843</v>
      </c>
      <c r="N19" s="37">
        <v>340.48848569434756</v>
      </c>
      <c r="O19" s="37">
        <v>745.4</v>
      </c>
      <c r="P19" s="38">
        <v>877</v>
      </c>
      <c r="R19" s="166"/>
      <c r="S19" s="167"/>
      <c r="T19" s="167"/>
      <c r="U19" s="167"/>
      <c r="V19" s="176"/>
      <c r="W19" s="167"/>
      <c r="X19" s="168"/>
    </row>
    <row r="20" spans="1:24" ht="15.75" thickBot="1" x14ac:dyDescent="0.3">
      <c r="A20" s="163" t="s">
        <v>28</v>
      </c>
      <c r="B20" s="164" t="s">
        <v>56</v>
      </c>
      <c r="C20" s="165" t="s">
        <v>85</v>
      </c>
      <c r="D20" s="165">
        <v>0.35</v>
      </c>
      <c r="E20" s="188" t="s">
        <v>27</v>
      </c>
      <c r="F20" s="38">
        <v>350</v>
      </c>
      <c r="G20" s="38">
        <v>813.5</v>
      </c>
      <c r="H20" s="38">
        <v>1.93</v>
      </c>
      <c r="I20" s="38">
        <v>422.5</v>
      </c>
      <c r="J20" s="38">
        <v>55.2</v>
      </c>
      <c r="K20" s="38">
        <v>73</v>
      </c>
      <c r="L20" s="38">
        <v>807.9</v>
      </c>
      <c r="M20" s="38">
        <v>1.89</v>
      </c>
      <c r="N20" s="38">
        <v>428</v>
      </c>
      <c r="O20" s="37">
        <v>1004.5</v>
      </c>
      <c r="P20" s="38">
        <v>1129</v>
      </c>
      <c r="R20" s="166"/>
      <c r="S20" s="280">
        <f>IF(V16="-2/-6",-2,-4)</f>
        <v>-2</v>
      </c>
      <c r="T20" s="167"/>
      <c r="U20" s="173" t="s">
        <v>55</v>
      </c>
      <c r="V20" s="214" t="str">
        <f>'paramètres d''entrée'!G15</f>
        <v>ethylene glycol</v>
      </c>
      <c r="W20" s="167"/>
      <c r="X20" s="168"/>
    </row>
    <row r="21" spans="1:24" ht="15.75" thickBot="1" x14ac:dyDescent="0.3">
      <c r="A21" s="163" t="s">
        <v>28</v>
      </c>
      <c r="B21" s="164" t="s">
        <v>56</v>
      </c>
      <c r="C21" s="165" t="s">
        <v>86</v>
      </c>
      <c r="D21" s="165">
        <v>0.3</v>
      </c>
      <c r="E21" s="188" t="s">
        <v>26</v>
      </c>
      <c r="F21" s="38">
        <v>155</v>
      </c>
      <c r="G21" s="37">
        <v>380.3</v>
      </c>
      <c r="H21" s="37">
        <v>2.0699999999999998</v>
      </c>
      <c r="I21" s="37">
        <v>183.4</v>
      </c>
      <c r="J21" s="37">
        <v>25.210999999999999</v>
      </c>
      <c r="K21" s="37">
        <v>42</v>
      </c>
      <c r="L21" s="37">
        <v>377.9</v>
      </c>
      <c r="M21" s="37">
        <v>2.0299999999999998</v>
      </c>
      <c r="N21" s="37">
        <v>185.8</v>
      </c>
      <c r="O21" s="37">
        <v>507.4</v>
      </c>
      <c r="P21" s="38">
        <v>638.20000000000005</v>
      </c>
      <c r="R21" s="166"/>
      <c r="S21" s="280">
        <f>IF(V16="-2/-6",-6,-8)</f>
        <v>-6</v>
      </c>
      <c r="T21" s="167"/>
      <c r="U21" s="167"/>
      <c r="V21" s="167"/>
      <c r="W21" s="216">
        <f>'paramètres d''entrée'!H16</f>
        <v>0.35</v>
      </c>
      <c r="X21" s="168"/>
    </row>
    <row r="22" spans="1:24" x14ac:dyDescent="0.25">
      <c r="A22" s="163" t="s">
        <v>28</v>
      </c>
      <c r="B22" s="164" t="s">
        <v>56</v>
      </c>
      <c r="C22" s="165" t="s">
        <v>86</v>
      </c>
      <c r="D22" s="165">
        <v>0.3</v>
      </c>
      <c r="E22" s="188" t="s">
        <v>26</v>
      </c>
      <c r="F22" s="38">
        <v>250</v>
      </c>
      <c r="G22" s="37">
        <v>568</v>
      </c>
      <c r="H22" s="37">
        <v>2.04</v>
      </c>
      <c r="I22" s="37">
        <v>278</v>
      </c>
      <c r="J22" s="37">
        <v>37.5</v>
      </c>
      <c r="K22" s="37">
        <v>68</v>
      </c>
      <c r="L22" s="37"/>
      <c r="M22" s="37"/>
      <c r="N22" s="37"/>
      <c r="O22" s="37">
        <v>759</v>
      </c>
      <c r="P22" s="38">
        <v>880</v>
      </c>
      <c r="R22" s="166"/>
      <c r="S22" s="167"/>
      <c r="T22" s="167"/>
      <c r="U22" s="167"/>
      <c r="V22" s="167"/>
      <c r="W22" s="167"/>
      <c r="X22" s="168"/>
    </row>
    <row r="23" spans="1:24" ht="15.75" thickBot="1" x14ac:dyDescent="0.3">
      <c r="A23" s="163" t="s">
        <v>28</v>
      </c>
      <c r="B23" s="164" t="s">
        <v>56</v>
      </c>
      <c r="C23" s="165" t="s">
        <v>86</v>
      </c>
      <c r="D23" s="165">
        <v>0.3</v>
      </c>
      <c r="E23" s="188" t="s">
        <v>26</v>
      </c>
      <c r="F23" s="38">
        <v>350</v>
      </c>
      <c r="G23" s="37">
        <v>748.8</v>
      </c>
      <c r="H23" s="37">
        <v>2.02</v>
      </c>
      <c r="I23" s="37">
        <v>370.8</v>
      </c>
      <c r="J23" s="37">
        <v>49.4</v>
      </c>
      <c r="K23" s="37">
        <v>59</v>
      </c>
      <c r="L23" s="37">
        <v>744.6</v>
      </c>
      <c r="M23" s="37">
        <v>1.99</v>
      </c>
      <c r="N23" s="37">
        <v>374.9</v>
      </c>
      <c r="O23" s="37">
        <v>1022.4</v>
      </c>
      <c r="P23" s="38">
        <v>1132</v>
      </c>
      <c r="R23" s="179"/>
      <c r="S23" s="180"/>
      <c r="T23" s="180"/>
      <c r="U23" s="180"/>
      <c r="V23" s="180"/>
      <c r="W23" s="180"/>
      <c r="X23" s="181"/>
    </row>
    <row r="24" spans="1:24" x14ac:dyDescent="0.25">
      <c r="A24" s="163" t="s">
        <v>28</v>
      </c>
      <c r="B24" s="164" t="s">
        <v>56</v>
      </c>
      <c r="C24" s="165" t="s">
        <v>86</v>
      </c>
      <c r="D24" s="165">
        <v>0.3</v>
      </c>
      <c r="E24" s="188" t="s">
        <v>27</v>
      </c>
      <c r="F24" s="38">
        <v>155</v>
      </c>
      <c r="G24" s="37">
        <v>457.4</v>
      </c>
      <c r="H24" s="37">
        <v>1.89</v>
      </c>
      <c r="I24" s="37">
        <v>242.1</v>
      </c>
      <c r="J24" s="37">
        <v>30.2</v>
      </c>
      <c r="K24" s="37">
        <v>43</v>
      </c>
      <c r="L24" s="37">
        <v>453.5</v>
      </c>
      <c r="M24" s="37">
        <v>1.84</v>
      </c>
      <c r="N24" s="37">
        <v>245.9</v>
      </c>
      <c r="O24" s="37">
        <v>493.8</v>
      </c>
      <c r="P24" s="38">
        <v>534.9</v>
      </c>
    </row>
    <row r="25" spans="1:24" x14ac:dyDescent="0.25">
      <c r="A25" s="163" t="s">
        <v>28</v>
      </c>
      <c r="B25" s="164" t="s">
        <v>56</v>
      </c>
      <c r="C25" s="165" t="s">
        <v>86</v>
      </c>
      <c r="D25" s="165">
        <v>0.3</v>
      </c>
      <c r="E25" s="188" t="s">
        <v>27</v>
      </c>
      <c r="F25" s="38">
        <v>250</v>
      </c>
      <c r="G25" s="37">
        <v>634.4</v>
      </c>
      <c r="H25" s="37">
        <v>1.88</v>
      </c>
      <c r="I25" s="37">
        <v>337.1</v>
      </c>
      <c r="J25" s="37">
        <v>41.9</v>
      </c>
      <c r="K25" s="37">
        <v>84</v>
      </c>
      <c r="L25" s="37">
        <v>629.5</v>
      </c>
      <c r="M25" s="37">
        <v>1.84</v>
      </c>
      <c r="N25" s="37">
        <v>342</v>
      </c>
      <c r="O25" s="37">
        <v>745.4</v>
      </c>
      <c r="P25" s="38">
        <v>877</v>
      </c>
      <c r="R25" s="162" t="e">
        <f t="array" ref="R25">MATCH(1,('Base de données'!A:A=V16)*('Base de données'!B:B=V20)*('Base de données'!C:C=S16)*('Base de données'!D:D=W21)*('Base de données'!E:E=S14)*('Base de données'!F:F=S11),0)</f>
        <v>#N/A</v>
      </c>
    </row>
    <row r="26" spans="1:24" x14ac:dyDescent="0.25">
      <c r="A26" s="163" t="s">
        <v>28</v>
      </c>
      <c r="B26" s="164" t="s">
        <v>56</v>
      </c>
      <c r="C26" s="165" t="s">
        <v>86</v>
      </c>
      <c r="D26" s="165">
        <v>0.3</v>
      </c>
      <c r="E26" s="188" t="s">
        <v>27</v>
      </c>
      <c r="F26" s="38">
        <v>350</v>
      </c>
      <c r="G26" s="37">
        <v>823.5</v>
      </c>
      <c r="H26" s="37">
        <v>1.92</v>
      </c>
      <c r="I26" s="37">
        <v>428.1</v>
      </c>
      <c r="J26" s="37">
        <v>54.4</v>
      </c>
      <c r="K26" s="37">
        <v>71</v>
      </c>
      <c r="L26" s="37">
        <v>817.8</v>
      </c>
      <c r="M26" s="37">
        <v>1.9</v>
      </c>
      <c r="N26" s="37">
        <v>429.9</v>
      </c>
      <c r="O26" s="37">
        <v>1004.5</v>
      </c>
      <c r="P26" s="38">
        <v>1129</v>
      </c>
    </row>
    <row r="27" spans="1:24" ht="15.75" thickBot="1" x14ac:dyDescent="0.3">
      <c r="A27" s="163" t="s">
        <v>28</v>
      </c>
      <c r="B27" s="164" t="s">
        <v>56</v>
      </c>
      <c r="C27" s="165" t="s">
        <v>86</v>
      </c>
      <c r="D27" s="165">
        <v>0.33</v>
      </c>
      <c r="E27" s="188" t="s">
        <v>26</v>
      </c>
      <c r="F27" s="38">
        <v>155</v>
      </c>
      <c r="G27" s="37">
        <v>377.57532483302975</v>
      </c>
      <c r="H27" s="37">
        <v>2.0807812499999998</v>
      </c>
      <c r="I27" s="37">
        <v>181.34365802382621</v>
      </c>
      <c r="J27" s="37">
        <v>25.419546874999998</v>
      </c>
      <c r="K27" s="37">
        <v>42.591549295774648</v>
      </c>
      <c r="L27" s="37">
        <v>375.2660674981658</v>
      </c>
      <c r="M27" s="37">
        <v>2.019315789473684</v>
      </c>
      <c r="N27" s="37">
        <v>185.32458711328218</v>
      </c>
      <c r="O27" s="37">
        <v>507.4</v>
      </c>
      <c r="P27" s="38">
        <v>638.20000000000005</v>
      </c>
    </row>
    <row r="28" spans="1:24" x14ac:dyDescent="0.25">
      <c r="A28" s="163" t="s">
        <v>28</v>
      </c>
      <c r="B28" s="164" t="s">
        <v>56</v>
      </c>
      <c r="C28" s="165" t="s">
        <v>86</v>
      </c>
      <c r="D28" s="165">
        <v>0.33</v>
      </c>
      <c r="E28" s="188" t="s">
        <v>26</v>
      </c>
      <c r="F28" s="38">
        <v>250</v>
      </c>
      <c r="G28" s="37">
        <v>563.93054037644208</v>
      </c>
      <c r="H28" s="37">
        <v>2.0506249999999997</v>
      </c>
      <c r="I28" s="37">
        <v>274.88297126839524</v>
      </c>
      <c r="J28" s="37">
        <v>37.810202205882355</v>
      </c>
      <c r="K28" s="37">
        <v>68.957746478873233</v>
      </c>
      <c r="L28" s="37"/>
      <c r="M28" s="37"/>
      <c r="N28" s="37"/>
      <c r="O28" s="37">
        <v>759</v>
      </c>
      <c r="P28" s="38">
        <v>880</v>
      </c>
      <c r="R28" s="192"/>
      <c r="S28" s="193"/>
      <c r="T28" s="193"/>
      <c r="U28" s="193"/>
      <c r="V28" s="193"/>
      <c r="W28" s="193"/>
      <c r="X28" s="194"/>
    </row>
    <row r="29" spans="1:24" ht="15.75" x14ac:dyDescent="0.25">
      <c r="A29" s="163" t="s">
        <v>28</v>
      </c>
      <c r="B29" s="164" t="s">
        <v>56</v>
      </c>
      <c r="C29" s="165" t="s">
        <v>86</v>
      </c>
      <c r="D29" s="165">
        <v>0.33</v>
      </c>
      <c r="E29" s="188" t="s">
        <v>26</v>
      </c>
      <c r="F29" s="38">
        <v>350</v>
      </c>
      <c r="G29" s="37">
        <v>743.43519125683054</v>
      </c>
      <c r="H29" s="37">
        <v>2.0305208333333331</v>
      </c>
      <c r="I29" s="37">
        <v>366.64246671338475</v>
      </c>
      <c r="J29" s="37">
        <v>49.808639705882349</v>
      </c>
      <c r="K29" s="37">
        <v>59.83098591549296</v>
      </c>
      <c r="L29" s="37">
        <v>739.41019809244324</v>
      </c>
      <c r="M29" s="37">
        <v>1.9795263157894736</v>
      </c>
      <c r="N29" s="37">
        <v>373.94073040241915</v>
      </c>
      <c r="O29" s="37">
        <v>1022.4</v>
      </c>
      <c r="P29" s="38">
        <v>1132</v>
      </c>
      <c r="R29" s="182" t="s">
        <v>58</v>
      </c>
      <c r="S29" s="191" t="e">
        <f t="array" ref="S29">INDEX($G:$G,MATCH(1,('Base de données'!$A:$A=$V$16)*('Base de données'!$B:$B=$V$20)*('Base de données'!$C:$C=$S$16)*('Base de données'!$D:$D=$W$21)*('Base de données'!$E:$E=$S$14)*('Base de données'!$F:$F=$S$11),0))</f>
        <v>#N/A</v>
      </c>
      <c r="T29" s="184" t="s">
        <v>59</v>
      </c>
      <c r="U29" s="167"/>
      <c r="V29" s="184" t="s">
        <v>8</v>
      </c>
      <c r="W29" s="191" t="e">
        <f t="array" ref="W29">INDEX($M:$M,MATCH(1,('Base de données'!$A:$A=$V$16)*('Base de données'!$B:$B=$V$20)*('Base de données'!$C:$C=$S$16)*('Base de données'!$D:$D=$W$21)*('Base de données'!$E:$E=$S$14)*('Base de données'!$F:$F=$S$11),0))</f>
        <v>#N/A</v>
      </c>
      <c r="X29" s="168"/>
    </row>
    <row r="30" spans="1:24" ht="15.75" x14ac:dyDescent="0.25">
      <c r="A30" s="163" t="s">
        <v>28</v>
      </c>
      <c r="B30" s="164" t="s">
        <v>56</v>
      </c>
      <c r="C30" s="165" t="s">
        <v>86</v>
      </c>
      <c r="D30" s="165">
        <v>0.33</v>
      </c>
      <c r="E30" s="188" t="s">
        <v>27</v>
      </c>
      <c r="F30" s="38">
        <v>155</v>
      </c>
      <c r="G30" s="37">
        <v>454.1229386763813</v>
      </c>
      <c r="H30" s="37">
        <v>1.8764590163934425</v>
      </c>
      <c r="I30" s="37">
        <v>240.36546448087432</v>
      </c>
      <c r="J30" s="37">
        <v>29.983630843958714</v>
      </c>
      <c r="K30" s="37">
        <v>42.691924711596847</v>
      </c>
      <c r="L30" s="37">
        <v>450.2508803885853</v>
      </c>
      <c r="M30" s="37">
        <v>1.8268172434729812</v>
      </c>
      <c r="N30" s="37">
        <v>244.13823922282941</v>
      </c>
      <c r="O30" s="37">
        <v>493.8</v>
      </c>
      <c r="P30" s="38">
        <v>534.9</v>
      </c>
      <c r="R30" s="182"/>
      <c r="S30" s="183"/>
      <c r="T30" s="184"/>
      <c r="U30" s="167"/>
      <c r="V30" s="184"/>
      <c r="W30" s="183"/>
      <c r="X30" s="168"/>
    </row>
    <row r="31" spans="1:24" ht="15.75" x14ac:dyDescent="0.25">
      <c r="A31" s="163" t="s">
        <v>28</v>
      </c>
      <c r="B31" s="164" t="s">
        <v>56</v>
      </c>
      <c r="C31" s="165" t="s">
        <v>86</v>
      </c>
      <c r="D31" s="165">
        <v>0.33</v>
      </c>
      <c r="E31" s="188" t="s">
        <v>27</v>
      </c>
      <c r="F31" s="38">
        <v>250</v>
      </c>
      <c r="G31" s="37">
        <v>629.85481481481486</v>
      </c>
      <c r="H31" s="37">
        <v>1.8665306618093502</v>
      </c>
      <c r="I31" s="37">
        <v>334.68483302975108</v>
      </c>
      <c r="J31" s="37">
        <v>41.59980570734669</v>
      </c>
      <c r="K31" s="37">
        <v>83.398178506375231</v>
      </c>
      <c r="L31" s="37">
        <v>624.98992106860965</v>
      </c>
      <c r="M31" s="37">
        <v>1.8268172434729812</v>
      </c>
      <c r="N31" s="37">
        <v>339.54972677595629</v>
      </c>
      <c r="O31" s="37">
        <v>745.4</v>
      </c>
      <c r="P31" s="38">
        <v>877</v>
      </c>
      <c r="R31" s="182" t="s">
        <v>3</v>
      </c>
      <c r="S31" s="191" t="e">
        <f t="array" ref="S31">INDEX($H:$H,MATCH(1,('Base de données'!$A:$A=$V$16)*('Base de données'!$B:$B=$V$20)*('Base de données'!$C:$C=$S$16)*('Base de données'!$D:$D=$W$21)*('Base de données'!$E:$E=$S$14)*('Base de données'!$F:$F=$S$11),0))</f>
        <v>#N/A</v>
      </c>
      <c r="T31" s="184"/>
      <c r="U31" s="167"/>
      <c r="V31" s="185" t="s">
        <v>9</v>
      </c>
      <c r="W31" s="191" t="e">
        <f t="array" ref="W31">INDEX($N:$N,MATCH(1,('Base de données'!$A:$A=$V$16)*('Base de données'!$B:$B=$V$20)*('Base de données'!$C:$C=$S$16)*('Base de données'!$D:$D=$W$21)*('Base de données'!$E:$E=$S$14)*('Base de données'!$F:$F=$S$11),0))</f>
        <v>#N/A</v>
      </c>
      <c r="X31" s="168" t="s">
        <v>59</v>
      </c>
    </row>
    <row r="32" spans="1:24" ht="15.75" x14ac:dyDescent="0.25">
      <c r="A32" s="163" t="s">
        <v>28</v>
      </c>
      <c r="B32" s="164" t="s">
        <v>56</v>
      </c>
      <c r="C32" s="165" t="s">
        <v>86</v>
      </c>
      <c r="D32" s="165">
        <v>0.33</v>
      </c>
      <c r="E32" s="188" t="s">
        <v>27</v>
      </c>
      <c r="F32" s="38">
        <v>350</v>
      </c>
      <c r="G32" s="38">
        <v>817.6</v>
      </c>
      <c r="H32" s="38">
        <v>1.93</v>
      </c>
      <c r="I32" s="38">
        <v>423.3</v>
      </c>
      <c r="J32" s="38">
        <v>54.85</v>
      </c>
      <c r="K32" s="38">
        <v>72</v>
      </c>
      <c r="L32" s="38">
        <v>812.1</v>
      </c>
      <c r="M32" s="38">
        <v>1.89</v>
      </c>
      <c r="N32" s="38">
        <v>428.8</v>
      </c>
      <c r="O32" s="37">
        <v>1004.5</v>
      </c>
      <c r="P32" s="38">
        <v>1129</v>
      </c>
      <c r="R32" s="182"/>
      <c r="S32" s="183"/>
      <c r="T32" s="184"/>
      <c r="U32" s="167"/>
      <c r="V32" s="184"/>
      <c r="W32" s="183"/>
      <c r="X32" s="168"/>
    </row>
    <row r="33" spans="1:24" ht="15.75" x14ac:dyDescent="0.25">
      <c r="A33" s="163" t="s">
        <v>28</v>
      </c>
      <c r="B33" s="164" t="s">
        <v>56</v>
      </c>
      <c r="C33" s="165" t="s">
        <v>86</v>
      </c>
      <c r="D33" s="165">
        <v>0.35</v>
      </c>
      <c r="E33" s="188" t="s">
        <v>26</v>
      </c>
      <c r="F33" s="38">
        <v>155</v>
      </c>
      <c r="G33" s="37">
        <v>375.68190649666059</v>
      </c>
      <c r="H33" s="37">
        <v>2.0807812499999998</v>
      </c>
      <c r="I33" s="37">
        <v>181.00093436113056</v>
      </c>
      <c r="J33" s="37">
        <v>25.581750000000003</v>
      </c>
      <c r="K33" s="37">
        <v>43.183098591549296</v>
      </c>
      <c r="L33" s="37">
        <v>373.32527512839323</v>
      </c>
      <c r="M33" s="37">
        <v>2.019315789473684</v>
      </c>
      <c r="N33" s="37">
        <v>184.9788322865783</v>
      </c>
      <c r="O33" s="37">
        <v>507.4</v>
      </c>
      <c r="P33" s="38">
        <v>638.20000000000005</v>
      </c>
      <c r="R33" s="182" t="s">
        <v>60</v>
      </c>
      <c r="S33" s="191" t="e">
        <f t="array" ref="S33">INDEX($I:$I,MATCH(1,('Base de données'!$A:$A=$V$16)*('Base de données'!$B:$B=$V$20)*('Base de données'!$C:$C=$S$16)*('Base de données'!$D:$D=$W$21)*('Base de données'!$E:$E=$S$14)*('Base de données'!$F:$F=$S$11),0))</f>
        <v>#N/A</v>
      </c>
      <c r="T33" s="184" t="s">
        <v>59</v>
      </c>
      <c r="U33" s="167"/>
      <c r="V33" s="186" t="s">
        <v>61</v>
      </c>
      <c r="W33" s="183">
        <f>IF(AND(S11=155,S14="SE"),481,IF(AND(S11=250,S14="SE"),766,IF(AND(S11=350,S14="SE"),1018,IF(AND(S11=350,S14="HSS"),1015,IF(AND(S11=250,S14="HSS"),763,IF(AND(S11=155,S14="HSS"),510))))))</f>
        <v>763</v>
      </c>
      <c r="X33" s="168" t="s">
        <v>62</v>
      </c>
    </row>
    <row r="34" spans="1:24" ht="15.75" x14ac:dyDescent="0.25">
      <c r="A34" s="163" t="s">
        <v>28</v>
      </c>
      <c r="B34" s="164" t="s">
        <v>56</v>
      </c>
      <c r="C34" s="165" t="s">
        <v>86</v>
      </c>
      <c r="D34" s="165">
        <v>0.35</v>
      </c>
      <c r="E34" s="188" t="s">
        <v>26</v>
      </c>
      <c r="F34" s="38">
        <v>250</v>
      </c>
      <c r="G34" s="37">
        <v>561.10261080752889</v>
      </c>
      <c r="H34" s="37">
        <v>2.0506249999999997</v>
      </c>
      <c r="I34" s="37">
        <v>274.3634664797944</v>
      </c>
      <c r="J34" s="37">
        <v>38.051470588235297</v>
      </c>
      <c r="K34" s="37">
        <v>69.91549295774648</v>
      </c>
      <c r="L34" s="37"/>
      <c r="M34" s="37"/>
      <c r="N34" s="37"/>
      <c r="O34" s="37">
        <v>759</v>
      </c>
      <c r="P34" s="38">
        <v>880</v>
      </c>
      <c r="R34" s="182"/>
      <c r="S34" s="183"/>
      <c r="T34" s="184"/>
      <c r="U34" s="167"/>
      <c r="V34" s="184"/>
      <c r="W34" s="183"/>
      <c r="X34" s="168"/>
    </row>
    <row r="35" spans="1:24" ht="15.75" x14ac:dyDescent="0.25">
      <c r="A35" s="163" t="s">
        <v>28</v>
      </c>
      <c r="B35" s="164" t="s">
        <v>56</v>
      </c>
      <c r="C35" s="165" t="s">
        <v>86</v>
      </c>
      <c r="D35" s="165">
        <v>0.35</v>
      </c>
      <c r="E35" s="188" t="s">
        <v>26</v>
      </c>
      <c r="F35" s="38">
        <v>350</v>
      </c>
      <c r="G35" s="37">
        <v>739.70710382513653</v>
      </c>
      <c r="H35" s="37">
        <v>2.0305208333333331</v>
      </c>
      <c r="I35" s="37">
        <v>365.94954449894885</v>
      </c>
      <c r="J35" s="37">
        <v>50.1264705882353</v>
      </c>
      <c r="K35" s="37">
        <v>60.661971830985912</v>
      </c>
      <c r="L35" s="37">
        <v>735.58613352898021</v>
      </c>
      <c r="M35" s="37">
        <v>1.9795263157894736</v>
      </c>
      <c r="N35" s="37">
        <v>373.24307978599677</v>
      </c>
      <c r="O35" s="37">
        <v>1022.4</v>
      </c>
      <c r="P35" s="38">
        <v>1132</v>
      </c>
      <c r="R35" s="182" t="s">
        <v>63</v>
      </c>
      <c r="S35" s="191" t="e">
        <f t="array" ref="S35">INDEX($J:$J,MATCH(1,('Base de données'!$A:$A=$V$16)*('Base de données'!$B:$B=$V$20)*('Base de données'!$C:$C=$S$16)*('Base de données'!$D:$D=$W$21)*('Base de données'!$E:$E=$S$14)*('Base de données'!$F:$F=$S$11),0))</f>
        <v>#N/A</v>
      </c>
      <c r="T35" s="184" t="s">
        <v>63</v>
      </c>
      <c r="U35" s="167"/>
      <c r="V35" s="184" t="s">
        <v>64</v>
      </c>
      <c r="W35" s="183">
        <f>IF(AND(S11=155,S14="SE",S16="SN"),98,IF(AND(S11=155,S14="SE",S16="LN"),95,IF(AND(S11=155,S14="SE",S16="XLN"),91,IF(AND(S11=155,S14="HSS",S16="SN"),107,IF(AND(S11=155,S14="HSS",S16="LN"),103,IF(AND(S11=155,S14="HSS",S16="XLN"),101,IF(AND(S11=250,S14="SE",S16="SN"),101,IF(AND(S11=250,S14="SE",S16="LN"),98,IF(AND(S11=250,S14="SE",S16="XLN"),95,IF(AND(S11=250,S14="HSS",S16="SN"),105,IF(AND(S11=250,S14="HSS",S16="LN"),102,IF(AND(S11=250,S14="HSS",S16="XLN"),99,IF(AND(S11=350,S14="SE",S16="SN"),102,IF(AND(S11=350,S14="SE",S16="LN"),99,IF(AND(S11=350,S14="SE",S16="XLN"),95,IF(AND(S11=350,S14="HSS",S16="SN"),108,IF(AND(S11=350,S14="HSS",S16="LN"),104,IF(AND(S11=350,S14="HSS",S16="XLN"),102))))))))))))))))))</f>
        <v>105</v>
      </c>
      <c r="X35" s="168" t="s">
        <v>65</v>
      </c>
    </row>
    <row r="36" spans="1:24" ht="15.75" x14ac:dyDescent="0.25">
      <c r="A36" s="163" t="s">
        <v>28</v>
      </c>
      <c r="B36" s="164" t="s">
        <v>56</v>
      </c>
      <c r="C36" s="165" t="s">
        <v>86</v>
      </c>
      <c r="D36" s="165">
        <v>0.35</v>
      </c>
      <c r="E36" s="188" t="s">
        <v>27</v>
      </c>
      <c r="F36" s="38">
        <v>155</v>
      </c>
      <c r="G36" s="37">
        <v>451.84565877352759</v>
      </c>
      <c r="H36" s="37">
        <v>1.8998437499999998</v>
      </c>
      <c r="I36" s="37">
        <v>238.9330763840224</v>
      </c>
      <c r="J36" s="37">
        <v>30.644117647058827</v>
      </c>
      <c r="K36" s="37">
        <v>44.2112676056338</v>
      </c>
      <c r="L36" s="37">
        <v>448.01008804108585</v>
      </c>
      <c r="M36" s="37">
        <v>1.8303157894736843</v>
      </c>
      <c r="N36" s="37">
        <v>244.81321237497096</v>
      </c>
      <c r="O36" s="37">
        <v>493.8</v>
      </c>
      <c r="P36" s="38">
        <v>534.9</v>
      </c>
      <c r="R36" s="182"/>
      <c r="S36" s="183"/>
      <c r="T36" s="184"/>
      <c r="U36" s="167"/>
      <c r="V36" s="184"/>
      <c r="W36" s="183"/>
      <c r="X36" s="168"/>
    </row>
    <row r="37" spans="1:24" ht="15.75" x14ac:dyDescent="0.25">
      <c r="A37" s="163" t="s">
        <v>28</v>
      </c>
      <c r="B37" s="164" t="s">
        <v>56</v>
      </c>
      <c r="C37" s="165" t="s">
        <v>86</v>
      </c>
      <c r="D37" s="165">
        <v>0.35</v>
      </c>
      <c r="E37" s="188" t="s">
        <v>27</v>
      </c>
      <c r="F37" s="38">
        <v>250</v>
      </c>
      <c r="G37" s="37">
        <v>626.69629629629628</v>
      </c>
      <c r="H37" s="37">
        <v>1.8897916666666663</v>
      </c>
      <c r="I37" s="37">
        <v>332.69037608035507</v>
      </c>
      <c r="J37" s="37">
        <v>42.516176470588242</v>
      </c>
      <c r="K37" s="37">
        <v>86.366197183098592</v>
      </c>
      <c r="L37" s="37">
        <v>621.87949376375639</v>
      </c>
      <c r="M37" s="37">
        <v>1.8303157894736843</v>
      </c>
      <c r="N37" s="37">
        <v>340.48848569434756</v>
      </c>
      <c r="O37" s="37">
        <v>745.4</v>
      </c>
      <c r="P37" s="38">
        <v>877</v>
      </c>
      <c r="R37" s="182" t="s">
        <v>66</v>
      </c>
      <c r="S37" s="191" t="e">
        <f t="array" ref="S37">INDEX($K:$K,MATCH(1,('Base de données'!$A:$A=$V$16)*('Base de données'!$B:$B=$V$20)*('Base de données'!$C:$C=$S$16)*('Base de données'!$D:$D=$W$21)*('Base de données'!$E:$E=$S$14)*('Base de données'!$F:$F=$S$11),0))</f>
        <v>#N/A</v>
      </c>
      <c r="T37" s="184" t="s">
        <v>6</v>
      </c>
      <c r="U37" s="167"/>
      <c r="V37" s="184" t="s">
        <v>67</v>
      </c>
      <c r="W37" s="183">
        <f>IF(AND(S11=155,S14="SE",S16="SN"),65,IF(AND(S11=155,S14="SE",S16="LN"),62,IF(AND(S11=155,S14="SE",S16="XLN"),58,IF(AND(S11=155,S14="HSS",S16="SN"),74,IF(AND(S11=155,S14="HSS",S16="LN"),70,IF(AND(S11=155,S14="HSS",S16="XLN"),68,IF(AND(S11=250,S14="SE",S16="SN"),68,IF(AND(S11=250,S14="SE",S16="LN"),65,IF(AND(S11=250,S14="SE",S16="XLN"),62,IF(AND(S11=250,S14="HSS",S16="SN"),72,IF(AND(S11=250,S14="HSS",S16="LN"),69,IF(AND(S11=250,S14="HSS",S16="XLN"),66,IF(AND(S11=350,S14="SE",S16="SN"),69,IF(AND(S11=350,S14="SE",S16="LN"),66,IF(AND(S11=350,S14="SE",S16="XLN"),62,IF(AND(S11=350,S14="HSS",S16="SN"),75,IF(AND(S11=350,S14="HSS",S16="LN"),71,IF(AND(S11=350,S14="HSS",S16="XLN"),69))))))))))))))))))</f>
        <v>72</v>
      </c>
      <c r="X37" s="168" t="s">
        <v>65</v>
      </c>
    </row>
    <row r="38" spans="1:24" ht="15.75" x14ac:dyDescent="0.25">
      <c r="A38" s="163" t="s">
        <v>28</v>
      </c>
      <c r="B38" s="164" t="s">
        <v>56</v>
      </c>
      <c r="C38" s="165" t="s">
        <v>86</v>
      </c>
      <c r="D38" s="165">
        <v>0.35</v>
      </c>
      <c r="E38" s="188" t="s">
        <v>27</v>
      </c>
      <c r="F38" s="38">
        <v>350</v>
      </c>
      <c r="G38" s="38">
        <v>813.5</v>
      </c>
      <c r="H38" s="38">
        <v>1.93</v>
      </c>
      <c r="I38" s="38">
        <v>422.5</v>
      </c>
      <c r="J38" s="38">
        <v>55.2</v>
      </c>
      <c r="K38" s="38">
        <v>73</v>
      </c>
      <c r="L38" s="38">
        <v>807.9</v>
      </c>
      <c r="M38" s="38">
        <v>1.89</v>
      </c>
      <c r="N38" s="38">
        <v>428</v>
      </c>
      <c r="O38" s="37">
        <v>1004.5</v>
      </c>
      <c r="P38" s="38">
        <v>1129</v>
      </c>
      <c r="R38" s="182"/>
      <c r="S38" s="183"/>
      <c r="T38" s="184"/>
      <c r="U38" s="167"/>
      <c r="V38" s="184"/>
      <c r="W38" s="183"/>
      <c r="X38" s="168"/>
    </row>
    <row r="39" spans="1:24" ht="15.75" x14ac:dyDescent="0.25">
      <c r="A39" s="163" t="s">
        <v>28</v>
      </c>
      <c r="B39" s="164" t="s">
        <v>56</v>
      </c>
      <c r="C39" s="165" t="s">
        <v>30</v>
      </c>
      <c r="D39" s="165">
        <v>0.3</v>
      </c>
      <c r="E39" s="188" t="s">
        <v>26</v>
      </c>
      <c r="F39" s="38">
        <v>155</v>
      </c>
      <c r="G39" s="37">
        <v>380.2</v>
      </c>
      <c r="H39" s="37">
        <v>2.1</v>
      </c>
      <c r="I39" s="37">
        <v>181.4</v>
      </c>
      <c r="J39" s="37">
        <v>25.1</v>
      </c>
      <c r="K39" s="37">
        <v>62</v>
      </c>
      <c r="L39" s="37">
        <v>377.8</v>
      </c>
      <c r="M39" s="37">
        <v>2.06</v>
      </c>
      <c r="N39" s="37">
        <v>183.8</v>
      </c>
      <c r="O39" s="37">
        <v>507.4</v>
      </c>
      <c r="P39" s="38">
        <v>638.20000000000005</v>
      </c>
      <c r="R39" s="187" t="s">
        <v>7</v>
      </c>
      <c r="S39" s="191" t="e">
        <f t="array" ref="S39">INDEX($L:$L,MATCH(1,('Base de données'!$A:$A=$V$16)*('Base de données'!$B:$B=$V$20)*('Base de données'!$C:$C=$S$16)*('Base de données'!$D:$D=$W$21)*('Base de données'!$E:$E=$S$14)*('Base de données'!$F:$F=$S$11),0))</f>
        <v>#N/A</v>
      </c>
      <c r="T39" s="184" t="s">
        <v>59</v>
      </c>
      <c r="U39" s="167"/>
      <c r="V39" s="184" t="s">
        <v>68</v>
      </c>
      <c r="W39" s="275">
        <f>IF(S11=155,10,IF(S11=250,14,IF(S11=350,18)))</f>
        <v>14</v>
      </c>
      <c r="X39" s="168"/>
    </row>
    <row r="40" spans="1:24" x14ac:dyDescent="0.25">
      <c r="A40" s="163" t="s">
        <v>28</v>
      </c>
      <c r="B40" s="164" t="s">
        <v>56</v>
      </c>
      <c r="C40" s="165" t="s">
        <v>30</v>
      </c>
      <c r="D40" s="165">
        <v>0.3</v>
      </c>
      <c r="E40" s="188" t="s">
        <v>26</v>
      </c>
      <c r="F40" s="38">
        <v>250</v>
      </c>
      <c r="G40" s="38">
        <v>562</v>
      </c>
      <c r="H40" s="38">
        <v>2.0499999999999998</v>
      </c>
      <c r="I40" s="38">
        <v>274.10000000000002</v>
      </c>
      <c r="J40" s="38">
        <v>37.1</v>
      </c>
      <c r="K40" s="38">
        <v>66</v>
      </c>
      <c r="L40" s="38">
        <v>558.4</v>
      </c>
      <c r="M40" s="38">
        <v>2.0099999999999998</v>
      </c>
      <c r="N40" s="38">
        <v>277.7</v>
      </c>
      <c r="O40" s="37">
        <v>759</v>
      </c>
      <c r="P40" s="38">
        <v>880</v>
      </c>
      <c r="R40" s="166"/>
      <c r="S40" s="167"/>
      <c r="T40" s="167"/>
      <c r="U40" s="167"/>
      <c r="V40" s="167"/>
      <c r="W40" s="167"/>
      <c r="X40" s="168"/>
    </row>
    <row r="41" spans="1:24" x14ac:dyDescent="0.25">
      <c r="A41" s="163" t="s">
        <v>28</v>
      </c>
      <c r="B41" s="164" t="s">
        <v>56</v>
      </c>
      <c r="C41" s="165" t="s">
        <v>30</v>
      </c>
      <c r="D41" s="165">
        <v>0.3</v>
      </c>
      <c r="E41" s="188" t="s">
        <v>26</v>
      </c>
      <c r="F41" s="38">
        <v>350</v>
      </c>
      <c r="G41" s="37">
        <v>748.6</v>
      </c>
      <c r="H41" s="37">
        <v>2.0499999999999998</v>
      </c>
      <c r="I41" s="37">
        <v>364.8</v>
      </c>
      <c r="J41" s="37">
        <v>49.4</v>
      </c>
      <c r="K41" s="37">
        <v>58</v>
      </c>
      <c r="L41" s="37">
        <v>744.5</v>
      </c>
      <c r="M41" s="37">
        <v>2.02</v>
      </c>
      <c r="N41" s="37">
        <v>368.9</v>
      </c>
      <c r="O41" s="37">
        <v>1022.4</v>
      </c>
      <c r="P41" s="38">
        <v>1132</v>
      </c>
      <c r="R41" s="166" t="s">
        <v>69</v>
      </c>
      <c r="S41" s="174">
        <f>IF(S11=155,5645,IF(S11=250,8265,IF(S11=350,10135)))</f>
        <v>8265</v>
      </c>
      <c r="T41" s="167" t="s">
        <v>70</v>
      </c>
      <c r="U41" s="167"/>
      <c r="V41" s="167" t="s">
        <v>71</v>
      </c>
      <c r="W41" s="174">
        <f>IF(AND(S11=155,S14="SE"),481,IF(AND(S11=250,S14="SE"),880,IF(AND(S11=350,S14="SE"),1132,IF(AND(S11=350,S14="HSS"),1129,IF(AND(S11=250,S14="HSS"),877,IF(AND(S11=155,S14="HSS"),510))))))</f>
        <v>877</v>
      </c>
      <c r="X41" s="168" t="s">
        <v>62</v>
      </c>
    </row>
    <row r="42" spans="1:24" x14ac:dyDescent="0.25">
      <c r="A42" s="163" t="s">
        <v>28</v>
      </c>
      <c r="B42" s="164" t="s">
        <v>56</v>
      </c>
      <c r="C42" s="165" t="s">
        <v>30</v>
      </c>
      <c r="D42" s="165">
        <v>0.3</v>
      </c>
      <c r="E42" s="188" t="s">
        <v>27</v>
      </c>
      <c r="F42" s="38">
        <v>155</v>
      </c>
      <c r="G42" s="37">
        <v>457.3</v>
      </c>
      <c r="H42" s="37">
        <v>1.94</v>
      </c>
      <c r="I42" s="37">
        <v>235.4</v>
      </c>
      <c r="J42" s="37">
        <v>30.2</v>
      </c>
      <c r="K42" s="37">
        <v>88</v>
      </c>
      <c r="L42" s="37">
        <v>453.4</v>
      </c>
      <c r="M42" s="37">
        <v>1.9</v>
      </c>
      <c r="N42" s="37">
        <v>239.2</v>
      </c>
      <c r="O42" s="37">
        <v>493.8</v>
      </c>
      <c r="P42" s="38">
        <v>534.9</v>
      </c>
      <c r="R42" s="166"/>
      <c r="S42" s="167"/>
      <c r="T42" s="167"/>
      <c r="U42" s="167"/>
      <c r="V42" s="167"/>
      <c r="W42" s="174"/>
      <c r="X42" s="168"/>
    </row>
    <row r="43" spans="1:24" x14ac:dyDescent="0.25">
      <c r="A43" s="163" t="s">
        <v>28</v>
      </c>
      <c r="B43" s="164" t="s">
        <v>56</v>
      </c>
      <c r="C43" s="165" t="s">
        <v>30</v>
      </c>
      <c r="D43" s="165">
        <v>0.3</v>
      </c>
      <c r="E43" s="188" t="s">
        <v>27</v>
      </c>
      <c r="F43" s="38">
        <v>250</v>
      </c>
      <c r="G43" s="37">
        <v>634.20000000000005</v>
      </c>
      <c r="H43" s="37">
        <v>1.9</v>
      </c>
      <c r="I43" s="37">
        <v>334.3</v>
      </c>
      <c r="J43" s="37">
        <v>41.9</v>
      </c>
      <c r="K43" s="37">
        <v>84</v>
      </c>
      <c r="L43" s="37">
        <v>629.29999999999995</v>
      </c>
      <c r="M43" s="37">
        <v>1.86</v>
      </c>
      <c r="N43" s="37">
        <v>339.2</v>
      </c>
      <c r="O43" s="37">
        <v>745.4</v>
      </c>
      <c r="P43" s="38">
        <v>877</v>
      </c>
      <c r="R43" s="166" t="s">
        <v>72</v>
      </c>
      <c r="S43" s="174">
        <v>2200</v>
      </c>
      <c r="T43" s="167" t="s">
        <v>70</v>
      </c>
      <c r="U43" s="167"/>
      <c r="V43" s="167" t="s">
        <v>73</v>
      </c>
      <c r="W43" s="174" t="str">
        <f>IF(S17="SE","400 V/50 Hz / 3 ph","400 V/60 Hz / 3ph")</f>
        <v>400 V/60 Hz / 3ph</v>
      </c>
      <c r="X43" s="168" t="s">
        <v>74</v>
      </c>
    </row>
    <row r="44" spans="1:24" x14ac:dyDescent="0.25">
      <c r="A44" s="163" t="s">
        <v>28</v>
      </c>
      <c r="B44" s="164" t="s">
        <v>56</v>
      </c>
      <c r="C44" s="165" t="s">
        <v>30</v>
      </c>
      <c r="D44" s="165">
        <v>0.3</v>
      </c>
      <c r="E44" s="188" t="s">
        <v>27</v>
      </c>
      <c r="F44" s="38">
        <v>350</v>
      </c>
      <c r="G44" s="37">
        <v>823.2</v>
      </c>
      <c r="H44" s="37">
        <v>1.94</v>
      </c>
      <c r="I44" s="37">
        <v>424.6</v>
      </c>
      <c r="J44" s="37">
        <v>54.35</v>
      </c>
      <c r="K44" s="37">
        <v>71</v>
      </c>
      <c r="L44" s="37">
        <v>817.8</v>
      </c>
      <c r="M44" s="37">
        <v>1.9</v>
      </c>
      <c r="N44" s="37">
        <v>429.9</v>
      </c>
      <c r="O44" s="37">
        <v>1004.5</v>
      </c>
      <c r="P44" s="38">
        <v>1129</v>
      </c>
      <c r="R44" s="166"/>
      <c r="S44" s="167"/>
      <c r="T44" s="167"/>
      <c r="U44" s="167"/>
      <c r="V44" s="167"/>
      <c r="W44" s="167"/>
      <c r="X44" s="168"/>
    </row>
    <row r="45" spans="1:24" x14ac:dyDescent="0.25">
      <c r="A45" s="163" t="s">
        <v>28</v>
      </c>
      <c r="B45" s="164" t="s">
        <v>56</v>
      </c>
      <c r="C45" s="165" t="s">
        <v>30</v>
      </c>
      <c r="D45" s="165">
        <v>0.33</v>
      </c>
      <c r="E45" s="188" t="s">
        <v>26</v>
      </c>
      <c r="F45" s="38">
        <v>155</v>
      </c>
      <c r="G45" s="37">
        <v>377.47604128718882</v>
      </c>
      <c r="H45" s="37">
        <v>2.1109374999999999</v>
      </c>
      <c r="I45" s="37">
        <v>179.36608269096007</v>
      </c>
      <c r="J45" s="37">
        <v>25.307628676470589</v>
      </c>
      <c r="K45" s="37">
        <v>62.87323943661972</v>
      </c>
      <c r="L45" s="37">
        <v>375.16676449009543</v>
      </c>
      <c r="M45" s="37">
        <v>2.0491578947368421</v>
      </c>
      <c r="N45" s="37">
        <v>183.32970458246106</v>
      </c>
      <c r="O45" s="37">
        <v>507.4</v>
      </c>
      <c r="P45" s="38">
        <v>638.20000000000005</v>
      </c>
      <c r="R45" s="166" t="s">
        <v>75</v>
      </c>
      <c r="S45" s="174">
        <f>IF(OR(S16="SN",S16="LN"),2526,2672)</f>
        <v>2526</v>
      </c>
      <c r="T45" s="167" t="s">
        <v>70</v>
      </c>
      <c r="U45" s="167"/>
      <c r="V45" s="167" t="s">
        <v>76</v>
      </c>
      <c r="W45" s="174">
        <f>IF(S11=155,47,IF(S11=250,93,IF(S11=350,94)))</f>
        <v>93</v>
      </c>
      <c r="X45" s="168" t="s">
        <v>77</v>
      </c>
    </row>
    <row r="46" spans="1:24" x14ac:dyDescent="0.25">
      <c r="A46" s="163" t="s">
        <v>28</v>
      </c>
      <c r="B46" s="164" t="s">
        <v>56</v>
      </c>
      <c r="C46" s="165" t="s">
        <v>30</v>
      </c>
      <c r="D46" s="165">
        <v>0.33</v>
      </c>
      <c r="E46" s="188" t="s">
        <v>26</v>
      </c>
      <c r="F46" s="38">
        <v>250</v>
      </c>
      <c r="G46" s="37">
        <v>557.97352762598666</v>
      </c>
      <c r="H46" s="37">
        <v>2.0606770833333332</v>
      </c>
      <c r="I46" s="37">
        <v>271.02669936930624</v>
      </c>
      <c r="J46" s="37">
        <v>37.406893382352941</v>
      </c>
      <c r="K46" s="37">
        <v>66.929577464788736</v>
      </c>
      <c r="L46" s="37">
        <v>554.5079970652971</v>
      </c>
      <c r="M46" s="37">
        <v>1.9994210526315788</v>
      </c>
      <c r="N46" s="37">
        <v>276.98943940451267</v>
      </c>
      <c r="O46" s="37">
        <v>759</v>
      </c>
      <c r="P46" s="38">
        <v>880</v>
      </c>
      <c r="R46" s="166"/>
      <c r="S46" s="167"/>
      <c r="T46" s="167"/>
      <c r="U46" s="167"/>
      <c r="V46" s="167"/>
      <c r="W46" s="167"/>
      <c r="X46" s="168"/>
    </row>
    <row r="47" spans="1:24" x14ac:dyDescent="0.25">
      <c r="A47" s="163" t="s">
        <v>28</v>
      </c>
      <c r="B47" s="164" t="s">
        <v>56</v>
      </c>
      <c r="C47" s="165" t="s">
        <v>30</v>
      </c>
      <c r="D47" s="165">
        <v>0.33</v>
      </c>
      <c r="E47" s="188" t="s">
        <v>26</v>
      </c>
      <c r="F47" s="38">
        <v>350</v>
      </c>
      <c r="G47" s="37">
        <v>743.23662416514878</v>
      </c>
      <c r="H47" s="37">
        <v>2.0606770833333332</v>
      </c>
      <c r="I47" s="37">
        <v>360.70974071478628</v>
      </c>
      <c r="J47" s="37">
        <v>49.808639705882349</v>
      </c>
      <c r="K47" s="37">
        <v>58.816901408450704</v>
      </c>
      <c r="L47" s="37">
        <v>739.31089508437276</v>
      </c>
      <c r="M47" s="37">
        <v>2.0093684210526317</v>
      </c>
      <c r="N47" s="37">
        <v>367.95608280995583</v>
      </c>
      <c r="O47" s="37">
        <v>1022.4</v>
      </c>
      <c r="P47" s="38">
        <v>1132</v>
      </c>
      <c r="R47" s="166" t="s">
        <v>78</v>
      </c>
      <c r="S47" s="174">
        <f>IF(AND(S11=155,S14="SE",S16="SN"),4245,IF(AND(S14="SE",OR(S16="LN",S16="XLN")),4365,IF(AND(S11=155,S14="HSS",S16="SN"),4350,IF(AND(S11=155,S14="HSS",OR(S16="LN",S16="XLN")),4470,IF(AND(S11=250,S14="SE",S16="SN"),6367,IF(AND(S11=250,S14="SE",OR(S16="LN",S16="XLN")),6527,IF(AND(S11=250,S14="HSS",S16="SN"),6587,IF(AND(S11=250,S14="HSS",OR(S16="LN",S16="XLN")),6747,IF(AND(S11=350,S14="SE",S16="SN"),8264,IF(AND(S11=350,S14="SE",OR(S16="LN",S16="XLN")),8484,IF(AND(S11=350,S14="HSS",S16="SN"),8504,IF(AND(S11=350,S14="HSS",OR(S16="LN",S16="XLN")),8724))))))))))))</f>
        <v>6587</v>
      </c>
      <c r="T47" s="167" t="s">
        <v>77</v>
      </c>
      <c r="U47" s="167"/>
      <c r="V47" s="167" t="s">
        <v>79</v>
      </c>
      <c r="W47" s="174">
        <f>IF(S11=155,41,IF(S11=250,45,IF(S11=350,)))</f>
        <v>45</v>
      </c>
      <c r="X47" s="168" t="s">
        <v>77</v>
      </c>
    </row>
    <row r="48" spans="1:24" x14ac:dyDescent="0.25">
      <c r="A48" s="163" t="s">
        <v>28</v>
      </c>
      <c r="B48" s="164" t="s">
        <v>56</v>
      </c>
      <c r="C48" s="165" t="s">
        <v>30</v>
      </c>
      <c r="D48" s="165">
        <v>0.33</v>
      </c>
      <c r="E48" s="188" t="s">
        <v>27</v>
      </c>
      <c r="F48" s="38">
        <v>155</v>
      </c>
      <c r="G48" s="37">
        <v>454.02365513054042</v>
      </c>
      <c r="H48" s="37">
        <v>1.9261007893139042</v>
      </c>
      <c r="I48" s="37">
        <v>233.71346690953249</v>
      </c>
      <c r="J48" s="37">
        <v>29.983630843958714</v>
      </c>
      <c r="K48" s="37">
        <v>87.369520340012144</v>
      </c>
      <c r="L48" s="37">
        <v>450.15159684274437</v>
      </c>
      <c r="M48" s="37">
        <v>1.8863873709775349</v>
      </c>
      <c r="N48" s="37">
        <v>237.48624165148755</v>
      </c>
      <c r="O48" s="37">
        <v>493.8</v>
      </c>
      <c r="P48" s="38">
        <v>534.9</v>
      </c>
      <c r="R48" s="166"/>
      <c r="S48" s="167"/>
      <c r="T48" s="167"/>
      <c r="U48" s="167"/>
      <c r="V48" s="167"/>
      <c r="W48" s="167"/>
      <c r="X48" s="168"/>
    </row>
    <row r="49" spans="1:24" x14ac:dyDescent="0.25">
      <c r="A49" s="163" t="s">
        <v>28</v>
      </c>
      <c r="B49" s="164" t="s">
        <v>56</v>
      </c>
      <c r="C49" s="165" t="s">
        <v>30</v>
      </c>
      <c r="D49" s="165">
        <v>0.33</v>
      </c>
      <c r="E49" s="188" t="s">
        <v>27</v>
      </c>
      <c r="F49" s="38">
        <v>250</v>
      </c>
      <c r="G49" s="37">
        <v>629.65624772313299</v>
      </c>
      <c r="H49" s="37">
        <v>1.8863873709775349</v>
      </c>
      <c r="I49" s="37">
        <v>331.90489374620523</v>
      </c>
      <c r="J49" s="37">
        <v>41.59980570734669</v>
      </c>
      <c r="K49" s="37">
        <v>83.398178506375231</v>
      </c>
      <c r="L49" s="37">
        <v>624.79135397692767</v>
      </c>
      <c r="M49" s="37">
        <v>1.846673952641166</v>
      </c>
      <c r="N49" s="37">
        <v>336.76978749241044</v>
      </c>
      <c r="O49" s="37">
        <v>745.4</v>
      </c>
      <c r="P49" s="38">
        <v>877</v>
      </c>
      <c r="R49" s="166" t="s">
        <v>80</v>
      </c>
      <c r="S49" s="174">
        <f>IF(AND(S11=155,S14="SE",S16="SN"),4155,IF(AND(S14="SE",OR(S16="LN",S16="XLN")),4275,IF(AND(S11=155,S14="HSS",S16="SN"),4260,IF(AND(S11=155,S14="HSS",OR(S16="LN",S16="XLN")),4380,IF(AND(S11=250,S14="SE",S16="SN"),6270,IF(AND(S11=250,S14="SE",OR(S16="LN",S16="XLN")),6430,IF(AND(S11=250,S14="HSS",S16="SN"),6490,IF(AND(S11=250,S14="HSS",OR(S16="LN",S16="XLN")),6650,IF(AND(S11=350,S14="SE",S16="SN"),8118,IF(AND(S11=350,S14="SE",OR(S16="LN",S16="XLN")),8338,IF(AND(S11=350,S14="HSS",S16="SN"),8358,IF(AND(S11=350,S14="HSS",OR(S16="LN",S16="XLN")),8578))))))))))))</f>
        <v>6490</v>
      </c>
      <c r="T49" s="167" t="s">
        <v>77</v>
      </c>
      <c r="U49" s="167"/>
      <c r="V49" s="167" t="s">
        <v>81</v>
      </c>
      <c r="W49" s="174" t="str">
        <f>IF(AND(V20="ethylene glycol",W21=35%),"-19",IF(AND(V20="ethylene glycol",W21=33%),"-17",IF(AND(V20="ethylene glycol",W21=30%),"-15",IF(AND(V20="propylene glycol",W21=35%),"-16",IF(AND(V20="propylene glycol",W21=30%),"-12.6")))))</f>
        <v>-19</v>
      </c>
      <c r="X49" s="168" t="s">
        <v>47</v>
      </c>
    </row>
    <row r="50" spans="1:24" x14ac:dyDescent="0.25">
      <c r="A50" s="163" t="s">
        <v>28</v>
      </c>
      <c r="B50" s="164" t="s">
        <v>56</v>
      </c>
      <c r="C50" s="165" t="s">
        <v>30</v>
      </c>
      <c r="D50" s="165">
        <v>0.33</v>
      </c>
      <c r="E50" s="188" t="s">
        <v>27</v>
      </c>
      <c r="F50" s="38">
        <v>350</v>
      </c>
      <c r="G50" s="38">
        <v>817.6</v>
      </c>
      <c r="H50" s="38">
        <v>1.93</v>
      </c>
      <c r="I50" s="38">
        <v>423.3</v>
      </c>
      <c r="J50" s="38">
        <v>54.85</v>
      </c>
      <c r="K50" s="38">
        <v>72</v>
      </c>
      <c r="L50" s="38">
        <v>812.1</v>
      </c>
      <c r="M50" s="38">
        <v>1.89</v>
      </c>
      <c r="N50" s="38">
        <v>428.8</v>
      </c>
      <c r="O50" s="37">
        <v>1004.5</v>
      </c>
      <c r="P50" s="38">
        <v>1129</v>
      </c>
      <c r="R50" s="166"/>
      <c r="S50" s="167"/>
      <c r="T50" s="167"/>
      <c r="U50" s="167"/>
      <c r="V50" s="167"/>
      <c r="W50" s="167"/>
      <c r="X50" s="168"/>
    </row>
    <row r="51" spans="1:24" x14ac:dyDescent="0.25">
      <c r="A51" s="163" t="s">
        <v>28</v>
      </c>
      <c r="B51" s="164" t="s">
        <v>56</v>
      </c>
      <c r="C51" s="165" t="s">
        <v>30</v>
      </c>
      <c r="D51" s="188">
        <v>0.35</v>
      </c>
      <c r="E51" s="188" t="s">
        <v>26</v>
      </c>
      <c r="F51" s="38">
        <v>155</v>
      </c>
      <c r="G51" s="37">
        <v>375.58312082574378</v>
      </c>
      <c r="H51" s="37">
        <v>2.1109374999999999</v>
      </c>
      <c r="I51" s="37">
        <v>179.02709647278672</v>
      </c>
      <c r="J51" s="37">
        <v>25.46911764705883</v>
      </c>
      <c r="K51" s="37">
        <v>63.746478873239433</v>
      </c>
      <c r="L51" s="37">
        <v>373.22648569332358</v>
      </c>
      <c r="M51" s="37">
        <v>2.0491578947368421</v>
      </c>
      <c r="N51" s="37">
        <v>182.98767155152365</v>
      </c>
      <c r="O51" s="37">
        <v>507.4</v>
      </c>
      <c r="P51" s="38">
        <v>638.20000000000005</v>
      </c>
      <c r="R51" s="189" t="s">
        <v>82</v>
      </c>
      <c r="S51" s="174">
        <f>IF(AND(S11=155,S16="XLN"),55.2,IF(AND(S11=155,OR(S16="SN",S16="LN")),55.4,IF(AND(S11=250,S14="SE",S16="XLN"),76.3,IF(AND(S11=250,S14="SE",OR(S16="SN",S16="LN")),76.8,IF(AND(S11=350,S16="XLN"),99.4,IF(AND(S11=350,OR(S16="SN",S16="LN")),96.6,IF(AND(S11=250,S14="HSS",OR(S16="LN",S16="SN")),77.5,IF(AND(S11=250,S14="HSS",S16="XLN"),77.3))))))))</f>
        <v>77.5</v>
      </c>
      <c r="T51" s="167" t="s">
        <v>77</v>
      </c>
      <c r="U51" s="167"/>
      <c r="V51" s="167"/>
      <c r="W51" s="167"/>
      <c r="X51" s="168"/>
    </row>
    <row r="52" spans="1:24" ht="15.75" thickBot="1" x14ac:dyDescent="0.3">
      <c r="A52" s="163" t="s">
        <v>28</v>
      </c>
      <c r="B52" s="164" t="s">
        <v>56</v>
      </c>
      <c r="C52" s="165" t="s">
        <v>30</v>
      </c>
      <c r="D52" s="188">
        <v>0.35</v>
      </c>
      <c r="E52" s="188" t="s">
        <v>26</v>
      </c>
      <c r="F52" s="38">
        <v>250</v>
      </c>
      <c r="G52" s="37">
        <v>555.17547055251976</v>
      </c>
      <c r="H52" s="37">
        <v>2.0606770833333332</v>
      </c>
      <c r="I52" s="37">
        <v>270.51448259752397</v>
      </c>
      <c r="J52" s="37">
        <v>37.645588235294127</v>
      </c>
      <c r="K52" s="37">
        <v>67.859154929577457</v>
      </c>
      <c r="L52" s="37">
        <v>551.64020542920025</v>
      </c>
      <c r="M52" s="37">
        <v>1.9994210526315788</v>
      </c>
      <c r="N52" s="37">
        <v>276.47266806234012</v>
      </c>
      <c r="O52" s="37">
        <v>759</v>
      </c>
      <c r="P52" s="38">
        <v>880</v>
      </c>
      <c r="R52" s="179"/>
      <c r="S52" s="180"/>
      <c r="T52" s="180"/>
      <c r="U52" s="180"/>
      <c r="V52" s="180"/>
      <c r="W52" s="180"/>
      <c r="X52" s="181"/>
    </row>
    <row r="53" spans="1:24" x14ac:dyDescent="0.25">
      <c r="A53" s="163" t="s">
        <v>28</v>
      </c>
      <c r="B53" s="164" t="s">
        <v>56</v>
      </c>
      <c r="C53" s="165" t="s">
        <v>30</v>
      </c>
      <c r="D53" s="188">
        <v>0.35</v>
      </c>
      <c r="E53" s="188" t="s">
        <v>26</v>
      </c>
      <c r="F53" s="38">
        <v>350</v>
      </c>
      <c r="G53" s="37">
        <v>739.50953248330302</v>
      </c>
      <c r="H53" s="37">
        <v>2.0606770833333332</v>
      </c>
      <c r="I53" s="37">
        <v>360.02803083391728</v>
      </c>
      <c r="J53" s="37">
        <v>50.1264705882353</v>
      </c>
      <c r="K53" s="37">
        <v>59.633802816901408</v>
      </c>
      <c r="L53" s="37">
        <v>735.48734409391045</v>
      </c>
      <c r="M53" s="37">
        <v>2.0093684210526317</v>
      </c>
      <c r="N53" s="37">
        <v>367.26959758083274</v>
      </c>
      <c r="O53" s="37">
        <v>1022.4</v>
      </c>
      <c r="P53" s="38">
        <v>1132</v>
      </c>
    </row>
    <row r="54" spans="1:24" x14ac:dyDescent="0.25">
      <c r="A54" s="163" t="s">
        <v>28</v>
      </c>
      <c r="B54" s="164" t="s">
        <v>56</v>
      </c>
      <c r="C54" s="165" t="s">
        <v>30</v>
      </c>
      <c r="D54" s="188">
        <v>0.35</v>
      </c>
      <c r="E54" s="188" t="s">
        <v>27</v>
      </c>
      <c r="F54" s="38">
        <v>155</v>
      </c>
      <c r="G54" s="37">
        <v>451.74687310261083</v>
      </c>
      <c r="H54" s="37">
        <v>1.9501041666666665</v>
      </c>
      <c r="I54" s="37">
        <v>232.32071945807053</v>
      </c>
      <c r="J54" s="37">
        <v>30.644117647058827</v>
      </c>
      <c r="K54" s="37">
        <v>90.478873239436609</v>
      </c>
      <c r="L54" s="37">
        <v>447.91129860601615</v>
      </c>
      <c r="M54" s="37">
        <v>1.89</v>
      </c>
      <c r="N54" s="37">
        <v>238.14282391253781</v>
      </c>
      <c r="O54" s="37">
        <v>493.8</v>
      </c>
      <c r="P54" s="38">
        <v>534.9</v>
      </c>
    </row>
    <row r="55" spans="1:24" x14ac:dyDescent="0.25">
      <c r="A55" s="163" t="s">
        <v>28</v>
      </c>
      <c r="B55" s="164" t="s">
        <v>56</v>
      </c>
      <c r="C55" s="165" t="s">
        <v>30</v>
      </c>
      <c r="D55" s="188">
        <v>0.35</v>
      </c>
      <c r="E55" s="188" t="s">
        <v>27</v>
      </c>
      <c r="F55" s="38">
        <v>250</v>
      </c>
      <c r="G55" s="37">
        <v>626.49872495446266</v>
      </c>
      <c r="H55" s="37">
        <v>1.9098958333333331</v>
      </c>
      <c r="I55" s="37">
        <v>329.92700303667368</v>
      </c>
      <c r="J55" s="37">
        <v>42.516176470588242</v>
      </c>
      <c r="K55" s="37">
        <v>86.366197183098592</v>
      </c>
      <c r="L55" s="37">
        <v>621.68191489361698</v>
      </c>
      <c r="M55" s="37">
        <v>1.8502105263157895</v>
      </c>
      <c r="N55" s="37">
        <v>337.70086066527102</v>
      </c>
      <c r="O55" s="37">
        <v>745.4</v>
      </c>
      <c r="P55" s="38">
        <v>877</v>
      </c>
    </row>
    <row r="56" spans="1:24" x14ac:dyDescent="0.25">
      <c r="A56" s="163" t="s">
        <v>28</v>
      </c>
      <c r="B56" s="164" t="s">
        <v>56</v>
      </c>
      <c r="C56" s="165" t="s">
        <v>30</v>
      </c>
      <c r="D56" s="188">
        <v>0.35</v>
      </c>
      <c r="E56" s="188" t="s">
        <v>27</v>
      </c>
      <c r="F56" s="38">
        <v>350</v>
      </c>
      <c r="G56" s="38">
        <v>813.5</v>
      </c>
      <c r="H56" s="38">
        <v>1.93</v>
      </c>
      <c r="I56" s="38">
        <v>422.5</v>
      </c>
      <c r="J56" s="38">
        <v>55.2</v>
      </c>
      <c r="K56" s="38">
        <v>73</v>
      </c>
      <c r="L56" s="38">
        <v>807.9</v>
      </c>
      <c r="M56" s="38">
        <v>1.89</v>
      </c>
      <c r="N56" s="38">
        <v>428</v>
      </c>
      <c r="O56" s="37">
        <v>1004.5</v>
      </c>
      <c r="P56" s="38">
        <v>1129</v>
      </c>
    </row>
    <row r="57" spans="1:24" x14ac:dyDescent="0.25">
      <c r="A57" s="163" t="s">
        <v>28</v>
      </c>
      <c r="B57" s="164" t="s">
        <v>84</v>
      </c>
      <c r="C57" s="165" t="s">
        <v>85</v>
      </c>
      <c r="D57" s="188">
        <v>0.35</v>
      </c>
      <c r="E57" s="188" t="s">
        <v>26</v>
      </c>
      <c r="F57" s="38">
        <v>155</v>
      </c>
      <c r="G57" s="38">
        <v>338.4</v>
      </c>
      <c r="H57" s="38">
        <v>1.94</v>
      </c>
      <c r="I57" s="38">
        <v>174.8</v>
      </c>
      <c r="J57" s="38">
        <v>21.4</v>
      </c>
      <c r="K57" s="38">
        <v>46</v>
      </c>
      <c r="L57" s="38">
        <v>226.8</v>
      </c>
      <c r="M57" s="38">
        <v>1.91</v>
      </c>
      <c r="N57" s="38">
        <v>176.5</v>
      </c>
      <c r="O57" s="37">
        <v>507.4</v>
      </c>
      <c r="P57" s="38">
        <v>638.20000000000005</v>
      </c>
    </row>
    <row r="58" spans="1:24" x14ac:dyDescent="0.25">
      <c r="A58" s="163" t="s">
        <v>28</v>
      </c>
      <c r="B58" s="164" t="s">
        <v>84</v>
      </c>
      <c r="C58" s="165" t="s">
        <v>85</v>
      </c>
      <c r="D58" s="188">
        <v>0.35</v>
      </c>
      <c r="E58" s="188" t="s">
        <v>26</v>
      </c>
      <c r="F58" s="38">
        <v>250</v>
      </c>
      <c r="G58" s="38">
        <v>495.6</v>
      </c>
      <c r="H58" s="38">
        <v>1.89</v>
      </c>
      <c r="I58" s="38">
        <v>262.8</v>
      </c>
      <c r="J58" s="38">
        <v>31.4</v>
      </c>
      <c r="K58" s="38">
        <v>49</v>
      </c>
      <c r="L58" s="38">
        <v>493.2</v>
      </c>
      <c r="M58" s="38">
        <v>1.86</v>
      </c>
      <c r="N58" s="38">
        <v>265.2</v>
      </c>
      <c r="O58" s="37">
        <v>759</v>
      </c>
      <c r="P58" s="38">
        <v>880</v>
      </c>
    </row>
    <row r="59" spans="1:24" x14ac:dyDescent="0.25">
      <c r="A59" s="163" t="s">
        <v>28</v>
      </c>
      <c r="B59" s="164" t="s">
        <v>84</v>
      </c>
      <c r="C59" s="165" t="s">
        <v>85</v>
      </c>
      <c r="D59" s="188">
        <v>0.35</v>
      </c>
      <c r="E59" s="188" t="s">
        <v>26</v>
      </c>
      <c r="F59" s="38">
        <v>350</v>
      </c>
      <c r="G59" s="38">
        <v>655.1</v>
      </c>
      <c r="H59" s="38">
        <v>1.88</v>
      </c>
      <c r="I59" s="38">
        <v>348.4</v>
      </c>
      <c r="J59" s="38">
        <v>41.5</v>
      </c>
      <c r="K59" s="38">
        <v>41</v>
      </c>
      <c r="L59" s="38">
        <v>652.4</v>
      </c>
      <c r="M59" s="38">
        <v>1.86</v>
      </c>
      <c r="N59" s="38">
        <v>351.1</v>
      </c>
      <c r="O59" s="37">
        <v>1022.4</v>
      </c>
      <c r="P59" s="38">
        <v>1132</v>
      </c>
    </row>
    <row r="60" spans="1:24" x14ac:dyDescent="0.25">
      <c r="A60" s="163" t="s">
        <v>28</v>
      </c>
      <c r="B60" s="164" t="s">
        <v>84</v>
      </c>
      <c r="C60" s="165" t="s">
        <v>85</v>
      </c>
      <c r="D60" s="188">
        <v>0.35</v>
      </c>
      <c r="E60" s="188" t="s">
        <v>27</v>
      </c>
      <c r="F60" s="38">
        <v>155</v>
      </c>
      <c r="G60" s="38">
        <v>417.9</v>
      </c>
      <c r="H60" s="38">
        <v>1.84</v>
      </c>
      <c r="I60" s="38">
        <v>226.8</v>
      </c>
      <c r="J60" s="38">
        <v>26.5</v>
      </c>
      <c r="K60" s="38">
        <v>70</v>
      </c>
      <c r="L60" s="38">
        <v>415.1</v>
      </c>
      <c r="M60" s="38">
        <v>1.81</v>
      </c>
      <c r="N60" s="38">
        <v>229.6</v>
      </c>
      <c r="O60" s="37">
        <v>493.8</v>
      </c>
      <c r="P60" s="38">
        <v>534.9</v>
      </c>
    </row>
    <row r="61" spans="1:24" x14ac:dyDescent="0.25">
      <c r="A61" s="163" t="s">
        <v>28</v>
      </c>
      <c r="B61" s="164" t="s">
        <v>84</v>
      </c>
      <c r="C61" s="165" t="s">
        <v>85</v>
      </c>
      <c r="D61" s="188">
        <v>0.35</v>
      </c>
      <c r="E61" s="188" t="s">
        <v>27</v>
      </c>
      <c r="F61" s="38">
        <v>250</v>
      </c>
      <c r="G61" s="38">
        <v>570</v>
      </c>
      <c r="H61" s="38">
        <v>1.78</v>
      </c>
      <c r="I61" s="38">
        <v>320.2</v>
      </c>
      <c r="J61" s="38">
        <v>36.1</v>
      </c>
      <c r="K61" s="38">
        <v>64</v>
      </c>
      <c r="L61" s="38">
        <v>566.5</v>
      </c>
      <c r="M61" s="38">
        <v>1.75</v>
      </c>
      <c r="N61" s="38">
        <v>323.60000000000002</v>
      </c>
      <c r="O61" s="37">
        <v>745.4</v>
      </c>
      <c r="P61" s="38">
        <v>877</v>
      </c>
    </row>
    <row r="62" spans="1:24" x14ac:dyDescent="0.25">
      <c r="A62" s="163" t="s">
        <v>28</v>
      </c>
      <c r="B62" s="164" t="s">
        <v>84</v>
      </c>
      <c r="C62" s="165" t="s">
        <v>85</v>
      </c>
      <c r="D62" s="188">
        <v>0.35</v>
      </c>
      <c r="E62" s="188" t="s">
        <v>27</v>
      </c>
      <c r="F62" s="38">
        <v>350</v>
      </c>
      <c r="G62" s="38">
        <v>732.8</v>
      </c>
      <c r="H62" s="38">
        <v>1.81</v>
      </c>
      <c r="I62" s="38">
        <v>405.6</v>
      </c>
      <c r="J62" s="38">
        <v>46.45</v>
      </c>
      <c r="K62" s="38">
        <v>53</v>
      </c>
      <c r="L62" s="38">
        <v>729.2</v>
      </c>
      <c r="M62" s="38">
        <v>1.78</v>
      </c>
      <c r="N62" s="38">
        <v>409.2</v>
      </c>
      <c r="O62" s="37">
        <v>1004.5</v>
      </c>
      <c r="P62" s="38">
        <v>1129</v>
      </c>
    </row>
    <row r="63" spans="1:24" x14ac:dyDescent="0.25">
      <c r="A63" s="163" t="s">
        <v>28</v>
      </c>
      <c r="B63" s="164" t="s">
        <v>84</v>
      </c>
      <c r="C63" s="165" t="s">
        <v>86</v>
      </c>
      <c r="D63" s="188">
        <v>0.35</v>
      </c>
      <c r="E63" s="188" t="s">
        <v>26</v>
      </c>
      <c r="F63" s="38">
        <v>155</v>
      </c>
      <c r="G63" s="38">
        <v>338.4</v>
      </c>
      <c r="H63" s="38">
        <v>1.94</v>
      </c>
      <c r="I63" s="38">
        <v>174.8</v>
      </c>
      <c r="J63" s="38">
        <v>21.4</v>
      </c>
      <c r="K63" s="38">
        <v>46</v>
      </c>
      <c r="L63" s="38">
        <v>226.8</v>
      </c>
      <c r="M63" s="38">
        <v>1.91</v>
      </c>
      <c r="N63" s="38">
        <v>176.5</v>
      </c>
      <c r="O63" s="37">
        <v>507.4</v>
      </c>
      <c r="P63" s="38">
        <v>638.20000000000005</v>
      </c>
    </row>
    <row r="64" spans="1:24" x14ac:dyDescent="0.25">
      <c r="A64" s="163" t="s">
        <v>28</v>
      </c>
      <c r="B64" s="164" t="s">
        <v>84</v>
      </c>
      <c r="C64" s="165" t="s">
        <v>86</v>
      </c>
      <c r="D64" s="188">
        <v>0.35</v>
      </c>
      <c r="E64" s="188" t="s">
        <v>26</v>
      </c>
      <c r="F64" s="38">
        <v>250</v>
      </c>
      <c r="G64" s="38">
        <v>495.6</v>
      </c>
      <c r="H64" s="38">
        <v>1.89</v>
      </c>
      <c r="I64" s="38">
        <v>262.8</v>
      </c>
      <c r="J64" s="38">
        <v>31.4</v>
      </c>
      <c r="K64" s="38">
        <v>49</v>
      </c>
      <c r="L64" s="38">
        <v>493.2</v>
      </c>
      <c r="M64" s="38">
        <v>1.86</v>
      </c>
      <c r="N64" s="38">
        <v>265.2</v>
      </c>
      <c r="O64" s="37">
        <v>759</v>
      </c>
      <c r="P64" s="38">
        <v>880</v>
      </c>
    </row>
    <row r="65" spans="1:16" x14ac:dyDescent="0.25">
      <c r="A65" s="163" t="s">
        <v>28</v>
      </c>
      <c r="B65" s="164" t="s">
        <v>84</v>
      </c>
      <c r="C65" s="165" t="s">
        <v>86</v>
      </c>
      <c r="D65" s="188">
        <v>0.35</v>
      </c>
      <c r="E65" s="188" t="s">
        <v>26</v>
      </c>
      <c r="F65" s="38">
        <v>350</v>
      </c>
      <c r="G65" s="38">
        <v>655.1</v>
      </c>
      <c r="H65" s="38">
        <v>1.88</v>
      </c>
      <c r="I65" s="38">
        <v>348.4</v>
      </c>
      <c r="J65" s="38">
        <v>41.5</v>
      </c>
      <c r="K65" s="38">
        <v>41</v>
      </c>
      <c r="L65" s="38">
        <v>652.4</v>
      </c>
      <c r="M65" s="38">
        <v>1.86</v>
      </c>
      <c r="N65" s="38">
        <v>351.1</v>
      </c>
      <c r="O65" s="37">
        <v>1022.4</v>
      </c>
      <c r="P65" s="38">
        <v>1132</v>
      </c>
    </row>
    <row r="66" spans="1:16" x14ac:dyDescent="0.25">
      <c r="A66" s="163" t="s">
        <v>28</v>
      </c>
      <c r="B66" s="164" t="s">
        <v>84</v>
      </c>
      <c r="C66" s="165" t="s">
        <v>86</v>
      </c>
      <c r="D66" s="188">
        <v>0.35</v>
      </c>
      <c r="E66" s="188" t="s">
        <v>27</v>
      </c>
      <c r="F66" s="38">
        <v>155</v>
      </c>
      <c r="G66" s="38">
        <v>417.9</v>
      </c>
      <c r="H66" s="38">
        <v>1.84</v>
      </c>
      <c r="I66" s="38">
        <v>226.8</v>
      </c>
      <c r="J66" s="38">
        <v>26.5</v>
      </c>
      <c r="K66" s="38">
        <v>70</v>
      </c>
      <c r="L66" s="38">
        <v>415.1</v>
      </c>
      <c r="M66" s="38">
        <v>1.81</v>
      </c>
      <c r="N66" s="38">
        <v>229.6</v>
      </c>
      <c r="O66" s="37">
        <v>493.8</v>
      </c>
      <c r="P66" s="38">
        <v>534.9</v>
      </c>
    </row>
    <row r="67" spans="1:16" x14ac:dyDescent="0.25">
      <c r="A67" s="163" t="s">
        <v>28</v>
      </c>
      <c r="B67" s="164" t="s">
        <v>84</v>
      </c>
      <c r="C67" s="165" t="s">
        <v>86</v>
      </c>
      <c r="D67" s="188">
        <v>0.35</v>
      </c>
      <c r="E67" s="188" t="s">
        <v>27</v>
      </c>
      <c r="F67" s="38">
        <v>250</v>
      </c>
      <c r="G67" s="38">
        <v>570</v>
      </c>
      <c r="H67" s="38">
        <v>1.78</v>
      </c>
      <c r="I67" s="38">
        <v>320.2</v>
      </c>
      <c r="J67" s="38">
        <v>36.1</v>
      </c>
      <c r="K67" s="38">
        <v>64</v>
      </c>
      <c r="L67" s="38">
        <v>566.5</v>
      </c>
      <c r="M67" s="38">
        <v>1.75</v>
      </c>
      <c r="N67" s="38">
        <v>323.60000000000002</v>
      </c>
      <c r="O67" s="37">
        <v>745.4</v>
      </c>
      <c r="P67" s="38">
        <v>877</v>
      </c>
    </row>
    <row r="68" spans="1:16" x14ac:dyDescent="0.25">
      <c r="A68" s="163" t="s">
        <v>28</v>
      </c>
      <c r="B68" s="164" t="s">
        <v>84</v>
      </c>
      <c r="C68" s="165" t="s">
        <v>86</v>
      </c>
      <c r="D68" s="188">
        <v>0.35</v>
      </c>
      <c r="E68" s="188" t="s">
        <v>27</v>
      </c>
      <c r="F68" s="38">
        <v>350</v>
      </c>
      <c r="G68" s="38">
        <v>732.8</v>
      </c>
      <c r="H68" s="38">
        <v>1.81</v>
      </c>
      <c r="I68" s="38">
        <v>405.6</v>
      </c>
      <c r="J68" s="38">
        <v>46.45</v>
      </c>
      <c r="K68" s="38">
        <v>53</v>
      </c>
      <c r="L68" s="38">
        <v>729.2</v>
      </c>
      <c r="M68" s="38">
        <v>1.78</v>
      </c>
      <c r="N68" s="38">
        <v>409.2</v>
      </c>
      <c r="O68" s="37">
        <v>1004.5</v>
      </c>
      <c r="P68" s="38">
        <v>1129</v>
      </c>
    </row>
    <row r="69" spans="1:16" x14ac:dyDescent="0.25">
      <c r="A69" s="163" t="s">
        <v>28</v>
      </c>
      <c r="B69" s="164" t="s">
        <v>84</v>
      </c>
      <c r="C69" s="165" t="s">
        <v>83</v>
      </c>
      <c r="D69" s="188">
        <v>0.35</v>
      </c>
      <c r="E69" s="188" t="s">
        <v>26</v>
      </c>
      <c r="F69" s="38">
        <v>155</v>
      </c>
      <c r="G69" s="39">
        <v>338.5</v>
      </c>
      <c r="H69" s="39">
        <v>1.91</v>
      </c>
      <c r="I69" s="39">
        <v>176.9</v>
      </c>
      <c r="J69" s="39">
        <v>21.45</v>
      </c>
      <c r="K69" s="39">
        <v>42</v>
      </c>
      <c r="L69" s="39">
        <v>338.5</v>
      </c>
      <c r="M69" s="39">
        <v>1.89</v>
      </c>
      <c r="N69" s="39">
        <v>178.5</v>
      </c>
      <c r="O69" s="37">
        <v>507.4</v>
      </c>
      <c r="P69" s="38">
        <v>638.20000000000005</v>
      </c>
    </row>
    <row r="70" spans="1:16" x14ac:dyDescent="0.25">
      <c r="A70" s="163" t="s">
        <v>28</v>
      </c>
      <c r="B70" s="164" t="s">
        <v>84</v>
      </c>
      <c r="C70" s="165" t="s">
        <v>83</v>
      </c>
      <c r="D70" s="188">
        <v>0.35</v>
      </c>
      <c r="E70" s="188" t="s">
        <v>26</v>
      </c>
      <c r="F70" s="38">
        <v>250</v>
      </c>
      <c r="G70" s="37">
        <v>496.9</v>
      </c>
      <c r="H70" s="37">
        <v>1.86</v>
      </c>
      <c r="I70" s="37">
        <v>266.7</v>
      </c>
      <c r="J70" s="37">
        <v>31.4</v>
      </c>
      <c r="K70" s="37">
        <v>49</v>
      </c>
      <c r="L70" s="37">
        <v>494.5</v>
      </c>
      <c r="M70" s="37">
        <v>1.84</v>
      </c>
      <c r="N70" s="37">
        <v>269.2</v>
      </c>
      <c r="O70" s="37">
        <v>759</v>
      </c>
      <c r="P70" s="38">
        <v>880</v>
      </c>
    </row>
    <row r="71" spans="1:16" x14ac:dyDescent="0.25">
      <c r="A71" s="163" t="s">
        <v>28</v>
      </c>
      <c r="B71" s="164" t="s">
        <v>84</v>
      </c>
      <c r="C71" s="165" t="s">
        <v>83</v>
      </c>
      <c r="D71" s="188">
        <v>0.35</v>
      </c>
      <c r="E71" s="188" t="s">
        <v>26</v>
      </c>
      <c r="F71" s="38">
        <v>350</v>
      </c>
      <c r="G71" s="37">
        <v>655.20000000000005</v>
      </c>
      <c r="H71" s="37">
        <v>1.85</v>
      </c>
      <c r="I71" s="37">
        <v>354.3</v>
      </c>
      <c r="J71" s="37">
        <v>41.5</v>
      </c>
      <c r="K71" s="37">
        <v>42</v>
      </c>
      <c r="L71" s="37">
        <v>652.5</v>
      </c>
      <c r="M71" s="37">
        <v>1.83</v>
      </c>
      <c r="N71" s="37">
        <v>357</v>
      </c>
      <c r="O71" s="37">
        <v>1022.4</v>
      </c>
      <c r="P71" s="38">
        <v>1132</v>
      </c>
    </row>
    <row r="72" spans="1:16" x14ac:dyDescent="0.25">
      <c r="A72" s="163" t="s">
        <v>28</v>
      </c>
      <c r="B72" s="164" t="s">
        <v>84</v>
      </c>
      <c r="C72" s="165" t="s">
        <v>83</v>
      </c>
      <c r="D72" s="188">
        <v>0.35</v>
      </c>
      <c r="E72" s="188" t="s">
        <v>27</v>
      </c>
      <c r="F72" s="38">
        <v>155</v>
      </c>
      <c r="G72" s="37">
        <v>418.1</v>
      </c>
      <c r="H72" s="37">
        <v>1.79</v>
      </c>
      <c r="I72" s="37">
        <v>233.3</v>
      </c>
      <c r="J72" s="37">
        <v>26.5</v>
      </c>
      <c r="K72" s="37">
        <v>70</v>
      </c>
      <c r="L72" s="37">
        <v>415.2</v>
      </c>
      <c r="M72" s="37">
        <v>1.76</v>
      </c>
      <c r="N72" s="37">
        <v>236.1</v>
      </c>
      <c r="O72" s="37">
        <v>493.8</v>
      </c>
      <c r="P72" s="38">
        <v>534.9</v>
      </c>
    </row>
    <row r="73" spans="1:16" x14ac:dyDescent="0.25">
      <c r="A73" s="163" t="s">
        <v>28</v>
      </c>
      <c r="B73" s="164" t="s">
        <v>84</v>
      </c>
      <c r="C73" s="165" t="s">
        <v>83</v>
      </c>
      <c r="D73" s="188">
        <v>0.35</v>
      </c>
      <c r="E73" s="188" t="s">
        <v>27</v>
      </c>
      <c r="F73" s="38">
        <v>250</v>
      </c>
      <c r="G73" s="37">
        <v>570.20000000000005</v>
      </c>
      <c r="H73" s="37">
        <v>1.77</v>
      </c>
      <c r="I73" s="37">
        <v>323</v>
      </c>
      <c r="J73" s="37">
        <v>36.1</v>
      </c>
      <c r="K73" s="37">
        <v>64</v>
      </c>
      <c r="L73" s="37">
        <v>566.70000000000005</v>
      </c>
      <c r="M73" s="37">
        <v>1.74</v>
      </c>
      <c r="N73" s="37">
        <v>326.39999999999998</v>
      </c>
      <c r="O73" s="37">
        <v>745.4</v>
      </c>
      <c r="P73" s="38">
        <v>877</v>
      </c>
    </row>
    <row r="74" spans="1:16" x14ac:dyDescent="0.25">
      <c r="A74" s="163" t="s">
        <v>28</v>
      </c>
      <c r="B74" s="164" t="s">
        <v>84</v>
      </c>
      <c r="C74" s="165" t="s">
        <v>83</v>
      </c>
      <c r="D74" s="188">
        <v>0.35</v>
      </c>
      <c r="E74" s="188" t="s">
        <v>27</v>
      </c>
      <c r="F74" s="38">
        <v>350</v>
      </c>
      <c r="G74" s="37">
        <v>733.1</v>
      </c>
      <c r="H74" s="37">
        <v>1.79</v>
      </c>
      <c r="I74" s="37">
        <v>409.2</v>
      </c>
      <c r="J74" s="37">
        <v>46.5</v>
      </c>
      <c r="K74" s="37">
        <v>53</v>
      </c>
      <c r="L74" s="37">
        <v>729.5</v>
      </c>
      <c r="M74" s="37">
        <v>1.77</v>
      </c>
      <c r="N74" s="37">
        <v>412.8</v>
      </c>
      <c r="O74" s="37">
        <v>1004.5</v>
      </c>
      <c r="P74" s="38">
        <v>1129</v>
      </c>
    </row>
    <row r="75" spans="1:16" x14ac:dyDescent="0.25">
      <c r="A75" s="190" t="s">
        <v>29</v>
      </c>
      <c r="B75" s="165" t="s">
        <v>56</v>
      </c>
      <c r="C75" s="165" t="s">
        <v>85</v>
      </c>
      <c r="D75" s="165">
        <v>0.3</v>
      </c>
      <c r="E75" s="165" t="s">
        <v>26</v>
      </c>
      <c r="F75" s="38">
        <v>155</v>
      </c>
      <c r="G75" s="37">
        <v>416.3</v>
      </c>
      <c r="H75" s="37">
        <v>2.2000000000000002</v>
      </c>
      <c r="I75" s="37">
        <v>189.5</v>
      </c>
      <c r="J75" s="37">
        <v>27.4</v>
      </c>
      <c r="K75" s="37">
        <v>73</v>
      </c>
      <c r="L75" s="37">
        <v>413.3</v>
      </c>
      <c r="M75" s="37">
        <v>2.15</v>
      </c>
      <c r="N75" s="37">
        <v>192.5</v>
      </c>
      <c r="O75" s="37">
        <v>507.4</v>
      </c>
      <c r="P75" s="38">
        <v>638.20000000000005</v>
      </c>
    </row>
    <row r="76" spans="1:16" x14ac:dyDescent="0.25">
      <c r="A76" s="190" t="s">
        <v>29</v>
      </c>
      <c r="B76" s="165" t="s">
        <v>56</v>
      </c>
      <c r="C76" s="165" t="s">
        <v>85</v>
      </c>
      <c r="D76" s="165">
        <v>0.3</v>
      </c>
      <c r="E76" s="165" t="s">
        <v>26</v>
      </c>
      <c r="F76" s="38">
        <v>250</v>
      </c>
      <c r="G76" s="37">
        <v>609.4</v>
      </c>
      <c r="H76" s="37">
        <v>2.13</v>
      </c>
      <c r="I76" s="37">
        <v>285.5</v>
      </c>
      <c r="J76" s="37">
        <v>40.200000000000003</v>
      </c>
      <c r="K76" s="37">
        <v>77</v>
      </c>
      <c r="L76" s="37">
        <v>605</v>
      </c>
      <c r="M76" s="37">
        <v>2.09</v>
      </c>
      <c r="N76" s="37">
        <v>290</v>
      </c>
      <c r="O76" s="37">
        <v>759</v>
      </c>
      <c r="P76" s="38">
        <v>880</v>
      </c>
    </row>
    <row r="77" spans="1:16" x14ac:dyDescent="0.25">
      <c r="A77" s="190" t="s">
        <v>29</v>
      </c>
      <c r="B77" s="165" t="s">
        <v>56</v>
      </c>
      <c r="C77" s="165" t="s">
        <v>85</v>
      </c>
      <c r="D77" s="165">
        <v>0.3</v>
      </c>
      <c r="E77" s="165" t="s">
        <v>26</v>
      </c>
      <c r="F77" s="38">
        <v>350</v>
      </c>
      <c r="G77" s="37">
        <v>818.7</v>
      </c>
      <c r="H77" s="37">
        <v>2.13</v>
      </c>
      <c r="I77" s="37">
        <v>384.1</v>
      </c>
      <c r="J77" s="37">
        <v>54</v>
      </c>
      <c r="K77" s="37">
        <v>69</v>
      </c>
      <c r="L77" s="37">
        <v>813.5</v>
      </c>
      <c r="M77" s="37">
        <v>2.09</v>
      </c>
      <c r="N77" s="37">
        <v>389.3</v>
      </c>
      <c r="O77" s="37">
        <v>1022.4</v>
      </c>
      <c r="P77" s="38">
        <v>1132</v>
      </c>
    </row>
    <row r="78" spans="1:16" x14ac:dyDescent="0.25">
      <c r="A78" s="190" t="s">
        <v>29</v>
      </c>
      <c r="B78" s="165" t="s">
        <v>56</v>
      </c>
      <c r="C78" s="165" t="s">
        <v>85</v>
      </c>
      <c r="D78" s="165">
        <v>0.3</v>
      </c>
      <c r="E78" s="165" t="s">
        <v>27</v>
      </c>
      <c r="F78" s="38">
        <v>155</v>
      </c>
      <c r="G78" s="37">
        <v>497.4</v>
      </c>
      <c r="H78" s="37">
        <v>1.98</v>
      </c>
      <c r="I78" s="37">
        <v>251.6</v>
      </c>
      <c r="J78" s="37">
        <v>32.799999999999997</v>
      </c>
      <c r="K78" s="37">
        <v>103</v>
      </c>
      <c r="L78" s="37">
        <v>492.6</v>
      </c>
      <c r="M78" s="37">
        <v>1.92</v>
      </c>
      <c r="N78" s="37">
        <v>256.39999999999998</v>
      </c>
      <c r="O78" s="37">
        <v>493.8</v>
      </c>
      <c r="P78" s="38">
        <v>534.9</v>
      </c>
    </row>
    <row r="79" spans="1:16" x14ac:dyDescent="0.25">
      <c r="A79" s="190" t="s">
        <v>29</v>
      </c>
      <c r="B79" s="165" t="s">
        <v>56</v>
      </c>
      <c r="C79" s="165" t="s">
        <v>85</v>
      </c>
      <c r="D79" s="165">
        <v>0.3</v>
      </c>
      <c r="E79" s="165" t="s">
        <v>27</v>
      </c>
      <c r="F79" s="38">
        <v>250</v>
      </c>
      <c r="G79" s="37">
        <v>690.4</v>
      </c>
      <c r="H79" s="37">
        <v>1.97</v>
      </c>
      <c r="I79" s="37">
        <v>350.3</v>
      </c>
      <c r="J79" s="37">
        <v>45.5</v>
      </c>
      <c r="K79" s="37">
        <v>98</v>
      </c>
      <c r="L79" s="37">
        <v>684.4</v>
      </c>
      <c r="M79" s="37">
        <v>1.92</v>
      </c>
      <c r="N79" s="37">
        <v>356.4</v>
      </c>
      <c r="O79" s="37">
        <v>745.4</v>
      </c>
      <c r="P79" s="38">
        <v>877</v>
      </c>
    </row>
    <row r="80" spans="1:16" x14ac:dyDescent="0.25">
      <c r="A80" s="190" t="s">
        <v>29</v>
      </c>
      <c r="B80" s="165" t="s">
        <v>56</v>
      </c>
      <c r="C80" s="165" t="s">
        <v>85</v>
      </c>
      <c r="D80" s="165">
        <v>0.3</v>
      </c>
      <c r="E80" s="165" t="s">
        <v>27</v>
      </c>
      <c r="F80" s="38">
        <v>350</v>
      </c>
      <c r="G80" s="37">
        <v>897.2</v>
      </c>
      <c r="H80" s="37">
        <v>2.02</v>
      </c>
      <c r="I80" s="37">
        <v>445</v>
      </c>
      <c r="J80" s="37">
        <v>59.1</v>
      </c>
      <c r="K80" s="37">
        <v>83</v>
      </c>
      <c r="L80" s="37">
        <v>890.6</v>
      </c>
      <c r="M80" s="37">
        <v>1.97</v>
      </c>
      <c r="N80" s="37">
        <v>451.6</v>
      </c>
      <c r="O80" s="37">
        <v>1004.5</v>
      </c>
      <c r="P80" s="38">
        <v>1129</v>
      </c>
    </row>
    <row r="81" spans="1:16" x14ac:dyDescent="0.25">
      <c r="A81" s="190" t="s">
        <v>29</v>
      </c>
      <c r="B81" s="165" t="s">
        <v>56</v>
      </c>
      <c r="C81" s="165" t="s">
        <v>86</v>
      </c>
      <c r="D81" s="165">
        <v>0.3</v>
      </c>
      <c r="E81" s="165" t="s">
        <v>26</v>
      </c>
      <c r="F81" s="38">
        <v>155</v>
      </c>
      <c r="G81" s="37">
        <v>416.3</v>
      </c>
      <c r="H81" s="37">
        <v>2.2000000000000002</v>
      </c>
      <c r="I81" s="37">
        <v>189.5</v>
      </c>
      <c r="J81" s="37">
        <v>27.4</v>
      </c>
      <c r="K81" s="37">
        <v>73</v>
      </c>
      <c r="L81" s="37">
        <v>413.3</v>
      </c>
      <c r="M81" s="37">
        <v>2.15</v>
      </c>
      <c r="N81" s="37">
        <v>192.5</v>
      </c>
      <c r="O81" s="37">
        <v>507.4</v>
      </c>
      <c r="P81" s="38">
        <v>638.20000000000005</v>
      </c>
    </row>
    <row r="82" spans="1:16" x14ac:dyDescent="0.25">
      <c r="A82" s="190" t="s">
        <v>29</v>
      </c>
      <c r="B82" s="165" t="s">
        <v>56</v>
      </c>
      <c r="C82" s="165" t="s">
        <v>86</v>
      </c>
      <c r="D82" s="165">
        <v>0.3</v>
      </c>
      <c r="E82" s="165" t="s">
        <v>26</v>
      </c>
      <c r="F82" s="38">
        <v>250</v>
      </c>
      <c r="G82" s="37">
        <v>609.4</v>
      </c>
      <c r="H82" s="37">
        <v>2.13</v>
      </c>
      <c r="I82" s="37">
        <v>285.5</v>
      </c>
      <c r="J82" s="37">
        <v>40.200000000000003</v>
      </c>
      <c r="K82" s="37">
        <v>77</v>
      </c>
      <c r="L82" s="37">
        <v>605</v>
      </c>
      <c r="M82" s="37">
        <v>2.09</v>
      </c>
      <c r="N82" s="37">
        <v>290</v>
      </c>
      <c r="O82" s="37">
        <v>759</v>
      </c>
      <c r="P82" s="38">
        <v>880</v>
      </c>
    </row>
    <row r="83" spans="1:16" x14ac:dyDescent="0.25">
      <c r="A83" s="190" t="s">
        <v>29</v>
      </c>
      <c r="B83" s="165" t="s">
        <v>56</v>
      </c>
      <c r="C83" s="165" t="s">
        <v>86</v>
      </c>
      <c r="D83" s="165">
        <v>0.3</v>
      </c>
      <c r="E83" s="165" t="s">
        <v>26</v>
      </c>
      <c r="F83" s="38">
        <v>350</v>
      </c>
      <c r="G83" s="37">
        <v>818.7</v>
      </c>
      <c r="H83" s="37">
        <v>2.13</v>
      </c>
      <c r="I83" s="37">
        <v>384.1</v>
      </c>
      <c r="J83" s="37">
        <v>54</v>
      </c>
      <c r="K83" s="37">
        <v>69</v>
      </c>
      <c r="L83" s="37">
        <v>813.5</v>
      </c>
      <c r="M83" s="37">
        <v>2.09</v>
      </c>
      <c r="N83" s="37">
        <v>389.3</v>
      </c>
      <c r="O83" s="37">
        <v>1022.4</v>
      </c>
      <c r="P83" s="38">
        <v>1132</v>
      </c>
    </row>
    <row r="84" spans="1:16" x14ac:dyDescent="0.25">
      <c r="A84" s="190" t="s">
        <v>29</v>
      </c>
      <c r="B84" s="165" t="s">
        <v>56</v>
      </c>
      <c r="C84" s="165" t="s">
        <v>86</v>
      </c>
      <c r="D84" s="165">
        <v>0.3</v>
      </c>
      <c r="E84" s="165" t="s">
        <v>27</v>
      </c>
      <c r="F84" s="38">
        <v>155</v>
      </c>
      <c r="G84" s="37">
        <v>497.4</v>
      </c>
      <c r="H84" s="37">
        <v>1.98</v>
      </c>
      <c r="I84" s="37">
        <v>251.6</v>
      </c>
      <c r="J84" s="37">
        <v>32.799999999999997</v>
      </c>
      <c r="K84" s="37">
        <v>103</v>
      </c>
      <c r="L84" s="37">
        <v>492.6</v>
      </c>
      <c r="M84" s="37">
        <v>1.92</v>
      </c>
      <c r="N84" s="37">
        <v>256.39999999999998</v>
      </c>
      <c r="O84" s="37">
        <v>493.8</v>
      </c>
      <c r="P84" s="38">
        <v>534.9</v>
      </c>
    </row>
    <row r="85" spans="1:16" x14ac:dyDescent="0.25">
      <c r="A85" s="190" t="s">
        <v>29</v>
      </c>
      <c r="B85" s="165" t="s">
        <v>56</v>
      </c>
      <c r="C85" s="165" t="s">
        <v>86</v>
      </c>
      <c r="D85" s="165">
        <v>0.3</v>
      </c>
      <c r="E85" s="165" t="s">
        <v>27</v>
      </c>
      <c r="F85" s="38">
        <v>250</v>
      </c>
      <c r="G85" s="37">
        <v>690.4</v>
      </c>
      <c r="H85" s="37">
        <v>1.97</v>
      </c>
      <c r="I85" s="37">
        <v>350.3</v>
      </c>
      <c r="J85" s="37">
        <v>45.5</v>
      </c>
      <c r="K85" s="37">
        <v>98</v>
      </c>
      <c r="L85" s="37">
        <v>684.4</v>
      </c>
      <c r="M85" s="37">
        <v>1.92</v>
      </c>
      <c r="N85" s="37">
        <v>356.4</v>
      </c>
      <c r="O85" s="37">
        <v>745.4</v>
      </c>
      <c r="P85" s="38">
        <v>877</v>
      </c>
    </row>
    <row r="86" spans="1:16" x14ac:dyDescent="0.25">
      <c r="A86" s="190" t="s">
        <v>29</v>
      </c>
      <c r="B86" s="165" t="s">
        <v>56</v>
      </c>
      <c r="C86" s="165" t="s">
        <v>86</v>
      </c>
      <c r="D86" s="165">
        <v>0.3</v>
      </c>
      <c r="E86" s="165" t="s">
        <v>27</v>
      </c>
      <c r="F86" s="38">
        <v>350</v>
      </c>
      <c r="G86" s="37">
        <v>897.2</v>
      </c>
      <c r="H86" s="37">
        <v>2.02</v>
      </c>
      <c r="I86" s="37">
        <v>445</v>
      </c>
      <c r="J86" s="37">
        <v>59.1</v>
      </c>
      <c r="K86" s="37">
        <v>83</v>
      </c>
      <c r="L86" s="37">
        <v>890.6</v>
      </c>
      <c r="M86" s="37">
        <v>1.97</v>
      </c>
      <c r="N86" s="37">
        <v>451.6</v>
      </c>
      <c r="O86" s="37">
        <v>1004.5</v>
      </c>
      <c r="P86" s="38">
        <v>1129</v>
      </c>
    </row>
    <row r="87" spans="1:16" x14ac:dyDescent="0.25">
      <c r="A87" s="190" t="s">
        <v>29</v>
      </c>
      <c r="B87" s="165" t="s">
        <v>56</v>
      </c>
      <c r="C87" s="165" t="s">
        <v>83</v>
      </c>
      <c r="D87" s="165">
        <v>0.3</v>
      </c>
      <c r="E87" s="165" t="s">
        <v>26</v>
      </c>
      <c r="F87" s="38">
        <v>155</v>
      </c>
      <c r="G87" s="37">
        <v>416.2</v>
      </c>
      <c r="H87" s="37">
        <v>2.2200000000000002</v>
      </c>
      <c r="I87" s="37">
        <v>187.5</v>
      </c>
      <c r="J87" s="37">
        <v>27.4</v>
      </c>
      <c r="K87" s="37">
        <v>73</v>
      </c>
      <c r="L87" s="37">
        <v>413.2</v>
      </c>
      <c r="M87" s="37">
        <v>2.17</v>
      </c>
      <c r="N87" s="37">
        <v>190.5</v>
      </c>
      <c r="O87" s="37">
        <v>507.4</v>
      </c>
      <c r="P87" s="38">
        <v>638.20000000000005</v>
      </c>
    </row>
    <row r="88" spans="1:16" x14ac:dyDescent="0.25">
      <c r="A88" s="190" t="s">
        <v>29</v>
      </c>
      <c r="B88" s="165" t="s">
        <v>56</v>
      </c>
      <c r="C88" s="165" t="s">
        <v>83</v>
      </c>
      <c r="D88" s="165">
        <v>0.3</v>
      </c>
      <c r="E88" s="165" t="s">
        <v>26</v>
      </c>
      <c r="F88" s="38">
        <v>250</v>
      </c>
      <c r="G88" s="37">
        <v>614.29999999999995</v>
      </c>
      <c r="H88" s="37">
        <v>2.16</v>
      </c>
      <c r="I88" s="37">
        <v>283.8</v>
      </c>
      <c r="J88" s="37">
        <v>40.5</v>
      </c>
      <c r="K88" s="37">
        <v>78</v>
      </c>
      <c r="L88" s="37">
        <v>609.79999999999995</v>
      </c>
      <c r="M88" s="37">
        <v>2.12</v>
      </c>
      <c r="N88" s="37">
        <v>288.3</v>
      </c>
      <c r="O88" s="37">
        <v>759</v>
      </c>
      <c r="P88" s="38">
        <v>880</v>
      </c>
    </row>
    <row r="89" spans="1:16" x14ac:dyDescent="0.25">
      <c r="A89" s="190" t="s">
        <v>29</v>
      </c>
      <c r="B89" s="165" t="s">
        <v>56</v>
      </c>
      <c r="C89" s="165" t="s">
        <v>83</v>
      </c>
      <c r="D89" s="165">
        <v>0.3</v>
      </c>
      <c r="E89" s="165" t="s">
        <v>26</v>
      </c>
      <c r="F89" s="38">
        <v>350</v>
      </c>
      <c r="G89" s="37">
        <v>818.4</v>
      </c>
      <c r="H89" s="37">
        <v>2.16</v>
      </c>
      <c r="I89" s="37">
        <v>378.1</v>
      </c>
      <c r="J89" s="37">
        <v>54</v>
      </c>
      <c r="K89" s="37">
        <v>68</v>
      </c>
      <c r="L89" s="37">
        <v>813.3</v>
      </c>
      <c r="M89" s="37">
        <v>2.12</v>
      </c>
      <c r="N89" s="37">
        <v>383.2</v>
      </c>
      <c r="O89" s="37">
        <v>1022.4</v>
      </c>
      <c r="P89" s="38">
        <v>1132</v>
      </c>
    </row>
    <row r="90" spans="1:16" x14ac:dyDescent="0.25">
      <c r="A90" s="190" t="s">
        <v>29</v>
      </c>
      <c r="B90" s="165" t="s">
        <v>56</v>
      </c>
      <c r="C90" s="165" t="s">
        <v>83</v>
      </c>
      <c r="D90" s="165">
        <v>0.3</v>
      </c>
      <c r="E90" s="165" t="s">
        <v>27</v>
      </c>
      <c r="F90" s="38">
        <v>155</v>
      </c>
      <c r="G90" s="37">
        <v>497.2</v>
      </c>
      <c r="H90" s="37">
        <v>2.0299999999999998</v>
      </c>
      <c r="I90" s="37">
        <v>244.7</v>
      </c>
      <c r="J90" s="37">
        <v>32.799999999999997</v>
      </c>
      <c r="K90" s="37">
        <v>103</v>
      </c>
      <c r="L90" s="37">
        <v>492.5</v>
      </c>
      <c r="M90" s="37">
        <v>1.97</v>
      </c>
      <c r="N90" s="37">
        <v>249.5</v>
      </c>
      <c r="O90" s="37">
        <v>493.8</v>
      </c>
      <c r="P90" s="38">
        <v>534.9</v>
      </c>
    </row>
    <row r="91" spans="1:16" x14ac:dyDescent="0.25">
      <c r="A91" s="190" t="s">
        <v>29</v>
      </c>
      <c r="B91" s="165" t="s">
        <v>56</v>
      </c>
      <c r="C91" s="165" t="s">
        <v>83</v>
      </c>
      <c r="D91" s="165">
        <v>0.3</v>
      </c>
      <c r="E91" s="165" t="s">
        <v>27</v>
      </c>
      <c r="F91" s="38">
        <v>250</v>
      </c>
      <c r="G91" s="37">
        <v>690.2</v>
      </c>
      <c r="H91" s="37">
        <v>1.99</v>
      </c>
      <c r="I91" s="37">
        <v>347.6</v>
      </c>
      <c r="J91" s="37">
        <v>45.5</v>
      </c>
      <c r="K91" s="37">
        <v>98</v>
      </c>
      <c r="L91" s="37">
        <v>684.1</v>
      </c>
      <c r="M91" s="37">
        <v>1.93</v>
      </c>
      <c r="N91" s="37">
        <v>353.6</v>
      </c>
      <c r="O91" s="37">
        <v>745.4</v>
      </c>
      <c r="P91" s="38">
        <v>877</v>
      </c>
    </row>
    <row r="92" spans="1:16" x14ac:dyDescent="0.25">
      <c r="A92" s="190" t="s">
        <v>29</v>
      </c>
      <c r="B92" s="165" t="s">
        <v>56</v>
      </c>
      <c r="C92" s="165" t="s">
        <v>83</v>
      </c>
      <c r="D92" s="165">
        <v>0.3</v>
      </c>
      <c r="E92" s="165" t="s">
        <v>27</v>
      </c>
      <c r="F92" s="38">
        <v>350</v>
      </c>
      <c r="G92" s="37">
        <v>896.8</v>
      </c>
      <c r="H92" s="37">
        <v>2.0299999999999998</v>
      </c>
      <c r="I92" s="37">
        <v>441.4</v>
      </c>
      <c r="J92" s="37">
        <v>59.1</v>
      </c>
      <c r="K92" s="37">
        <v>83</v>
      </c>
      <c r="L92" s="37">
        <v>890.2</v>
      </c>
      <c r="M92" s="37">
        <v>1.99</v>
      </c>
      <c r="N92" s="37">
        <v>448</v>
      </c>
      <c r="O92" s="37">
        <v>1004.5</v>
      </c>
      <c r="P92" s="38">
        <v>1129</v>
      </c>
    </row>
    <row r="93" spans="1:16" x14ac:dyDescent="0.25">
      <c r="A93" s="190" t="s">
        <v>29</v>
      </c>
      <c r="B93" s="164" t="s">
        <v>84</v>
      </c>
      <c r="C93" s="165" t="s">
        <v>85</v>
      </c>
      <c r="D93" s="165">
        <v>0.3</v>
      </c>
      <c r="E93" s="165" t="s">
        <v>26</v>
      </c>
      <c r="F93" s="38">
        <v>155</v>
      </c>
      <c r="G93" s="39">
        <v>397</v>
      </c>
      <c r="H93" s="39">
        <v>2.13</v>
      </c>
      <c r="I93" s="39">
        <v>186.2</v>
      </c>
      <c r="J93" s="39">
        <v>24.9</v>
      </c>
      <c r="K93" s="39">
        <v>61</v>
      </c>
      <c r="L93" s="39">
        <v>394.6</v>
      </c>
      <c r="M93" s="39">
        <v>2.09</v>
      </c>
      <c r="N93" s="39">
        <v>188.6</v>
      </c>
      <c r="O93" s="37">
        <v>507.4</v>
      </c>
      <c r="P93" s="38">
        <v>638.20000000000005</v>
      </c>
    </row>
    <row r="94" spans="1:16" x14ac:dyDescent="0.25">
      <c r="A94" s="190" t="s">
        <v>29</v>
      </c>
      <c r="B94" s="164" t="s">
        <v>84</v>
      </c>
      <c r="C94" s="165" t="s">
        <v>85</v>
      </c>
      <c r="D94" s="165">
        <v>0.3</v>
      </c>
      <c r="E94" s="165" t="s">
        <v>26</v>
      </c>
      <c r="F94" s="38">
        <v>250</v>
      </c>
      <c r="G94" s="37">
        <v>578.5</v>
      </c>
      <c r="H94" s="37">
        <v>2.0699999999999998</v>
      </c>
      <c r="I94" s="37">
        <v>279.5</v>
      </c>
      <c r="J94" s="37">
        <v>36.200000000000003</v>
      </c>
      <c r="K94" s="37">
        <v>45</v>
      </c>
      <c r="L94" s="37">
        <v>575.1</v>
      </c>
      <c r="M94" s="37">
        <v>2.0299999999999998</v>
      </c>
      <c r="N94" s="37">
        <v>282.89999999999998</v>
      </c>
      <c r="O94" s="37">
        <v>759</v>
      </c>
      <c r="P94" s="38">
        <v>880</v>
      </c>
    </row>
    <row r="95" spans="1:16" x14ac:dyDescent="0.25">
      <c r="A95" s="190" t="s">
        <v>29</v>
      </c>
      <c r="B95" s="164" t="s">
        <v>84</v>
      </c>
      <c r="C95" s="165" t="s">
        <v>85</v>
      </c>
      <c r="D95" s="165">
        <v>0.3</v>
      </c>
      <c r="E95" s="165" t="s">
        <v>26</v>
      </c>
      <c r="F95" s="38">
        <v>350</v>
      </c>
      <c r="G95" s="37">
        <v>775.4</v>
      </c>
      <c r="H95" s="37">
        <v>2.06</v>
      </c>
      <c r="I95" s="37">
        <v>375.8</v>
      </c>
      <c r="J95" s="37">
        <v>48.5</v>
      </c>
      <c r="K95" s="37">
        <v>58</v>
      </c>
      <c r="L95" s="37">
        <v>771.3</v>
      </c>
      <c r="M95" s="37">
        <v>2.0299999999999998</v>
      </c>
      <c r="N95" s="37">
        <v>379.8</v>
      </c>
      <c r="O95" s="37">
        <v>1022.4</v>
      </c>
      <c r="P95" s="38">
        <v>1132</v>
      </c>
    </row>
    <row r="96" spans="1:16" x14ac:dyDescent="0.25">
      <c r="A96" s="190" t="s">
        <v>29</v>
      </c>
      <c r="B96" s="164" t="s">
        <v>84</v>
      </c>
      <c r="C96" s="165" t="s">
        <v>85</v>
      </c>
      <c r="D96" s="165">
        <v>0.3</v>
      </c>
      <c r="E96" s="165" t="s">
        <v>27</v>
      </c>
      <c r="F96" s="38">
        <v>155</v>
      </c>
      <c r="G96" s="37">
        <v>478.3</v>
      </c>
      <c r="H96" s="37">
        <v>1.94</v>
      </c>
      <c r="I96" s="37">
        <v>247</v>
      </c>
      <c r="J96" s="37">
        <v>29.9</v>
      </c>
      <c r="K96" s="37">
        <v>88</v>
      </c>
      <c r="L96" s="37">
        <v>474.4</v>
      </c>
      <c r="M96" s="37">
        <v>1.89</v>
      </c>
      <c r="N96" s="37">
        <v>250.8</v>
      </c>
      <c r="O96" s="37">
        <v>493.8</v>
      </c>
      <c r="P96" s="38">
        <v>534.9</v>
      </c>
    </row>
    <row r="97" spans="1:16" x14ac:dyDescent="0.25">
      <c r="A97" s="190" t="s">
        <v>29</v>
      </c>
      <c r="B97" s="164" t="s">
        <v>84</v>
      </c>
      <c r="C97" s="165" t="s">
        <v>85</v>
      </c>
      <c r="D97" s="165">
        <v>0.3</v>
      </c>
      <c r="E97" s="165" t="s">
        <v>27</v>
      </c>
      <c r="F97" s="38">
        <v>250</v>
      </c>
      <c r="G97" s="37">
        <v>659.3</v>
      </c>
      <c r="H97" s="37">
        <v>1.92</v>
      </c>
      <c r="I97" s="37">
        <v>342.8</v>
      </c>
      <c r="J97" s="37">
        <v>41.3</v>
      </c>
      <c r="K97" s="37">
        <v>83</v>
      </c>
      <c r="L97" s="37">
        <v>654.5</v>
      </c>
      <c r="M97" s="37">
        <v>1.88</v>
      </c>
      <c r="N97" s="37">
        <v>347.6</v>
      </c>
      <c r="O97" s="37">
        <v>745.4</v>
      </c>
      <c r="P97" s="38">
        <v>877</v>
      </c>
    </row>
    <row r="98" spans="1:16" x14ac:dyDescent="0.25">
      <c r="A98" s="190" t="s">
        <v>29</v>
      </c>
      <c r="B98" s="164" t="s">
        <v>84</v>
      </c>
      <c r="C98" s="165" t="s">
        <v>85</v>
      </c>
      <c r="D98" s="165">
        <v>0.3</v>
      </c>
      <c r="E98" s="165" t="s">
        <v>27</v>
      </c>
      <c r="F98" s="38">
        <v>350</v>
      </c>
      <c r="G98" s="37">
        <v>854.3</v>
      </c>
      <c r="H98" s="37">
        <v>1.96</v>
      </c>
      <c r="I98" s="37">
        <v>435.1</v>
      </c>
      <c r="J98" s="37">
        <v>53.5</v>
      </c>
      <c r="K98" s="37">
        <v>70</v>
      </c>
      <c r="L98" s="37">
        <v>849.1</v>
      </c>
      <c r="M98" s="37">
        <v>1.93</v>
      </c>
      <c r="N98" s="37">
        <v>440.3</v>
      </c>
      <c r="O98" s="37">
        <v>1004.5</v>
      </c>
      <c r="P98" s="38">
        <v>1129</v>
      </c>
    </row>
    <row r="99" spans="1:16" x14ac:dyDescent="0.25">
      <c r="A99" s="190" t="s">
        <v>29</v>
      </c>
      <c r="B99" s="164" t="s">
        <v>84</v>
      </c>
      <c r="C99" s="165" t="s">
        <v>86</v>
      </c>
      <c r="D99" s="165">
        <v>0.3</v>
      </c>
      <c r="E99" s="165" t="s">
        <v>26</v>
      </c>
      <c r="F99" s="38">
        <v>155</v>
      </c>
      <c r="G99" s="39">
        <v>397</v>
      </c>
      <c r="H99" s="39">
        <v>2.13</v>
      </c>
      <c r="I99" s="39">
        <v>186.2</v>
      </c>
      <c r="J99" s="39">
        <v>24.9</v>
      </c>
      <c r="K99" s="39">
        <v>61</v>
      </c>
      <c r="L99" s="39">
        <v>394.6</v>
      </c>
      <c r="M99" s="39">
        <v>2.09</v>
      </c>
      <c r="N99" s="39">
        <v>188.6</v>
      </c>
      <c r="O99" s="37">
        <v>507.4</v>
      </c>
      <c r="P99" s="38">
        <v>638.20000000000005</v>
      </c>
    </row>
    <row r="100" spans="1:16" x14ac:dyDescent="0.25">
      <c r="A100" s="190" t="s">
        <v>29</v>
      </c>
      <c r="B100" s="164" t="s">
        <v>84</v>
      </c>
      <c r="C100" s="165" t="s">
        <v>86</v>
      </c>
      <c r="D100" s="165">
        <v>0.3</v>
      </c>
      <c r="E100" s="165" t="s">
        <v>26</v>
      </c>
      <c r="F100" s="38">
        <v>250</v>
      </c>
      <c r="G100" s="37">
        <v>578.5</v>
      </c>
      <c r="H100" s="37">
        <v>2.0699999999999998</v>
      </c>
      <c r="I100" s="37">
        <v>279.5</v>
      </c>
      <c r="J100" s="37">
        <v>36.200000000000003</v>
      </c>
      <c r="K100" s="37">
        <v>45</v>
      </c>
      <c r="L100" s="37">
        <v>575.1</v>
      </c>
      <c r="M100" s="37">
        <v>2.0299999999999998</v>
      </c>
      <c r="N100" s="37">
        <v>282.89999999999998</v>
      </c>
      <c r="O100" s="37">
        <v>759</v>
      </c>
      <c r="P100" s="38">
        <v>880</v>
      </c>
    </row>
    <row r="101" spans="1:16" x14ac:dyDescent="0.25">
      <c r="A101" s="190" t="s">
        <v>29</v>
      </c>
      <c r="B101" s="164" t="s">
        <v>84</v>
      </c>
      <c r="C101" s="165" t="s">
        <v>86</v>
      </c>
      <c r="D101" s="165">
        <v>0.3</v>
      </c>
      <c r="E101" s="165" t="s">
        <v>26</v>
      </c>
      <c r="F101" s="38">
        <v>350</v>
      </c>
      <c r="G101" s="37">
        <v>775.4</v>
      </c>
      <c r="H101" s="37">
        <v>2.06</v>
      </c>
      <c r="I101" s="37">
        <v>375.8</v>
      </c>
      <c r="J101" s="37">
        <v>48.5</v>
      </c>
      <c r="K101" s="37">
        <v>58</v>
      </c>
      <c r="L101" s="37">
        <v>771.3</v>
      </c>
      <c r="M101" s="37">
        <v>2.0299999999999998</v>
      </c>
      <c r="N101" s="37">
        <v>379.8</v>
      </c>
      <c r="O101" s="37">
        <v>1022.4</v>
      </c>
      <c r="P101" s="38">
        <v>1132</v>
      </c>
    </row>
    <row r="102" spans="1:16" x14ac:dyDescent="0.25">
      <c r="A102" s="190" t="s">
        <v>29</v>
      </c>
      <c r="B102" s="164" t="s">
        <v>84</v>
      </c>
      <c r="C102" s="165" t="s">
        <v>86</v>
      </c>
      <c r="D102" s="165">
        <v>0.3</v>
      </c>
      <c r="E102" s="165" t="s">
        <v>27</v>
      </c>
      <c r="F102" s="38">
        <v>155</v>
      </c>
      <c r="G102" s="37">
        <v>478.3</v>
      </c>
      <c r="H102" s="37">
        <v>1.94</v>
      </c>
      <c r="I102" s="37">
        <v>247</v>
      </c>
      <c r="J102" s="37">
        <v>29.9</v>
      </c>
      <c r="K102" s="37">
        <v>88</v>
      </c>
      <c r="L102" s="37">
        <v>474.4</v>
      </c>
      <c r="M102" s="37">
        <v>1.89</v>
      </c>
      <c r="N102" s="37">
        <v>250.8</v>
      </c>
      <c r="O102" s="37">
        <v>493.8</v>
      </c>
      <c r="P102" s="38">
        <v>534.9</v>
      </c>
    </row>
    <row r="103" spans="1:16" x14ac:dyDescent="0.25">
      <c r="A103" s="190" t="s">
        <v>29</v>
      </c>
      <c r="B103" s="164" t="s">
        <v>84</v>
      </c>
      <c r="C103" s="165" t="s">
        <v>86</v>
      </c>
      <c r="D103" s="165">
        <v>0.3</v>
      </c>
      <c r="E103" s="165" t="s">
        <v>27</v>
      </c>
      <c r="F103" s="38">
        <v>250</v>
      </c>
      <c r="G103" s="37">
        <v>659.3</v>
      </c>
      <c r="H103" s="37">
        <v>1.92</v>
      </c>
      <c r="I103" s="37">
        <v>342.8</v>
      </c>
      <c r="J103" s="37">
        <v>41.3</v>
      </c>
      <c r="K103" s="37">
        <v>83</v>
      </c>
      <c r="L103" s="37">
        <v>654.5</v>
      </c>
      <c r="M103" s="37">
        <v>1.88</v>
      </c>
      <c r="N103" s="37">
        <v>347.6</v>
      </c>
      <c r="O103" s="37">
        <v>745.4</v>
      </c>
      <c r="P103" s="38">
        <v>877</v>
      </c>
    </row>
    <row r="104" spans="1:16" x14ac:dyDescent="0.25">
      <c r="A104" s="190" t="s">
        <v>29</v>
      </c>
      <c r="B104" s="164" t="s">
        <v>84</v>
      </c>
      <c r="C104" s="165" t="s">
        <v>86</v>
      </c>
      <c r="D104" s="165">
        <v>0.3</v>
      </c>
      <c r="E104" s="165" t="s">
        <v>27</v>
      </c>
      <c r="F104" s="38">
        <v>350</v>
      </c>
      <c r="G104" s="37">
        <v>854.3</v>
      </c>
      <c r="H104" s="37">
        <v>1.96</v>
      </c>
      <c r="I104" s="37">
        <v>435.1</v>
      </c>
      <c r="J104" s="37">
        <v>53.5</v>
      </c>
      <c r="K104" s="37">
        <v>70</v>
      </c>
      <c r="L104" s="37">
        <v>849.1</v>
      </c>
      <c r="M104" s="37">
        <v>1.93</v>
      </c>
      <c r="N104" s="37">
        <v>440.3</v>
      </c>
      <c r="O104" s="37">
        <v>1004.5</v>
      </c>
      <c r="P104" s="38">
        <v>1129</v>
      </c>
    </row>
    <row r="105" spans="1:16" x14ac:dyDescent="0.25">
      <c r="A105" s="190" t="s">
        <v>29</v>
      </c>
      <c r="B105" s="164" t="s">
        <v>84</v>
      </c>
      <c r="C105" s="165" t="s">
        <v>83</v>
      </c>
      <c r="D105" s="188">
        <v>0.3</v>
      </c>
      <c r="E105" s="165" t="s">
        <v>26</v>
      </c>
      <c r="F105" s="38">
        <v>155</v>
      </c>
      <c r="G105" s="38">
        <v>396.9</v>
      </c>
      <c r="H105" s="38">
        <v>2.16</v>
      </c>
      <c r="I105" s="38">
        <v>184.2</v>
      </c>
      <c r="J105" s="38">
        <v>24.8</v>
      </c>
      <c r="K105" s="38">
        <v>62</v>
      </c>
      <c r="L105" s="38">
        <v>394.5</v>
      </c>
      <c r="M105" s="38">
        <v>2.11</v>
      </c>
      <c r="N105" s="38">
        <v>186.6</v>
      </c>
      <c r="O105" s="37">
        <v>507.4</v>
      </c>
      <c r="P105" s="38">
        <v>638.20000000000005</v>
      </c>
    </row>
    <row r="106" spans="1:16" x14ac:dyDescent="0.25">
      <c r="A106" s="190" t="s">
        <v>29</v>
      </c>
      <c r="B106" s="164" t="s">
        <v>84</v>
      </c>
      <c r="C106" s="165" t="s">
        <v>83</v>
      </c>
      <c r="D106" s="188">
        <v>0.3</v>
      </c>
      <c r="E106" s="165" t="s">
        <v>26</v>
      </c>
      <c r="F106" s="38">
        <v>250</v>
      </c>
      <c r="G106" s="38">
        <v>583</v>
      </c>
      <c r="H106" s="38">
        <v>2.1</v>
      </c>
      <c r="I106" s="38">
        <v>277.89999999999998</v>
      </c>
      <c r="J106" s="38">
        <v>36.5</v>
      </c>
      <c r="K106" s="38">
        <v>65</v>
      </c>
      <c r="L106" s="38">
        <v>579.5</v>
      </c>
      <c r="M106" s="38">
        <v>2.06</v>
      </c>
      <c r="N106" s="38">
        <v>281.5</v>
      </c>
      <c r="O106" s="37">
        <v>759</v>
      </c>
      <c r="P106" s="38">
        <v>880</v>
      </c>
    </row>
    <row r="107" spans="1:16" x14ac:dyDescent="0.25">
      <c r="A107" s="190" t="s">
        <v>29</v>
      </c>
      <c r="B107" s="164" t="s">
        <v>84</v>
      </c>
      <c r="C107" s="165" t="s">
        <v>83</v>
      </c>
      <c r="D107" s="188">
        <v>0.3</v>
      </c>
      <c r="E107" s="165" t="s">
        <v>26</v>
      </c>
      <c r="F107" s="38">
        <v>350</v>
      </c>
      <c r="G107" s="37">
        <v>775.1</v>
      </c>
      <c r="H107" s="37">
        <v>2.1</v>
      </c>
      <c r="I107" s="37">
        <v>369.8</v>
      </c>
      <c r="J107" s="37">
        <v>48.5</v>
      </c>
      <c r="K107" s="37">
        <v>56</v>
      </c>
      <c r="L107" s="37">
        <v>771.2</v>
      </c>
      <c r="M107" s="37">
        <v>2.06</v>
      </c>
      <c r="N107" s="37">
        <v>373.8</v>
      </c>
      <c r="O107" s="37">
        <v>1022.4</v>
      </c>
      <c r="P107" s="38">
        <v>1132</v>
      </c>
    </row>
    <row r="108" spans="1:16" x14ac:dyDescent="0.25">
      <c r="A108" s="190" t="s">
        <v>29</v>
      </c>
      <c r="B108" s="164" t="s">
        <v>84</v>
      </c>
      <c r="C108" s="165" t="s">
        <v>83</v>
      </c>
      <c r="D108" s="188">
        <v>0.3</v>
      </c>
      <c r="E108" s="165" t="s">
        <v>27</v>
      </c>
      <c r="F108" s="38">
        <v>155</v>
      </c>
      <c r="G108" s="38">
        <v>478.1</v>
      </c>
      <c r="H108" s="38">
        <v>1.99</v>
      </c>
      <c r="I108" s="38">
        <v>240.1</v>
      </c>
      <c r="J108" s="38">
        <v>29.9</v>
      </c>
      <c r="K108" s="38">
        <v>88</v>
      </c>
      <c r="L108" s="38">
        <v>474.3</v>
      </c>
      <c r="M108" s="38">
        <v>1.94</v>
      </c>
      <c r="N108" s="38">
        <v>244</v>
      </c>
      <c r="O108" s="37">
        <v>493.8</v>
      </c>
      <c r="P108" s="38">
        <v>534.9</v>
      </c>
    </row>
    <row r="109" spans="1:16" x14ac:dyDescent="0.25">
      <c r="A109" s="190" t="s">
        <v>29</v>
      </c>
      <c r="B109" s="164" t="s">
        <v>84</v>
      </c>
      <c r="C109" s="165" t="s">
        <v>83</v>
      </c>
      <c r="D109" s="188">
        <v>0.3</v>
      </c>
      <c r="E109" s="165" t="s">
        <v>27</v>
      </c>
      <c r="F109" s="38">
        <v>250</v>
      </c>
      <c r="G109" s="38">
        <v>659.1</v>
      </c>
      <c r="H109" s="38">
        <v>1.94</v>
      </c>
      <c r="I109" s="38">
        <v>340.1</v>
      </c>
      <c r="J109" s="38">
        <v>41.3</v>
      </c>
      <c r="K109" s="38">
        <v>83</v>
      </c>
      <c r="L109" s="38">
        <v>654.29999999999995</v>
      </c>
      <c r="M109" s="38">
        <v>1.9</v>
      </c>
      <c r="N109" s="38">
        <v>344.9</v>
      </c>
      <c r="O109" s="37">
        <v>745.4</v>
      </c>
      <c r="P109" s="38">
        <v>877</v>
      </c>
    </row>
    <row r="110" spans="1:16" x14ac:dyDescent="0.25">
      <c r="A110" s="190" t="s">
        <v>29</v>
      </c>
      <c r="B110" s="164" t="s">
        <v>84</v>
      </c>
      <c r="C110" s="165" t="s">
        <v>83</v>
      </c>
      <c r="D110" s="188">
        <v>0.3</v>
      </c>
      <c r="E110" s="165" t="s">
        <v>27</v>
      </c>
      <c r="F110" s="38">
        <v>350</v>
      </c>
      <c r="G110" s="38">
        <v>853.9</v>
      </c>
      <c r="H110" s="38">
        <v>1.98</v>
      </c>
      <c r="I110" s="38">
        <v>431.5</v>
      </c>
      <c r="J110" s="38">
        <v>53.5</v>
      </c>
      <c r="K110" s="38">
        <v>70</v>
      </c>
      <c r="L110" s="38">
        <v>848.7</v>
      </c>
      <c r="M110" s="38">
        <v>1.94</v>
      </c>
      <c r="N110" s="38">
        <v>436.7</v>
      </c>
      <c r="O110" s="37">
        <v>1004.5</v>
      </c>
      <c r="P110" s="38">
        <v>1129</v>
      </c>
    </row>
  </sheetData>
  <protectedRanges>
    <protectedRange algorithmName="SHA-512" hashValue="gW60OzwiymZvKjdamYfE6/jX3H62SVbQE8GQuq53+NvFB385KoM7IDOuhw2tbeqdAXZVmif+HP/ngFPgqCShyA==" saltValue="mr+UB9xVMUtQFt22oIr2GQ==" spinCount="100000" sqref="S18 S16 S11 S14 V11 V18 V20 W21" name="Plage1"/>
    <protectedRange algorithmName="SHA-512" hashValue="gW60OzwiymZvKjdamYfE6/jX3H62SVbQE8GQuq53+NvFB385KoM7IDOuhw2tbeqdAXZVmif+HP/ngFPgqCShyA==" saltValue="mr+UB9xVMUtQFt22oIr2GQ==" spinCount="100000" sqref="V16" name="Plage1_1"/>
  </protectedRanges>
  <mergeCells count="1">
    <mergeCell ref="R7:X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I22"/>
  <sheetViews>
    <sheetView workbookViewId="0">
      <selection activeCell="D24" sqref="D24"/>
    </sheetView>
  </sheetViews>
  <sheetFormatPr baseColWidth="10" defaultRowHeight="15" x14ac:dyDescent="0.25"/>
  <cols>
    <col min="3" max="3" width="16" customWidth="1"/>
    <col min="4" max="4" width="26" customWidth="1"/>
    <col min="5" max="5" width="5" customWidth="1"/>
    <col min="6" max="6" width="6.85546875" customWidth="1"/>
    <col min="8" max="8" width="20.7109375" customWidth="1"/>
    <col min="9" max="9" width="21.140625" customWidth="1"/>
    <col min="10" max="10" width="35" customWidth="1"/>
  </cols>
  <sheetData>
    <row r="3" spans="2:9" x14ac:dyDescent="0.25">
      <c r="B3" s="304" t="s">
        <v>93</v>
      </c>
      <c r="C3" s="304"/>
      <c r="D3" s="304"/>
      <c r="F3" s="304" t="s">
        <v>87</v>
      </c>
      <c r="G3" s="304"/>
      <c r="H3" s="304"/>
      <c r="I3" s="304"/>
    </row>
    <row r="4" spans="2:9" ht="15.75" thickBot="1" x14ac:dyDescent="0.3">
      <c r="B4" s="132" t="s">
        <v>94</v>
      </c>
      <c r="C4" s="132" t="s">
        <v>88</v>
      </c>
      <c r="D4" s="132" t="s">
        <v>95</v>
      </c>
      <c r="F4" s="40" t="s">
        <v>40</v>
      </c>
      <c r="G4" s="40" t="s">
        <v>88</v>
      </c>
      <c r="H4" s="40" t="s">
        <v>96</v>
      </c>
      <c r="I4" s="154" t="s">
        <v>11</v>
      </c>
    </row>
    <row r="5" spans="2:9" x14ac:dyDescent="0.25">
      <c r="B5" s="305" t="s">
        <v>97</v>
      </c>
      <c r="C5" s="42" t="s">
        <v>85</v>
      </c>
      <c r="D5" s="133">
        <v>397.4</v>
      </c>
      <c r="F5" s="308" t="s">
        <v>12</v>
      </c>
      <c r="G5" s="42" t="s">
        <v>85</v>
      </c>
      <c r="H5" s="43">
        <v>481</v>
      </c>
      <c r="I5" s="133">
        <v>481</v>
      </c>
    </row>
    <row r="6" spans="2:9" x14ac:dyDescent="0.25">
      <c r="B6" s="306"/>
      <c r="C6" s="47" t="s">
        <v>86</v>
      </c>
      <c r="D6" s="134">
        <v>397.4</v>
      </c>
      <c r="F6" s="309"/>
      <c r="G6" s="155" t="s">
        <v>86</v>
      </c>
      <c r="H6" s="48">
        <v>481</v>
      </c>
      <c r="I6" s="134">
        <v>481</v>
      </c>
    </row>
    <row r="7" spans="2:9" ht="15.75" thickBot="1" x14ac:dyDescent="0.3">
      <c r="B7" s="307"/>
      <c r="C7" s="52" t="s">
        <v>30</v>
      </c>
      <c r="D7" s="135">
        <v>397.4</v>
      </c>
      <c r="F7" s="310"/>
      <c r="G7" s="52" t="s">
        <v>30</v>
      </c>
      <c r="H7" s="53">
        <v>481</v>
      </c>
      <c r="I7" s="135">
        <v>481</v>
      </c>
    </row>
    <row r="8" spans="2:9" x14ac:dyDescent="0.25">
      <c r="B8" s="311" t="s">
        <v>15</v>
      </c>
      <c r="C8" s="57" t="s">
        <v>85</v>
      </c>
      <c r="D8" s="136">
        <v>383.8</v>
      </c>
      <c r="F8" s="314" t="s">
        <v>15</v>
      </c>
      <c r="G8" s="57" t="s">
        <v>85</v>
      </c>
      <c r="H8" s="58">
        <v>510</v>
      </c>
      <c r="I8" s="136">
        <v>510</v>
      </c>
    </row>
    <row r="9" spans="2:9" x14ac:dyDescent="0.25">
      <c r="B9" s="312"/>
      <c r="C9" s="62" t="s">
        <v>86</v>
      </c>
      <c r="D9" s="137">
        <v>383.8</v>
      </c>
      <c r="F9" s="315"/>
      <c r="G9" s="156" t="s">
        <v>86</v>
      </c>
      <c r="H9" s="63">
        <v>510</v>
      </c>
      <c r="I9" s="137">
        <v>510</v>
      </c>
    </row>
    <row r="10" spans="2:9" ht="15.75" thickBot="1" x14ac:dyDescent="0.3">
      <c r="B10" s="313"/>
      <c r="C10" s="67" t="s">
        <v>30</v>
      </c>
      <c r="D10" s="138">
        <v>383.8</v>
      </c>
      <c r="F10" s="316"/>
      <c r="G10" s="67" t="s">
        <v>30</v>
      </c>
      <c r="H10" s="68">
        <v>510</v>
      </c>
      <c r="I10" s="138">
        <v>510</v>
      </c>
    </row>
    <row r="11" spans="2:9" x14ac:dyDescent="0.25">
      <c r="B11" s="317" t="s">
        <v>98</v>
      </c>
      <c r="C11" s="72" t="s">
        <v>85</v>
      </c>
      <c r="D11" s="139">
        <v>610</v>
      </c>
      <c r="F11" s="320" t="s">
        <v>13</v>
      </c>
      <c r="G11" s="72" t="s">
        <v>85</v>
      </c>
      <c r="H11" s="73">
        <v>766</v>
      </c>
      <c r="I11" s="212">
        <v>880</v>
      </c>
    </row>
    <row r="12" spans="2:9" x14ac:dyDescent="0.25">
      <c r="B12" s="318"/>
      <c r="C12" s="77" t="s">
        <v>86</v>
      </c>
      <c r="D12" s="140">
        <v>610</v>
      </c>
      <c r="F12" s="321"/>
      <c r="G12" s="157" t="s">
        <v>86</v>
      </c>
      <c r="H12" s="78">
        <v>766</v>
      </c>
      <c r="I12" s="195">
        <v>880</v>
      </c>
    </row>
    <row r="13" spans="2:9" ht="15.75" thickBot="1" x14ac:dyDescent="0.3">
      <c r="B13" s="319"/>
      <c r="C13" s="82" t="s">
        <v>30</v>
      </c>
      <c r="D13" s="141">
        <v>610</v>
      </c>
      <c r="F13" s="322"/>
      <c r="G13" s="82" t="s">
        <v>30</v>
      </c>
      <c r="H13" s="83">
        <v>766</v>
      </c>
      <c r="I13" s="213">
        <v>880</v>
      </c>
    </row>
    <row r="14" spans="2:9" x14ac:dyDescent="0.25">
      <c r="B14" s="323" t="s">
        <v>16</v>
      </c>
      <c r="C14" s="87" t="s">
        <v>85</v>
      </c>
      <c r="D14" s="142">
        <v>596.4</v>
      </c>
      <c r="F14" s="326" t="s">
        <v>16</v>
      </c>
      <c r="G14" s="87" t="s">
        <v>85</v>
      </c>
      <c r="H14" s="88">
        <v>763</v>
      </c>
      <c r="I14" s="209">
        <v>877</v>
      </c>
    </row>
    <row r="15" spans="2:9" x14ac:dyDescent="0.25">
      <c r="B15" s="324"/>
      <c r="C15" s="92" t="s">
        <v>86</v>
      </c>
      <c r="D15" s="143">
        <v>596.4</v>
      </c>
      <c r="F15" s="327"/>
      <c r="G15" s="158" t="s">
        <v>86</v>
      </c>
      <c r="H15" s="93">
        <v>763</v>
      </c>
      <c r="I15" s="210">
        <v>877</v>
      </c>
    </row>
    <row r="16" spans="2:9" ht="15.75" thickBot="1" x14ac:dyDescent="0.3">
      <c r="B16" s="325"/>
      <c r="C16" s="97" t="s">
        <v>30</v>
      </c>
      <c r="D16" s="144">
        <v>596.4</v>
      </c>
      <c r="F16" s="328"/>
      <c r="G16" s="97" t="s">
        <v>30</v>
      </c>
      <c r="H16" s="98">
        <v>763</v>
      </c>
      <c r="I16" s="211">
        <v>877</v>
      </c>
    </row>
    <row r="17" spans="2:9" x14ac:dyDescent="0.25">
      <c r="B17" s="329" t="s">
        <v>99</v>
      </c>
      <c r="C17" s="145" t="s">
        <v>85</v>
      </c>
      <c r="D17" s="146">
        <v>869.4</v>
      </c>
      <c r="F17" s="332" t="s">
        <v>14</v>
      </c>
      <c r="G17" s="202" t="s">
        <v>85</v>
      </c>
      <c r="H17" s="203">
        <v>1018</v>
      </c>
      <c r="I17" s="204">
        <v>1132</v>
      </c>
    </row>
    <row r="18" spans="2:9" x14ac:dyDescent="0.25">
      <c r="B18" s="330"/>
      <c r="C18" s="147" t="s">
        <v>86</v>
      </c>
      <c r="D18" s="148">
        <v>869.4</v>
      </c>
      <c r="F18" s="333"/>
      <c r="G18" s="159" t="s">
        <v>86</v>
      </c>
      <c r="H18" s="160">
        <v>1018</v>
      </c>
      <c r="I18" s="205">
        <v>1132</v>
      </c>
    </row>
    <row r="19" spans="2:9" ht="15.75" thickBot="1" x14ac:dyDescent="0.3">
      <c r="B19" s="331"/>
      <c r="C19" s="149" t="s">
        <v>30</v>
      </c>
      <c r="D19" s="150">
        <v>869.4</v>
      </c>
      <c r="F19" s="334"/>
      <c r="G19" s="206" t="s">
        <v>30</v>
      </c>
      <c r="H19" s="207">
        <v>1018</v>
      </c>
      <c r="I19" s="208">
        <v>1132</v>
      </c>
    </row>
    <row r="20" spans="2:9" x14ac:dyDescent="0.25">
      <c r="B20" s="298" t="s">
        <v>17</v>
      </c>
      <c r="C20" s="117" t="s">
        <v>85</v>
      </c>
      <c r="D20" s="151">
        <v>851.5</v>
      </c>
      <c r="F20" s="301" t="s">
        <v>17</v>
      </c>
      <c r="G20" s="117" t="s">
        <v>85</v>
      </c>
      <c r="H20" s="118">
        <v>1015</v>
      </c>
      <c r="I20" s="199">
        <v>1129</v>
      </c>
    </row>
    <row r="21" spans="2:9" x14ac:dyDescent="0.25">
      <c r="B21" s="299"/>
      <c r="C21" s="122" t="s">
        <v>86</v>
      </c>
      <c r="D21" s="152">
        <v>851.5</v>
      </c>
      <c r="F21" s="302"/>
      <c r="G21" s="161" t="s">
        <v>86</v>
      </c>
      <c r="H21" s="123">
        <v>1015</v>
      </c>
      <c r="I21" s="200">
        <v>1129</v>
      </c>
    </row>
    <row r="22" spans="2:9" ht="15.75" thickBot="1" x14ac:dyDescent="0.3">
      <c r="B22" s="300"/>
      <c r="C22" s="127" t="s">
        <v>30</v>
      </c>
      <c r="D22" s="153">
        <v>851.5</v>
      </c>
      <c r="F22" s="303"/>
      <c r="G22" s="127" t="s">
        <v>30</v>
      </c>
      <c r="H22" s="128">
        <v>1015</v>
      </c>
      <c r="I22" s="201">
        <v>1129</v>
      </c>
    </row>
  </sheetData>
  <mergeCells count="14">
    <mergeCell ref="B20:B22"/>
    <mergeCell ref="F20:F22"/>
    <mergeCell ref="B3:D3"/>
    <mergeCell ref="F3:I3"/>
    <mergeCell ref="B5:B7"/>
    <mergeCell ref="F5:F7"/>
    <mergeCell ref="B8:B10"/>
    <mergeCell ref="F8:F10"/>
    <mergeCell ref="B11:B13"/>
    <mergeCell ref="F11:F13"/>
    <mergeCell ref="B14:B16"/>
    <mergeCell ref="F14:F16"/>
    <mergeCell ref="B17:B19"/>
    <mergeCell ref="F17:F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J21"/>
  <sheetViews>
    <sheetView workbookViewId="0">
      <selection activeCell="E24" sqref="E24"/>
    </sheetView>
  </sheetViews>
  <sheetFormatPr baseColWidth="10" defaultRowHeight="15" x14ac:dyDescent="0.25"/>
  <cols>
    <col min="4" max="4" width="24.7109375" customWidth="1"/>
    <col min="5" max="5" width="36.28515625" customWidth="1"/>
    <col min="9" max="9" width="22.140625" customWidth="1"/>
    <col min="10" max="10" width="38.140625" customWidth="1"/>
  </cols>
  <sheetData>
    <row r="2" spans="2:10" x14ac:dyDescent="0.25">
      <c r="B2" s="304" t="s">
        <v>93</v>
      </c>
      <c r="C2" s="304"/>
      <c r="D2" s="304"/>
      <c r="E2" s="304"/>
      <c r="G2" s="304" t="s">
        <v>87</v>
      </c>
      <c r="H2" s="304"/>
      <c r="I2" s="304"/>
      <c r="J2" s="304"/>
    </row>
    <row r="3" spans="2:10" ht="15.75" thickBot="1" x14ac:dyDescent="0.3">
      <c r="B3" s="132" t="s">
        <v>94</v>
      </c>
      <c r="C3" s="132" t="s">
        <v>88</v>
      </c>
      <c r="D3" s="132" t="s">
        <v>100</v>
      </c>
      <c r="E3" s="132" t="s">
        <v>101</v>
      </c>
      <c r="G3" s="132" t="s">
        <v>40</v>
      </c>
      <c r="H3" s="132" t="s">
        <v>88</v>
      </c>
      <c r="I3" s="132" t="s">
        <v>100</v>
      </c>
      <c r="J3" s="132" t="s">
        <v>101</v>
      </c>
    </row>
    <row r="4" spans="2:10" x14ac:dyDescent="0.25">
      <c r="B4" s="305" t="s">
        <v>102</v>
      </c>
      <c r="C4" s="42" t="s">
        <v>85</v>
      </c>
      <c r="D4" s="43">
        <v>98</v>
      </c>
      <c r="E4" s="133">
        <v>65</v>
      </c>
      <c r="G4" s="308" t="s">
        <v>12</v>
      </c>
      <c r="H4" s="42" t="s">
        <v>85</v>
      </c>
      <c r="I4" s="43">
        <f>D4</f>
        <v>98</v>
      </c>
      <c r="J4" s="133">
        <f>E4</f>
        <v>65</v>
      </c>
    </row>
    <row r="5" spans="2:10" x14ac:dyDescent="0.25">
      <c r="B5" s="306"/>
      <c r="C5" s="155" t="s">
        <v>86</v>
      </c>
      <c r="D5" s="48">
        <v>95</v>
      </c>
      <c r="E5" s="134">
        <v>62</v>
      </c>
      <c r="G5" s="309"/>
      <c r="H5" s="155" t="s">
        <v>86</v>
      </c>
      <c r="I5" s="48">
        <f>D5</f>
        <v>95</v>
      </c>
      <c r="J5" s="134">
        <f>E5</f>
        <v>62</v>
      </c>
    </row>
    <row r="6" spans="2:10" ht="15.75" thickBot="1" x14ac:dyDescent="0.3">
      <c r="B6" s="307"/>
      <c r="C6" s="52" t="s">
        <v>30</v>
      </c>
      <c r="D6" s="53">
        <v>91</v>
      </c>
      <c r="E6" s="135">
        <v>58</v>
      </c>
      <c r="G6" s="310"/>
      <c r="H6" s="52" t="s">
        <v>30</v>
      </c>
      <c r="I6" s="53">
        <f t="shared" ref="I6:J12" si="0">D6</f>
        <v>91</v>
      </c>
      <c r="J6" s="135">
        <v>58</v>
      </c>
    </row>
    <row r="7" spans="2:10" x14ac:dyDescent="0.25">
      <c r="B7" s="311" t="s">
        <v>103</v>
      </c>
      <c r="C7" s="57" t="s">
        <v>85</v>
      </c>
      <c r="D7" s="58">
        <v>107</v>
      </c>
      <c r="E7" s="136">
        <v>74</v>
      </c>
      <c r="G7" s="314" t="s">
        <v>15</v>
      </c>
      <c r="H7" s="57" t="s">
        <v>85</v>
      </c>
      <c r="I7" s="58">
        <f t="shared" si="0"/>
        <v>107</v>
      </c>
      <c r="J7" s="136">
        <f t="shared" si="0"/>
        <v>74</v>
      </c>
    </row>
    <row r="8" spans="2:10" x14ac:dyDescent="0.25">
      <c r="B8" s="312"/>
      <c r="C8" s="156" t="s">
        <v>86</v>
      </c>
      <c r="D8" s="63">
        <v>103</v>
      </c>
      <c r="E8" s="137">
        <v>70</v>
      </c>
      <c r="G8" s="315"/>
      <c r="H8" s="156" t="s">
        <v>86</v>
      </c>
      <c r="I8" s="63">
        <f t="shared" si="0"/>
        <v>103</v>
      </c>
      <c r="J8" s="137">
        <f t="shared" si="0"/>
        <v>70</v>
      </c>
    </row>
    <row r="9" spans="2:10" ht="15.75" thickBot="1" x14ac:dyDescent="0.3">
      <c r="B9" s="313"/>
      <c r="C9" s="67" t="s">
        <v>30</v>
      </c>
      <c r="D9" s="68">
        <v>101</v>
      </c>
      <c r="E9" s="138">
        <v>68</v>
      </c>
      <c r="G9" s="316"/>
      <c r="H9" s="67" t="s">
        <v>30</v>
      </c>
      <c r="I9" s="68">
        <f t="shared" si="0"/>
        <v>101</v>
      </c>
      <c r="J9" s="138">
        <f t="shared" si="0"/>
        <v>68</v>
      </c>
    </row>
    <row r="10" spans="2:10" x14ac:dyDescent="0.25">
      <c r="B10" s="317" t="s">
        <v>104</v>
      </c>
      <c r="C10" s="72" t="s">
        <v>85</v>
      </c>
      <c r="D10" s="73">
        <v>101</v>
      </c>
      <c r="E10" s="139">
        <v>68</v>
      </c>
      <c r="G10" s="320" t="s">
        <v>13</v>
      </c>
      <c r="H10" s="72" t="s">
        <v>85</v>
      </c>
      <c r="I10" s="73">
        <f t="shared" si="0"/>
        <v>101</v>
      </c>
      <c r="J10" s="139">
        <f t="shared" si="0"/>
        <v>68</v>
      </c>
    </row>
    <row r="11" spans="2:10" x14ac:dyDescent="0.25">
      <c r="B11" s="318"/>
      <c r="C11" s="157" t="s">
        <v>86</v>
      </c>
      <c r="D11" s="157">
        <v>98</v>
      </c>
      <c r="E11" s="195">
        <v>65</v>
      </c>
      <c r="G11" s="321"/>
      <c r="H11" s="157" t="s">
        <v>86</v>
      </c>
      <c r="I11" s="78">
        <f t="shared" si="0"/>
        <v>98</v>
      </c>
      <c r="J11" s="140">
        <f t="shared" si="0"/>
        <v>65</v>
      </c>
    </row>
    <row r="12" spans="2:10" ht="15.75" thickBot="1" x14ac:dyDescent="0.3">
      <c r="B12" s="319"/>
      <c r="C12" s="82" t="s">
        <v>30</v>
      </c>
      <c r="D12" s="83">
        <v>95</v>
      </c>
      <c r="E12" s="141">
        <v>62</v>
      </c>
      <c r="G12" s="322"/>
      <c r="H12" s="82" t="s">
        <v>30</v>
      </c>
      <c r="I12" s="83">
        <f t="shared" si="0"/>
        <v>95</v>
      </c>
      <c r="J12" s="141">
        <f t="shared" si="0"/>
        <v>62</v>
      </c>
    </row>
    <row r="13" spans="2:10" x14ac:dyDescent="0.25">
      <c r="B13" s="323" t="s">
        <v>105</v>
      </c>
      <c r="C13" s="87" t="s">
        <v>85</v>
      </c>
      <c r="D13" s="88">
        <v>102</v>
      </c>
      <c r="E13" s="142">
        <v>69</v>
      </c>
      <c r="G13" s="326" t="s">
        <v>16</v>
      </c>
      <c r="H13" s="87" t="s">
        <v>85</v>
      </c>
      <c r="I13" s="88">
        <f t="shared" ref="I13:J15" si="1">D13+3</f>
        <v>105</v>
      </c>
      <c r="J13" s="142">
        <f t="shared" si="1"/>
        <v>72</v>
      </c>
    </row>
    <row r="14" spans="2:10" x14ac:dyDescent="0.25">
      <c r="B14" s="324"/>
      <c r="C14" s="158" t="s">
        <v>86</v>
      </c>
      <c r="D14" s="93">
        <v>99</v>
      </c>
      <c r="E14" s="143">
        <v>66</v>
      </c>
      <c r="G14" s="327"/>
      <c r="H14" s="158" t="s">
        <v>86</v>
      </c>
      <c r="I14" s="93">
        <f t="shared" si="1"/>
        <v>102</v>
      </c>
      <c r="J14" s="143">
        <f t="shared" si="1"/>
        <v>69</v>
      </c>
    </row>
    <row r="15" spans="2:10" ht="15.75" thickBot="1" x14ac:dyDescent="0.3">
      <c r="B15" s="325"/>
      <c r="C15" s="97" t="s">
        <v>30</v>
      </c>
      <c r="D15" s="98">
        <v>96</v>
      </c>
      <c r="E15" s="144">
        <v>63</v>
      </c>
      <c r="G15" s="328"/>
      <c r="H15" s="97" t="s">
        <v>30</v>
      </c>
      <c r="I15" s="98">
        <f t="shared" si="1"/>
        <v>99</v>
      </c>
      <c r="J15" s="144">
        <f t="shared" si="1"/>
        <v>66</v>
      </c>
    </row>
    <row r="16" spans="2:10" x14ac:dyDescent="0.25">
      <c r="B16" s="329" t="s">
        <v>106</v>
      </c>
      <c r="C16" s="145" t="s">
        <v>85</v>
      </c>
      <c r="D16" s="196">
        <v>102</v>
      </c>
      <c r="E16" s="146">
        <v>69</v>
      </c>
      <c r="G16" s="335" t="s">
        <v>14</v>
      </c>
      <c r="H16" s="145" t="s">
        <v>85</v>
      </c>
      <c r="I16" s="196">
        <f t="shared" ref="I16:J21" si="2">D16</f>
        <v>102</v>
      </c>
      <c r="J16" s="146">
        <f t="shared" si="2"/>
        <v>69</v>
      </c>
    </row>
    <row r="17" spans="2:10" x14ac:dyDescent="0.25">
      <c r="B17" s="330"/>
      <c r="C17" s="147" t="s">
        <v>86</v>
      </c>
      <c r="D17" s="197">
        <v>99</v>
      </c>
      <c r="E17" s="148">
        <v>66</v>
      </c>
      <c r="G17" s="336"/>
      <c r="H17" s="147" t="s">
        <v>86</v>
      </c>
      <c r="I17" s="197">
        <f t="shared" si="2"/>
        <v>99</v>
      </c>
      <c r="J17" s="148">
        <f t="shared" si="2"/>
        <v>66</v>
      </c>
    </row>
    <row r="18" spans="2:10" ht="15.75" thickBot="1" x14ac:dyDescent="0.3">
      <c r="B18" s="331"/>
      <c r="C18" s="149" t="s">
        <v>30</v>
      </c>
      <c r="D18" s="198">
        <v>95</v>
      </c>
      <c r="E18" s="150">
        <v>62</v>
      </c>
      <c r="G18" s="337"/>
      <c r="H18" s="149" t="s">
        <v>30</v>
      </c>
      <c r="I18" s="198">
        <f t="shared" si="2"/>
        <v>95</v>
      </c>
      <c r="J18" s="150">
        <f t="shared" si="2"/>
        <v>62</v>
      </c>
    </row>
    <row r="19" spans="2:10" x14ac:dyDescent="0.25">
      <c r="B19" s="298" t="s">
        <v>107</v>
      </c>
      <c r="C19" s="117" t="s">
        <v>85</v>
      </c>
      <c r="D19" s="118">
        <v>108</v>
      </c>
      <c r="E19" s="151">
        <v>75</v>
      </c>
      <c r="G19" s="301" t="s">
        <v>17</v>
      </c>
      <c r="H19" s="117" t="s">
        <v>85</v>
      </c>
      <c r="I19" s="118">
        <f t="shared" si="2"/>
        <v>108</v>
      </c>
      <c r="J19" s="151">
        <f t="shared" si="2"/>
        <v>75</v>
      </c>
    </row>
    <row r="20" spans="2:10" x14ac:dyDescent="0.25">
      <c r="B20" s="299"/>
      <c r="C20" s="161" t="s">
        <v>86</v>
      </c>
      <c r="D20" s="123">
        <v>104</v>
      </c>
      <c r="E20" s="152">
        <v>71</v>
      </c>
      <c r="G20" s="302"/>
      <c r="H20" s="161" t="s">
        <v>86</v>
      </c>
      <c r="I20" s="123">
        <f t="shared" si="2"/>
        <v>104</v>
      </c>
      <c r="J20" s="152">
        <f t="shared" si="2"/>
        <v>71</v>
      </c>
    </row>
    <row r="21" spans="2:10" ht="15.75" thickBot="1" x14ac:dyDescent="0.3">
      <c r="B21" s="300"/>
      <c r="C21" s="127" t="s">
        <v>30</v>
      </c>
      <c r="D21" s="128">
        <v>102</v>
      </c>
      <c r="E21" s="153">
        <v>69</v>
      </c>
      <c r="G21" s="303"/>
      <c r="H21" s="127" t="s">
        <v>30</v>
      </c>
      <c r="I21" s="128">
        <f t="shared" si="2"/>
        <v>102</v>
      </c>
      <c r="J21" s="153">
        <f t="shared" si="2"/>
        <v>69</v>
      </c>
    </row>
  </sheetData>
  <mergeCells count="14">
    <mergeCell ref="B19:B21"/>
    <mergeCell ref="G19:G21"/>
    <mergeCell ref="B10:B12"/>
    <mergeCell ref="G10:G12"/>
    <mergeCell ref="B13:B15"/>
    <mergeCell ref="G13:G15"/>
    <mergeCell ref="B16:B18"/>
    <mergeCell ref="G16:G18"/>
    <mergeCell ref="B2:E2"/>
    <mergeCell ref="G2:J2"/>
    <mergeCell ref="B4:B6"/>
    <mergeCell ref="G4:G6"/>
    <mergeCell ref="B7:B9"/>
    <mergeCell ref="G7:G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H21"/>
  <sheetViews>
    <sheetView topLeftCell="A4" workbookViewId="0">
      <selection activeCell="E22" sqref="E22"/>
    </sheetView>
  </sheetViews>
  <sheetFormatPr baseColWidth="10" defaultRowHeight="15" x14ac:dyDescent="0.25"/>
  <cols>
    <col min="4" max="4" width="21.28515625" customWidth="1"/>
    <col min="5" max="5" width="28.7109375" customWidth="1"/>
    <col min="6" max="6" width="18.5703125" customWidth="1"/>
    <col min="7" max="7" width="13.140625" customWidth="1"/>
  </cols>
  <sheetData>
    <row r="1" spans="2:8" ht="15.75" thickBot="1" x14ac:dyDescent="0.3"/>
    <row r="2" spans="2:8" ht="15.75" thickBot="1" x14ac:dyDescent="0.3">
      <c r="B2" s="338" t="s">
        <v>87</v>
      </c>
      <c r="C2" s="339"/>
      <c r="D2" s="339"/>
      <c r="E2" s="339"/>
      <c r="F2" s="339"/>
      <c r="G2" s="339"/>
      <c r="H2" s="340"/>
    </row>
    <row r="3" spans="2:8" ht="15.75" thickBot="1" x14ac:dyDescent="0.3">
      <c r="B3" s="40" t="s">
        <v>40</v>
      </c>
      <c r="C3" s="40" t="s">
        <v>88</v>
      </c>
      <c r="D3" s="40" t="s">
        <v>89</v>
      </c>
      <c r="E3" s="41" t="s">
        <v>78</v>
      </c>
      <c r="F3" s="40" t="s">
        <v>90</v>
      </c>
      <c r="G3" s="40" t="s">
        <v>91</v>
      </c>
      <c r="H3" s="40" t="s">
        <v>92</v>
      </c>
    </row>
    <row r="4" spans="2:8" x14ac:dyDescent="0.25">
      <c r="B4" s="308" t="s">
        <v>12</v>
      </c>
      <c r="C4" s="42" t="s">
        <v>85</v>
      </c>
      <c r="D4" s="43">
        <v>2526</v>
      </c>
      <c r="E4" s="44">
        <v>4245</v>
      </c>
      <c r="F4" s="45">
        <v>4155</v>
      </c>
      <c r="G4" s="45">
        <v>47</v>
      </c>
      <c r="H4" s="46">
        <v>41</v>
      </c>
    </row>
    <row r="5" spans="2:8" x14ac:dyDescent="0.25">
      <c r="B5" s="309"/>
      <c r="C5" s="47" t="s">
        <v>86</v>
      </c>
      <c r="D5" s="48">
        <v>2526</v>
      </c>
      <c r="E5" s="49">
        <v>4365</v>
      </c>
      <c r="F5" s="50">
        <v>4275</v>
      </c>
      <c r="G5" s="50">
        <v>47</v>
      </c>
      <c r="H5" s="51">
        <v>41</v>
      </c>
    </row>
    <row r="6" spans="2:8" ht="15.75" thickBot="1" x14ac:dyDescent="0.3">
      <c r="B6" s="310"/>
      <c r="C6" s="52" t="s">
        <v>30</v>
      </c>
      <c r="D6" s="53">
        <v>2672</v>
      </c>
      <c r="E6" s="54">
        <v>4365</v>
      </c>
      <c r="F6" s="55">
        <v>4275</v>
      </c>
      <c r="G6" s="55">
        <v>47</v>
      </c>
      <c r="H6" s="56">
        <v>41</v>
      </c>
    </row>
    <row r="7" spans="2:8" x14ac:dyDescent="0.25">
      <c r="B7" s="314" t="s">
        <v>15</v>
      </c>
      <c r="C7" s="57" t="s">
        <v>85</v>
      </c>
      <c r="D7" s="58">
        <v>2526</v>
      </c>
      <c r="E7" s="59">
        <v>4350</v>
      </c>
      <c r="F7" s="60">
        <v>4260</v>
      </c>
      <c r="G7" s="60">
        <v>47</v>
      </c>
      <c r="H7" s="61">
        <v>41</v>
      </c>
    </row>
    <row r="8" spans="2:8" x14ac:dyDescent="0.25">
      <c r="B8" s="315"/>
      <c r="C8" s="62" t="s">
        <v>86</v>
      </c>
      <c r="D8" s="63">
        <v>2526</v>
      </c>
      <c r="E8" s="64">
        <v>4470</v>
      </c>
      <c r="F8" s="65">
        <v>4380</v>
      </c>
      <c r="G8" s="65">
        <v>47</v>
      </c>
      <c r="H8" s="66">
        <v>41</v>
      </c>
    </row>
    <row r="9" spans="2:8" ht="15.75" thickBot="1" x14ac:dyDescent="0.3">
      <c r="B9" s="316"/>
      <c r="C9" s="67" t="s">
        <v>30</v>
      </c>
      <c r="D9" s="68">
        <v>2672</v>
      </c>
      <c r="E9" s="69">
        <v>4470</v>
      </c>
      <c r="F9" s="70">
        <v>4380</v>
      </c>
      <c r="G9" s="70">
        <v>47</v>
      </c>
      <c r="H9" s="71">
        <v>41</v>
      </c>
    </row>
    <row r="10" spans="2:8" x14ac:dyDescent="0.25">
      <c r="B10" s="320" t="s">
        <v>13</v>
      </c>
      <c r="C10" s="72" t="s">
        <v>85</v>
      </c>
      <c r="D10" s="73">
        <v>2526</v>
      </c>
      <c r="E10" s="74">
        <v>6367</v>
      </c>
      <c r="F10" s="75">
        <v>6270</v>
      </c>
      <c r="G10" s="75">
        <v>93</v>
      </c>
      <c r="H10" s="76">
        <v>45</v>
      </c>
    </row>
    <row r="11" spans="2:8" x14ac:dyDescent="0.25">
      <c r="B11" s="321"/>
      <c r="C11" s="77" t="s">
        <v>86</v>
      </c>
      <c r="D11" s="78">
        <v>2526</v>
      </c>
      <c r="E11" s="79">
        <v>6527</v>
      </c>
      <c r="F11" s="80">
        <v>6430</v>
      </c>
      <c r="G11" s="80">
        <v>93</v>
      </c>
      <c r="H11" s="81">
        <v>45</v>
      </c>
    </row>
    <row r="12" spans="2:8" ht="15.75" thickBot="1" x14ac:dyDescent="0.3">
      <c r="B12" s="322"/>
      <c r="C12" s="82" t="s">
        <v>30</v>
      </c>
      <c r="D12" s="83">
        <v>2672</v>
      </c>
      <c r="E12" s="84">
        <v>6527</v>
      </c>
      <c r="F12" s="85">
        <v>6430</v>
      </c>
      <c r="G12" s="85">
        <v>93</v>
      </c>
      <c r="H12" s="86">
        <v>45</v>
      </c>
    </row>
    <row r="13" spans="2:8" x14ac:dyDescent="0.25">
      <c r="B13" s="326" t="s">
        <v>16</v>
      </c>
      <c r="C13" s="87" t="s">
        <v>85</v>
      </c>
      <c r="D13" s="88">
        <v>2526</v>
      </c>
      <c r="E13" s="89">
        <v>6587</v>
      </c>
      <c r="F13" s="90">
        <v>6490</v>
      </c>
      <c r="G13" s="90">
        <v>93</v>
      </c>
      <c r="H13" s="91">
        <v>45</v>
      </c>
    </row>
    <row r="14" spans="2:8" x14ac:dyDescent="0.25">
      <c r="B14" s="327"/>
      <c r="C14" s="92" t="s">
        <v>86</v>
      </c>
      <c r="D14" s="93">
        <v>2526</v>
      </c>
      <c r="E14" s="94">
        <v>6747</v>
      </c>
      <c r="F14" s="95">
        <v>6650</v>
      </c>
      <c r="G14" s="95">
        <v>93</v>
      </c>
      <c r="H14" s="96">
        <v>45</v>
      </c>
    </row>
    <row r="15" spans="2:8" ht="15.75" thickBot="1" x14ac:dyDescent="0.3">
      <c r="B15" s="328"/>
      <c r="C15" s="97" t="s">
        <v>30</v>
      </c>
      <c r="D15" s="98">
        <v>2672</v>
      </c>
      <c r="E15" s="99">
        <v>6747</v>
      </c>
      <c r="F15" s="100">
        <v>6650</v>
      </c>
      <c r="G15" s="100">
        <v>93</v>
      </c>
      <c r="H15" s="101">
        <v>45</v>
      </c>
    </row>
    <row r="16" spans="2:8" x14ac:dyDescent="0.25">
      <c r="B16" s="341" t="s">
        <v>14</v>
      </c>
      <c r="C16" s="102" t="s">
        <v>85</v>
      </c>
      <c r="D16" s="103">
        <v>2526</v>
      </c>
      <c r="E16" s="104">
        <v>8264</v>
      </c>
      <c r="F16" s="105">
        <v>8118</v>
      </c>
      <c r="G16" s="105">
        <v>94</v>
      </c>
      <c r="H16" s="106">
        <v>91</v>
      </c>
    </row>
    <row r="17" spans="2:8" x14ac:dyDescent="0.25">
      <c r="B17" s="342"/>
      <c r="C17" s="107" t="s">
        <v>86</v>
      </c>
      <c r="D17" s="108">
        <v>2526</v>
      </c>
      <c r="E17" s="109">
        <v>8484</v>
      </c>
      <c r="F17" s="110">
        <v>8338</v>
      </c>
      <c r="G17" s="110">
        <v>94</v>
      </c>
      <c r="H17" s="111">
        <v>91</v>
      </c>
    </row>
    <row r="18" spans="2:8" ht="15.75" thickBot="1" x14ac:dyDescent="0.3">
      <c r="B18" s="343"/>
      <c r="C18" s="112" t="s">
        <v>30</v>
      </c>
      <c r="D18" s="113">
        <v>2672</v>
      </c>
      <c r="E18" s="114">
        <v>8484</v>
      </c>
      <c r="F18" s="115">
        <v>8338</v>
      </c>
      <c r="G18" s="115">
        <v>94</v>
      </c>
      <c r="H18" s="116">
        <v>91</v>
      </c>
    </row>
    <row r="19" spans="2:8" x14ac:dyDescent="0.25">
      <c r="B19" s="301" t="s">
        <v>17</v>
      </c>
      <c r="C19" s="117" t="s">
        <v>85</v>
      </c>
      <c r="D19" s="118">
        <v>2526</v>
      </c>
      <c r="E19" s="119">
        <v>8504</v>
      </c>
      <c r="F19" s="120">
        <v>8358</v>
      </c>
      <c r="G19" s="120">
        <v>94</v>
      </c>
      <c r="H19" s="121">
        <v>91</v>
      </c>
    </row>
    <row r="20" spans="2:8" x14ac:dyDescent="0.25">
      <c r="B20" s="302"/>
      <c r="C20" s="122" t="s">
        <v>86</v>
      </c>
      <c r="D20" s="123">
        <v>2526</v>
      </c>
      <c r="E20" s="124">
        <v>8724</v>
      </c>
      <c r="F20" s="125">
        <v>8578</v>
      </c>
      <c r="G20" s="125">
        <v>94</v>
      </c>
      <c r="H20" s="126">
        <v>91</v>
      </c>
    </row>
    <row r="21" spans="2:8" ht="15.75" thickBot="1" x14ac:dyDescent="0.3">
      <c r="B21" s="303"/>
      <c r="C21" s="127" t="s">
        <v>30</v>
      </c>
      <c r="D21" s="128">
        <v>2672</v>
      </c>
      <c r="E21" s="129">
        <v>8724</v>
      </c>
      <c r="F21" s="130">
        <v>8578</v>
      </c>
      <c r="G21" s="130">
        <v>94</v>
      </c>
      <c r="H21" s="131">
        <v>91</v>
      </c>
    </row>
  </sheetData>
  <mergeCells count="7">
    <mergeCell ref="B19:B21"/>
    <mergeCell ref="B2:H2"/>
    <mergeCell ref="B4:B6"/>
    <mergeCell ref="B7:B9"/>
    <mergeCell ref="B10:B12"/>
    <mergeCell ref="B13:B15"/>
    <mergeCell ref="B16:B1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X64"/>
  <sheetViews>
    <sheetView zoomScale="70" zoomScaleNormal="70" workbookViewId="0">
      <selection activeCell="M37" sqref="M37"/>
    </sheetView>
  </sheetViews>
  <sheetFormatPr baseColWidth="10" defaultRowHeight="15" x14ac:dyDescent="0.25"/>
  <sheetData>
    <row r="1" spans="2:24" ht="15.75" thickBot="1" x14ac:dyDescent="0.3"/>
    <row r="2" spans="2:24" ht="15.75" thickBot="1" x14ac:dyDescent="0.3">
      <c r="B2" s="344" t="s">
        <v>0</v>
      </c>
      <c r="C2" s="345"/>
      <c r="D2" s="345"/>
      <c r="E2" s="345"/>
      <c r="F2" s="345"/>
      <c r="G2" s="345"/>
      <c r="H2" s="345"/>
      <c r="I2" s="345"/>
      <c r="J2" s="345"/>
      <c r="K2" s="345"/>
      <c r="L2" s="346"/>
    </row>
    <row r="3" spans="2:24" ht="15.75" thickBot="1" x14ac:dyDescent="0.3">
      <c r="B3" s="1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3" t="s">
        <v>11</v>
      </c>
      <c r="N3" s="344" t="s">
        <v>1</v>
      </c>
      <c r="O3" s="345"/>
      <c r="P3" s="345"/>
      <c r="Q3" s="345"/>
      <c r="R3" s="345"/>
      <c r="S3" s="345"/>
      <c r="T3" s="345"/>
      <c r="U3" s="345"/>
      <c r="V3" s="345"/>
      <c r="W3" s="345"/>
      <c r="X3" s="346"/>
    </row>
    <row r="4" spans="2:24" x14ac:dyDescent="0.25">
      <c r="B4" s="6" t="s">
        <v>12</v>
      </c>
      <c r="C4" s="7">
        <v>380.3</v>
      </c>
      <c r="D4" s="7">
        <v>2.0699999999999998</v>
      </c>
      <c r="E4" s="7">
        <v>183.4</v>
      </c>
      <c r="F4" s="7">
        <v>25.210999999999999</v>
      </c>
      <c r="G4" s="7">
        <v>42</v>
      </c>
      <c r="H4" s="7">
        <v>377.9</v>
      </c>
      <c r="I4" s="7">
        <v>2.0299999999999998</v>
      </c>
      <c r="J4" s="7">
        <v>185.8</v>
      </c>
      <c r="K4" s="7">
        <v>507.4</v>
      </c>
      <c r="L4" s="8">
        <v>638.20000000000005</v>
      </c>
      <c r="N4" s="2"/>
      <c r="O4" s="4" t="s">
        <v>2</v>
      </c>
      <c r="P4" s="2" t="s">
        <v>3</v>
      </c>
      <c r="Q4" s="2" t="s">
        <v>4</v>
      </c>
      <c r="R4" s="2" t="s">
        <v>5</v>
      </c>
      <c r="S4" s="2" t="s">
        <v>6</v>
      </c>
      <c r="T4" s="2" t="s">
        <v>7</v>
      </c>
      <c r="U4" s="2" t="s">
        <v>8</v>
      </c>
      <c r="V4" s="2" t="s">
        <v>9</v>
      </c>
      <c r="W4" s="5" t="s">
        <v>10</v>
      </c>
      <c r="X4" s="2" t="s">
        <v>11</v>
      </c>
    </row>
    <row r="5" spans="2:24" x14ac:dyDescent="0.25">
      <c r="B5" s="6" t="s">
        <v>13</v>
      </c>
      <c r="C5" s="11">
        <v>568</v>
      </c>
      <c r="D5" s="11">
        <v>2.04</v>
      </c>
      <c r="E5" s="11">
        <v>278</v>
      </c>
      <c r="F5" s="11">
        <v>37.5</v>
      </c>
      <c r="G5" s="11">
        <v>68</v>
      </c>
      <c r="H5" s="11"/>
      <c r="I5" s="11"/>
      <c r="J5" s="11"/>
      <c r="K5" s="7">
        <v>759</v>
      </c>
      <c r="L5" s="8">
        <v>880</v>
      </c>
      <c r="N5" s="7" t="s">
        <v>12</v>
      </c>
      <c r="O5" s="9">
        <v>338.4</v>
      </c>
      <c r="P5" s="9">
        <v>1.94</v>
      </c>
      <c r="Q5" s="9">
        <v>174.8</v>
      </c>
      <c r="R5" s="9">
        <v>21.4</v>
      </c>
      <c r="S5" s="9">
        <v>46</v>
      </c>
      <c r="T5" s="9">
        <v>226.8</v>
      </c>
      <c r="U5" s="9">
        <v>1.91</v>
      </c>
      <c r="V5" s="9">
        <v>176.5</v>
      </c>
      <c r="W5" s="7">
        <v>507.4</v>
      </c>
      <c r="X5" s="10">
        <v>638.20000000000005</v>
      </c>
    </row>
    <row r="6" spans="2:24" x14ac:dyDescent="0.25">
      <c r="B6" s="6" t="s">
        <v>14</v>
      </c>
      <c r="C6" s="11">
        <v>748.8</v>
      </c>
      <c r="D6" s="11">
        <v>2.02</v>
      </c>
      <c r="E6" s="11">
        <v>370.8</v>
      </c>
      <c r="F6" s="11">
        <v>49.4</v>
      </c>
      <c r="G6" s="11">
        <v>59</v>
      </c>
      <c r="H6" s="11">
        <v>744.6</v>
      </c>
      <c r="I6" s="11">
        <v>1.99</v>
      </c>
      <c r="J6" s="11">
        <v>374.9</v>
      </c>
      <c r="K6" s="7">
        <v>1022.4</v>
      </c>
      <c r="L6" s="8">
        <v>1132</v>
      </c>
      <c r="N6" s="7" t="s">
        <v>13</v>
      </c>
      <c r="O6" s="9">
        <v>495.6</v>
      </c>
      <c r="P6" s="9">
        <v>1.89</v>
      </c>
      <c r="Q6" s="9">
        <v>262.8</v>
      </c>
      <c r="R6" s="9">
        <v>31.4</v>
      </c>
      <c r="S6" s="9">
        <v>49</v>
      </c>
      <c r="T6" s="9">
        <v>493.2</v>
      </c>
      <c r="U6" s="9">
        <v>1.86</v>
      </c>
      <c r="V6" s="9">
        <v>265.2</v>
      </c>
      <c r="W6" s="7">
        <v>759</v>
      </c>
      <c r="X6" s="10">
        <v>880</v>
      </c>
    </row>
    <row r="7" spans="2:24" x14ac:dyDescent="0.25">
      <c r="B7" s="12"/>
      <c r="C7" s="13"/>
      <c r="D7" s="13"/>
      <c r="E7" s="13"/>
      <c r="F7" s="13"/>
      <c r="G7" s="13"/>
      <c r="H7" s="13"/>
      <c r="I7" s="13"/>
      <c r="J7" s="13"/>
      <c r="K7" s="13"/>
      <c r="L7" s="14"/>
      <c r="N7" s="7" t="s">
        <v>14</v>
      </c>
      <c r="O7" s="9">
        <v>655.1</v>
      </c>
      <c r="P7" s="9">
        <v>1.88</v>
      </c>
      <c r="Q7" s="9">
        <v>348.4</v>
      </c>
      <c r="R7" s="9">
        <v>41.5</v>
      </c>
      <c r="S7" s="9">
        <v>41</v>
      </c>
      <c r="T7" s="9">
        <v>652.4</v>
      </c>
      <c r="U7" s="9">
        <v>1.86</v>
      </c>
      <c r="V7" s="9">
        <v>351.1</v>
      </c>
      <c r="W7" s="7">
        <v>1022.4</v>
      </c>
      <c r="X7" s="10">
        <v>1132</v>
      </c>
    </row>
    <row r="8" spans="2:24" x14ac:dyDescent="0.25">
      <c r="B8" s="6" t="s">
        <v>15</v>
      </c>
      <c r="C8" s="7">
        <v>457.4</v>
      </c>
      <c r="D8" s="7">
        <v>1.89</v>
      </c>
      <c r="E8" s="7">
        <v>242.1</v>
      </c>
      <c r="F8" s="7">
        <v>30.2</v>
      </c>
      <c r="G8" s="7">
        <v>43</v>
      </c>
      <c r="H8" s="7">
        <v>453.5</v>
      </c>
      <c r="I8" s="7">
        <v>1.84</v>
      </c>
      <c r="J8" s="7">
        <v>245.9</v>
      </c>
      <c r="K8" s="7">
        <v>493.8</v>
      </c>
      <c r="L8" s="8">
        <v>534.9</v>
      </c>
      <c r="N8" s="11"/>
      <c r="O8" s="15"/>
      <c r="P8" s="15"/>
      <c r="Q8" s="15"/>
      <c r="R8" s="15"/>
      <c r="S8" s="15"/>
      <c r="T8" s="15"/>
      <c r="U8" s="15"/>
      <c r="V8" s="15"/>
      <c r="W8" s="11"/>
    </row>
    <row r="9" spans="2:24" x14ac:dyDescent="0.25">
      <c r="B9" s="6" t="s">
        <v>16</v>
      </c>
      <c r="C9" s="11">
        <v>634.4</v>
      </c>
      <c r="D9" s="11">
        <v>1.88</v>
      </c>
      <c r="E9" s="11">
        <v>337.1</v>
      </c>
      <c r="F9" s="11">
        <v>41.9</v>
      </c>
      <c r="G9" s="11">
        <v>84</v>
      </c>
      <c r="H9" s="11">
        <v>629.5</v>
      </c>
      <c r="I9" s="11">
        <v>1.84</v>
      </c>
      <c r="J9" s="11">
        <v>342</v>
      </c>
      <c r="K9" s="7">
        <v>745.4</v>
      </c>
      <c r="L9" s="8">
        <v>877</v>
      </c>
      <c r="N9" s="7" t="s">
        <v>15</v>
      </c>
      <c r="O9" s="9">
        <v>417.9</v>
      </c>
      <c r="P9" s="9">
        <v>1.84</v>
      </c>
      <c r="Q9" s="9">
        <v>226.8</v>
      </c>
      <c r="R9" s="9">
        <v>26.5</v>
      </c>
      <c r="S9" s="9">
        <v>70</v>
      </c>
      <c r="T9" s="9">
        <v>415.1</v>
      </c>
      <c r="U9" s="9">
        <v>1.81</v>
      </c>
      <c r="V9" s="9">
        <v>229.6</v>
      </c>
      <c r="W9" s="7">
        <v>493.8</v>
      </c>
      <c r="X9" s="10">
        <v>534.9</v>
      </c>
    </row>
    <row r="10" spans="2:24" x14ac:dyDescent="0.25">
      <c r="B10" s="6" t="s">
        <v>17</v>
      </c>
      <c r="C10" s="7">
        <v>823.5</v>
      </c>
      <c r="D10" s="7">
        <v>1.92</v>
      </c>
      <c r="E10" s="7">
        <v>428.1</v>
      </c>
      <c r="F10" s="7">
        <v>54.4</v>
      </c>
      <c r="G10" s="16">
        <v>71</v>
      </c>
      <c r="H10" s="7">
        <v>817.8</v>
      </c>
      <c r="I10" s="7">
        <v>1.9</v>
      </c>
      <c r="J10" s="7">
        <v>429.9</v>
      </c>
      <c r="K10" s="7">
        <v>1004.5</v>
      </c>
      <c r="L10" s="8">
        <v>1129</v>
      </c>
      <c r="N10" s="7" t="s">
        <v>16</v>
      </c>
      <c r="O10" s="9">
        <v>570</v>
      </c>
      <c r="P10" s="9">
        <v>1.78</v>
      </c>
      <c r="Q10" s="9">
        <v>320.2</v>
      </c>
      <c r="R10" s="9">
        <v>36.1</v>
      </c>
      <c r="S10" s="9">
        <v>64</v>
      </c>
      <c r="T10" s="9">
        <v>566.5</v>
      </c>
      <c r="U10" s="9">
        <v>1.75</v>
      </c>
      <c r="V10" s="9">
        <v>323.60000000000002</v>
      </c>
      <c r="W10" s="7">
        <v>745.4</v>
      </c>
      <c r="X10" s="10">
        <v>877</v>
      </c>
    </row>
    <row r="11" spans="2:24" x14ac:dyDescent="0.25"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7"/>
      <c r="N11" s="7" t="s">
        <v>17</v>
      </c>
      <c r="O11" s="9">
        <v>732.8</v>
      </c>
      <c r="P11" s="9">
        <v>1.81</v>
      </c>
      <c r="Q11" s="9">
        <v>405.6</v>
      </c>
      <c r="R11" s="9">
        <v>46.45</v>
      </c>
      <c r="S11" s="9">
        <v>53</v>
      </c>
      <c r="T11" s="9">
        <v>729.2</v>
      </c>
      <c r="U11" s="9">
        <v>1.78</v>
      </c>
      <c r="V11" s="9">
        <v>409.2</v>
      </c>
      <c r="W11" s="7">
        <v>1004.5</v>
      </c>
      <c r="X11" s="10">
        <v>1129</v>
      </c>
    </row>
    <row r="12" spans="2:24" ht="15.75" thickBot="1" x14ac:dyDescent="0.3">
      <c r="B12" s="20" t="s">
        <v>18</v>
      </c>
      <c r="C12" s="21">
        <f>C21/C10</f>
        <v>0.99283545840922893</v>
      </c>
      <c r="D12" s="21">
        <f>D21/D10</f>
        <v>1.0052083333333333</v>
      </c>
      <c r="E12" s="21">
        <f>E21/E10</f>
        <v>0.98878766643307636</v>
      </c>
      <c r="F12" s="21">
        <f>F21/F10</f>
        <v>1.0082720588235294</v>
      </c>
      <c r="G12" s="21">
        <f>G21/G10</f>
        <v>1.0140845070422535</v>
      </c>
      <c r="H12" s="21">
        <f>+H21/H10</f>
        <v>0.99303008070432874</v>
      </c>
      <c r="I12" s="21">
        <f>+I21/I10</f>
        <v>0.99473684210526314</v>
      </c>
      <c r="J12" s="21">
        <f>+J21/J10</f>
        <v>0.99744126541056066</v>
      </c>
      <c r="K12" s="13"/>
      <c r="L12" s="17"/>
      <c r="N12" s="13"/>
      <c r="O12" s="18"/>
      <c r="P12" s="18"/>
      <c r="Q12" s="18"/>
      <c r="R12" s="18"/>
      <c r="S12" s="18"/>
      <c r="T12" s="18"/>
      <c r="U12" s="18"/>
      <c r="V12" s="18"/>
      <c r="W12" s="13"/>
      <c r="X12" s="19"/>
    </row>
    <row r="13" spans="2:24" ht="15.75" thickBot="1" x14ac:dyDescent="0.3">
      <c r="B13" s="344" t="s">
        <v>19</v>
      </c>
      <c r="C13" s="345"/>
      <c r="D13" s="345"/>
      <c r="E13" s="345"/>
      <c r="F13" s="345"/>
      <c r="G13" s="345"/>
      <c r="H13" s="345"/>
      <c r="I13" s="345"/>
      <c r="J13" s="345"/>
      <c r="K13" s="345"/>
      <c r="L13" s="346"/>
      <c r="N13" s="13"/>
      <c r="O13" s="18"/>
      <c r="P13" s="18"/>
      <c r="Q13" s="18"/>
      <c r="R13" s="18"/>
      <c r="S13" s="18"/>
      <c r="T13" s="18"/>
      <c r="U13" s="18"/>
      <c r="V13" s="18"/>
      <c r="W13" s="13"/>
      <c r="X13" s="19"/>
    </row>
    <row r="14" spans="2:24" ht="15.75" thickBot="1" x14ac:dyDescent="0.3">
      <c r="B14" s="1"/>
      <c r="C14" s="2" t="s">
        <v>2</v>
      </c>
      <c r="D14" s="2" t="s">
        <v>3</v>
      </c>
      <c r="E14" s="2" t="s">
        <v>4</v>
      </c>
      <c r="F14" s="2" t="s">
        <v>5</v>
      </c>
      <c r="G14" s="2" t="s">
        <v>6</v>
      </c>
      <c r="H14" s="2" t="s">
        <v>7</v>
      </c>
      <c r="I14" s="2" t="s">
        <v>8</v>
      </c>
      <c r="J14" s="2" t="s">
        <v>9</v>
      </c>
      <c r="K14" s="2" t="s">
        <v>10</v>
      </c>
      <c r="L14" s="3" t="s">
        <v>11</v>
      </c>
      <c r="N14" s="347" t="s">
        <v>20</v>
      </c>
      <c r="O14" s="348"/>
      <c r="P14" s="348"/>
      <c r="Q14" s="348"/>
      <c r="R14" s="348"/>
      <c r="S14" s="348"/>
      <c r="T14" s="348"/>
      <c r="U14" s="348"/>
      <c r="V14" s="348"/>
      <c r="W14" s="348"/>
      <c r="X14" s="349"/>
    </row>
    <row r="15" spans="2:24" x14ac:dyDescent="0.25">
      <c r="B15" s="6" t="s">
        <v>12</v>
      </c>
      <c r="C15" s="7">
        <f>C4*$C$12</f>
        <v>377.57532483302975</v>
      </c>
      <c r="D15" s="7">
        <f>D4*$D$12</f>
        <v>2.0807812499999998</v>
      </c>
      <c r="E15" s="7">
        <f>E4*$E$12</f>
        <v>181.34365802382621</v>
      </c>
      <c r="F15" s="7">
        <f>F4*$F$12</f>
        <v>25.419546874999998</v>
      </c>
      <c r="G15" s="7">
        <f>G4*$G$12</f>
        <v>42.591549295774648</v>
      </c>
      <c r="H15" s="7">
        <f>H4*$H$12</f>
        <v>375.2660674981658</v>
      </c>
      <c r="I15" s="7">
        <f>I4*$I$12</f>
        <v>2.019315789473684</v>
      </c>
      <c r="J15" s="7">
        <f>J4*$J$12</f>
        <v>185.32458711328218</v>
      </c>
      <c r="K15" s="7">
        <v>507.4</v>
      </c>
      <c r="L15" s="8">
        <v>638.20000000000005</v>
      </c>
      <c r="N15" s="22"/>
      <c r="O15" s="7" t="s">
        <v>2</v>
      </c>
      <c r="P15" s="7" t="s">
        <v>3</v>
      </c>
      <c r="Q15" s="7" t="s">
        <v>4</v>
      </c>
      <c r="R15" s="7" t="s">
        <v>5</v>
      </c>
      <c r="S15" s="7" t="s">
        <v>6</v>
      </c>
      <c r="T15" s="7" t="s">
        <v>7</v>
      </c>
      <c r="U15" s="7" t="s">
        <v>8</v>
      </c>
      <c r="V15" s="7" t="s">
        <v>9</v>
      </c>
      <c r="W15" s="23" t="s">
        <v>10</v>
      </c>
      <c r="X15" s="7" t="s">
        <v>11</v>
      </c>
    </row>
    <row r="16" spans="2:24" x14ac:dyDescent="0.25">
      <c r="B16" s="6" t="s">
        <v>13</v>
      </c>
      <c r="C16" s="7">
        <f t="shared" ref="C16:C17" si="0">C5*$C$12</f>
        <v>563.93054037644208</v>
      </c>
      <c r="D16" s="7">
        <f t="shared" ref="D16:D17" si="1">D5*$D$12</f>
        <v>2.0506249999999997</v>
      </c>
      <c r="E16" s="7">
        <f t="shared" ref="E16:E17" si="2">E5*$E$12</f>
        <v>274.88297126839524</v>
      </c>
      <c r="F16" s="7">
        <f t="shared" ref="F16:F17" si="3">F5*$F$12</f>
        <v>37.810202205882355</v>
      </c>
      <c r="G16" s="7">
        <f t="shared" ref="G16:G17" si="4">G5*$G$12</f>
        <v>68.957746478873233</v>
      </c>
      <c r="H16" s="7">
        <f t="shared" ref="H16:H17" si="5">H5*$H$12</f>
        <v>0</v>
      </c>
      <c r="I16" s="7">
        <f t="shared" ref="I16:I17" si="6">I5*$I$12</f>
        <v>0</v>
      </c>
      <c r="J16" s="7">
        <f t="shared" ref="J16:J17" si="7">J5*$J$12</f>
        <v>0</v>
      </c>
      <c r="K16" s="7">
        <v>759</v>
      </c>
      <c r="L16" s="8">
        <v>880</v>
      </c>
      <c r="N16" s="23" t="s">
        <v>12</v>
      </c>
      <c r="O16" s="23">
        <v>338.5</v>
      </c>
      <c r="P16" s="23">
        <v>1.91</v>
      </c>
      <c r="Q16" s="23">
        <v>176.9</v>
      </c>
      <c r="R16" s="23">
        <v>21.45</v>
      </c>
      <c r="S16" s="23">
        <v>42</v>
      </c>
      <c r="T16" s="23">
        <v>338.5</v>
      </c>
      <c r="U16" s="23">
        <v>1.89</v>
      </c>
      <c r="V16" s="23">
        <v>178.5</v>
      </c>
      <c r="W16" s="7">
        <v>507.4</v>
      </c>
      <c r="X16" s="10">
        <v>638.20000000000005</v>
      </c>
    </row>
    <row r="17" spans="2:24" x14ac:dyDescent="0.25">
      <c r="B17" s="6" t="s">
        <v>14</v>
      </c>
      <c r="C17" s="7">
        <f t="shared" si="0"/>
        <v>743.43519125683054</v>
      </c>
      <c r="D17" s="7">
        <f t="shared" si="1"/>
        <v>2.0305208333333331</v>
      </c>
      <c r="E17" s="7">
        <f t="shared" si="2"/>
        <v>366.64246671338475</v>
      </c>
      <c r="F17" s="7">
        <f t="shared" si="3"/>
        <v>49.808639705882349</v>
      </c>
      <c r="G17" s="7">
        <f t="shared" si="4"/>
        <v>59.83098591549296</v>
      </c>
      <c r="H17" s="7">
        <f t="shared" si="5"/>
        <v>739.41019809244324</v>
      </c>
      <c r="I17" s="7">
        <f t="shared" si="6"/>
        <v>1.9795263157894736</v>
      </c>
      <c r="J17" s="7">
        <f t="shared" si="7"/>
        <v>373.94073040241915</v>
      </c>
      <c r="K17" s="7">
        <v>1022.4</v>
      </c>
      <c r="L17" s="8">
        <v>1132</v>
      </c>
      <c r="N17" s="24" t="s">
        <v>13</v>
      </c>
      <c r="O17" s="24">
        <v>496.9</v>
      </c>
      <c r="P17" s="24">
        <v>1.86</v>
      </c>
      <c r="Q17" s="24">
        <v>266.7</v>
      </c>
      <c r="R17" s="24">
        <v>31.4</v>
      </c>
      <c r="S17" s="24">
        <v>49</v>
      </c>
      <c r="T17" s="24">
        <v>494.5</v>
      </c>
      <c r="U17" s="24">
        <v>1.84</v>
      </c>
      <c r="V17" s="24">
        <v>269.2</v>
      </c>
      <c r="W17" s="24">
        <v>759</v>
      </c>
      <c r="X17" s="25">
        <v>880</v>
      </c>
    </row>
    <row r="18" spans="2:24" x14ac:dyDescent="0.25">
      <c r="B18" s="12"/>
      <c r="C18" s="13"/>
      <c r="D18" s="13"/>
      <c r="E18" s="13"/>
      <c r="F18" s="13"/>
      <c r="G18" s="13"/>
      <c r="H18" s="13"/>
      <c r="I18" s="13"/>
      <c r="J18" s="13"/>
      <c r="K18" s="13"/>
      <c r="L18" s="14"/>
      <c r="N18" s="7" t="s">
        <v>14</v>
      </c>
      <c r="O18" s="7">
        <v>655.20000000000005</v>
      </c>
      <c r="P18" s="7">
        <v>1.85</v>
      </c>
      <c r="Q18" s="7">
        <v>354.3</v>
      </c>
      <c r="R18" s="7">
        <v>41.5</v>
      </c>
      <c r="S18" s="7">
        <v>42</v>
      </c>
      <c r="T18" s="7">
        <v>652.5</v>
      </c>
      <c r="U18" s="7">
        <v>1.83</v>
      </c>
      <c r="V18" s="7">
        <v>357</v>
      </c>
      <c r="W18" s="7">
        <v>1022.4</v>
      </c>
      <c r="X18" s="10">
        <v>1132</v>
      </c>
    </row>
    <row r="19" spans="2:24" x14ac:dyDescent="0.25">
      <c r="B19" s="6" t="s">
        <v>15</v>
      </c>
      <c r="C19" s="7">
        <f>C8*$C$12</f>
        <v>454.1229386763813</v>
      </c>
      <c r="D19" s="7">
        <f t="shared" ref="D19:J20" si="8">D8*$C$12</f>
        <v>1.8764590163934425</v>
      </c>
      <c r="E19" s="7">
        <f t="shared" si="8"/>
        <v>240.36546448087432</v>
      </c>
      <c r="F19" s="7">
        <f t="shared" si="8"/>
        <v>29.983630843958714</v>
      </c>
      <c r="G19" s="7">
        <f t="shared" si="8"/>
        <v>42.691924711596847</v>
      </c>
      <c r="H19" s="7">
        <f t="shared" si="8"/>
        <v>450.2508803885853</v>
      </c>
      <c r="I19" s="7">
        <f t="shared" si="8"/>
        <v>1.8268172434729812</v>
      </c>
      <c r="J19" s="7">
        <f t="shared" si="8"/>
        <v>244.13823922282941</v>
      </c>
      <c r="K19" s="7">
        <v>493.8</v>
      </c>
      <c r="L19" s="8">
        <v>534.9</v>
      </c>
      <c r="N19" s="13"/>
      <c r="O19" s="13"/>
      <c r="P19" s="13"/>
      <c r="Q19" s="13"/>
      <c r="R19" s="13"/>
      <c r="S19" s="13"/>
      <c r="T19" s="13"/>
      <c r="U19" s="13"/>
      <c r="V19" s="13"/>
      <c r="W19" s="18"/>
      <c r="X19" s="18"/>
    </row>
    <row r="20" spans="2:24" x14ac:dyDescent="0.25">
      <c r="B20" s="6" t="s">
        <v>16</v>
      </c>
      <c r="C20" s="7">
        <f>C9*$C$12</f>
        <v>629.85481481481486</v>
      </c>
      <c r="D20" s="7">
        <f t="shared" si="8"/>
        <v>1.8665306618093502</v>
      </c>
      <c r="E20" s="7">
        <f t="shared" si="8"/>
        <v>334.68483302975108</v>
      </c>
      <c r="F20" s="7">
        <f t="shared" si="8"/>
        <v>41.59980570734669</v>
      </c>
      <c r="G20" s="7">
        <f t="shared" si="8"/>
        <v>83.398178506375231</v>
      </c>
      <c r="H20" s="7">
        <f t="shared" si="8"/>
        <v>624.98992106860965</v>
      </c>
      <c r="I20" s="7">
        <f t="shared" si="8"/>
        <v>1.8268172434729812</v>
      </c>
      <c r="J20" s="7">
        <f t="shared" si="8"/>
        <v>339.54972677595629</v>
      </c>
      <c r="K20" s="7">
        <v>745.4</v>
      </c>
      <c r="L20" s="8">
        <v>877</v>
      </c>
      <c r="N20" s="7" t="s">
        <v>15</v>
      </c>
      <c r="O20" s="7">
        <v>418.1</v>
      </c>
      <c r="P20" s="7">
        <v>1.79</v>
      </c>
      <c r="Q20" s="7">
        <v>233.3</v>
      </c>
      <c r="R20" s="7">
        <v>26.5</v>
      </c>
      <c r="S20" s="7">
        <v>70</v>
      </c>
      <c r="T20" s="7">
        <v>415.2</v>
      </c>
      <c r="U20" s="7">
        <v>1.76</v>
      </c>
      <c r="V20" s="7">
        <v>236.1</v>
      </c>
      <c r="W20" s="7">
        <v>493.8</v>
      </c>
      <c r="X20" s="10">
        <v>534.9</v>
      </c>
    </row>
    <row r="21" spans="2:24" x14ac:dyDescent="0.25">
      <c r="B21" s="26" t="s">
        <v>17</v>
      </c>
      <c r="C21" s="10">
        <v>817.6</v>
      </c>
      <c r="D21" s="10">
        <v>1.93</v>
      </c>
      <c r="E21" s="10">
        <v>423.3</v>
      </c>
      <c r="F21" s="10">
        <v>54.85</v>
      </c>
      <c r="G21" s="10">
        <v>72</v>
      </c>
      <c r="H21" s="10">
        <v>812.1</v>
      </c>
      <c r="I21" s="10">
        <v>1.89</v>
      </c>
      <c r="J21" s="10">
        <v>428.8</v>
      </c>
      <c r="K21" s="7">
        <v>1004.5</v>
      </c>
      <c r="L21" s="8">
        <v>1129</v>
      </c>
      <c r="N21" s="7" t="s">
        <v>16</v>
      </c>
      <c r="O21" s="7">
        <v>570.20000000000005</v>
      </c>
      <c r="P21" s="7">
        <v>1.77</v>
      </c>
      <c r="Q21" s="7">
        <v>323</v>
      </c>
      <c r="R21" s="7">
        <v>36.1</v>
      </c>
      <c r="S21" s="7">
        <v>64</v>
      </c>
      <c r="T21" s="7">
        <v>566.70000000000005</v>
      </c>
      <c r="U21" s="7">
        <v>1.74</v>
      </c>
      <c r="V21" s="7">
        <v>326.39999999999998</v>
      </c>
      <c r="W21" s="7">
        <v>745.4</v>
      </c>
      <c r="X21" s="10">
        <v>877</v>
      </c>
    </row>
    <row r="22" spans="2:24" x14ac:dyDescent="0.25">
      <c r="B22" s="27"/>
      <c r="C22" s="18"/>
      <c r="D22" s="18"/>
      <c r="E22" s="18"/>
      <c r="F22" s="18"/>
      <c r="G22" s="18"/>
      <c r="H22" s="18"/>
      <c r="I22" s="18"/>
      <c r="J22" s="18"/>
      <c r="K22" s="18"/>
      <c r="L22" s="28"/>
      <c r="N22" s="7" t="s">
        <v>17</v>
      </c>
      <c r="O22" s="7">
        <v>733.1</v>
      </c>
      <c r="P22" s="7">
        <v>1.79</v>
      </c>
      <c r="Q22" s="7">
        <v>409.2</v>
      </c>
      <c r="R22" s="7">
        <v>46.5</v>
      </c>
      <c r="S22" s="7">
        <v>53</v>
      </c>
      <c r="T22" s="7">
        <v>729.5</v>
      </c>
      <c r="U22" s="7">
        <v>1.77</v>
      </c>
      <c r="V22" s="7">
        <v>412.8</v>
      </c>
      <c r="W22" s="7">
        <v>1004.5</v>
      </c>
      <c r="X22" s="10">
        <v>1129</v>
      </c>
    </row>
    <row r="23" spans="2:24" ht="15.75" thickBot="1" x14ac:dyDescent="0.3">
      <c r="B23" s="20" t="s">
        <v>21</v>
      </c>
      <c r="C23" s="21">
        <f>C32/C10</f>
        <v>0.98785670916818458</v>
      </c>
      <c r="D23" s="21">
        <f t="shared" ref="D23:J23" si="9">D32/D10</f>
        <v>1.0052083333333333</v>
      </c>
      <c r="E23" s="21">
        <f t="shared" si="9"/>
        <v>0.98691894417192239</v>
      </c>
      <c r="F23" s="21">
        <f t="shared" si="9"/>
        <v>1.0147058823529413</v>
      </c>
      <c r="G23" s="21">
        <f t="shared" si="9"/>
        <v>1.028169014084507</v>
      </c>
      <c r="H23" s="21">
        <f t="shared" si="9"/>
        <v>0.98789435069699194</v>
      </c>
      <c r="I23" s="21">
        <f t="shared" si="9"/>
        <v>0.99473684210526314</v>
      </c>
      <c r="J23" s="21">
        <f t="shared" si="9"/>
        <v>0.99558036752733203</v>
      </c>
      <c r="K23" s="13"/>
      <c r="L23" s="17"/>
    </row>
    <row r="24" spans="2:24" ht="15.75" thickBot="1" x14ac:dyDescent="0.3">
      <c r="B24" s="344" t="s">
        <v>22</v>
      </c>
      <c r="C24" s="345"/>
      <c r="D24" s="345"/>
      <c r="E24" s="345"/>
      <c r="F24" s="345"/>
      <c r="G24" s="345"/>
      <c r="H24" s="345"/>
      <c r="I24" s="345"/>
      <c r="J24" s="345"/>
      <c r="K24" s="345"/>
      <c r="L24" s="346"/>
    </row>
    <row r="25" spans="2:24" x14ac:dyDescent="0.25">
      <c r="B25" s="1"/>
      <c r="C25" s="2" t="s">
        <v>2</v>
      </c>
      <c r="D25" s="2" t="s">
        <v>3</v>
      </c>
      <c r="E25" s="2" t="s">
        <v>4</v>
      </c>
      <c r="F25" s="2" t="s">
        <v>5</v>
      </c>
      <c r="G25" s="2" t="s">
        <v>6</v>
      </c>
      <c r="H25" s="2" t="s">
        <v>7</v>
      </c>
      <c r="I25" s="2" t="s">
        <v>8</v>
      </c>
      <c r="J25" s="2" t="s">
        <v>9</v>
      </c>
      <c r="K25" s="2" t="s">
        <v>10</v>
      </c>
      <c r="L25" s="3" t="s">
        <v>11</v>
      </c>
    </row>
    <row r="26" spans="2:24" x14ac:dyDescent="0.25">
      <c r="B26" s="6" t="s">
        <v>12</v>
      </c>
      <c r="C26" s="7">
        <f>C4*$C$23</f>
        <v>375.68190649666059</v>
      </c>
      <c r="D26" s="7">
        <f>D4*$D$23</f>
        <v>2.0807812499999998</v>
      </c>
      <c r="E26" s="7">
        <f>E4*$E$23</f>
        <v>181.00093436113056</v>
      </c>
      <c r="F26" s="7">
        <f>F4*$F$23</f>
        <v>25.581750000000003</v>
      </c>
      <c r="G26" s="7">
        <f>G4*$G$23</f>
        <v>43.183098591549296</v>
      </c>
      <c r="H26" s="7">
        <f>H4*$H$23</f>
        <v>373.32527512839323</v>
      </c>
      <c r="I26" s="7">
        <f>I4*$I$23</f>
        <v>2.019315789473684</v>
      </c>
      <c r="J26" s="7">
        <f>J4*$J$23</f>
        <v>184.9788322865783</v>
      </c>
      <c r="K26" s="7">
        <v>507.4</v>
      </c>
      <c r="L26" s="8">
        <v>638.20000000000005</v>
      </c>
    </row>
    <row r="27" spans="2:24" x14ac:dyDescent="0.25">
      <c r="B27" s="6" t="s">
        <v>13</v>
      </c>
      <c r="C27" s="7">
        <f t="shared" ref="C27:C28" si="10">C5*$C$23</f>
        <v>561.10261080752889</v>
      </c>
      <c r="D27" s="7">
        <f t="shared" ref="D27:D28" si="11">D5*$D$23</f>
        <v>2.0506249999999997</v>
      </c>
      <c r="E27" s="7">
        <f t="shared" ref="E27:E28" si="12">E5*$E$23</f>
        <v>274.3634664797944</v>
      </c>
      <c r="F27" s="7">
        <f t="shared" ref="F27:F28" si="13">F5*$F$23</f>
        <v>38.051470588235297</v>
      </c>
      <c r="G27" s="7">
        <f t="shared" ref="G27:G28" si="14">G5*$G$23</f>
        <v>69.91549295774648</v>
      </c>
      <c r="H27" s="7">
        <f t="shared" ref="H27:H28" si="15">H5*$H$23</f>
        <v>0</v>
      </c>
      <c r="I27" s="7">
        <f t="shared" ref="I27:I28" si="16">I5*$I$23</f>
        <v>0</v>
      </c>
      <c r="J27" s="7">
        <f t="shared" ref="J27:J28" si="17">J5*$J$23</f>
        <v>0</v>
      </c>
      <c r="K27" s="7">
        <v>759</v>
      </c>
      <c r="L27" s="8">
        <v>880</v>
      </c>
    </row>
    <row r="28" spans="2:24" x14ac:dyDescent="0.25">
      <c r="B28" s="6" t="s">
        <v>14</v>
      </c>
      <c r="C28" s="7">
        <f t="shared" si="10"/>
        <v>739.70710382513653</v>
      </c>
      <c r="D28" s="7">
        <f t="shared" si="11"/>
        <v>2.0305208333333331</v>
      </c>
      <c r="E28" s="7">
        <f t="shared" si="12"/>
        <v>365.94954449894885</v>
      </c>
      <c r="F28" s="7">
        <f t="shared" si="13"/>
        <v>50.1264705882353</v>
      </c>
      <c r="G28" s="7">
        <f t="shared" si="14"/>
        <v>60.661971830985912</v>
      </c>
      <c r="H28" s="7">
        <f t="shared" si="15"/>
        <v>735.58613352898021</v>
      </c>
      <c r="I28" s="7">
        <f t="shared" si="16"/>
        <v>1.9795263157894736</v>
      </c>
      <c r="J28" s="7">
        <f t="shared" si="17"/>
        <v>373.24307978599677</v>
      </c>
      <c r="K28" s="7">
        <v>1022.4</v>
      </c>
      <c r="L28" s="8">
        <v>1132</v>
      </c>
    </row>
    <row r="29" spans="2:24" x14ac:dyDescent="0.25">
      <c r="B29" s="12"/>
      <c r="C29" s="13"/>
      <c r="D29" s="13"/>
      <c r="E29" s="13"/>
      <c r="F29" s="13"/>
      <c r="G29" s="13"/>
      <c r="H29" s="13"/>
      <c r="I29" s="13"/>
      <c r="J29" s="13"/>
      <c r="K29" s="13"/>
      <c r="L29" s="14"/>
    </row>
    <row r="30" spans="2:24" x14ac:dyDescent="0.25">
      <c r="B30" s="6" t="s">
        <v>15</v>
      </c>
      <c r="C30" s="7">
        <f>C8*$C$23</f>
        <v>451.84565877352759</v>
      </c>
      <c r="D30" s="7">
        <f>D8*$D$23</f>
        <v>1.8998437499999998</v>
      </c>
      <c r="E30" s="7">
        <f>E8*$E$23</f>
        <v>238.9330763840224</v>
      </c>
      <c r="F30" s="7">
        <f>F8*$F$23</f>
        <v>30.644117647058827</v>
      </c>
      <c r="G30" s="7">
        <f>G8*$G$23</f>
        <v>44.2112676056338</v>
      </c>
      <c r="H30" s="7">
        <f>H8*$H$23</f>
        <v>448.01008804108585</v>
      </c>
      <c r="I30" s="7">
        <f>I8*$I$23</f>
        <v>1.8303157894736843</v>
      </c>
      <c r="J30" s="7">
        <f>J8*$J$23</f>
        <v>244.81321237497096</v>
      </c>
      <c r="K30" s="7">
        <v>493.8</v>
      </c>
      <c r="L30" s="8">
        <v>534.9</v>
      </c>
    </row>
    <row r="31" spans="2:24" x14ac:dyDescent="0.25">
      <c r="B31" s="6" t="s">
        <v>16</v>
      </c>
      <c r="C31" s="7">
        <f t="shared" ref="C31" si="18">C9*$C$23</f>
        <v>626.69629629629628</v>
      </c>
      <c r="D31" s="7">
        <f t="shared" ref="D31" si="19">D9*$D$23</f>
        <v>1.8897916666666663</v>
      </c>
      <c r="E31" s="7">
        <f t="shared" ref="E31" si="20">E9*$E$23</f>
        <v>332.69037608035507</v>
      </c>
      <c r="F31" s="7">
        <f t="shared" ref="F31" si="21">F9*$F$23</f>
        <v>42.516176470588242</v>
      </c>
      <c r="G31" s="7">
        <f>G9*$G$23</f>
        <v>86.366197183098592</v>
      </c>
      <c r="H31" s="7">
        <f t="shared" ref="H31" si="22">H9*$H$23</f>
        <v>621.87949376375639</v>
      </c>
      <c r="I31" s="7">
        <f t="shared" ref="I31" si="23">I9*$I$23</f>
        <v>1.8303157894736843</v>
      </c>
      <c r="J31" s="7">
        <f t="shared" ref="J31" si="24">J9*$J$23</f>
        <v>340.48848569434756</v>
      </c>
      <c r="K31" s="7">
        <v>745.4</v>
      </c>
      <c r="L31" s="8">
        <v>877</v>
      </c>
    </row>
    <row r="32" spans="2:24" ht="15.75" thickBot="1" x14ac:dyDescent="0.3">
      <c r="B32" s="29" t="s">
        <v>17</v>
      </c>
      <c r="C32" s="30">
        <v>813.5</v>
      </c>
      <c r="D32" s="30">
        <v>1.93</v>
      </c>
      <c r="E32" s="30">
        <v>422.5</v>
      </c>
      <c r="F32" s="30">
        <v>55.2</v>
      </c>
      <c r="G32" s="30">
        <v>73</v>
      </c>
      <c r="H32" s="30">
        <v>807.9</v>
      </c>
      <c r="I32" s="30">
        <v>1.89</v>
      </c>
      <c r="J32" s="30">
        <v>428</v>
      </c>
      <c r="K32" s="31">
        <v>1004.5</v>
      </c>
      <c r="L32" s="32">
        <v>1129</v>
      </c>
    </row>
    <row r="33" spans="2:12" ht="15.75" thickBot="1" x14ac:dyDescent="0.3">
      <c r="B33" s="33"/>
      <c r="C33" s="19"/>
      <c r="D33" s="19"/>
      <c r="E33" s="19"/>
      <c r="F33" s="19"/>
      <c r="G33" s="19"/>
      <c r="H33" s="19"/>
      <c r="I33" s="19"/>
      <c r="J33" s="19"/>
      <c r="K33" s="13"/>
      <c r="L33" s="19"/>
    </row>
    <row r="34" spans="2:12" ht="15.75" thickBot="1" x14ac:dyDescent="0.3">
      <c r="B34" s="344" t="s">
        <v>23</v>
      </c>
      <c r="C34" s="345"/>
      <c r="D34" s="345"/>
      <c r="E34" s="345"/>
      <c r="F34" s="345"/>
      <c r="G34" s="345"/>
      <c r="H34" s="345"/>
      <c r="I34" s="345"/>
      <c r="J34" s="345"/>
      <c r="K34" s="345"/>
      <c r="L34" s="346"/>
    </row>
    <row r="35" spans="2:12" x14ac:dyDescent="0.25">
      <c r="B35" s="1"/>
      <c r="C35" s="2" t="s">
        <v>2</v>
      </c>
      <c r="D35" s="2" t="s">
        <v>3</v>
      </c>
      <c r="E35" s="2" t="s">
        <v>4</v>
      </c>
      <c r="F35" s="2" t="s">
        <v>5</v>
      </c>
      <c r="G35" s="2" t="s">
        <v>6</v>
      </c>
      <c r="H35" s="2" t="s">
        <v>7</v>
      </c>
      <c r="I35" s="2" t="s">
        <v>8</v>
      </c>
      <c r="J35" s="2" t="s">
        <v>9</v>
      </c>
      <c r="K35" s="2" t="s">
        <v>10</v>
      </c>
      <c r="L35" s="3" t="s">
        <v>11</v>
      </c>
    </row>
    <row r="36" spans="2:12" x14ac:dyDescent="0.25">
      <c r="B36" s="6" t="s">
        <v>12</v>
      </c>
      <c r="C36" s="7">
        <v>380.2</v>
      </c>
      <c r="D36" s="7">
        <v>2.1</v>
      </c>
      <c r="E36" s="7">
        <v>181.4</v>
      </c>
      <c r="F36" s="7">
        <v>25.1</v>
      </c>
      <c r="G36" s="7">
        <v>62</v>
      </c>
      <c r="H36" s="7">
        <v>377.8</v>
      </c>
      <c r="I36" s="7">
        <v>2.06</v>
      </c>
      <c r="J36" s="7">
        <v>183.8</v>
      </c>
      <c r="K36" s="7">
        <v>507.4</v>
      </c>
      <c r="L36" s="8">
        <v>638.20000000000005</v>
      </c>
    </row>
    <row r="37" spans="2:12" x14ac:dyDescent="0.25">
      <c r="B37" s="6" t="s">
        <v>13</v>
      </c>
      <c r="C37" s="34">
        <v>562</v>
      </c>
      <c r="D37" s="34">
        <v>2.0499999999999998</v>
      </c>
      <c r="E37" s="34">
        <v>274.10000000000002</v>
      </c>
      <c r="F37" s="34">
        <v>37.1</v>
      </c>
      <c r="G37" s="34">
        <v>66</v>
      </c>
      <c r="H37" s="34">
        <v>558.4</v>
      </c>
      <c r="I37" s="34">
        <v>2.0099999999999998</v>
      </c>
      <c r="J37" s="34">
        <v>277.7</v>
      </c>
      <c r="K37" s="7">
        <v>759</v>
      </c>
      <c r="L37" s="8">
        <v>880</v>
      </c>
    </row>
    <row r="38" spans="2:12" x14ac:dyDescent="0.25">
      <c r="B38" s="6" t="s">
        <v>14</v>
      </c>
      <c r="C38" s="7">
        <v>748.6</v>
      </c>
      <c r="D38" s="7">
        <v>2.0499999999999998</v>
      </c>
      <c r="E38" s="7">
        <v>364.8</v>
      </c>
      <c r="F38" s="7">
        <v>49.4</v>
      </c>
      <c r="G38" s="7">
        <v>58</v>
      </c>
      <c r="H38" s="7">
        <v>744.5</v>
      </c>
      <c r="I38" s="7">
        <v>2.02</v>
      </c>
      <c r="J38" s="7">
        <v>368.9</v>
      </c>
      <c r="K38" s="7">
        <v>1022.4</v>
      </c>
      <c r="L38" s="8">
        <v>1132</v>
      </c>
    </row>
    <row r="39" spans="2:12" x14ac:dyDescent="0.25">
      <c r="B39" s="27"/>
      <c r="C39" s="18"/>
      <c r="D39" s="18"/>
      <c r="E39" s="18"/>
      <c r="F39" s="18"/>
      <c r="G39" s="18"/>
      <c r="H39" s="18"/>
      <c r="I39" s="18"/>
      <c r="J39" s="18"/>
      <c r="K39" s="13"/>
      <c r="L39" s="14"/>
    </row>
    <row r="40" spans="2:12" x14ac:dyDescent="0.25">
      <c r="B40" s="6" t="s">
        <v>15</v>
      </c>
      <c r="C40" s="7">
        <v>457.3</v>
      </c>
      <c r="D40" s="7">
        <v>1.94</v>
      </c>
      <c r="E40" s="7">
        <v>235.4</v>
      </c>
      <c r="F40" s="7">
        <v>30.2</v>
      </c>
      <c r="G40" s="7">
        <v>88</v>
      </c>
      <c r="H40" s="7">
        <v>453.4</v>
      </c>
      <c r="I40" s="7">
        <v>1.9</v>
      </c>
      <c r="J40" s="7">
        <v>239.2</v>
      </c>
      <c r="K40" s="7">
        <v>493.8</v>
      </c>
      <c r="L40" s="8">
        <v>534.9</v>
      </c>
    </row>
    <row r="41" spans="2:12" x14ac:dyDescent="0.25">
      <c r="B41" s="6" t="s">
        <v>16</v>
      </c>
      <c r="C41" s="7">
        <v>634.20000000000005</v>
      </c>
      <c r="D41" s="7">
        <v>1.9</v>
      </c>
      <c r="E41" s="7">
        <v>334.3</v>
      </c>
      <c r="F41" s="7">
        <v>41.9</v>
      </c>
      <c r="G41" s="7">
        <v>84</v>
      </c>
      <c r="H41" s="7">
        <v>629.29999999999995</v>
      </c>
      <c r="I41" s="7">
        <v>1.86</v>
      </c>
      <c r="J41" s="7">
        <v>339.2</v>
      </c>
      <c r="K41" s="7">
        <v>745.4</v>
      </c>
      <c r="L41" s="8">
        <v>877</v>
      </c>
    </row>
    <row r="42" spans="2:12" x14ac:dyDescent="0.25">
      <c r="B42" s="6" t="s">
        <v>17</v>
      </c>
      <c r="C42" s="7">
        <v>823.2</v>
      </c>
      <c r="D42" s="7">
        <v>1.94</v>
      </c>
      <c r="E42" s="7">
        <v>424.6</v>
      </c>
      <c r="F42" s="7">
        <v>54.35</v>
      </c>
      <c r="G42" s="7">
        <v>71</v>
      </c>
      <c r="H42" s="7">
        <v>817.8</v>
      </c>
      <c r="I42" s="7">
        <v>1.9</v>
      </c>
      <c r="J42" s="7">
        <v>429.9</v>
      </c>
      <c r="K42" s="7">
        <v>1004.5</v>
      </c>
      <c r="L42" s="8">
        <v>1129</v>
      </c>
    </row>
    <row r="43" spans="2:12" x14ac:dyDescent="0.25">
      <c r="B43" s="27"/>
      <c r="C43" s="18"/>
      <c r="D43" s="18"/>
      <c r="E43" s="18"/>
      <c r="F43" s="18"/>
      <c r="G43" s="18"/>
      <c r="H43" s="18"/>
      <c r="I43" s="18"/>
      <c r="J43" s="18"/>
      <c r="K43" s="18"/>
      <c r="L43" s="28"/>
    </row>
    <row r="44" spans="2:12" ht="15.75" thickBot="1" x14ac:dyDescent="0.3">
      <c r="B44" s="20" t="s">
        <v>18</v>
      </c>
      <c r="C44" s="21">
        <f>C53/C42</f>
        <v>0.99319727891156462</v>
      </c>
      <c r="D44" s="21">
        <f>D53/D42</f>
        <v>0.99484536082474229</v>
      </c>
      <c r="E44" s="21">
        <f>E53/E42</f>
        <v>0.99693829486575603</v>
      </c>
      <c r="F44" s="21">
        <f>F53/F42</f>
        <v>1.0091996320147194</v>
      </c>
      <c r="G44" s="21">
        <f>G53/G42</f>
        <v>1.0140845070422535</v>
      </c>
      <c r="H44" s="21">
        <f>+H53/H42</f>
        <v>0.99303008070432874</v>
      </c>
      <c r="I44" s="21">
        <f>+I53/I42</f>
        <v>0.99473684210526314</v>
      </c>
      <c r="J44" s="21">
        <f>+J53/J42</f>
        <v>0.99744126541056066</v>
      </c>
      <c r="K44" s="13"/>
      <c r="L44" s="17"/>
    </row>
    <row r="45" spans="2:12" ht="15.75" thickBot="1" x14ac:dyDescent="0.3">
      <c r="B45" s="344" t="s">
        <v>24</v>
      </c>
      <c r="C45" s="345"/>
      <c r="D45" s="345"/>
      <c r="E45" s="345"/>
      <c r="F45" s="345"/>
      <c r="G45" s="345"/>
      <c r="H45" s="345"/>
      <c r="I45" s="345"/>
      <c r="J45" s="345"/>
      <c r="K45" s="345"/>
      <c r="L45" s="346"/>
    </row>
    <row r="46" spans="2:12" x14ac:dyDescent="0.25">
      <c r="B46" s="1"/>
      <c r="C46" s="2" t="s">
        <v>2</v>
      </c>
      <c r="D46" s="2" t="s">
        <v>3</v>
      </c>
      <c r="E46" s="2" t="s">
        <v>4</v>
      </c>
      <c r="F46" s="2" t="s">
        <v>5</v>
      </c>
      <c r="G46" s="2" t="s">
        <v>6</v>
      </c>
      <c r="H46" s="2" t="s">
        <v>7</v>
      </c>
      <c r="I46" s="2" t="s">
        <v>8</v>
      </c>
      <c r="J46" s="2" t="s">
        <v>9</v>
      </c>
      <c r="K46" s="2" t="s">
        <v>10</v>
      </c>
      <c r="L46" s="3" t="s">
        <v>11</v>
      </c>
    </row>
    <row r="47" spans="2:12" x14ac:dyDescent="0.25">
      <c r="B47" s="6" t="s">
        <v>12</v>
      </c>
      <c r="C47" s="7">
        <f>C36*$C$12</f>
        <v>377.47604128718882</v>
      </c>
      <c r="D47" s="7">
        <f>D36*$D$12</f>
        <v>2.1109374999999999</v>
      </c>
      <c r="E47" s="7">
        <f>E36*$E$12</f>
        <v>179.36608269096007</v>
      </c>
      <c r="F47" s="7">
        <f>F36*$F$12</f>
        <v>25.307628676470589</v>
      </c>
      <c r="G47" s="7">
        <f>G36*$G$12</f>
        <v>62.87323943661972</v>
      </c>
      <c r="H47" s="7">
        <f>H36*$H$12</f>
        <v>375.16676449009543</v>
      </c>
      <c r="I47" s="7">
        <f>I36*$I$12</f>
        <v>2.0491578947368421</v>
      </c>
      <c r="J47" s="7">
        <f>J36*$J$12</f>
        <v>183.32970458246106</v>
      </c>
      <c r="K47" s="7">
        <v>507.4</v>
      </c>
      <c r="L47" s="8">
        <v>638.20000000000005</v>
      </c>
    </row>
    <row r="48" spans="2:12" x14ac:dyDescent="0.25">
      <c r="B48" s="6" t="s">
        <v>13</v>
      </c>
      <c r="C48" s="7">
        <f t="shared" ref="C48:C49" si="25">C37*$C$12</f>
        <v>557.97352762598666</v>
      </c>
      <c r="D48" s="7">
        <f t="shared" ref="D48:D49" si="26">D37*$D$12</f>
        <v>2.0606770833333332</v>
      </c>
      <c r="E48" s="7">
        <f t="shared" ref="E48:E49" si="27">E37*$E$12</f>
        <v>271.02669936930624</v>
      </c>
      <c r="F48" s="7">
        <f t="shared" ref="F48:F49" si="28">F37*$F$12</f>
        <v>37.406893382352941</v>
      </c>
      <c r="G48" s="7">
        <f t="shared" ref="G48:G49" si="29">G37*$G$12</f>
        <v>66.929577464788736</v>
      </c>
      <c r="H48" s="7">
        <f t="shared" ref="H48:H49" si="30">H37*$H$12</f>
        <v>554.5079970652971</v>
      </c>
      <c r="I48" s="7">
        <f t="shared" ref="I48:I49" si="31">I37*$I$12</f>
        <v>1.9994210526315788</v>
      </c>
      <c r="J48" s="7">
        <f t="shared" ref="J48:J49" si="32">J37*$J$12</f>
        <v>276.98943940451267</v>
      </c>
      <c r="K48" s="7">
        <v>759</v>
      </c>
      <c r="L48" s="8">
        <v>880</v>
      </c>
    </row>
    <row r="49" spans="2:12" x14ac:dyDescent="0.25">
      <c r="B49" s="6" t="s">
        <v>14</v>
      </c>
      <c r="C49" s="7">
        <f t="shared" si="25"/>
        <v>743.23662416514878</v>
      </c>
      <c r="D49" s="7">
        <f t="shared" si="26"/>
        <v>2.0606770833333332</v>
      </c>
      <c r="E49" s="7">
        <f t="shared" si="27"/>
        <v>360.70974071478628</v>
      </c>
      <c r="F49" s="7">
        <f t="shared" si="28"/>
        <v>49.808639705882349</v>
      </c>
      <c r="G49" s="7">
        <f t="shared" si="29"/>
        <v>58.816901408450704</v>
      </c>
      <c r="H49" s="7">
        <f t="shared" si="30"/>
        <v>739.31089508437276</v>
      </c>
      <c r="I49" s="7">
        <f t="shared" si="31"/>
        <v>2.0093684210526317</v>
      </c>
      <c r="J49" s="7">
        <f t="shared" si="32"/>
        <v>367.95608280995583</v>
      </c>
      <c r="K49" s="7">
        <v>1022.4</v>
      </c>
      <c r="L49" s="8">
        <v>1132</v>
      </c>
    </row>
    <row r="50" spans="2:12" x14ac:dyDescent="0.25">
      <c r="B50" s="12"/>
      <c r="C50" s="13"/>
      <c r="D50" s="13"/>
      <c r="E50" s="13"/>
      <c r="F50" s="13"/>
      <c r="G50" s="13"/>
      <c r="H50" s="13"/>
      <c r="I50" s="13"/>
      <c r="J50" s="13"/>
      <c r="K50" s="13"/>
      <c r="L50" s="14"/>
    </row>
    <row r="51" spans="2:12" x14ac:dyDescent="0.25">
      <c r="B51" s="6" t="s">
        <v>15</v>
      </c>
      <c r="C51" s="7">
        <f>C40*$C$12</f>
        <v>454.02365513054042</v>
      </c>
      <c r="D51" s="7">
        <f t="shared" ref="D51:J52" si="33">D40*$C$12</f>
        <v>1.9261007893139042</v>
      </c>
      <c r="E51" s="7">
        <f t="shared" si="33"/>
        <v>233.71346690953249</v>
      </c>
      <c r="F51" s="7">
        <f t="shared" si="33"/>
        <v>29.983630843958714</v>
      </c>
      <c r="G51" s="7">
        <f t="shared" si="33"/>
        <v>87.369520340012144</v>
      </c>
      <c r="H51" s="7">
        <f t="shared" si="33"/>
        <v>450.15159684274437</v>
      </c>
      <c r="I51" s="7">
        <f t="shared" si="33"/>
        <v>1.8863873709775349</v>
      </c>
      <c r="J51" s="7">
        <f t="shared" si="33"/>
        <v>237.48624165148755</v>
      </c>
      <c r="K51" s="7">
        <v>493.8</v>
      </c>
      <c r="L51" s="8">
        <v>534.9</v>
      </c>
    </row>
    <row r="52" spans="2:12" x14ac:dyDescent="0.25">
      <c r="B52" s="6" t="s">
        <v>16</v>
      </c>
      <c r="C52" s="7">
        <f>C41*$C$12</f>
        <v>629.65624772313299</v>
      </c>
      <c r="D52" s="7">
        <f t="shared" si="33"/>
        <v>1.8863873709775349</v>
      </c>
      <c r="E52" s="7">
        <f t="shared" si="33"/>
        <v>331.90489374620523</v>
      </c>
      <c r="F52" s="7">
        <f t="shared" si="33"/>
        <v>41.59980570734669</v>
      </c>
      <c r="G52" s="7">
        <f t="shared" si="33"/>
        <v>83.398178506375231</v>
      </c>
      <c r="H52" s="7">
        <f t="shared" si="33"/>
        <v>624.79135397692767</v>
      </c>
      <c r="I52" s="7">
        <f t="shared" si="33"/>
        <v>1.846673952641166</v>
      </c>
      <c r="J52" s="7">
        <f t="shared" si="33"/>
        <v>336.76978749241044</v>
      </c>
      <c r="K52" s="7">
        <v>745.4</v>
      </c>
      <c r="L52" s="8">
        <v>877</v>
      </c>
    </row>
    <row r="53" spans="2:12" x14ac:dyDescent="0.25">
      <c r="B53" s="26" t="s">
        <v>17</v>
      </c>
      <c r="C53" s="10">
        <v>817.6</v>
      </c>
      <c r="D53" s="10">
        <v>1.93</v>
      </c>
      <c r="E53" s="10">
        <v>423.3</v>
      </c>
      <c r="F53" s="10">
        <v>54.85</v>
      </c>
      <c r="G53" s="10">
        <v>72</v>
      </c>
      <c r="H53" s="10">
        <v>812.1</v>
      </c>
      <c r="I53" s="10">
        <v>1.89</v>
      </c>
      <c r="J53" s="10">
        <v>428.8</v>
      </c>
      <c r="K53" s="7">
        <v>1004.5</v>
      </c>
      <c r="L53" s="8">
        <v>1129</v>
      </c>
    </row>
    <row r="54" spans="2:12" x14ac:dyDescent="0.25">
      <c r="B54" s="27"/>
      <c r="C54" s="18"/>
      <c r="D54" s="18"/>
      <c r="E54" s="18"/>
      <c r="F54" s="18"/>
      <c r="G54" s="18"/>
      <c r="H54" s="18"/>
      <c r="I54" s="18"/>
      <c r="J54" s="18"/>
      <c r="K54" s="18"/>
      <c r="L54" s="28"/>
    </row>
    <row r="55" spans="2:12" ht="15.75" thickBot="1" x14ac:dyDescent="0.3">
      <c r="B55" s="20" t="s">
        <v>21</v>
      </c>
      <c r="C55" s="21">
        <f>C64/C42</f>
        <v>0.98821671525753152</v>
      </c>
      <c r="D55" s="21">
        <f t="shared" ref="D55:J55" si="34">D64/D42</f>
        <v>0.99484536082474229</v>
      </c>
      <c r="E55" s="21">
        <f t="shared" si="34"/>
        <v>0.99505416862929807</v>
      </c>
      <c r="F55" s="21">
        <f t="shared" si="34"/>
        <v>1.0156393744250229</v>
      </c>
      <c r="G55" s="21">
        <f t="shared" si="34"/>
        <v>1.028169014084507</v>
      </c>
      <c r="H55" s="21">
        <f t="shared" si="34"/>
        <v>0.98789435069699194</v>
      </c>
      <c r="I55" s="21">
        <f t="shared" si="34"/>
        <v>0.99473684210526314</v>
      </c>
      <c r="J55" s="21">
        <f t="shared" si="34"/>
        <v>0.99558036752733203</v>
      </c>
      <c r="K55" s="13"/>
      <c r="L55" s="17"/>
    </row>
    <row r="56" spans="2:12" ht="15.75" thickBot="1" x14ac:dyDescent="0.3">
      <c r="B56" s="344" t="s">
        <v>25</v>
      </c>
      <c r="C56" s="345"/>
      <c r="D56" s="345"/>
      <c r="E56" s="345"/>
      <c r="F56" s="345"/>
      <c r="G56" s="345"/>
      <c r="H56" s="345"/>
      <c r="I56" s="345"/>
      <c r="J56" s="345"/>
      <c r="K56" s="345"/>
      <c r="L56" s="346"/>
    </row>
    <row r="57" spans="2:12" x14ac:dyDescent="0.25">
      <c r="B57" s="1"/>
      <c r="C57" s="2" t="s">
        <v>2</v>
      </c>
      <c r="D57" s="2" t="s">
        <v>3</v>
      </c>
      <c r="E57" s="2" t="s">
        <v>4</v>
      </c>
      <c r="F57" s="2" t="s">
        <v>5</v>
      </c>
      <c r="G57" s="2" t="s">
        <v>6</v>
      </c>
      <c r="H57" s="2" t="s">
        <v>7</v>
      </c>
      <c r="I57" s="2" t="s">
        <v>8</v>
      </c>
      <c r="J57" s="2" t="s">
        <v>9</v>
      </c>
      <c r="K57" s="2" t="s">
        <v>10</v>
      </c>
      <c r="L57" s="3" t="s">
        <v>11</v>
      </c>
    </row>
    <row r="58" spans="2:12" x14ac:dyDescent="0.25">
      <c r="B58" s="6" t="s">
        <v>12</v>
      </c>
      <c r="C58" s="7">
        <f>C36*$C$23</f>
        <v>375.58312082574378</v>
      </c>
      <c r="D58" s="7">
        <f>D36*$D$23</f>
        <v>2.1109374999999999</v>
      </c>
      <c r="E58" s="7">
        <f>E36*$E$23</f>
        <v>179.02709647278672</v>
      </c>
      <c r="F58" s="7">
        <f>F36*$F$23</f>
        <v>25.46911764705883</v>
      </c>
      <c r="G58" s="7">
        <f>G36*$G$23</f>
        <v>63.746478873239433</v>
      </c>
      <c r="H58" s="7">
        <f>H36*$H$23</f>
        <v>373.22648569332358</v>
      </c>
      <c r="I58" s="7">
        <f>I36*$I$23</f>
        <v>2.0491578947368421</v>
      </c>
      <c r="J58" s="7">
        <f>J36*$J$23</f>
        <v>182.98767155152365</v>
      </c>
      <c r="K58" s="7">
        <v>507.4</v>
      </c>
      <c r="L58" s="8">
        <v>638.20000000000005</v>
      </c>
    </row>
    <row r="59" spans="2:12" x14ac:dyDescent="0.25">
      <c r="B59" s="6" t="s">
        <v>13</v>
      </c>
      <c r="C59" s="7">
        <f t="shared" ref="C59:C60" si="35">C37*$C$23</f>
        <v>555.17547055251976</v>
      </c>
      <c r="D59" s="7">
        <f t="shared" ref="D59:D60" si="36">D37*$D$23</f>
        <v>2.0606770833333332</v>
      </c>
      <c r="E59" s="7">
        <f t="shared" ref="E59:E60" si="37">E37*$E$23</f>
        <v>270.51448259752397</v>
      </c>
      <c r="F59" s="7">
        <f t="shared" ref="F59:F60" si="38">F37*$F$23</f>
        <v>37.645588235294127</v>
      </c>
      <c r="G59" s="7">
        <f t="shared" ref="G59:G60" si="39">G37*$G$23</f>
        <v>67.859154929577457</v>
      </c>
      <c r="H59" s="7">
        <f t="shared" ref="H59:H60" si="40">H37*$H$23</f>
        <v>551.64020542920025</v>
      </c>
      <c r="I59" s="7">
        <f t="shared" ref="I59:I60" si="41">I37*$I$23</f>
        <v>1.9994210526315788</v>
      </c>
      <c r="J59" s="7">
        <f t="shared" ref="J59:J60" si="42">J37*$J$23</f>
        <v>276.47266806234012</v>
      </c>
      <c r="K59" s="7">
        <v>759</v>
      </c>
      <c r="L59" s="8">
        <v>880</v>
      </c>
    </row>
    <row r="60" spans="2:12" x14ac:dyDescent="0.25">
      <c r="B60" s="6" t="s">
        <v>14</v>
      </c>
      <c r="C60" s="7">
        <f t="shared" si="35"/>
        <v>739.50953248330302</v>
      </c>
      <c r="D60" s="7">
        <f t="shared" si="36"/>
        <v>2.0606770833333332</v>
      </c>
      <c r="E60" s="7">
        <f t="shared" si="37"/>
        <v>360.02803083391728</v>
      </c>
      <c r="F60" s="7">
        <f t="shared" si="38"/>
        <v>50.1264705882353</v>
      </c>
      <c r="G60" s="7">
        <f t="shared" si="39"/>
        <v>59.633802816901408</v>
      </c>
      <c r="H60" s="7">
        <f t="shared" si="40"/>
        <v>735.48734409391045</v>
      </c>
      <c r="I60" s="7">
        <f t="shared" si="41"/>
        <v>2.0093684210526317</v>
      </c>
      <c r="J60" s="7">
        <f t="shared" si="42"/>
        <v>367.26959758083274</v>
      </c>
      <c r="K60" s="7">
        <v>1022.4</v>
      </c>
      <c r="L60" s="8">
        <v>1132</v>
      </c>
    </row>
    <row r="61" spans="2:12" x14ac:dyDescent="0.25">
      <c r="B61" s="12"/>
      <c r="C61" s="13"/>
      <c r="D61" s="13"/>
      <c r="E61" s="13"/>
      <c r="F61" s="13"/>
      <c r="G61" s="13"/>
      <c r="H61" s="13"/>
      <c r="I61" s="13"/>
      <c r="J61" s="13"/>
      <c r="K61" s="13"/>
      <c r="L61" s="14"/>
    </row>
    <row r="62" spans="2:12" x14ac:dyDescent="0.25">
      <c r="B62" s="6" t="s">
        <v>15</v>
      </c>
      <c r="C62" s="7">
        <f>C40*$C$23</f>
        <v>451.74687310261083</v>
      </c>
      <c r="D62" s="7">
        <f>D40*$D$23</f>
        <v>1.9501041666666665</v>
      </c>
      <c r="E62" s="7">
        <f>E40*$E$23</f>
        <v>232.32071945807053</v>
      </c>
      <c r="F62" s="7">
        <f>F40*$F$23</f>
        <v>30.644117647058827</v>
      </c>
      <c r="G62" s="7">
        <f>G40*$G$23</f>
        <v>90.478873239436609</v>
      </c>
      <c r="H62" s="7">
        <f>H40*$H$23</f>
        <v>447.91129860601615</v>
      </c>
      <c r="I62" s="7">
        <f>I40*$I$23</f>
        <v>1.89</v>
      </c>
      <c r="J62" s="7">
        <f>J40*$J$23</f>
        <v>238.14282391253781</v>
      </c>
      <c r="K62" s="7">
        <v>493.8</v>
      </c>
      <c r="L62" s="8">
        <v>534.9</v>
      </c>
    </row>
    <row r="63" spans="2:12" x14ac:dyDescent="0.25">
      <c r="B63" s="6" t="s">
        <v>16</v>
      </c>
      <c r="C63" s="7">
        <f t="shared" ref="C63" si="43">C41*$C$23</f>
        <v>626.49872495446266</v>
      </c>
      <c r="D63" s="7">
        <f t="shared" ref="D63" si="44">D41*$D$23</f>
        <v>1.9098958333333331</v>
      </c>
      <c r="E63" s="7">
        <f t="shared" ref="E63" si="45">E41*$E$23</f>
        <v>329.92700303667368</v>
      </c>
      <c r="F63" s="7">
        <f t="shared" ref="F63" si="46">F41*$F$23</f>
        <v>42.516176470588242</v>
      </c>
      <c r="G63" s="7">
        <f>G41*$G$23</f>
        <v>86.366197183098592</v>
      </c>
      <c r="H63" s="7">
        <f t="shared" ref="H63" si="47">H41*$H$23</f>
        <v>621.68191489361698</v>
      </c>
      <c r="I63" s="7">
        <f t="shared" ref="I63" si="48">I41*$I$23</f>
        <v>1.8502105263157895</v>
      </c>
      <c r="J63" s="7">
        <f t="shared" ref="J63" si="49">J41*$J$23</f>
        <v>337.70086066527102</v>
      </c>
      <c r="K63" s="7">
        <v>745.4</v>
      </c>
      <c r="L63" s="8">
        <v>877</v>
      </c>
    </row>
    <row r="64" spans="2:12" ht="15.75" thickBot="1" x14ac:dyDescent="0.3">
      <c r="B64" s="29" t="s">
        <v>17</v>
      </c>
      <c r="C64" s="30">
        <v>813.5</v>
      </c>
      <c r="D64" s="30">
        <v>1.93</v>
      </c>
      <c r="E64" s="30">
        <v>422.5</v>
      </c>
      <c r="F64" s="30">
        <v>55.2</v>
      </c>
      <c r="G64" s="30">
        <v>73</v>
      </c>
      <c r="H64" s="30">
        <v>807.9</v>
      </c>
      <c r="I64" s="30">
        <v>1.89</v>
      </c>
      <c r="J64" s="30">
        <v>428</v>
      </c>
      <c r="K64" s="31">
        <v>1004.5</v>
      </c>
      <c r="L64" s="32">
        <v>1129</v>
      </c>
    </row>
  </sheetData>
  <sheetProtection algorithmName="SHA-512" hashValue="86QOqfdT64w2FBP6d7ILIGs55RMygJ78clENwBJHb7iehKXbyToW52/OXmKD0mfZY3LsshPdl+nIHdRaKR5zmg==" saltValue="ScvZVZFtZpXzP12IQxevNA==" spinCount="100000" sheet="1" objects="1" scenarios="1"/>
  <mergeCells count="8">
    <mergeCell ref="B56:L56"/>
    <mergeCell ref="N3:X3"/>
    <mergeCell ref="N14:X14"/>
    <mergeCell ref="B2:L2"/>
    <mergeCell ref="B13:L13"/>
    <mergeCell ref="B24:L24"/>
    <mergeCell ref="B34:L34"/>
    <mergeCell ref="B45:L4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T21"/>
  <sheetViews>
    <sheetView topLeftCell="D1" workbookViewId="0">
      <selection activeCell="J26" sqref="J26"/>
    </sheetView>
  </sheetViews>
  <sheetFormatPr baseColWidth="10" defaultRowHeight="15" x14ac:dyDescent="0.25"/>
  <sheetData>
    <row r="2" spans="2:20" x14ac:dyDescent="0.25">
      <c r="B2" s="350" t="s">
        <v>31</v>
      </c>
      <c r="C2" s="350"/>
      <c r="D2" s="350"/>
      <c r="E2" s="350"/>
      <c r="F2" s="350"/>
      <c r="G2" s="350"/>
      <c r="H2" s="350"/>
      <c r="I2" s="350"/>
      <c r="J2" s="350"/>
      <c r="L2" s="350" t="s">
        <v>32</v>
      </c>
      <c r="M2" s="350"/>
      <c r="N2" s="350"/>
      <c r="O2" s="350"/>
      <c r="P2" s="350"/>
      <c r="Q2" s="350"/>
      <c r="R2" s="350"/>
      <c r="S2" s="350"/>
      <c r="T2" s="350"/>
    </row>
    <row r="3" spans="2:20" x14ac:dyDescent="0.25">
      <c r="B3" s="7"/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L3" s="7"/>
      <c r="M3" s="7" t="s">
        <v>2</v>
      </c>
      <c r="N3" s="7" t="s">
        <v>3</v>
      </c>
      <c r="O3" s="7" t="s">
        <v>4</v>
      </c>
      <c r="P3" s="7" t="s">
        <v>5</v>
      </c>
      <c r="Q3" s="7" t="s">
        <v>6</v>
      </c>
      <c r="R3" s="7" t="s">
        <v>7</v>
      </c>
      <c r="S3" s="7" t="s">
        <v>8</v>
      </c>
      <c r="T3" s="7" t="s">
        <v>9</v>
      </c>
    </row>
    <row r="4" spans="2:20" x14ac:dyDescent="0.25">
      <c r="B4" s="7" t="s">
        <v>12</v>
      </c>
      <c r="C4" s="7">
        <v>416.3</v>
      </c>
      <c r="D4" s="7">
        <v>2.2000000000000002</v>
      </c>
      <c r="E4" s="7">
        <v>189.5</v>
      </c>
      <c r="F4" s="7">
        <v>27.4</v>
      </c>
      <c r="G4" s="7">
        <v>73</v>
      </c>
      <c r="H4" s="7">
        <v>413.3</v>
      </c>
      <c r="I4" s="7">
        <v>2.15</v>
      </c>
      <c r="J4" s="7">
        <v>192.5</v>
      </c>
      <c r="L4" s="23" t="s">
        <v>12</v>
      </c>
      <c r="M4" s="23">
        <v>397</v>
      </c>
      <c r="N4" s="23">
        <v>2.13</v>
      </c>
      <c r="O4" s="23">
        <v>186.2</v>
      </c>
      <c r="P4" s="23">
        <v>24.9</v>
      </c>
      <c r="Q4" s="23">
        <v>61</v>
      </c>
      <c r="R4" s="23">
        <v>394.6</v>
      </c>
      <c r="S4" s="23">
        <v>2.09</v>
      </c>
      <c r="T4" s="23">
        <v>188.6</v>
      </c>
    </row>
    <row r="5" spans="2:20" x14ac:dyDescent="0.25">
      <c r="B5" s="7" t="s">
        <v>13</v>
      </c>
      <c r="C5" s="7">
        <v>609.4</v>
      </c>
      <c r="D5" s="7">
        <v>2.13</v>
      </c>
      <c r="E5" s="7">
        <v>285.5</v>
      </c>
      <c r="F5" s="7">
        <v>40.200000000000003</v>
      </c>
      <c r="G5" s="7">
        <v>77</v>
      </c>
      <c r="H5" s="7">
        <v>605</v>
      </c>
      <c r="I5" s="7">
        <v>2.09</v>
      </c>
      <c r="J5" s="7">
        <v>290</v>
      </c>
      <c r="L5" s="7" t="s">
        <v>13</v>
      </c>
      <c r="M5" s="7">
        <v>578.5</v>
      </c>
      <c r="N5" s="7">
        <v>2.0699999999999998</v>
      </c>
      <c r="O5" s="7">
        <v>279.5</v>
      </c>
      <c r="P5" s="7">
        <v>36.200000000000003</v>
      </c>
      <c r="Q5" s="7">
        <v>45</v>
      </c>
      <c r="R5" s="7">
        <v>575.1</v>
      </c>
      <c r="S5" s="7">
        <v>2.0299999999999998</v>
      </c>
      <c r="T5" s="7">
        <v>282.89999999999998</v>
      </c>
    </row>
    <row r="6" spans="2:20" x14ac:dyDescent="0.25">
      <c r="B6" s="7" t="s">
        <v>14</v>
      </c>
      <c r="C6" s="7">
        <v>818.7</v>
      </c>
      <c r="D6" s="7">
        <v>2.13</v>
      </c>
      <c r="E6" s="7">
        <v>384.1</v>
      </c>
      <c r="F6" s="7">
        <v>54</v>
      </c>
      <c r="G6" s="7">
        <v>69</v>
      </c>
      <c r="H6" s="7">
        <v>813.5</v>
      </c>
      <c r="I6" s="7">
        <v>2.09</v>
      </c>
      <c r="J6" s="7">
        <v>389.3</v>
      </c>
      <c r="L6" s="7" t="s">
        <v>14</v>
      </c>
      <c r="M6" s="7">
        <v>775.4</v>
      </c>
      <c r="N6" s="7">
        <v>2.06</v>
      </c>
      <c r="O6" s="7">
        <v>375.8</v>
      </c>
      <c r="P6" s="7">
        <v>48.5</v>
      </c>
      <c r="Q6" s="7">
        <v>58</v>
      </c>
      <c r="R6" s="7">
        <v>771.3</v>
      </c>
      <c r="S6" s="7">
        <v>2.0299999999999998</v>
      </c>
      <c r="T6" s="7">
        <v>379.8</v>
      </c>
    </row>
    <row r="7" spans="2:20" x14ac:dyDescent="0.25">
      <c r="B7" s="11"/>
      <c r="C7" s="11"/>
      <c r="D7" s="11"/>
      <c r="E7" s="11"/>
      <c r="F7" s="11"/>
      <c r="G7" s="11"/>
      <c r="H7" s="11"/>
      <c r="I7" s="11"/>
      <c r="J7" s="11"/>
      <c r="L7" s="11"/>
      <c r="M7" s="11"/>
      <c r="N7" s="11"/>
      <c r="O7" s="11"/>
      <c r="P7" s="11"/>
      <c r="Q7" s="11"/>
      <c r="R7" s="11"/>
      <c r="S7" s="11"/>
      <c r="T7" s="11"/>
    </row>
    <row r="8" spans="2:20" x14ac:dyDescent="0.25">
      <c r="B8" s="7" t="s">
        <v>15</v>
      </c>
      <c r="C8" s="7">
        <v>497.4</v>
      </c>
      <c r="D8" s="7">
        <v>1.98</v>
      </c>
      <c r="E8" s="7">
        <v>251.6</v>
      </c>
      <c r="F8" s="7">
        <v>32.799999999999997</v>
      </c>
      <c r="G8" s="7">
        <v>103</v>
      </c>
      <c r="H8" s="7">
        <v>492.6</v>
      </c>
      <c r="I8" s="7">
        <v>1.92</v>
      </c>
      <c r="J8" s="7">
        <v>256.39999999999998</v>
      </c>
      <c r="L8" s="7" t="s">
        <v>15</v>
      </c>
      <c r="M8" s="7">
        <v>478.3</v>
      </c>
      <c r="N8" s="7">
        <v>1.94</v>
      </c>
      <c r="O8" s="7">
        <v>247</v>
      </c>
      <c r="P8" s="7">
        <v>29.9</v>
      </c>
      <c r="Q8" s="7">
        <v>88</v>
      </c>
      <c r="R8" s="7">
        <v>474.4</v>
      </c>
      <c r="S8" s="7">
        <v>1.89</v>
      </c>
      <c r="T8" s="7">
        <v>250.8</v>
      </c>
    </row>
    <row r="9" spans="2:20" x14ac:dyDescent="0.25">
      <c r="B9" s="7" t="s">
        <v>16</v>
      </c>
      <c r="C9" s="7">
        <v>690.4</v>
      </c>
      <c r="D9" s="7">
        <v>1.97</v>
      </c>
      <c r="E9" s="7">
        <v>350.3</v>
      </c>
      <c r="F9" s="7">
        <v>45.5</v>
      </c>
      <c r="G9" s="7">
        <v>98</v>
      </c>
      <c r="H9" s="7">
        <v>684.4</v>
      </c>
      <c r="I9" s="7">
        <v>1.92</v>
      </c>
      <c r="J9" s="7">
        <v>356.4</v>
      </c>
      <c r="L9" s="7" t="s">
        <v>16</v>
      </c>
      <c r="M9" s="7">
        <v>659.3</v>
      </c>
      <c r="N9" s="7">
        <v>1.92</v>
      </c>
      <c r="O9" s="7">
        <v>342.8</v>
      </c>
      <c r="P9" s="7">
        <v>41.3</v>
      </c>
      <c r="Q9" s="7">
        <v>83</v>
      </c>
      <c r="R9" s="7">
        <v>654.5</v>
      </c>
      <c r="S9" s="7">
        <v>1.88</v>
      </c>
      <c r="T9" s="7">
        <v>347.6</v>
      </c>
    </row>
    <row r="10" spans="2:20" x14ac:dyDescent="0.25">
      <c r="B10" s="7" t="s">
        <v>17</v>
      </c>
      <c r="C10" s="7">
        <v>897.2</v>
      </c>
      <c r="D10" s="7">
        <v>2.02</v>
      </c>
      <c r="E10" s="7">
        <v>445</v>
      </c>
      <c r="F10" s="7">
        <v>59.1</v>
      </c>
      <c r="G10" s="7">
        <v>83</v>
      </c>
      <c r="H10" s="7">
        <v>890.6</v>
      </c>
      <c r="I10" s="7">
        <v>1.97</v>
      </c>
      <c r="J10" s="7">
        <v>451.6</v>
      </c>
      <c r="L10" s="7" t="s">
        <v>17</v>
      </c>
      <c r="M10" s="7">
        <v>854.3</v>
      </c>
      <c r="N10" s="7">
        <v>1.96</v>
      </c>
      <c r="O10" s="7">
        <v>435.1</v>
      </c>
      <c r="P10" s="7">
        <v>53.5</v>
      </c>
      <c r="Q10" s="7">
        <v>70</v>
      </c>
      <c r="R10" s="7">
        <v>849.1</v>
      </c>
      <c r="S10" s="7">
        <v>1.93</v>
      </c>
      <c r="T10" s="7">
        <v>440.3</v>
      </c>
    </row>
    <row r="13" spans="2:20" x14ac:dyDescent="0.25">
      <c r="B13" s="350" t="s">
        <v>33</v>
      </c>
      <c r="C13" s="350"/>
      <c r="D13" s="350"/>
      <c r="E13" s="350"/>
      <c r="F13" s="350"/>
      <c r="G13" s="350"/>
      <c r="H13" s="350"/>
      <c r="I13" s="350"/>
      <c r="J13" s="350"/>
      <c r="L13" s="351" t="s">
        <v>34</v>
      </c>
      <c r="M13" s="352"/>
      <c r="N13" s="352"/>
      <c r="O13" s="352"/>
      <c r="P13" s="352"/>
      <c r="Q13" s="352"/>
      <c r="R13" s="352"/>
      <c r="S13" s="352"/>
      <c r="T13" s="353"/>
    </row>
    <row r="14" spans="2:20" x14ac:dyDescent="0.25">
      <c r="B14" s="22"/>
      <c r="C14" s="7" t="s">
        <v>2</v>
      </c>
      <c r="D14" s="7" t="s">
        <v>3</v>
      </c>
      <c r="E14" s="7" t="s">
        <v>4</v>
      </c>
      <c r="F14" s="7" t="s">
        <v>5</v>
      </c>
      <c r="G14" s="7" t="s">
        <v>6</v>
      </c>
      <c r="H14" s="7" t="s">
        <v>7</v>
      </c>
      <c r="I14" s="7" t="s">
        <v>8</v>
      </c>
      <c r="J14" s="7" t="s">
        <v>9</v>
      </c>
      <c r="L14" s="9"/>
      <c r="M14" s="7" t="s">
        <v>2</v>
      </c>
      <c r="N14" s="7" t="s">
        <v>3</v>
      </c>
      <c r="O14" s="7" t="s">
        <v>4</v>
      </c>
      <c r="P14" s="7" t="s">
        <v>5</v>
      </c>
      <c r="Q14" s="7" t="s">
        <v>6</v>
      </c>
      <c r="R14" s="7" t="s">
        <v>7</v>
      </c>
      <c r="S14" s="7" t="s">
        <v>8</v>
      </c>
      <c r="T14" s="7" t="s">
        <v>9</v>
      </c>
    </row>
    <row r="15" spans="2:20" x14ac:dyDescent="0.25">
      <c r="B15" s="7" t="s">
        <v>12</v>
      </c>
      <c r="C15" s="7">
        <v>416.2</v>
      </c>
      <c r="D15" s="7">
        <v>2.2200000000000002</v>
      </c>
      <c r="E15" s="7">
        <v>187.5</v>
      </c>
      <c r="F15" s="7">
        <v>27.4</v>
      </c>
      <c r="G15" s="7">
        <v>73</v>
      </c>
      <c r="H15" s="7">
        <v>413.2</v>
      </c>
      <c r="I15" s="7">
        <v>2.17</v>
      </c>
      <c r="J15" s="7">
        <v>190.5</v>
      </c>
      <c r="L15" s="7" t="s">
        <v>12</v>
      </c>
      <c r="M15" s="10">
        <v>396.9</v>
      </c>
      <c r="N15" s="10">
        <v>2.16</v>
      </c>
      <c r="O15" s="10">
        <v>184.2</v>
      </c>
      <c r="P15" s="10">
        <v>24.8</v>
      </c>
      <c r="Q15" s="10">
        <v>62</v>
      </c>
      <c r="R15" s="10">
        <v>394.5</v>
      </c>
      <c r="S15" s="10">
        <v>2.11</v>
      </c>
      <c r="T15" s="10">
        <v>186.6</v>
      </c>
    </row>
    <row r="16" spans="2:20" x14ac:dyDescent="0.25">
      <c r="B16" s="7" t="s">
        <v>13</v>
      </c>
      <c r="C16" s="7">
        <v>614.29999999999995</v>
      </c>
      <c r="D16" s="7">
        <v>2.16</v>
      </c>
      <c r="E16" s="7">
        <v>283.8</v>
      </c>
      <c r="F16" s="7">
        <v>40.5</v>
      </c>
      <c r="G16" s="7">
        <v>78</v>
      </c>
      <c r="H16" s="7">
        <v>609.79999999999995</v>
      </c>
      <c r="I16" s="7">
        <v>2.12</v>
      </c>
      <c r="J16" s="7">
        <v>288.3</v>
      </c>
      <c r="L16" s="7" t="s">
        <v>13</v>
      </c>
      <c r="M16" s="10">
        <v>583</v>
      </c>
      <c r="N16" s="10">
        <v>2.1</v>
      </c>
      <c r="O16" s="10">
        <v>277.89999999999998</v>
      </c>
      <c r="P16" s="10">
        <v>36.5</v>
      </c>
      <c r="Q16" s="10">
        <v>65</v>
      </c>
      <c r="R16" s="10">
        <v>579.5</v>
      </c>
      <c r="S16" s="10">
        <v>2.06</v>
      </c>
      <c r="T16" s="10">
        <v>281.5</v>
      </c>
    </row>
    <row r="17" spans="2:20" x14ac:dyDescent="0.25">
      <c r="B17" s="7" t="s">
        <v>14</v>
      </c>
      <c r="C17" s="7">
        <v>818.4</v>
      </c>
      <c r="D17" s="7">
        <v>2.16</v>
      </c>
      <c r="E17" s="7">
        <v>378.1</v>
      </c>
      <c r="F17" s="7">
        <v>54</v>
      </c>
      <c r="G17" s="7">
        <v>68</v>
      </c>
      <c r="H17" s="7">
        <v>813.3</v>
      </c>
      <c r="I17" s="7">
        <v>2.12</v>
      </c>
      <c r="J17" s="7">
        <v>383.2</v>
      </c>
      <c r="L17" s="7" t="s">
        <v>14</v>
      </c>
      <c r="M17" s="7">
        <v>775.1</v>
      </c>
      <c r="N17" s="7">
        <v>2.1</v>
      </c>
      <c r="O17" s="7">
        <v>369.8</v>
      </c>
      <c r="P17" s="7">
        <v>48.5</v>
      </c>
      <c r="Q17" s="7">
        <v>56</v>
      </c>
      <c r="R17" s="7">
        <v>771.2</v>
      </c>
      <c r="S17" s="7">
        <v>2.06</v>
      </c>
      <c r="T17" s="7">
        <v>373.8</v>
      </c>
    </row>
    <row r="18" spans="2:20" x14ac:dyDescent="0.25">
      <c r="B18" s="11"/>
      <c r="C18" s="11"/>
      <c r="D18" s="11"/>
      <c r="E18" s="11"/>
      <c r="F18" s="11"/>
      <c r="G18" s="11"/>
      <c r="H18" s="11"/>
      <c r="I18" s="11"/>
      <c r="J18" s="11"/>
      <c r="L18" s="11"/>
      <c r="M18" s="15"/>
      <c r="N18" s="15"/>
      <c r="O18" s="15"/>
      <c r="P18" s="15"/>
      <c r="Q18" s="15"/>
      <c r="R18" s="15"/>
      <c r="S18" s="15"/>
      <c r="T18" s="15"/>
    </row>
    <row r="19" spans="2:20" x14ac:dyDescent="0.25">
      <c r="B19" s="7" t="s">
        <v>15</v>
      </c>
      <c r="C19" s="7">
        <v>497.2</v>
      </c>
      <c r="D19" s="7">
        <v>2.0299999999999998</v>
      </c>
      <c r="E19" s="7">
        <v>244.7</v>
      </c>
      <c r="F19" s="7">
        <v>32.799999999999997</v>
      </c>
      <c r="G19" s="7">
        <v>103</v>
      </c>
      <c r="H19" s="7">
        <v>492.5</v>
      </c>
      <c r="I19" s="7">
        <v>1.97</v>
      </c>
      <c r="J19" s="7">
        <v>249.5</v>
      </c>
      <c r="L19" s="7" t="s">
        <v>15</v>
      </c>
      <c r="M19" s="10">
        <v>478.1</v>
      </c>
      <c r="N19" s="10">
        <v>1.99</v>
      </c>
      <c r="O19" s="10">
        <v>240.1</v>
      </c>
      <c r="P19" s="10">
        <v>29.9</v>
      </c>
      <c r="Q19" s="10">
        <v>88</v>
      </c>
      <c r="R19" s="10">
        <v>474.3</v>
      </c>
      <c r="S19" s="10">
        <v>1.94</v>
      </c>
      <c r="T19" s="10">
        <v>244</v>
      </c>
    </row>
    <row r="20" spans="2:20" x14ac:dyDescent="0.25">
      <c r="B20" s="7" t="s">
        <v>16</v>
      </c>
      <c r="C20" s="7">
        <v>690.2</v>
      </c>
      <c r="D20" s="7">
        <v>1.99</v>
      </c>
      <c r="E20" s="7">
        <v>347.6</v>
      </c>
      <c r="F20" s="7">
        <v>45.5</v>
      </c>
      <c r="G20" s="7">
        <v>98</v>
      </c>
      <c r="H20" s="7">
        <v>684.1</v>
      </c>
      <c r="I20" s="7">
        <v>1.93</v>
      </c>
      <c r="J20" s="7">
        <v>353.6</v>
      </c>
      <c r="L20" s="7" t="s">
        <v>16</v>
      </c>
      <c r="M20" s="10">
        <v>659.1</v>
      </c>
      <c r="N20" s="10">
        <v>1.94</v>
      </c>
      <c r="O20" s="10">
        <v>340.1</v>
      </c>
      <c r="P20" s="10">
        <v>41.3</v>
      </c>
      <c r="Q20" s="10">
        <v>83</v>
      </c>
      <c r="R20" s="10">
        <v>654.29999999999995</v>
      </c>
      <c r="S20" s="10">
        <v>1.9</v>
      </c>
      <c r="T20" s="10">
        <v>344.9</v>
      </c>
    </row>
    <row r="21" spans="2:20" x14ac:dyDescent="0.25">
      <c r="B21" s="7" t="s">
        <v>17</v>
      </c>
      <c r="C21" s="7">
        <v>896.8</v>
      </c>
      <c r="D21" s="7">
        <v>2.0299999999999998</v>
      </c>
      <c r="E21" s="7">
        <v>441.4</v>
      </c>
      <c r="F21" s="7">
        <v>59.1</v>
      </c>
      <c r="G21" s="7">
        <v>83</v>
      </c>
      <c r="H21" s="7">
        <v>890.2</v>
      </c>
      <c r="I21" s="7">
        <v>1.99</v>
      </c>
      <c r="J21" s="7">
        <v>448</v>
      </c>
      <c r="L21" s="7" t="s">
        <v>17</v>
      </c>
      <c r="M21" s="10">
        <v>853.9</v>
      </c>
      <c r="N21" s="10">
        <v>1.98</v>
      </c>
      <c r="O21" s="10">
        <v>431.5</v>
      </c>
      <c r="P21" s="10">
        <v>53.5</v>
      </c>
      <c r="Q21" s="10">
        <v>70</v>
      </c>
      <c r="R21" s="10">
        <v>848.7</v>
      </c>
      <c r="S21" s="10">
        <v>1.94</v>
      </c>
      <c r="T21" s="10">
        <v>436.7</v>
      </c>
    </row>
  </sheetData>
  <sheetProtection algorithmName="SHA-512" hashValue="u2UEAsV4Q9ob7gh5IlwgmM764wX45NHbCxlLy3TlfcyJUMupeWXbAiYZEfGF1RCTvdsha6pOvJSt8nWj0HDvHw==" saltValue="u6dEFrQKshY3HcSM9lxmfQ==" spinCount="100000" sheet="1" objects="1" scenarios="1"/>
  <mergeCells count="4">
    <mergeCell ref="B2:J2"/>
    <mergeCell ref="L2:T2"/>
    <mergeCell ref="B13:J13"/>
    <mergeCell ref="L13:T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paramètres d'entrée</vt:lpstr>
      <vt:lpstr>fiche</vt:lpstr>
      <vt:lpstr>Base de données</vt:lpstr>
      <vt:lpstr>intensités</vt:lpstr>
      <vt:lpstr>niveaux sonores</vt:lpstr>
      <vt:lpstr>tailles</vt:lpstr>
      <vt:lpstr>-4-8</vt:lpstr>
      <vt:lpstr>-2-6</vt:lpstr>
    </vt:vector>
  </TitlesOfParts>
  <Company>Ingersoll Rand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Reynaud, Emmanuel</dc:creator>
  <cp:lastModifiedBy>Reynaud, Emmanuel</cp:lastModifiedBy>
  <cp:lastPrinted>2017-05-19T07:43:13Z</cp:lastPrinted>
  <dcterms:created xsi:type="dcterms:W3CDTF">2017-05-11T07:36:23Z</dcterms:created>
  <dcterms:modified xsi:type="dcterms:W3CDTF">2017-05-31T09:32:50Z</dcterms:modified>
</cp:coreProperties>
</file>