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CCPPY\Desktop\"/>
    </mc:Choice>
  </mc:AlternateContent>
  <bookViews>
    <workbookView xWindow="0" yWindow="0" windowWidth="21600" windowHeight="6585"/>
  </bookViews>
  <sheets>
    <sheet name="Feuil2" sheetId="2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53" i="2" l="1"/>
  <c r="W51" i="2"/>
  <c r="S51" i="2"/>
  <c r="W49" i="2"/>
  <c r="S49" i="2"/>
  <c r="W47" i="2"/>
  <c r="S47" i="2"/>
  <c r="W45" i="2"/>
  <c r="W43" i="2"/>
  <c r="S43" i="2"/>
  <c r="W41" i="2"/>
  <c r="S41" i="2"/>
  <c r="W39" i="2"/>
  <c r="S39" i="2"/>
  <c r="W37" i="2"/>
  <c r="S37" i="2"/>
  <c r="W35" i="2"/>
  <c r="S35" i="2"/>
  <c r="W33" i="2"/>
  <c r="S33" i="2"/>
  <c r="W31" i="2"/>
  <c r="S31" i="2"/>
  <c r="R27" i="2" l="1"/>
  <c r="R25" i="2"/>
</calcChain>
</file>

<file path=xl/sharedStrings.xml><?xml version="1.0" encoding="utf-8"?>
<sst xmlns="http://schemas.openxmlformats.org/spreadsheetml/2006/main" count="132" uniqueCount="65">
  <si>
    <t>C.C.</t>
  </si>
  <si>
    <t>EER</t>
  </si>
  <si>
    <t>P.I.</t>
  </si>
  <si>
    <t>l/s</t>
  </si>
  <si>
    <t>kPa</t>
  </si>
  <si>
    <t>C.C. net</t>
  </si>
  <si>
    <t>EER net</t>
  </si>
  <si>
    <t>P.I. net</t>
  </si>
  <si>
    <t>I max</t>
  </si>
  <si>
    <t>Intensité de démarrage</t>
  </si>
  <si>
    <t>SE</t>
  </si>
  <si>
    <t>HSS</t>
  </si>
  <si>
    <t>-4/-8</t>
  </si>
  <si>
    <t>-2/-6</t>
  </si>
  <si>
    <t>XLN</t>
  </si>
  <si>
    <t>Régime</t>
  </si>
  <si>
    <t>fluide</t>
  </si>
  <si>
    <t>atténuation</t>
  </si>
  <si>
    <t>proportion fluide</t>
  </si>
  <si>
    <t>Efficacité</t>
  </si>
  <si>
    <t>Taille</t>
  </si>
  <si>
    <t>Sélection des entrées</t>
  </si>
  <si>
    <t>Informations générales</t>
  </si>
  <si>
    <t xml:space="preserve"> Information du condenseur</t>
  </si>
  <si>
    <t xml:space="preserve"> tonnage nominal de l'unité</t>
  </si>
  <si>
    <t xml:space="preserve"> température de l'air</t>
  </si>
  <si>
    <t>°C</t>
  </si>
  <si>
    <t>de 20 à 45 °C</t>
  </si>
  <si>
    <t>type d'unité</t>
  </si>
  <si>
    <t>Information de l'évaporateur</t>
  </si>
  <si>
    <t>niveau sonore</t>
  </si>
  <si>
    <t>Refrigérant</t>
  </si>
  <si>
    <t>R134A</t>
  </si>
  <si>
    <t>type de fluide</t>
  </si>
  <si>
    <t>ethylene glycol</t>
  </si>
  <si>
    <t xml:space="preserve"> XLN</t>
  </si>
  <si>
    <t>propylene glycol</t>
  </si>
  <si>
    <t>SN</t>
  </si>
  <si>
    <t>LN</t>
  </si>
  <si>
    <t>CC</t>
  </si>
  <si>
    <t>kW</t>
  </si>
  <si>
    <t>P.I</t>
  </si>
  <si>
    <t>Intensité maximale</t>
  </si>
  <si>
    <t>A</t>
  </si>
  <si>
    <t>L/s</t>
  </si>
  <si>
    <t>Intensité sonore</t>
  </si>
  <si>
    <t>dB</t>
  </si>
  <si>
    <t>Chute de pression à l'évaporateur</t>
  </si>
  <si>
    <t>Niveau de pression sonore à 10m</t>
  </si>
  <si>
    <t>Nombre de ventilateurs</t>
  </si>
  <si>
    <t>Longueur</t>
  </si>
  <si>
    <t>mm</t>
  </si>
  <si>
    <t>Intensité démarrage</t>
  </si>
  <si>
    <t>Largeur</t>
  </si>
  <si>
    <t>Tension de l'unité</t>
  </si>
  <si>
    <t>V</t>
  </si>
  <si>
    <t>Hauteur</t>
  </si>
  <si>
    <t>charge fluide frigorigène circuit 1</t>
  </si>
  <si>
    <t>kg</t>
  </si>
  <si>
    <t>poids en ordre de marche</t>
  </si>
  <si>
    <t>charge fluide frigorigène circuit  2</t>
  </si>
  <si>
    <t>poids de l'unité à l'expédition</t>
  </si>
  <si>
    <t>point de gel évap.</t>
  </si>
  <si>
    <t>Débit d'air total condenseur (m3/s)</t>
  </si>
  <si>
    <t>température évaporateur (Régime)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</si>
</sst>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89BBF7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3" fillId="0" borderId="3" xfId="0" applyFont="1" applyBorder="1" applyProtection="1"/>
    <xf numFmtId="0" fontId="3" fillId="0" borderId="0" xfId="0" applyFont="1" applyBorder="1" applyProtection="1"/>
    <xf numFmtId="0" fontId="0" fillId="0" borderId="3" xfId="0" applyFill="1" applyBorder="1" applyAlignment="1" applyProtection="1">
      <alignment horizontal="left" vertical="center"/>
    </xf>
    <xf numFmtId="0" fontId="0" fillId="3" borderId="12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left"/>
    </xf>
    <xf numFmtId="0" fontId="0" fillId="0" borderId="0" xfId="0" applyBorder="1" applyAlignment="1" applyProtection="1">
      <alignment horizontal="center" vertical="center"/>
    </xf>
    <xf numFmtId="0" fontId="0" fillId="0" borderId="3" xfId="0" applyFill="1" applyBorder="1" applyAlignment="1" applyProtection="1">
      <alignment horizontal="left"/>
    </xf>
    <xf numFmtId="0" fontId="0" fillId="4" borderId="12" xfId="0" applyFill="1" applyBorder="1" applyAlignment="1" applyProtection="1">
      <alignment horizontal="center" vertical="center"/>
    </xf>
    <xf numFmtId="0" fontId="0" fillId="0" borderId="13" xfId="0" applyBorder="1" applyProtection="1"/>
    <xf numFmtId="0" fontId="0" fillId="0" borderId="14" xfId="0" applyBorder="1" applyProtection="1"/>
    <xf numFmtId="0" fontId="0" fillId="0" borderId="15" xfId="0" applyBorder="1" applyProtection="1"/>
    <xf numFmtId="2" fontId="1" fillId="0" borderId="2" xfId="0" applyNumberFormat="1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1" fillId="0" borderId="2" xfId="0" applyNumberFormat="1" applyFont="1" applyFill="1" applyBorder="1" applyAlignment="1">
      <alignment horizontal="center" vertical="center"/>
    </xf>
    <xf numFmtId="0" fontId="0" fillId="0" borderId="0" xfId="0" quotePrefix="1" applyBorder="1" applyProtection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9" fontId="0" fillId="0" borderId="5" xfId="0" applyNumberFormat="1" applyBorder="1" applyAlignment="1">
      <alignment horizontal="center" vertical="center"/>
    </xf>
    <xf numFmtId="9" fontId="0" fillId="0" borderId="6" xfId="0" applyNumberFormat="1" applyBorder="1" applyAlignment="1">
      <alignment horizontal="center" vertical="center"/>
    </xf>
    <xf numFmtId="0" fontId="2" fillId="2" borderId="9" xfId="0" applyFont="1" applyFill="1" applyBorder="1" applyAlignment="1" applyProtection="1">
      <alignment horizontal="center" vertical="center"/>
    </xf>
    <xf numFmtId="0" fontId="2" fillId="2" borderId="10" xfId="0" applyFont="1" applyFill="1" applyBorder="1" applyAlignment="1" applyProtection="1">
      <alignment horizontal="center" vertical="center"/>
    </xf>
    <xf numFmtId="0" fontId="2" fillId="2" borderId="11" xfId="0" applyFont="1" applyFill="1" applyBorder="1" applyAlignment="1" applyProtection="1">
      <alignment horizontal="center" vertical="center"/>
    </xf>
    <xf numFmtId="0" fontId="0" fillId="0" borderId="16" xfId="0" quotePrefix="1" applyBorder="1" applyAlignment="1">
      <alignment horizontal="center" vertical="center"/>
    </xf>
    <xf numFmtId="0" fontId="0" fillId="0" borderId="0" xfId="0" quotePrefix="1" applyBorder="1" applyAlignment="1">
      <alignment horizontal="center" vertical="center"/>
    </xf>
    <xf numFmtId="0" fontId="0" fillId="0" borderId="17" xfId="0" quotePrefix="1" applyBorder="1" applyAlignment="1">
      <alignment horizontal="center" vertical="center"/>
    </xf>
    <xf numFmtId="0" fontId="4" fillId="0" borderId="3" xfId="0" applyFont="1" applyFill="1" applyBorder="1" applyAlignment="1" applyProtection="1">
      <alignment horizontal="left"/>
    </xf>
    <xf numFmtId="2" fontId="4" fillId="0" borderId="2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left"/>
    </xf>
    <xf numFmtId="0" fontId="4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2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left" vertical="center"/>
    </xf>
    <xf numFmtId="0" fontId="0" fillId="0" borderId="2" xfId="0" applyBorder="1" applyAlignment="1" applyProtection="1">
      <alignment horizontal="center" vertical="center"/>
    </xf>
    <xf numFmtId="0" fontId="0" fillId="0" borderId="3" xfId="0" applyFont="1" applyBorder="1" applyAlignment="1" applyProtection="1">
      <alignment horizontal="left" vertical="center"/>
    </xf>
    <xf numFmtId="0" fontId="4" fillId="0" borderId="9" xfId="0" applyFont="1" applyFill="1" applyBorder="1" applyAlignment="1" applyProtection="1">
      <alignment horizontal="left"/>
    </xf>
    <xf numFmtId="2" fontId="4" fillId="0" borderId="18" xfId="0" applyNumberFormat="1" applyFont="1" applyFill="1" applyBorder="1" applyAlignment="1" applyProtection="1">
      <alignment horizontal="center" vertical="center"/>
    </xf>
    <xf numFmtId="0" fontId="4" fillId="0" borderId="10" xfId="0" applyFont="1" applyFill="1" applyBorder="1" applyAlignment="1" applyProtection="1">
      <alignment horizontal="left"/>
    </xf>
    <xf numFmtId="0" fontId="0" fillId="0" borderId="10" xfId="0" applyBorder="1" applyProtection="1"/>
    <xf numFmtId="0" fontId="0" fillId="0" borderId="11" xfId="0" applyBorder="1" applyProtection="1"/>
    <xf numFmtId="0" fontId="0" fillId="5" borderId="0" xfId="0" applyFill="1" applyBorder="1" applyAlignment="1" applyProtection="1">
      <alignment horizontal="center" vertical="center"/>
      <protection locked="0"/>
    </xf>
    <xf numFmtId="0" fontId="0" fillId="3" borderId="12" xfId="0" quotePrefix="1" applyFill="1" applyBorder="1" applyAlignment="1" applyProtection="1">
      <alignment horizontal="center" vertical="center"/>
      <protection locked="0"/>
    </xf>
    <xf numFmtId="9" fontId="0" fillId="3" borderId="12" xfId="0" quotePrefix="1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CESS%20EXC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 d'entree"/>
      <sheetName val="niveau sonores"/>
      <sheetName val="taille poids"/>
      <sheetName val="-8-12"/>
      <sheetName val="-4-8"/>
      <sheetName val="intensité max"/>
      <sheetName val="fiche"/>
      <sheetName val="Feuil1"/>
      <sheetName val="-2-6"/>
    </sheetNames>
    <sheetDataSet>
      <sheetData sheetId="0"/>
      <sheetData sheetId="1"/>
      <sheetData sheetId="2"/>
      <sheetData sheetId="3"/>
      <sheetData sheetId="4">
        <row r="14">
          <cell r="R14" t="str">
            <v>l/s</v>
          </cell>
          <cell r="S14" t="str">
            <v>kPa</v>
          </cell>
          <cell r="T14" t="str">
            <v>C.C. net</v>
          </cell>
          <cell r="U14" t="str">
            <v>EER net</v>
          </cell>
          <cell r="V14" t="str">
            <v>P.I. net</v>
          </cell>
          <cell r="W14" t="str">
            <v>I max</v>
          </cell>
          <cell r="X14" t="str">
            <v>Intensité de démarrage</v>
          </cell>
        </row>
        <row r="15">
          <cell r="R15">
            <v>21.45</v>
          </cell>
          <cell r="S15">
            <v>42</v>
          </cell>
          <cell r="T15">
            <v>338.5</v>
          </cell>
          <cell r="U15">
            <v>1.89</v>
          </cell>
          <cell r="V15">
            <v>178.5</v>
          </cell>
          <cell r="W15">
            <v>507.4</v>
          </cell>
          <cell r="X15">
            <v>638.20000000000005</v>
          </cell>
        </row>
        <row r="16">
          <cell r="R16">
            <v>31.4</v>
          </cell>
          <cell r="S16">
            <v>49</v>
          </cell>
          <cell r="T16">
            <v>494.5</v>
          </cell>
          <cell r="U16">
            <v>1.84</v>
          </cell>
          <cell r="V16">
            <v>269.2</v>
          </cell>
          <cell r="W16">
            <v>759</v>
          </cell>
          <cell r="X16">
            <v>880</v>
          </cell>
        </row>
        <row r="19">
          <cell r="R19">
            <v>26.5</v>
          </cell>
          <cell r="S19">
            <v>70</v>
          </cell>
          <cell r="T19">
            <v>415.2</v>
          </cell>
          <cell r="U19">
            <v>1.76</v>
          </cell>
          <cell r="V19">
            <v>236.1</v>
          </cell>
          <cell r="W19">
            <v>493.8</v>
          </cell>
          <cell r="X19">
            <v>534.9</v>
          </cell>
        </row>
        <row r="20">
          <cell r="R20">
            <v>36.1</v>
          </cell>
          <cell r="S20">
            <v>64</v>
          </cell>
          <cell r="T20">
            <v>566.70000000000005</v>
          </cell>
          <cell r="U20">
            <v>1.74</v>
          </cell>
          <cell r="V20">
            <v>326.39999999999998</v>
          </cell>
          <cell r="W20">
            <v>745.4</v>
          </cell>
          <cell r="X20">
            <v>877</v>
          </cell>
        </row>
      </sheetData>
      <sheetData sheetId="5"/>
      <sheetData sheetId="6"/>
      <sheetData sheetId="7"/>
      <sheetData sheetId="8">
        <row r="15">
          <cell r="R15" t="str">
            <v>C.C. net</v>
          </cell>
          <cell r="S15" t="str">
            <v>EER net</v>
          </cell>
          <cell r="T15" t="str">
            <v>P.I. net</v>
          </cell>
        </row>
        <row r="16">
          <cell r="R16">
            <v>394.5</v>
          </cell>
          <cell r="S16">
            <v>2.11</v>
          </cell>
          <cell r="T16">
            <v>186.6</v>
          </cell>
        </row>
        <row r="17">
          <cell r="R17">
            <v>579.5</v>
          </cell>
          <cell r="S17">
            <v>2.06</v>
          </cell>
          <cell r="T17">
            <v>281.5</v>
          </cell>
        </row>
        <row r="20">
          <cell r="R20">
            <v>474.3</v>
          </cell>
          <cell r="S20">
            <v>1.94</v>
          </cell>
          <cell r="T20">
            <v>244</v>
          </cell>
        </row>
        <row r="21">
          <cell r="R21">
            <v>654.29999999999995</v>
          </cell>
          <cell r="S21">
            <v>1.9</v>
          </cell>
          <cell r="T21">
            <v>344.9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X110"/>
  <sheetViews>
    <sheetView tabSelected="1" zoomScale="50" zoomScaleNormal="50" workbookViewId="0">
      <selection activeCell="R4" sqref="R4"/>
    </sheetView>
  </sheetViews>
  <sheetFormatPr baseColWidth="10" defaultRowHeight="15" x14ac:dyDescent="0.25"/>
  <cols>
    <col min="1" max="1" width="11.42578125" style="3"/>
    <col min="2" max="2" width="16.28515625" style="3" customWidth="1"/>
    <col min="3" max="3" width="20" style="3" customWidth="1"/>
    <col min="4" max="4" width="17" style="3" customWidth="1"/>
    <col min="5" max="15" width="11.42578125" style="3"/>
    <col min="16" max="16" width="22.85546875" style="3" customWidth="1"/>
    <col min="17" max="17" width="11.42578125" style="3"/>
    <col min="18" max="18" width="29.5703125" style="3" customWidth="1"/>
    <col min="19" max="20" width="11.42578125" style="3"/>
    <col min="21" max="21" width="37.85546875" style="3" customWidth="1"/>
    <col min="22" max="22" width="42.5703125" style="3" customWidth="1"/>
    <col min="23" max="16384" width="11.42578125" style="3"/>
  </cols>
  <sheetData>
    <row r="2" spans="1:24" x14ac:dyDescent="0.25">
      <c r="A2" s="2" t="s">
        <v>15</v>
      </c>
      <c r="B2" s="2" t="s">
        <v>16</v>
      </c>
      <c r="C2" s="2" t="s">
        <v>17</v>
      </c>
      <c r="D2" s="2" t="s">
        <v>18</v>
      </c>
      <c r="E2" s="2" t="s">
        <v>19</v>
      </c>
      <c r="F2" s="2" t="s">
        <v>20</v>
      </c>
      <c r="G2" s="1" t="s">
        <v>0</v>
      </c>
      <c r="H2" s="1" t="s">
        <v>1</v>
      </c>
      <c r="I2" s="1" t="s">
        <v>2</v>
      </c>
      <c r="J2" s="1" t="s">
        <v>3</v>
      </c>
      <c r="K2" s="1" t="s">
        <v>4</v>
      </c>
      <c r="L2" s="1" t="s">
        <v>5</v>
      </c>
      <c r="M2" s="1" t="s">
        <v>6</v>
      </c>
      <c r="N2" s="1" t="s">
        <v>7</v>
      </c>
      <c r="O2" s="1" t="s">
        <v>8</v>
      </c>
      <c r="P2" s="1" t="s">
        <v>9</v>
      </c>
    </row>
    <row r="3" spans="1:24" x14ac:dyDescent="0.25">
      <c r="A3" s="34" t="s">
        <v>12</v>
      </c>
      <c r="B3" s="27" t="s">
        <v>34</v>
      </c>
      <c r="C3" s="22" t="s">
        <v>37</v>
      </c>
      <c r="D3" s="25">
        <v>0.3</v>
      </c>
      <c r="E3" s="26" t="s">
        <v>10</v>
      </c>
      <c r="F3" s="2">
        <v>155</v>
      </c>
      <c r="G3" s="18">
        <v>380.3</v>
      </c>
      <c r="H3" s="18">
        <v>2.0699999999999998</v>
      </c>
      <c r="I3" s="18">
        <v>183.4</v>
      </c>
      <c r="J3" s="18">
        <v>25.210999999999999</v>
      </c>
      <c r="K3" s="18">
        <v>42</v>
      </c>
      <c r="L3" s="18">
        <v>377.9</v>
      </c>
      <c r="M3" s="18">
        <v>2.0299999999999998</v>
      </c>
      <c r="N3" s="18">
        <v>185.8</v>
      </c>
      <c r="O3" s="18">
        <v>507.4</v>
      </c>
      <c r="P3" s="19">
        <v>638.20000000000005</v>
      </c>
    </row>
    <row r="4" spans="1:24" x14ac:dyDescent="0.25">
      <c r="A4" s="35"/>
      <c r="B4" s="28"/>
      <c r="C4" s="23"/>
      <c r="D4" s="25"/>
      <c r="E4" s="26"/>
      <c r="F4" s="2">
        <v>250</v>
      </c>
      <c r="G4" s="18">
        <v>568</v>
      </c>
      <c r="H4" s="18">
        <v>2.04</v>
      </c>
      <c r="I4" s="18">
        <v>278</v>
      </c>
      <c r="J4" s="18">
        <v>37.5</v>
      </c>
      <c r="K4" s="18">
        <v>68</v>
      </c>
      <c r="L4" s="18"/>
      <c r="M4" s="18"/>
      <c r="N4" s="18"/>
      <c r="O4" s="18">
        <v>759</v>
      </c>
      <c r="P4" s="19">
        <v>880</v>
      </c>
    </row>
    <row r="5" spans="1:24" x14ac:dyDescent="0.25">
      <c r="A5" s="35"/>
      <c r="B5" s="28"/>
      <c r="C5" s="23"/>
      <c r="D5" s="25"/>
      <c r="E5" s="26"/>
      <c r="F5" s="2">
        <v>350</v>
      </c>
      <c r="G5" s="18">
        <v>748.8</v>
      </c>
      <c r="H5" s="18">
        <v>2.02</v>
      </c>
      <c r="I5" s="18">
        <v>370.8</v>
      </c>
      <c r="J5" s="18">
        <v>49.4</v>
      </c>
      <c r="K5" s="18">
        <v>59</v>
      </c>
      <c r="L5" s="18">
        <v>744.6</v>
      </c>
      <c r="M5" s="18">
        <v>1.99</v>
      </c>
      <c r="N5" s="18">
        <v>374.9</v>
      </c>
      <c r="O5" s="18">
        <v>1022.4</v>
      </c>
      <c r="P5" s="19">
        <v>1132</v>
      </c>
    </row>
    <row r="6" spans="1:24" ht="15.75" thickBot="1" x14ac:dyDescent="0.3">
      <c r="A6" s="35"/>
      <c r="B6" s="28"/>
      <c r="C6" s="23"/>
      <c r="D6" s="25"/>
      <c r="E6" s="26" t="s">
        <v>11</v>
      </c>
      <c r="F6" s="2">
        <v>155</v>
      </c>
      <c r="G6" s="18">
        <v>457.4</v>
      </c>
      <c r="H6" s="18">
        <v>1.89</v>
      </c>
      <c r="I6" s="18">
        <v>242.1</v>
      </c>
      <c r="J6" s="18">
        <v>30.2</v>
      </c>
      <c r="K6" s="18">
        <v>43</v>
      </c>
      <c r="L6" s="18">
        <v>453.5</v>
      </c>
      <c r="M6" s="18">
        <v>1.84</v>
      </c>
      <c r="N6" s="18">
        <v>245.9</v>
      </c>
      <c r="O6" s="18">
        <v>493.8</v>
      </c>
      <c r="P6" s="19">
        <v>534.9</v>
      </c>
    </row>
    <row r="7" spans="1:24" ht="18.75" x14ac:dyDescent="0.25">
      <c r="A7" s="35"/>
      <c r="B7" s="28"/>
      <c r="C7" s="23"/>
      <c r="D7" s="25"/>
      <c r="E7" s="26"/>
      <c r="F7" s="2">
        <v>250</v>
      </c>
      <c r="G7" s="18">
        <v>634.4</v>
      </c>
      <c r="H7" s="18">
        <v>1.88</v>
      </c>
      <c r="I7" s="18">
        <v>337.1</v>
      </c>
      <c r="J7" s="18">
        <v>41.9</v>
      </c>
      <c r="K7" s="18">
        <v>84</v>
      </c>
      <c r="L7" s="18">
        <v>629.5</v>
      </c>
      <c r="M7" s="18">
        <v>1.84</v>
      </c>
      <c r="N7" s="18">
        <v>342</v>
      </c>
      <c r="O7" s="18">
        <v>745.4</v>
      </c>
      <c r="P7" s="19">
        <v>877</v>
      </c>
      <c r="R7" s="31" t="s">
        <v>21</v>
      </c>
      <c r="S7" s="32"/>
      <c r="T7" s="32"/>
      <c r="U7" s="32"/>
      <c r="V7" s="32"/>
      <c r="W7" s="32"/>
      <c r="X7" s="33"/>
    </row>
    <row r="8" spans="1:24" x14ac:dyDescent="0.25">
      <c r="A8" s="35"/>
      <c r="B8" s="28"/>
      <c r="C8" s="23"/>
      <c r="D8" s="25"/>
      <c r="E8" s="26"/>
      <c r="F8" s="2">
        <v>350</v>
      </c>
      <c r="G8" s="18">
        <v>823.5</v>
      </c>
      <c r="H8" s="18">
        <v>1.92</v>
      </c>
      <c r="I8" s="18">
        <v>428.1</v>
      </c>
      <c r="J8" s="18">
        <v>54.4</v>
      </c>
      <c r="K8" s="18">
        <v>71</v>
      </c>
      <c r="L8" s="18">
        <v>817.8</v>
      </c>
      <c r="M8" s="18">
        <v>1.9</v>
      </c>
      <c r="N8" s="18">
        <v>429.9</v>
      </c>
      <c r="O8" s="18">
        <v>1004.5</v>
      </c>
      <c r="P8" s="19">
        <v>1129</v>
      </c>
      <c r="R8" s="5"/>
      <c r="S8" s="4"/>
      <c r="T8" s="4"/>
      <c r="U8" s="4"/>
      <c r="V8" s="4"/>
      <c r="W8" s="4"/>
      <c r="X8" s="6"/>
    </row>
    <row r="9" spans="1:24" ht="15.75" x14ac:dyDescent="0.25">
      <c r="A9" s="35"/>
      <c r="B9" s="28"/>
      <c r="C9" s="23"/>
      <c r="D9" s="25">
        <v>0.33</v>
      </c>
      <c r="E9" s="26" t="s">
        <v>10</v>
      </c>
      <c r="F9" s="2">
        <v>155</v>
      </c>
      <c r="G9" s="18">
        <v>377.57532483302975</v>
      </c>
      <c r="H9" s="18">
        <v>2.0807812499999998</v>
      </c>
      <c r="I9" s="18">
        <v>181.34365802382621</v>
      </c>
      <c r="J9" s="18">
        <v>25.419546874999998</v>
      </c>
      <c r="K9" s="18">
        <v>42.591549295774648</v>
      </c>
      <c r="L9" s="18">
        <v>375.2660674981658</v>
      </c>
      <c r="M9" s="18">
        <v>2.019315789473684</v>
      </c>
      <c r="N9" s="18">
        <v>185.32458711328218</v>
      </c>
      <c r="O9" s="18">
        <v>507.4</v>
      </c>
      <c r="P9" s="19">
        <v>638.20000000000005</v>
      </c>
      <c r="R9" s="7" t="s">
        <v>22</v>
      </c>
      <c r="S9" s="4"/>
      <c r="T9" s="4"/>
      <c r="U9" s="8" t="s">
        <v>23</v>
      </c>
      <c r="V9" s="4"/>
      <c r="W9" s="4"/>
      <c r="X9" s="6"/>
    </row>
    <row r="10" spans="1:24" ht="15.75" thickBot="1" x14ac:dyDescent="0.3">
      <c r="A10" s="35"/>
      <c r="B10" s="28"/>
      <c r="C10" s="23"/>
      <c r="D10" s="25"/>
      <c r="E10" s="26"/>
      <c r="F10" s="2">
        <v>250</v>
      </c>
      <c r="G10" s="18">
        <v>563.93054037644208</v>
      </c>
      <c r="H10" s="18">
        <v>2.0506249999999997</v>
      </c>
      <c r="I10" s="18">
        <v>274.88297126839524</v>
      </c>
      <c r="J10" s="18">
        <v>37.810202205882355</v>
      </c>
      <c r="K10" s="18">
        <v>68.957746478873233</v>
      </c>
      <c r="L10" s="18"/>
      <c r="M10" s="18"/>
      <c r="N10" s="18"/>
      <c r="O10" s="18">
        <v>759</v>
      </c>
      <c r="P10" s="19">
        <v>880</v>
      </c>
      <c r="R10" s="5"/>
      <c r="S10" s="4"/>
      <c r="T10" s="4"/>
      <c r="U10" s="4"/>
      <c r="V10" s="4"/>
      <c r="W10" s="4"/>
      <c r="X10" s="6"/>
    </row>
    <row r="11" spans="1:24" ht="15.75" thickBot="1" x14ac:dyDescent="0.3">
      <c r="A11" s="35"/>
      <c r="B11" s="28"/>
      <c r="C11" s="23"/>
      <c r="D11" s="25"/>
      <c r="E11" s="26"/>
      <c r="F11" s="2">
        <v>350</v>
      </c>
      <c r="G11" s="18">
        <v>743.43519125683054</v>
      </c>
      <c r="H11" s="18">
        <v>2.0305208333333331</v>
      </c>
      <c r="I11" s="18">
        <v>366.64246671338475</v>
      </c>
      <c r="J11" s="18">
        <v>49.808639705882349</v>
      </c>
      <c r="K11" s="18">
        <v>59.83098591549296</v>
      </c>
      <c r="L11" s="18">
        <v>739.41019809244324</v>
      </c>
      <c r="M11" s="18">
        <v>1.9795263157894736</v>
      </c>
      <c r="N11" s="18">
        <v>373.94073040241915</v>
      </c>
      <c r="O11" s="18">
        <v>1022.4</v>
      </c>
      <c r="P11" s="19">
        <v>1132</v>
      </c>
      <c r="R11" s="9" t="s">
        <v>24</v>
      </c>
      <c r="S11" s="10">
        <v>155</v>
      </c>
      <c r="T11" s="4"/>
      <c r="U11" s="11" t="s">
        <v>25</v>
      </c>
      <c r="V11" s="10">
        <v>35</v>
      </c>
      <c r="W11" s="4" t="s">
        <v>26</v>
      </c>
      <c r="X11" s="6"/>
    </row>
    <row r="12" spans="1:24" x14ac:dyDescent="0.25">
      <c r="A12" s="35"/>
      <c r="B12" s="28"/>
      <c r="C12" s="23"/>
      <c r="D12" s="25"/>
      <c r="E12" s="26" t="s">
        <v>11</v>
      </c>
      <c r="F12" s="2">
        <v>155</v>
      </c>
      <c r="G12" s="18">
        <v>454.1229386763813</v>
      </c>
      <c r="H12" s="18">
        <v>1.8764590163934425</v>
      </c>
      <c r="I12" s="18">
        <v>240.36546448087432</v>
      </c>
      <c r="J12" s="18">
        <v>29.983630843958714</v>
      </c>
      <c r="K12" s="18">
        <v>42.691924711596847</v>
      </c>
      <c r="L12" s="18">
        <v>450.2508803885853</v>
      </c>
      <c r="M12" s="18">
        <v>1.8268172434729812</v>
      </c>
      <c r="N12" s="18">
        <v>244.13823922282941</v>
      </c>
      <c r="O12" s="18">
        <v>493.8</v>
      </c>
      <c r="P12" s="19">
        <v>534.9</v>
      </c>
      <c r="R12" s="5"/>
      <c r="S12" s="4"/>
      <c r="T12" s="4"/>
      <c r="U12" s="4"/>
      <c r="V12" s="12" t="s">
        <v>27</v>
      </c>
      <c r="W12" s="4"/>
      <c r="X12" s="6"/>
    </row>
    <row r="13" spans="1:24" ht="15.75" thickBot="1" x14ac:dyDescent="0.3">
      <c r="A13" s="35"/>
      <c r="B13" s="28"/>
      <c r="C13" s="23"/>
      <c r="D13" s="25"/>
      <c r="E13" s="26"/>
      <c r="F13" s="2">
        <v>250</v>
      </c>
      <c r="G13" s="18">
        <v>629.85481481481486</v>
      </c>
      <c r="H13" s="18">
        <v>1.8665306618093502</v>
      </c>
      <c r="I13" s="18">
        <v>334.68483302975108</v>
      </c>
      <c r="J13" s="18">
        <v>41.59980570734669</v>
      </c>
      <c r="K13" s="18">
        <v>83.398178506375231</v>
      </c>
      <c r="L13" s="18">
        <v>624.98992106860965</v>
      </c>
      <c r="M13" s="18">
        <v>1.8268172434729812</v>
      </c>
      <c r="N13" s="18">
        <v>339.54972677595629</v>
      </c>
      <c r="O13" s="18">
        <v>745.4</v>
      </c>
      <c r="P13" s="19">
        <v>877</v>
      </c>
      <c r="R13" s="5"/>
      <c r="S13" s="4"/>
      <c r="T13" s="4"/>
      <c r="U13" s="4"/>
      <c r="V13" s="4"/>
      <c r="W13" s="4"/>
      <c r="X13" s="6"/>
    </row>
    <row r="14" spans="1:24" ht="16.5" thickBot="1" x14ac:dyDescent="0.3">
      <c r="A14" s="35"/>
      <c r="B14" s="28"/>
      <c r="C14" s="23"/>
      <c r="D14" s="25"/>
      <c r="E14" s="26"/>
      <c r="F14" s="2">
        <v>350</v>
      </c>
      <c r="G14" s="19">
        <v>817.6</v>
      </c>
      <c r="H14" s="19">
        <v>1.93</v>
      </c>
      <c r="I14" s="19">
        <v>423.3</v>
      </c>
      <c r="J14" s="19">
        <v>54.85</v>
      </c>
      <c r="K14" s="19">
        <v>72</v>
      </c>
      <c r="L14" s="19">
        <v>812.1</v>
      </c>
      <c r="M14" s="19">
        <v>1.89</v>
      </c>
      <c r="N14" s="19">
        <v>428.8</v>
      </c>
      <c r="O14" s="18">
        <v>1004.5</v>
      </c>
      <c r="P14" s="19">
        <v>1129</v>
      </c>
      <c r="R14" s="13" t="s">
        <v>28</v>
      </c>
      <c r="S14" s="10" t="s">
        <v>10</v>
      </c>
      <c r="T14" s="4"/>
      <c r="U14" s="8" t="s">
        <v>29</v>
      </c>
      <c r="V14" s="4"/>
      <c r="W14" s="4"/>
      <c r="X14" s="6"/>
    </row>
    <row r="15" spans="1:24" ht="15.75" thickBot="1" x14ac:dyDescent="0.3">
      <c r="A15" s="35"/>
      <c r="B15" s="28"/>
      <c r="C15" s="23"/>
      <c r="D15" s="25">
        <v>0.35</v>
      </c>
      <c r="E15" s="26" t="s">
        <v>10</v>
      </c>
      <c r="F15" s="2">
        <v>155</v>
      </c>
      <c r="G15" s="18">
        <v>375.68190649666059</v>
      </c>
      <c r="H15" s="18">
        <v>2.0807812499999998</v>
      </c>
      <c r="I15" s="18">
        <v>181.00093436113056</v>
      </c>
      <c r="J15" s="18">
        <v>25.581750000000003</v>
      </c>
      <c r="K15" s="18">
        <v>43.183098591549296</v>
      </c>
      <c r="L15" s="18">
        <v>373.32527512839323</v>
      </c>
      <c r="M15" s="18">
        <v>2.019315789473684</v>
      </c>
      <c r="N15" s="18">
        <v>184.9788322865783</v>
      </c>
      <c r="O15" s="18">
        <v>507.4</v>
      </c>
      <c r="P15" s="19">
        <v>638.20000000000005</v>
      </c>
      <c r="R15" s="5"/>
      <c r="S15" s="4"/>
      <c r="T15" s="4"/>
      <c r="U15" s="4"/>
      <c r="V15" s="4"/>
      <c r="W15" s="4"/>
      <c r="X15" s="6"/>
    </row>
    <row r="16" spans="1:24" ht="15.75" thickBot="1" x14ac:dyDescent="0.3">
      <c r="A16" s="35"/>
      <c r="B16" s="28"/>
      <c r="C16" s="23"/>
      <c r="D16" s="25"/>
      <c r="E16" s="26"/>
      <c r="F16" s="2">
        <v>250</v>
      </c>
      <c r="G16" s="18">
        <v>561.10261080752889</v>
      </c>
      <c r="H16" s="18">
        <v>2.0506249999999997</v>
      </c>
      <c r="I16" s="18">
        <v>274.3634664797944</v>
      </c>
      <c r="J16" s="18">
        <v>38.051470588235297</v>
      </c>
      <c r="K16" s="18">
        <v>69.91549295774648</v>
      </c>
      <c r="L16" s="18"/>
      <c r="M16" s="18"/>
      <c r="N16" s="18"/>
      <c r="O16" s="18">
        <v>759</v>
      </c>
      <c r="P16" s="19">
        <v>880</v>
      </c>
      <c r="R16" s="13" t="s">
        <v>30</v>
      </c>
      <c r="S16" s="10" t="s">
        <v>14</v>
      </c>
      <c r="T16" s="4"/>
      <c r="U16" s="11" t="s">
        <v>64</v>
      </c>
      <c r="V16" s="53" t="s">
        <v>13</v>
      </c>
      <c r="W16" s="4" t="s">
        <v>26</v>
      </c>
      <c r="X16" s="6"/>
    </row>
    <row r="17" spans="1:24" ht="15.75" thickBot="1" x14ac:dyDescent="0.3">
      <c r="A17" s="35"/>
      <c r="B17" s="28"/>
      <c r="C17" s="23"/>
      <c r="D17" s="25"/>
      <c r="E17" s="26"/>
      <c r="F17" s="2">
        <v>350</v>
      </c>
      <c r="G17" s="18">
        <v>739.70710382513653</v>
      </c>
      <c r="H17" s="18">
        <v>2.0305208333333331</v>
      </c>
      <c r="I17" s="18">
        <v>365.94954449894885</v>
      </c>
      <c r="J17" s="18">
        <v>50.1264705882353</v>
      </c>
      <c r="K17" s="18">
        <v>60.661971830985912</v>
      </c>
      <c r="L17" s="18">
        <v>735.58613352898021</v>
      </c>
      <c r="M17" s="18">
        <v>1.9795263157894736</v>
      </c>
      <c r="N17" s="18">
        <v>373.24307978599677</v>
      </c>
      <c r="O17" s="18">
        <v>1022.4</v>
      </c>
      <c r="P17" s="19">
        <v>1132</v>
      </c>
      <c r="R17" s="5"/>
      <c r="S17" s="4"/>
      <c r="T17" s="4"/>
      <c r="U17" s="4"/>
      <c r="V17" s="21"/>
      <c r="W17" s="4"/>
      <c r="X17" s="6"/>
    </row>
    <row r="18" spans="1:24" ht="15.75" thickBot="1" x14ac:dyDescent="0.3">
      <c r="A18" s="35"/>
      <c r="B18" s="28"/>
      <c r="C18" s="23"/>
      <c r="D18" s="25"/>
      <c r="E18" s="26" t="s">
        <v>11</v>
      </c>
      <c r="F18" s="2">
        <v>155</v>
      </c>
      <c r="G18" s="18">
        <v>451.84565877352759</v>
      </c>
      <c r="H18" s="18">
        <v>1.8998437499999998</v>
      </c>
      <c r="I18" s="18">
        <v>238.9330763840224</v>
      </c>
      <c r="J18" s="18">
        <v>30.644117647058827</v>
      </c>
      <c r="K18" s="18">
        <v>44.2112676056338</v>
      </c>
      <c r="L18" s="18">
        <v>448.01008804108585</v>
      </c>
      <c r="M18" s="18">
        <v>1.8303157894736843</v>
      </c>
      <c r="N18" s="18">
        <v>244.81321237497096</v>
      </c>
      <c r="O18" s="18">
        <v>493.8</v>
      </c>
      <c r="P18" s="19">
        <v>534.9</v>
      </c>
      <c r="R18" s="5" t="s">
        <v>31</v>
      </c>
      <c r="S18" s="14" t="s">
        <v>32</v>
      </c>
      <c r="T18" s="4"/>
      <c r="U18" s="11"/>
      <c r="V18" s="52"/>
      <c r="W18" s="4"/>
      <c r="X18" s="6"/>
    </row>
    <row r="19" spans="1:24" ht="15.75" thickBot="1" x14ac:dyDescent="0.3">
      <c r="A19" s="35"/>
      <c r="B19" s="28"/>
      <c r="C19" s="23"/>
      <c r="D19" s="25"/>
      <c r="E19" s="26"/>
      <c r="F19" s="2">
        <v>250</v>
      </c>
      <c r="G19" s="18">
        <v>626.69629629629628</v>
      </c>
      <c r="H19" s="18">
        <v>1.8897916666666663</v>
      </c>
      <c r="I19" s="18">
        <v>332.69037608035507</v>
      </c>
      <c r="J19" s="18">
        <v>42.516176470588242</v>
      </c>
      <c r="K19" s="18">
        <v>86.366197183098592</v>
      </c>
      <c r="L19" s="18">
        <v>621.87949376375639</v>
      </c>
      <c r="M19" s="18">
        <v>1.8303157894736843</v>
      </c>
      <c r="N19" s="18">
        <v>340.48848569434756</v>
      </c>
      <c r="O19" s="18">
        <v>745.4</v>
      </c>
      <c r="P19" s="19">
        <v>877</v>
      </c>
      <c r="R19" s="5"/>
      <c r="S19" s="4"/>
      <c r="T19" s="4"/>
      <c r="U19" s="4"/>
      <c r="V19" s="21"/>
      <c r="W19" s="4"/>
      <c r="X19" s="6"/>
    </row>
    <row r="20" spans="1:24" ht="15.75" thickBot="1" x14ac:dyDescent="0.3">
      <c r="A20" s="35"/>
      <c r="B20" s="28"/>
      <c r="C20" s="24"/>
      <c r="D20" s="25"/>
      <c r="E20" s="26"/>
      <c r="F20" s="2">
        <v>350</v>
      </c>
      <c r="G20" s="19">
        <v>813.5</v>
      </c>
      <c r="H20" s="19">
        <v>1.93</v>
      </c>
      <c r="I20" s="19">
        <v>422.5</v>
      </c>
      <c r="J20" s="19">
        <v>55.2</v>
      </c>
      <c r="K20" s="19">
        <v>73</v>
      </c>
      <c r="L20" s="19">
        <v>807.9</v>
      </c>
      <c r="M20" s="19">
        <v>1.89</v>
      </c>
      <c r="N20" s="19">
        <v>428</v>
      </c>
      <c r="O20" s="18">
        <v>1004.5</v>
      </c>
      <c r="P20" s="19">
        <v>1129</v>
      </c>
      <c r="R20" s="5"/>
      <c r="S20" s="4"/>
      <c r="T20" s="4"/>
      <c r="U20" s="11" t="s">
        <v>33</v>
      </c>
      <c r="V20" s="10" t="s">
        <v>34</v>
      </c>
      <c r="W20" s="4"/>
      <c r="X20" s="6"/>
    </row>
    <row r="21" spans="1:24" ht="15.75" thickBot="1" x14ac:dyDescent="0.3">
      <c r="A21" s="35"/>
      <c r="B21" s="28"/>
      <c r="C21" s="22" t="s">
        <v>38</v>
      </c>
      <c r="D21" s="25">
        <v>0.3</v>
      </c>
      <c r="E21" s="26" t="s">
        <v>10</v>
      </c>
      <c r="F21" s="2">
        <v>155</v>
      </c>
      <c r="G21" s="18">
        <v>380.3</v>
      </c>
      <c r="H21" s="18">
        <v>2.0699999999999998</v>
      </c>
      <c r="I21" s="18">
        <v>183.4</v>
      </c>
      <c r="J21" s="18">
        <v>25.210999999999999</v>
      </c>
      <c r="K21" s="18">
        <v>42</v>
      </c>
      <c r="L21" s="18">
        <v>377.9</v>
      </c>
      <c r="M21" s="18">
        <v>2.0299999999999998</v>
      </c>
      <c r="N21" s="18">
        <v>185.8</v>
      </c>
      <c r="O21" s="18">
        <v>507.4</v>
      </c>
      <c r="P21" s="19">
        <v>638.20000000000005</v>
      </c>
      <c r="R21" s="5"/>
      <c r="S21" s="4"/>
      <c r="T21" s="4"/>
      <c r="U21" s="4"/>
      <c r="V21" s="4"/>
      <c r="W21" s="54">
        <v>0.35</v>
      </c>
      <c r="X21" s="6"/>
    </row>
    <row r="22" spans="1:24" x14ac:dyDescent="0.25">
      <c r="A22" s="35"/>
      <c r="B22" s="28"/>
      <c r="C22" s="23"/>
      <c r="D22" s="25"/>
      <c r="E22" s="26"/>
      <c r="F22" s="2">
        <v>250</v>
      </c>
      <c r="G22" s="18">
        <v>568</v>
      </c>
      <c r="H22" s="18">
        <v>2.04</v>
      </c>
      <c r="I22" s="18">
        <v>278</v>
      </c>
      <c r="J22" s="18">
        <v>37.5</v>
      </c>
      <c r="K22" s="18">
        <v>68</v>
      </c>
      <c r="L22" s="18"/>
      <c r="M22" s="18"/>
      <c r="N22" s="18"/>
      <c r="O22" s="18">
        <v>759</v>
      </c>
      <c r="P22" s="19">
        <v>880</v>
      </c>
      <c r="R22" s="5"/>
      <c r="S22" s="4"/>
      <c r="T22" s="4"/>
      <c r="U22" s="4"/>
      <c r="V22" s="4"/>
      <c r="W22" s="4"/>
      <c r="X22" s="6"/>
    </row>
    <row r="23" spans="1:24" ht="15.75" thickBot="1" x14ac:dyDescent="0.3">
      <c r="A23" s="35"/>
      <c r="B23" s="28"/>
      <c r="C23" s="23"/>
      <c r="D23" s="25"/>
      <c r="E23" s="26"/>
      <c r="F23" s="2">
        <v>350</v>
      </c>
      <c r="G23" s="18">
        <v>748.8</v>
      </c>
      <c r="H23" s="18">
        <v>2.02</v>
      </c>
      <c r="I23" s="18">
        <v>370.8</v>
      </c>
      <c r="J23" s="18">
        <v>49.4</v>
      </c>
      <c r="K23" s="18">
        <v>59</v>
      </c>
      <c r="L23" s="18">
        <v>744.6</v>
      </c>
      <c r="M23" s="18">
        <v>1.99</v>
      </c>
      <c r="N23" s="18">
        <v>374.9</v>
      </c>
      <c r="O23" s="18">
        <v>1022.4</v>
      </c>
      <c r="P23" s="19">
        <v>1132</v>
      </c>
      <c r="R23" s="15"/>
      <c r="S23" s="16"/>
      <c r="T23" s="16"/>
      <c r="U23" s="16"/>
      <c r="V23" s="16"/>
      <c r="W23" s="16"/>
      <c r="X23" s="17"/>
    </row>
    <row r="24" spans="1:24" x14ac:dyDescent="0.25">
      <c r="A24" s="35"/>
      <c r="B24" s="28"/>
      <c r="C24" s="23"/>
      <c r="D24" s="25"/>
      <c r="E24" s="26" t="s">
        <v>11</v>
      </c>
      <c r="F24" s="2">
        <v>155</v>
      </c>
      <c r="G24" s="18">
        <v>457.4</v>
      </c>
      <c r="H24" s="18">
        <v>1.89</v>
      </c>
      <c r="I24" s="18">
        <v>242.1</v>
      </c>
      <c r="J24" s="18">
        <v>30.2</v>
      </c>
      <c r="K24" s="18">
        <v>43</v>
      </c>
      <c r="L24" s="18">
        <v>453.5</v>
      </c>
      <c r="M24" s="18">
        <v>1.84</v>
      </c>
      <c r="N24" s="18">
        <v>245.9</v>
      </c>
      <c r="O24" s="18">
        <v>493.8</v>
      </c>
      <c r="P24" s="19">
        <v>534.9</v>
      </c>
    </row>
    <row r="25" spans="1:24" x14ac:dyDescent="0.25">
      <c r="A25" s="35"/>
      <c r="B25" s="28"/>
      <c r="C25" s="23"/>
      <c r="D25" s="25"/>
      <c r="E25" s="26"/>
      <c r="F25" s="2">
        <v>250</v>
      </c>
      <c r="G25" s="18">
        <v>634.4</v>
      </c>
      <c r="H25" s="18">
        <v>1.88</v>
      </c>
      <c r="I25" s="18">
        <v>337.1</v>
      </c>
      <c r="J25" s="18">
        <v>41.9</v>
      </c>
      <c r="K25" s="18">
        <v>84</v>
      </c>
      <c r="L25" s="18">
        <v>629.5</v>
      </c>
      <c r="M25" s="18">
        <v>1.84</v>
      </c>
      <c r="N25" s="18">
        <v>342</v>
      </c>
      <c r="O25" s="18">
        <v>745.4</v>
      </c>
      <c r="P25" s="19">
        <v>877</v>
      </c>
      <c r="R25" s="3" t="e">
        <f>MATCH(1,(Feuil2!A:A=V17)*(Feuil2!B:B=V20)*(Feuil2!C:C=S16)*(Feuil2!D:D=W21)*(Feuil2!E:E=S14)*(Feuil2!F:F=S11),0)</f>
        <v>#N/A</v>
      </c>
    </row>
    <row r="26" spans="1:24" x14ac:dyDescent="0.25">
      <c r="A26" s="35"/>
      <c r="B26" s="28"/>
      <c r="C26" s="23"/>
      <c r="D26" s="25"/>
      <c r="E26" s="26"/>
      <c r="F26" s="2">
        <v>350</v>
      </c>
      <c r="G26" s="18">
        <v>823.5</v>
      </c>
      <c r="H26" s="18">
        <v>1.92</v>
      </c>
      <c r="I26" s="18">
        <v>428.1</v>
      </c>
      <c r="J26" s="18">
        <v>54.4</v>
      </c>
      <c r="K26" s="18">
        <v>71</v>
      </c>
      <c r="L26" s="18">
        <v>817.8</v>
      </c>
      <c r="M26" s="18">
        <v>1.9</v>
      </c>
      <c r="N26" s="18">
        <v>429.9</v>
      </c>
      <c r="O26" s="18">
        <v>1004.5</v>
      </c>
      <c r="P26" s="19">
        <v>1129</v>
      </c>
    </row>
    <row r="27" spans="1:24" x14ac:dyDescent="0.25">
      <c r="A27" s="35"/>
      <c r="B27" s="28"/>
      <c r="C27" s="23"/>
      <c r="D27" s="25">
        <v>0.33</v>
      </c>
      <c r="E27" s="26" t="s">
        <v>10</v>
      </c>
      <c r="F27" s="2">
        <v>155</v>
      </c>
      <c r="G27" s="18">
        <v>377.57532483302975</v>
      </c>
      <c r="H27" s="18">
        <v>2.0807812499999998</v>
      </c>
      <c r="I27" s="18">
        <v>181.34365802382621</v>
      </c>
      <c r="J27" s="18">
        <v>25.419546874999998</v>
      </c>
      <c r="K27" s="18">
        <v>42.591549295774648</v>
      </c>
      <c r="L27" s="18">
        <v>375.2660674981658</v>
      </c>
      <c r="M27" s="18">
        <v>2.019315789473684</v>
      </c>
      <c r="N27" s="18">
        <v>185.32458711328218</v>
      </c>
      <c r="O27" s="18">
        <v>507.4</v>
      </c>
      <c r="P27" s="19">
        <v>638.20000000000005</v>
      </c>
      <c r="R27" s="3" t="e">
        <f>INDEX($G$3:$P$110,MATCH(1,(Feuil2!A:A=V17)*(Feuil2!B:B=V20)*(Feuil2!C:C=S16)*(Feuil2!D:D=W21)*(Feuil2!E:E=S14)*(Feuil2!F:F=S11),0))</f>
        <v>#N/A</v>
      </c>
    </row>
    <row r="28" spans="1:24" x14ac:dyDescent="0.25">
      <c r="A28" s="35"/>
      <c r="B28" s="28"/>
      <c r="C28" s="23"/>
      <c r="D28" s="25"/>
      <c r="E28" s="26"/>
      <c r="F28" s="2">
        <v>250</v>
      </c>
      <c r="G28" s="18">
        <v>563.93054037644208</v>
      </c>
      <c r="H28" s="18">
        <v>2.0506249999999997</v>
      </c>
      <c r="I28" s="18">
        <v>274.88297126839524</v>
      </c>
      <c r="J28" s="18">
        <v>37.810202205882355</v>
      </c>
      <c r="K28" s="18">
        <v>68.957746478873233</v>
      </c>
      <c r="L28" s="18"/>
      <c r="M28" s="18"/>
      <c r="N28" s="18"/>
      <c r="O28" s="18">
        <v>759</v>
      </c>
      <c r="P28" s="19">
        <v>880</v>
      </c>
    </row>
    <row r="29" spans="1:24" x14ac:dyDescent="0.25">
      <c r="A29" s="35"/>
      <c r="B29" s="28"/>
      <c r="C29" s="23"/>
      <c r="D29" s="25"/>
      <c r="E29" s="26"/>
      <c r="F29" s="2">
        <v>350</v>
      </c>
      <c r="G29" s="18">
        <v>743.43519125683054</v>
      </c>
      <c r="H29" s="18">
        <v>2.0305208333333331</v>
      </c>
      <c r="I29" s="18">
        <v>366.64246671338475</v>
      </c>
      <c r="J29" s="18">
        <v>49.808639705882349</v>
      </c>
      <c r="K29" s="18">
        <v>59.83098591549296</v>
      </c>
      <c r="L29" s="18">
        <v>739.41019809244324</v>
      </c>
      <c r="M29" s="18">
        <v>1.9795263157894736</v>
      </c>
      <c r="N29" s="18">
        <v>373.94073040241915</v>
      </c>
      <c r="O29" s="18">
        <v>1022.4</v>
      </c>
      <c r="P29" s="19">
        <v>1132</v>
      </c>
    </row>
    <row r="30" spans="1:24" ht="15.75" thickBot="1" x14ac:dyDescent="0.3">
      <c r="A30" s="35"/>
      <c r="B30" s="28"/>
      <c r="C30" s="23"/>
      <c r="D30" s="25"/>
      <c r="E30" s="26" t="s">
        <v>11</v>
      </c>
      <c r="F30" s="2">
        <v>155</v>
      </c>
      <c r="G30" s="18">
        <v>454.1229386763813</v>
      </c>
      <c r="H30" s="18">
        <v>1.8764590163934425</v>
      </c>
      <c r="I30" s="18">
        <v>240.36546448087432</v>
      </c>
      <c r="J30" s="18">
        <v>29.983630843958714</v>
      </c>
      <c r="K30" s="18">
        <v>42.691924711596847</v>
      </c>
      <c r="L30" s="18">
        <v>450.2508803885853</v>
      </c>
      <c r="M30" s="18">
        <v>1.8268172434729812</v>
      </c>
      <c r="N30" s="18">
        <v>244.13823922282941</v>
      </c>
      <c r="O30" s="18">
        <v>493.8</v>
      </c>
      <c r="P30" s="19">
        <v>534.9</v>
      </c>
    </row>
    <row r="31" spans="1:24" ht="15.75" x14ac:dyDescent="0.25">
      <c r="A31" s="35"/>
      <c r="B31" s="28"/>
      <c r="C31" s="23"/>
      <c r="D31" s="25"/>
      <c r="E31" s="26"/>
      <c r="F31" s="2">
        <v>250</v>
      </c>
      <c r="G31" s="18">
        <v>629.85481481481486</v>
      </c>
      <c r="H31" s="18">
        <v>1.8665306618093502</v>
      </c>
      <c r="I31" s="18">
        <v>334.68483302975108</v>
      </c>
      <c r="J31" s="18">
        <v>41.59980570734669</v>
      </c>
      <c r="K31" s="18">
        <v>83.398178506375231</v>
      </c>
      <c r="L31" s="18">
        <v>624.98992106860965</v>
      </c>
      <c r="M31" s="18">
        <v>1.8268172434729812</v>
      </c>
      <c r="N31" s="18">
        <v>339.54972677595629</v>
      </c>
      <c r="O31" s="18">
        <v>745.4</v>
      </c>
      <c r="P31" s="19">
        <v>877</v>
      </c>
      <c r="R31" s="47" t="s">
        <v>39</v>
      </c>
      <c r="S31" s="48" t="b">
        <f>IF(AND($G$13=-4,$G$11=-8,$D$6=155,$D$9="SE",OR($D$11="LN",$D$11="SN"),$G$15="ethylene glycol",$H$16=35%),'[1]-4-8'!R36,IF(AND($G$13=-4,$G$11=-8,$D$6=250,$D$9="SE",OR($D$11="LN",$D$11="SN"),$G$15="ethylene glycol",$H$16=35%),'[1]-4-8'!R37,IF(AND($G$13=-4,$G$11=-8,$D$6=350,$D$9="SE",OR($D$11="LN",$D$11="SN"),$G$15="ethylene glycol",$H$16=35%),'[1]-4-8'!R38,IF(AND($G$13=-4,$G$11=-8,$D$6=155,$D$9="HSS",OR($D$11="LN",$D$11="SN"),$G$15="ethylene glycol",$H$16=35%),'[1]-4-8'!R40,IF(AND($G$13=-4,$G$11=-8,$D$6=250,$D$9="HSS",OR($D$11="LN",$D$11="SN"),$G$15="ethylene glycol",$H$16=35%),'[1]-4-8'!R41,IF(AND($G$13=-4,$G$11=-8,$D$6=350,$D$9="HSS",OR($D$11="LN",$D$11="SN"),$G$15="ethylene glycol",$H$16=35%),'[1]-4-8'!R42,IF(AND($G$13=-4,$G$11=-8,$D$6=155,$D$9="SE",OR($D$11="LN",$D$11="SN"),$G$15="ethylene glycol",$H$16=33%),'[1]-4-8'!R25,IF(AND($G$13=-4,$G$11=-8,$D$6=250,$D$9="SE",OR($D$11="LN",$D$11="SN"),$G$15="ethylene glycol",$H$16=33%),'[1]-4-8'!R26,IF(AND($G$13=-4,$G$11=-8,$D$6=350,$D$9="SE",OR($D$11="LN",$D$11="SN"),$G$15="ethylene glycol",$H$16=33%),'[1]-4-8'!R27,IF(AND($G$13=-4,$G$11=-8,$D$6=155,$D$9="HSS",OR($D$11="LN",$D$11="SN"),$G$15="ethylene glycol",$H$16=33%),'[1]-4-8'!R29,IF(AND($G$13=-4,$G$11=-8,$D$6=250,$D$9="HSS",OR($D$11="LN",$D$11="SN"),$G$15="ethylene glycol",$H$16=33%),'[1]-4-8'!R30,IF(AND($G$13=-4,$G$11=-8,$D$6=350,$D$9="HSS",OR($D$11="LN",$D$11="SN"),$G$15="ethylene glycol",$H$16=33%),'[1]-4-8'!R31,IF(AND($G$13=-4,$G$11=-8,$D$6=155,$D$9="SE",$D$11="XLN",$G$15="ethylene glycol",$H$16=35%),'[1]-4-8'!R68,IF(AND($G$13=-4,$G$11=-8,$D$6=250,$D$9="SE",$D$11="XLN",$G$15="ethylene glycol",$H$16=35%),'[1]-4-8'!R69,IF(AND($G$13=-4,$G$11=-8,$D$6=350,$D$9="SE",$D$11="XLN",$G$15="ethylene glycol",$H$16=35%),'[1]-4-8'!R70,IF(AND($G$13=-4,$G$11=-8,$D$6=155,$D$9="HSS",$D$11="XLN",$G$15="ethylene glycol",$H$16=35%),'[1]-4-8'!R72,IF(AND($G$13=-4,$G$11=-8,$D$6=250,$D$9="HSS",$D$11="XLN",$G$15="ethylene glycol",$H$16=35%),'[1]-4-8'!R73,IF(AND($G$13=-4,$G$11=-8,$D$6=350,$D$9="HSS",$D$11="XLN",$G$15="ethylene glycol",$H$16=35%),'[1]-4-8'!R74,IF(AND($G$13=-4,$G$11=-8,$D$6=155,$D$9="SE",$D$11="XLN",$G$15="ethylene glycol",$H$16=33%),'[1]-4-8'!R57,IF(AND($G$13=-4,$G$11=-8,$D$6=250,$D$9="SE",$D$11="XLN",$G$15="ethylene glycol",$H$16=33%),'[1]-4-8'!R58,IF(AND($G$13=-4,$G$11=-8,$D$6=350,$D$9="SE",$D$11="XLN",$G$15="ethylene glycol",$H$16=33%),'[1]-4-8'!R59,IF(AND($G$13=-4,$G$11=-8,$D$6=155,$D$9="HSS",$D$11="LN",$G$15="ethylene glycol",$H$16=33%),'[1]-4-8'!R61,IF(AND($G$13=-4,$G$11=-8,$D$6=250,$D$9="HSS",$D$11="XLN",$G$15="ethylene glycol",$H$16=33%),'[1]-4-8'!R62,IF(AND($G$13=-4,$G$11=-8,$D$6=350,$D$9="HSS",$D$11="XLN",$G$15="ethylene glycol",$H$16=33%),'[1]-4-8'!R63,IF(AND($G$13=-4,$G$11=-8,$D$6=155,$D$9="SE",OR($D$11="LN",$D$11="SN"),$G$15="ethylene glycol",$H$16=30%),'[1]-4-8'!R14,IF(AND($G$13=-4,$G$11=-8,$D$6=250,$D$9="SE",OR($D$11="LN",$D$11="SN"),$G$15="ethylene glycol",$H$16=30%),'[1]-4-8'!R15,IF(AND($G$13=-4,$G$11=-8,$D$6=350,$D$9="SE",OR($D$11="LN",$D$11="SN"),$G$15="ethylene glycol",$H$16=30%),'[1]-4-8'!R16,IF(AND($G$13=-4,$G$11=-8,$D$6=155,$D$9="HSS",OR($D$11="LN",$D$11="SN"),$G$15="ethylene glycol",$H$16=30%),'[1]-4-8'!R18,IF(AND($G$13=-4,$G$11=-8,$D$6=250,$D$9="HSS",OR($D$11="LN",$D$11="SN"),$G$15="ethylene glycol",$H$16=30%),'[1]-4-8'!R19,IF(AND($G$13=-4,$G$11=-8,$D$6=350,$D$9="HSS",OR($D$11="LN",$D$11="SN"),$G$15="ethylene glycol",$H$16=30%),'[1]-4-8'!R20,IF(AND($G$13=-4,$G$11=-8,$D$6=155,$D$9="SE",OR($D$11="LN",$D$11="SN"),$G$15="propylene glycol",$H$16=35%),'[1]-4-8'!AD14,IF(AND($G$13=-4,V21=-8,$D$6=250,$D$9="SE",OR($D$11="LN",$D$11="SN"),$G$15="propylene glycol",$H$16=35%),'[1]-4-8'!AD15,IF(AND($G$13=-4,$G$11=-8,$D$6=350,$D$9="SE",OR($D$11="LN",$D$11="SN"),$G$15="propylene glycol",$H$16=35%),'[1]-4-8'!AD16,IF(AND($G$13=-4,V21=-8,$D$6=155,$D$9="HSS",OR($D$11="LN",$D$11="SN"),$G$15="propylene glycol",$H$16=35%),'[1]-4-8'!AD18,IF(AND($G$13=-4,$G$11=-8,$D$6=250,$D$9="HSS",OR($D$11="LN",$D$11="SN"),$G$15="propylene glycol",$H$16=35%),'[1]-4-8'!AD19,IF(AND($G$13=-4,$G$11=-8,$D$6=350,$D$9="HSS",OR($D$11="LN",$D$11="SN"),$G$15="propylene glycol",$H$16=35%),'[1]-4-8'!AD20,IF(AND($G$13=-4,$G$11=-8,$D$6=155,$D$9="SE",$D$11="XLN",$G$15="propylene glycol",$H$16=35%),'[1]-4-8'!AD14,IF(AND($G$13=-4,$G$11=-8,$D$6=250,$D$9="SE",$D$11="XLN",$G$15="propylene glycol",$H$16=35%),'[1]-4-8'!AD15,IF(AND($G$13=-4,$G$11=-8,$D$6=350,$D$9="SE",$D$11="XLN",$G$15="propylene glycol",$H$16=35%),'[1]-4-8'!AD16,IF(AND($G$13=-4,$G$11=-8,$D$6=155,$D$9="HSS",$D$11="XLN",$G$15="propylene glycol",$H$16=35%),'[1]-4-8'!AD18,IF(AND($G$13=-4,$G$11=-8,$D$6=250,$D$9="HSS",$D$11="XLN",$G$15="propylene glycol",$H$16=35%),'[1]-4-8'!AD19,IF(AND($G$13=-4,$G$11=-8,$D$6=350,$D$9="HSS",$D$11="XLN",$G$15="propylene glycol",$H$16=35%),'[1]-4-8'!AD20,IF(AND($G$13=-2,$G$11=-6,$D$6=155,$D$9="SE",OR($D$11="LN",$D$11="SN"),$G$15="ethylene glycol",$H$16=30%),'[1]-2-6'!R15,IF(AND($G$13=-2,$G$11=-6,$D$6=250,$D$9="SE",OR($D$11="LN",$D$11="SN"),$G$15="ethylene glycol",$H$16=30%),'[1]-2-6'!R16,IF(AND($G$13=-2,$G$11=-6,$D$6=350,$D$9="SE",OR($D$11="LN",$D$11="SN"),$G$15="ethylene glycol",$H$16=30%),'[1]-2-6'!R17,IF(AND($G$13=-2,$G$11=-6,$D$6=155,$D$9="HSS",OR($D$11="LN",$D$11="SN"),$G$15="ethylene glycol",$H$16=30%),'[1]-2-6'!R19,IF(AND($G$13=-2,$G$11=-6,$D$6=250,$D$9="HSS",OR($D$11="LN",$D$11="SN"),$G$15="ethylene glycol",$H$16=30%),'[1]-2-6'!R20,IF(AND($G$13=-2,$G$11=-6,$D$6=350,$D$9="HSS",OR($D$11="LN",$D$11="SN"),$G$15="ethylene glycol",$H$16=30%),'[1]-2-6'!R21,IF(AND($G$13=-2,$G$11=-6,$D$6=155,$D$9="SE",OR($D$11="LN",$D$11="SN"),$G$15="propylene glycol",$H$16=30%),'[1]-2-6'!AB15,IF(AND($G$13=-2,V21=-6,$D$6=250,$D$9="SE",OR($D$11="LN",$D$11="SN"),$G$15="propylene glycol",$H$16=30%),'[1]-2-6'!AB16,IF(AND($G$13=-2,$G$11=-6,$D$6=350,$D$9="SE",OR($D$11="LN",$D$11="SN"),$G$15="propylene glycol",$H$16=30%),'[1]-2-6'!AB17,IF(AND($G$13=-2,V21=-6,$D$6=155,$D$9="HSS",OR($D$11="LN",$D$11="SN"),$G$15="propylene glycol",$H$16=30%),'[1]-2-6'!AB19,IF(AND($G$13=-2,$G$11=-6,$D$6=250,$D$9="HSS",OR($D$11="LN",$D$11="SN"),$G$15="propylene glycol",$H$16=30%),'[1]-2-6'!AB20,IF(AND($G$13=-2,$G$11=-6,$D$6=350,$D$9="HSS",OR($D$11="LN",$D$11="SN"),$G$15="propylene glycol",$H$16=30%),'[1]-2-6'!AB21,IF(AND($G$13=-2,$G$11=-6,$D$6=155,$D$9="SE",$D$11="XLN",$G$15="propylene glycol",$H$16=30%),'[1]-2-6'!AB26,IF(AND($G$13=-2,$G$11=-6,$D$6=250,$D$9="SE",$D$11="XLN",$G$15="propylene glycol",$H$16=30%),'[1]-2-6'!AB27,IF(AND($G$13=-2,$G$11=-6,$D$6=350,$D$9="SE",$D$11="XLN",$G$15="propylene glycol",$H$16=30%),'[1]-2-6'!AB28,IF(AND($G$13=-2,$G$11=-6,$D$6=155,$D$9="HSS",$D$11="XLN",$G$15="propylene glycol",$H$16=30%),'[1]-2-6'!AB30,IF(AND($G$13=-4,$G$11=-8,$D$6=155,$D$9="SE",$D$11="XLN",$G$15="ethylene glycol",$H$16=30%),'[1]-4-8'!R46,IF(AND($G$13=-4,$G$11=-8,$D$6=250,$D$9="SE",$D$11="XLN",$G$15="ethylene glycol",$H$16=30%),'[1]-4-8'!R47,IF(AND($G$13=-4,$G$11=-8,$D$6=350,$D$9="SE",$D$11="XLN",$G$15="ethylene glycol",$H$16=30%),'[1]-4-8'!R48,IF(AND($G$13=-4,$G$11=-8,$D$6=155,$D$9="HSS",$D$11="XLN",$G$15="ethylene glycol",$H$16=30%),'[1]-4-8'!R50,IF(AND($G$13=-4,$G$11=-8,$D$6=250,$D$9="HSS",$D$11="XLN",$G$15="ethylene glycol",$H$16=30%),'[1]-4-8'!R51,IF(AND($G$13=-4,$G$11=-8,$D$6=350,$D$9="HSS",$D$11="XLN",$G$15="ethylene glycol",$H$16=30%),'[1]-4-8'!R52))))))))))))))))))))))))))))))))))))))))))))))))))))))))))))))))</f>
        <v>0</v>
      </c>
      <c r="T31" s="49" t="s">
        <v>40</v>
      </c>
      <c r="U31" s="50"/>
      <c r="V31" s="49" t="s">
        <v>6</v>
      </c>
      <c r="W31" s="48" t="b">
        <f>IF(AND($G$13=-4,$G$11=-8,$D$6=155,$D$9="SE",OR($D$11="LN",$D$11="SN"),$G$15="ethylene glycol",$H$16=35%),'[1]-4-8'!X36,IF(AND($G$13=-4,$G$11=-8,$D$6=250,$D$9="SE",OR($D$11="LN",$D$11="SN"),$G$15="ethylene glycol",$H$16=35%),'[1]-4-8'!X37,IF(AND($G$13=-4,$G$11=-8,$D$6=350,$D$9="SE",OR($D$11="LN",$D$11="SN"),$G$15="ethylene glycol",$H$16=35%),'[1]-4-8'!X38,IF(AND($G$13=-4,$G$11=-8,$D$6=155,$D$9="HSS",OR($D$11="LN",$D$11="SN"),$G$15="ethylene glycol",$H$16=35%),'[1]-4-8'!X40,IF(AND($G$13=-4,$G$11=-8,$D$6=250,$D$9="HSS",OR($D$11="LN",$D$11="SN"),$G$15="ethylene glycol",$H$16=35%),'[1]-4-8'!X41,IF(AND($G$13=-4,$G$11=-8,$D$6=350,$D$9="HSS",OR($D$11="LN",$D$11="SN"),$G$15="ethylene glycol",$H$16=35%),'[1]-4-8'!X42,IF(AND($G$13=-4,$G$11=-8,$D$6=155,$D$9="SE",OR($D$11="LN",$D$11="SN"),$G$15="ethylene glycol",$H$16=33%),'[1]-4-8'!X25,IF(AND($G$13=-4,$G$11=-8,$D$6=250,$D$9="SE",OR($D$11="LN",$D$11="SN"),$G$15="ethylene glycol",$H$16=33%),'[1]-4-8'!X26,IF(AND($G$13=-4,$G$11=-8,$D$6=350,$D$9="SE",OR($D$11="LN",$D$11="SN"),$G$15="ethylene glycol",$H$16=33%),'[1]-4-8'!X27,IF(AND($G$13=-4,$G$11=-8,$D$6=155,$D$9="HSS",OR($D$11="LN",$D$11="SN"),$G$15="ethylene glycol",$H$16=33%),'[1]-4-8'!X29,IF(AND($G$13=-4,$G$11=-8,$D$6=250,$D$9="HSS",OR($D$11="LN",$D$11="SN"),$G$15="ethylene glycol",$H$16=33%),'[1]-4-8'!X30,IF(AND($G$13=-4,$G$11=-8,$D$6=350,$D$9="HSS",OR($D$11="LN",$D$11="SN"),$G$15="ethylene glycol",$H$16=33%),'[1]-4-8'!X31,IF(AND($G$13=-4,$G$11=-8,$D$6=155,$D$9="SE",$D$11="XLN",$G$15="ethylene glycol",$H$16=35%),'[1]-4-8'!X68,IF(AND($G$13=-4,$G$11=-8,$D$6=250,$D$9="SE",$D$11="XLN",$G$15="ethylene glycol",$H$16=35%),'[1]-4-8'!X69,IF(AND($G$13=-4,$G$11=-8,$D$6=350,$D$9="SE",$D$11="XLN",$G$15="ethylene glycol",$H$16=35%),'[1]-4-8'!X70,IF(AND($G$13=-4,$G$11=-8,$D$6=155,$D$9="HSS",$D$11="XLN",$G$15="ethylene glycol",$H$16=35%),'[1]-4-8'!X72,IF(AND($G$13=-4,$G$11=-8,$D$6=250,$D$9="HSS",$D$11="XLN",$G$15="ethylene glycol",$H$16=35%),'[1]-4-8'!X73,IF(AND($G$13=-4,$G$11=-8,$D$6=350,$D$9="HSS",$D$11="XLN",$G$15="ethylene glycol",$H$16=35%),'[1]-4-8'!X74,IF(AND($G$13=-4,$G$11=-8,$D$6=155,$D$9="SE",$D$11="XLN",$G$15="ethylene glycol",$H$16=33%),'[1]-4-8'!X57,IF(AND($G$13=-4,$G$11=-8,$D$6=250,$D$9="SE",$D$11="XLN",$G$15="ethylene glycol",$H$16=33%),'[1]-4-8'!X58,IF(AND($G$13=-4,$G$11=-8,$D$6=350,$D$9="SE",$D$11="XLN",$G$15="ethylene glycol",$H$16=33%),'[1]-4-8'!X59,IF(AND($G$13=-4,$G$11=-8,$D$6=155,$D$9="HSS",$D$11="LN",$G$15="ethylene glycol",$H$16=33%),'[1]-4-8'!X61,IF(AND($G$13=-4,$G$11=-8,$D$6=250,$D$9="HSS",$D$11="XLN",$G$15="ethylene glycol",$H$16=33%),'[1]-4-8'!X62,IF(AND($G$13=-4,$G$11=-8,$D$6=350,$D$9="HSS",$D$11="XLN",$G$15="ethylene glycol",$H$16=33%),'[1]-4-8'!X63,IF(AND($G$13=-4,$G$11=-8,$D$6=155,$D$9="SE",OR($D$11="LN",$D$11="SN"),$G$15="ethylene glycol",$H$16=30%),'[1]-4-8'!X14,IF(AND($G$13=-4,$G$11=-8,$D$6=250,$D$9="SE",OR($D$11="LN",$D$11="SN"),$G$15="ethylene glycol",$H$16=30%),'[1]-4-8'!X15,IF(AND($G$13=-4,$G$11=-8,$D$6=350,$D$9="SE",OR($D$11="LN",$D$11="SN"),$G$15="ethylene glycol",$H$16=30%),'[1]-4-8'!X16,IF(AND($G$13=-4,$G$11=-8,$D$6=155,$D$9="HSS",OR($D$11="LN",$D$11="SN"),$G$15="ethylene glycol",$H$16=30%),'[1]-4-8'!X18,IF(AND($G$13=-4,$G$11=-8,$D$6=250,$D$9="HSS",OR($D$11="LN",$D$11="SN"),$G$15="ethylene glycol",$H$16=30%),'[1]-4-8'!X19,IF(AND($G$13=-4,$G$11=-8,$D$6=350,$D$9="HSS",OR($D$11="LN",$D$11="SN"),$G$15="ethylene glycol",$H$16=30%),'[1]-4-8'!X20,IF(AND($G$13=-4,$G$11=-8,$D$6=155,$D$9="SE",OR($D$11="LN",$D$11="SN"),$G$15="propylene glycol",$H$16=35%),'[1]-4-8'!AJ25,IF(AND($G$13=-4,V21=-8,$D$6=250,$D$9="SE",OR($D$11="LN",$D$11="SN"),$G$15="propylene glycol",$H$16=35%),'[1]-4-8'!AJ26,IF(AND($G$13=-4,$G$11=-8,$D$6=350,$D$9="SE",OR($D$11="LN",$D$11="SN"),$G$15="propylene glycol",$H$16=35%),'[1]-4-8'!AJ27,IF(AND($G$13=-4,V21=-8,$D$6=155,$D$9="HSS",OR($D$11="LN",$D$11="SN"),$G$15="propylene glycol",$H$16=35%),'[1]-4-8'!AJ29,IF(AND($G$13=-4,$G$11=-8,$D$6=250,$D$9="HSS",OR($D$11="LN",$D$11="SN"),$G$15="propylene glycol",$H$16=35%),'[1]-4-8'!AJ30,IF(AND($G$13=-4,$G$11=-8,$D$6=350,$D$9="HSS",OR($D$11="LN",$D$11="SN"),$G$15="propylene glycol",$H$16=35%),'[1]-4-8'!AJ31,IF(AND($G$13=-4,$G$11=-8,$D$6=155,$D$9="SE",$D$11="XLN",$G$15="propylene glycol",$H$16=35%),'[1]-4-8'!AJ14,IF(AND($G$13=-4,$G$11=-8,$D$6=250,$D$9="SE",$D$11="XLN",$G$15="propylene glycol",$H$16=35%),'[1]-4-8'!AJ15,IF(AND($G$13=-4,$G$11=-8,$D$6=350,$D$9="SE",$D$11="XLN",$G$15="propylene glycol",$H$16=35%),'[1]-4-8'!AJ16,IF(AND($G$13=-4,$G$11=-8,$D$6=155,$D$9="HSS",$D$11="XLN",$G$15="propylene glycol",$H$16=35%),'[1]-4-8'!AJ18,IF(AND($G$13=-4,$G$11=-8,$D$6=250,$D$9="HSS",$D$11="XLN",$G$15="propylene glycol",$H$16=35%),'[1]-4-8'!AJ19,IF(AND($G$13=-4,$G$11=-8,$D$6=350,$D$9="HSS",$D$11="XLN",$G$15="propylene glycol",$H$16=35%),'[1]-4-8'!AJ20,IF(AND($G$13=-2,$G$11=-6,$D$6=155,$D$9="SE",OR($D$11="LN",$D$11="SN"),$G$15="ethylene glycol",$H$16=30%),'[1]-2-6'!X15,IF(AND($G$13=-2,$G$11=-6,$D$6=250,$D$9="SE",OR($D$11="LN",$D$11="SN"),$G$15="ethylene glycol",$H$16=30%),'[1]-2-6'!X16,IF(AND($G$13=-2,$G$11=-6,$D$6=350,$D$9="SE",OR($D$11="LN",$D$11="SN"),$G$15="ethylene glycol",$H$16=30%),'[1]-2-6'!X17,IF(AND($G$13=-2,$G$11=-6,$D$6=155,$D$9="HSS",OR($D$11="LN",$D$11="SN"),$G$15="ethylene glycol",$H$16=30%),'[1]-2-6'!X19,IF(AND($G$13=-2,$G$11=-6,$D$6=250,$D$9="HSS",OR($D$11="LN",$D$11="SN"),$G$15="ethylene glycol",$H$16=30%),'[1]-2-6'!X20,IF(AND($G$13=-2,$G$11=-6,$D$6=350,$D$9="HSS",OR($D$11="LN",$D$11="SN"),$G$15="ethylene glycol",$H$16=30%),'[1]-2-6'!X21,IF(AND($G$13=-2,$G$11=-6,$D$6=155,$D$9="SE",OR($D$11="LN",$D$11="SN"),$G$15="propylene glycol",$H$16=30%),'[1]-2-6'!AH15,IF(AND($G$13=-2,V21=-6,$D$6=250,$D$9="SE",OR($D$11="LN",$D$11="SN"),$G$15="propylene glycol",$H$16=30%),'[1]-2-6'!AH16,IF(AND($G$13=-2,$G$11=-6,$D$6=350,$D$9="SE",OR($D$11="LN",$D$11="SN"),$G$15="propylene glycol",$H$16=30%),'[1]-2-6'!AH17,IF(AND($G$13=-2,V21=-6,$D$6=155,$D$9="HSS",OR($D$11="LN",$D$11="SN"),$G$15="propylene glycol",$H$16=30%),'[1]-2-6'!AH19,IF(AND($G$13=-2,$G$11=-6,$D$6=250,$D$9="HSS",OR($D$11="LN",$D$11="SN"),$G$15="propylene glycol",$H$16=30%),'[1]-2-6'!AH20,IF(AND($G$13=-2,$G$11=-6,$D$6=350,$D$9="HSS",OR($D$11="LN",$D$11="SN"),$G$15="propylene glycol",$H$16=30%),'[1]-2-6'!AH21,IF(AND($G$13=-2,$G$11=-6,$D$6=155,$D$9="SE",$D$11="XLN",$G$15="propylene glycol",$H$16=30%),'[1]-2-6'!AH26,IF(AND($G$13=-2,$G$11=-6,$D$6=250,$D$9="SE",$D$11="XLN",$G$15="propylene glycol",$H$16=30%),'[1]-2-6'!AH27,IF(AND($G$13=-2,$G$11=-6,$D$6=350,$D$9="SE",$D$11="XLN",$G$15="propylene glycol",$H$16=30%),'[1]-2-6'!AH28,IF(AND($G$13=-2,$G$11=-6,$D$6=155,$D$9="HSS",$D$11="XLN",$G$15="propylene glycol",$H$16=30%),'[1]-2-6'!AH30,IF(AND($G$13=-4,$G$11=-8,$D$6=155,$D$9="SE",$D$11="XLN",$G$15="ethylene glycol",$H$16=30%),'[1]-4-8'!X46,IF(AND($G$13=-4,$G$11=-8,$D$6=250,$D$9="SE",$D$11="XLN",$G$15="ethylene glycol",$H$16=30%),'[1]-4-8'!X47,IF(AND($G$13=-4,$G$11=-8,$D$6=350,$D$9="SE",$D$11="XLN",$G$15="ethylene glycol",$H$16=30%),'[1]-4-8'!X48,IF(AND($G$13=-4,$G$11=-8,$D$6=155,$D$9="HSS",$D$11="XLN",$G$15="ethylene glycol",$H$16=30%),'[1]-4-8'!X50,IF(AND($G$13=-4,$G$11=-8,$D$6=250,$D$9="HSS",$D$11="XLN",$G$15="ethylene glycol",$H$16=30%),'[1]-4-8'!X51,IF(AND($G$13=-4,$G$11=-8,$D$6=350,$D$9="HSS",$D$11="XLN",$G$15="ethylene glycol",$H$16=30%),'[1]-4-8'!X52))))))))))))))))))))))))))))))))))))))))))))))))))))))))))))))))</f>
        <v>0</v>
      </c>
      <c r="X31" s="51"/>
    </row>
    <row r="32" spans="1:24" ht="15.75" x14ac:dyDescent="0.25">
      <c r="A32" s="35"/>
      <c r="B32" s="28"/>
      <c r="C32" s="23"/>
      <c r="D32" s="25"/>
      <c r="E32" s="26"/>
      <c r="F32" s="2">
        <v>350</v>
      </c>
      <c r="G32" s="19">
        <v>817.6</v>
      </c>
      <c r="H32" s="19">
        <v>1.93</v>
      </c>
      <c r="I32" s="19">
        <v>423.3</v>
      </c>
      <c r="J32" s="19">
        <v>54.85</v>
      </c>
      <c r="K32" s="19">
        <v>72</v>
      </c>
      <c r="L32" s="19">
        <v>812.1</v>
      </c>
      <c r="M32" s="19">
        <v>1.89</v>
      </c>
      <c r="N32" s="19">
        <v>428.8</v>
      </c>
      <c r="O32" s="18">
        <v>1004.5</v>
      </c>
      <c r="P32" s="19">
        <v>1129</v>
      </c>
      <c r="R32" s="37"/>
      <c r="S32" s="40"/>
      <c r="T32" s="39"/>
      <c r="U32" s="4"/>
      <c r="V32" s="39"/>
      <c r="W32" s="40"/>
      <c r="X32" s="6"/>
    </row>
    <row r="33" spans="1:24" ht="15.75" x14ac:dyDescent="0.25">
      <c r="A33" s="35"/>
      <c r="B33" s="28"/>
      <c r="C33" s="23"/>
      <c r="D33" s="25">
        <v>0.35</v>
      </c>
      <c r="E33" s="26" t="s">
        <v>10</v>
      </c>
      <c r="F33" s="2">
        <v>155</v>
      </c>
      <c r="G33" s="18">
        <v>375.68190649666059</v>
      </c>
      <c r="H33" s="18">
        <v>2.0807812499999998</v>
      </c>
      <c r="I33" s="18">
        <v>181.00093436113056</v>
      </c>
      <c r="J33" s="18">
        <v>25.581750000000003</v>
      </c>
      <c r="K33" s="18">
        <v>43.183098591549296</v>
      </c>
      <c r="L33" s="18">
        <v>373.32527512839323</v>
      </c>
      <c r="M33" s="18">
        <v>2.019315789473684</v>
      </c>
      <c r="N33" s="18">
        <v>184.9788322865783</v>
      </c>
      <c r="O33" s="18">
        <v>507.4</v>
      </c>
      <c r="P33" s="19">
        <v>638.20000000000005</v>
      </c>
      <c r="R33" s="37" t="s">
        <v>1</v>
      </c>
      <c r="S33" s="38" t="b">
        <f>IF(AND($G$13=-4,$G$11=-8,$D$6=155,$D$9="SE",OR($D$11="LN",$D$11="SN"),$G$15="ethylene glycol",$H$16=35%),'[1]-4-8'!S36,IF(AND($G$13=-4,$G$11=-8,$D$6=250,$D$9="SE",OR($D$11="LN",$D$11="SN"),$G$15="ethylene glycol",$H$16=35%),'[1]-4-8'!S37,IF(AND($G$13=-4,$G$11=-8,$D$6=350,$D$9="SE",OR($D$11="LN",$D$11="SN"),$G$15="ethylene glycol",$H$16=35%),'[1]-4-8'!S38,IF(AND($G$13=-4,$G$11=-8,$D$6=155,$D$9="HSS",OR($D$11="LN",$D$11="SN"),$G$15="ethylene glycol",$H$16=35%),'[1]-4-8'!S40,IF(AND($G$13=-4,$G$11=-8,$D$6=250,$D$9="HSS",OR($D$11="LN",$D$11="SN"),$G$15="ethylene glycol",$H$16=35%),'[1]-4-8'!S41,IF(AND($G$13=-4,$G$11=-8,$D$6=350,$D$9="HSS",OR($D$11="LN",$D$11="SN"),$G$15="ethylene glycol",$H$16=35%),'[1]-4-8'!S42,IF(AND($G$13=-4,$G$11=-8,$D$6=155,$D$9="SE",OR($D$11="LN",$D$11="SN"),$G$15="ethylene glycol",$H$16=33%),'[1]-4-8'!S25,IF(AND($G$13=-4,$G$11=-8,$D$6=250,$D$9="SE",OR($D$11="LN",$D$11="SN"),$G$15="ethylene glycol",$H$16=33%),'[1]-4-8'!S26,IF(AND($G$13=-4,$G$11=-8,$D$6=350,$D$9="SE",OR($D$11="LN",$D$11="SN"),$G$15="ethylene glycol",$H$16=33%),'[1]-4-8'!S27,IF(AND($G$13=-4,$G$11=-8,$D$6=155,$D$9="HSS",OR($D$11="LN",$D$11="SN"),$G$15="ethylene glycol",$H$16=33%),'[1]-4-8'!S29,IF(AND($G$13=-4,$G$11=-8,$D$6=250,$D$9="HSS",OR($D$11="LN",$D$11="SN"),$G$15="ethylene glycol",$H$16=33%),'[1]-4-8'!S30,IF(AND($G$13=-4,$G$11=-8,$D$6=350,$D$9="HSS",OR($D$11="LN",$D$11="SN"),$G$15="ethylene glycol",$H$16=33%),'[1]-4-8'!S31,IF(AND($G$13=-4,$G$11=-8,$D$6=155,$D$9="SE",$D$11="XLN",$G$15="ethylene glycol",$H$16=35%),'[1]-4-8'!S68,IF(AND($G$13=-4,$G$11=-8,$D$6=250,$D$9="SE",$D$11="XLN",$G$15="ethylene glycol",$H$16=35%),'[1]-4-8'!S69,IF(AND($G$13=-4,$G$11=-8,$D$6=350,$D$9="SE",$D$11="XLN",$G$15="ethylene glycol",$H$16=35%),'[1]-4-8'!S70,IF(AND($G$13=-4,$G$11=-8,$D$6=155,$D$9="HSS",$D$11="XLN",$G$15="ethylene glycol",$H$16=35%),'[1]-4-8'!S72,IF(AND($G$13=-4,$G$11=-8,$D$6=250,$D$9="HSS",$D$11="XLN",$G$15="ethylene glycol",$H$16=35%),'[1]-4-8'!S73,IF(AND($G$13=-4,$G$11=-8,$D$6=350,$D$9="HSS",$D$11="XLN",$G$15="ethylene glycol",$H$16=35%),'[1]-4-8'!S74,IF(AND($G$13=-4,$G$11=-8,$D$6=155,$D$9="SE",$D$11="XLN",$G$15="ethylene glycol",$H$16=33%),'[1]-4-8'!S57,IF(AND($G$13=-4,$G$11=-8,$D$6=250,$D$9="SE",$D$11="XLN",$G$15="ethylene glycol",$H$16=33%),'[1]-4-8'!S58,IF(AND($G$13=-4,$G$11=-8,$D$6=350,$D$9="SE",$D$11="XLN",$G$15="ethylene glycol",$H$16=33%),'[1]-4-8'!S59,IF(AND($G$13=-4,$G$11=-8,$D$6=155,$D$9="HSS",$D$11="LN",$G$15="ethylene glycol",$H$16=33%),'[1]-4-8'!S61,IF(AND($G$13=-4,$G$11=-8,$D$6=250,$D$9="HSS",$D$11="XLN",$G$15="ethylene glycol",$H$16=33%),'[1]-4-8'!S62,IF(AND($G$13=-4,$G$11=-8,$D$6=350,$D$9="HSS",$D$11="XLN",$G$15="ethylene glycol",$H$16=33%),'[1]-4-8'!S63,IF(AND($G$13=-4,$G$11=-8,$D$6=155,$D$9="SE",OR($D$11="LN",$D$11="SN"),$G$15="ethylene glycol",$H$16=30%),'[1]-4-8'!S14,IF(AND($G$13=-4,$G$11=-8,$D$6=250,$D$9="SE",OR($D$11="LN",$D$11="SN"),$G$15="ethylene glycol",$H$16=30%),'[1]-4-8'!S15,IF(AND($G$13=-4,$G$11=-8,$D$6=350,$D$9="SE",OR($D$11="LN",$D$11="SN"),$G$15="ethylene glycol",$H$16=30%),'[1]-4-8'!S16,IF(AND($G$13=-4,$G$11=-8,$D$6=155,$D$9="HSS",OR($D$11="LN",$D$11="SN"),$G$15="ethylene glycol",$H$16=30%),'[1]-4-8'!S18,IF(AND($G$13=-4,$G$11=-8,$D$6=250,$D$9="HSS",OR($D$11="LN",$D$11="SN"),$G$15="ethylene glycol",$H$16=30%),'[1]-4-8'!S19,IF(AND($G$13=-4,$G$11=-8,$D$6=350,$D$9="HSS",OR($D$11="LN",$D$11="SN"),$G$15="ethylene glycol",$H$16=30%),'[1]-4-8'!S20,IF(AND($G$13=-4,$G$11=-8,$D$6=155,$D$9="SE",OR($D$11="LN",$D$11="SN"),$G$15="propylene glycol",$H$16=35%),'[1]-4-8'!AE25,IF(AND($G$13=-4,V21=-8,$D$6=250,$D$9="SE",OR($D$11="LN",$D$11="SN"),$G$15="propylene glycol",$H$16=35%),'[1]-4-8'!AE26,IF(AND($G$13=-4,$G$11=-8,$D$6=350,$D$9="SE",OR($D$11="LN",$D$11="SN"),$G$15="propylene glycol",$H$16=35%),'[1]-4-8'!AE27,IF(AND($G$13=-4,V21=-8,$D$6=155,$D$9="HSS",OR($D$11="LN",$D$11="SN"),$G$15="propylene glycol",$H$16=35%),'[1]-4-8'!AE29,IF(AND($G$13=-4,$G$11=-8,$D$6=250,$D$9="HSS",OR($D$11="LN",$D$11="SN"),$G$15="propylene glycol",$H$16=35%),'[1]-4-8'!AE30,IF(AND($G$13=-4,$G$11=-8,$D$6=350,$D$9="HSS",OR($D$11="LN",$D$11="SN"),$G$15="propylene glycol",$H$16=35%),'[1]-4-8'!AE31,IF(AND($G$13=-4,$G$11=-8,$D$6=155,$D$9="SE",$D$11="XLN",$G$15="propylene glycol",$H$16=35%),'[1]-4-8'!AE14,IF(AND($G$13=-4,$G$11=-8,$D$6=250,$D$9="SE",$D$11="XLN",$G$15="propylene glycol",$H$16=35%),'[1]-4-8'!AE15,IF(AND($G$13=-4,$G$11=-8,$D$6=350,$D$9="SE",$D$11="XLN",$G$15="propylene glycol",$H$16=35%),'[1]-4-8'!AE16,IF(AND($G$13=-4,$G$11=-8,$D$6=155,$D$9="HSS",$D$11="XLN",$G$15="propylene glycol",$H$16=35%),'[1]-4-8'!AE18,IF(AND($G$13=-4,$G$11=-8,$D$6=250,$D$9="HSS",$D$11="XLN",$G$15="propylene glycol",$H$16=35%),'[1]-4-8'!AE19,IF(AND($G$13=-4,$G$11=-8,$D$6=350,$D$9="HSS",$D$11="XLN",$G$15="propylene glycol",$H$16=35%),'[1]-4-8'!AE20,IF(AND($G$13=-2,$G$11=-6,$D$6=155,$D$9="SE",OR($D$11="LN",$D$11="SN"),$G$15="ethylene glycol",$H$16=30%),'[1]-2-6'!S15,IF(AND($G$13=-2,$G$11=-6,$D$6=250,$D$9="SE",OR($D$11="LN",$D$11="SN"),$G$15="ethylene glycol",$H$16=30%),'[1]-2-6'!S16,IF(AND($G$13=-2,$G$11=-6,$D$6=350,$D$9="SE",OR($D$11="LN",$D$11="SN"),$G$15="ethylene glycol",$H$16=30%),'[1]-2-6'!S17,IF(AND($G$13=-2,$G$11=-6,$D$6=155,$D$9="HSS",OR($D$11="LN",$D$11="SN"),$G$15="ethylene glycol",$H$16=30%),'[1]-2-6'!S19,IF(AND($G$13=-2,$G$11=-6,$D$6=250,$D$9="HSS",OR($D$11="LN",$D$11="SN"),$G$15="ethylene glycol",$H$16=30%),'[1]-2-6'!S20,IF(AND($G$13=-2,$G$11=-6,$D$6=350,$D$9="HSS",OR($D$11="LN",$D$11="SN"),$G$15="ethylene glycol",$H$16=30%),'[1]-2-6'!S21,IF(AND($G$13=-2,$G$11=-6,$D$6=155,$D$9="SE",OR($D$11="LN",$D$11="SN"),$G$15="propylene glycol",$H$16=30%),'[1]-2-6'!AC15,IF(AND($G$13=-2,V21=-6,$D$6=250,$D$9="SE",OR($D$11="LN",$D$11="SN"),$G$15="propylene glycol",$H$16=30%),'[1]-2-6'!AC16,IF(AND($G$13=-2,$G$11=-6,$D$6=350,$D$9="SE",OR($D$11="LN",$D$11="SN"),$G$15="propylene glycol",$H$16=30%),'[1]-2-6'!AC17,IF(AND($G$13=-2,V21=-6,$D$6=155,$D$9="HSS",OR($D$11="LN",$D$11="SN"),$G$15="propylene glycol",$H$16=30%),'[1]-2-6'!AC19,IF(AND($G$13=-2,$G$11=-6,$D$6=250,$D$9="HSS",OR($D$11="LN",$D$11="SN"),$G$15="propylene glycol",$H$16=30%),'[1]-2-6'!AC20,IF(AND($G$13=-2,$G$11=-6,$D$6=350,$D$9="HSS",OR($D$11="LN",$D$11="SN"),$G$15="propylene glycol",$H$16=30%),'[1]-2-6'!AC21,IF(AND($G$13=-2,$G$11=-6,$D$6=155,$D$9="SE",$D$11="XLN",$G$15="propylene glycol",$H$16=30%),'[1]-2-6'!AC26,IF(AND($G$13=-2,$G$11=-6,$D$6=250,$D$9="SE",$D$11="XLN",$G$15="propylene glycol",$H$16=30%),'[1]-2-6'!AC27,IF(AND($G$13=-2,$G$11=-6,$D$6=350,$D$9="SE",$D$11="XLN",$G$15="propylene glycol",$H$16=30%),'[1]-2-6'!AC28,IF(AND($G$13=-2,$G$11=-6,$D$6=155,$D$9="HSS",$D$11="XLN",$G$15="propylene glycol",$H$16=30%),'[1]-2-6'!AC30,IF(AND($G$13=-4,$G$11=-8,$D$6=155,$D$9="SE",$D$11="XLN",$G$15="ethylene glycol",$H$16=30%),'[1]-4-8'!S46,IF(AND($G$13=-4,$G$11=-8,$D$6=250,$D$9="SE",$D$11="XLN",$G$15="ethylene glycol",$H$16=30%),'[1]-4-8'!S47,IF(AND($G$13=-4,$G$11=-8,$D$6=350,$D$9="SE",$D$11="XLN",$G$15="ethylene glycol",$H$16=30%),'[1]-4-8'!S48,IF(AND($G$13=-4,$G$11=-8,$D$6=155,$D$9="HSS",$D$11="XLN",$G$15="ethylene glycol",$H$16=30%),'[1]-4-8'!S50,IF(AND($G$13=-4,$G$11=-8,$D$6=250,$D$9="HSS",$D$11="XLN",$G$15="ethylene glycol",$H$16=30%),'[1]-4-8'!S51,IF(AND($G$13=-4,$G$11=-8,$D$6=350,$D$9="HSS",$D$11="XLN",$G$15="ethylene glycol",$H$16=30%),'[1]-4-8'!S52))))))))))))))))))))))))))))))))))))))))))))))))))))))))))))))))</f>
        <v>0</v>
      </c>
      <c r="T33" s="39"/>
      <c r="U33" s="4"/>
      <c r="V33" s="41" t="s">
        <v>7</v>
      </c>
      <c r="W33" s="38" t="b">
        <f>IF(AND($G$13=-4,$G$11=-8,$D$6=155,$D$9="SE",OR($D$11="LN",$D$11="SN"),$G$15="ethylene glycol",$H$16=35%),'[1]-4-8'!Y36,IF(AND($G$13=-4,$G$11=-8,$D$6=250,$D$9="SE",OR($D$11="LN",$D$11="SN"),$G$15="ethylene glycol",$H$16=35%),'[1]-4-8'!Y37,IF(AND($G$13=-4,$G$11=-8,$D$6=350,$D$9="SE",OR($D$11="LN",$D$11="SN"),$G$15="ethylene glycol",$H$16=35%),'[1]-4-8'!Y38,IF(AND($G$13=-4,$G$11=-8,$D$6=155,$D$9="HSS",OR($D$11="LN",$D$11="SN"),$G$15="ethylene glycol",$H$16=35%),'[1]-4-8'!Y40,IF(AND($G$13=-4,$G$11=-8,$D$6=250,$D$9="HSS",OR($D$11="LN",$D$11="SN"),$G$15="ethylene glycol",$H$16=35%),'[1]-4-8'!Y41,IF(AND($G$13=-4,$G$11=-8,$D$6=350,$D$9="HSS",OR($D$11="LN",$D$11="SN"),$G$15="ethylene glycol",$H$16=35%),'[1]-4-8'!Y42,IF(AND($G$13=-4,$G$11=-8,$D$6=155,$D$9="SE",OR($D$11="LN",$D$11="SN"),$G$15="ethylene glycol",$H$16=33%),'[1]-4-8'!Y25,IF(AND($G$13=-4,$G$11=-8,$D$6=250,$D$9="SE",OR($D$11="LN",$D$11="SN"),$G$15="ethylene glycol",$H$16=33%),'[1]-4-8'!Y26,IF(AND($G$13=-4,$G$11=-8,$D$6=350,$D$9="SE",OR($D$11="LN",$D$11="SN"),$G$15="ethylene glycol",$H$16=33%),'[1]-4-8'!Y27,IF(AND($G$13=-4,$G$11=-8,$D$6=155,$D$9="HSS",OR($D$11="LN",$D$11="SN"),$G$15="ethylene glycol",$H$16=33%),'[1]-4-8'!Y29,IF(AND($G$13=-4,$G$11=-8,$D$6=250,$D$9="HSS",OR($D$11="LN",$D$11="SN"),$G$15="ethylene glycol",$H$16=33%),'[1]-4-8'!Y30,IF(AND($G$13=-4,$G$11=-8,$D$6=350,$D$9="HSS",OR($D$11="LN",$D$11="SN"),$G$15="ethylene glycol",$H$16=33%),'[1]-4-8'!Y31,IF(AND($G$13=-4,$G$11=-8,$D$6=155,$D$9="SE",$D$11="XLN",$G$15="ethylene glycol",$H$16=35%),'[1]-4-8'!Y68,IF(AND($G$13=-4,$G$11=-8,$D$6=250,$D$9="SE",$D$11="XLN",$G$15="ethylene glycol",$H$16=35%),'[1]-4-8'!Y69,IF(AND($G$13=-4,$G$11=-8,$D$6=350,$D$9="SE",$D$11="XLN",$G$15="ethylene glycol",$H$16=35%),'[1]-4-8'!Y70,IF(AND($G$13=-4,$G$11=-8,$D$6=155,$D$9="HSS",$D$11="XLN",$G$15="ethylene glycol",$H$16=35%),'[1]-4-8'!R72,IF(AND($G$13=-4,$G$11=-8,$D$6=250,$D$9="HSS",$D$11="XLN",$G$15="ethylene glycol",$H$16=35%),'[1]-4-8'!Y73,IF(AND($G$13=-4,$G$11=-8,$D$6=350,$D$9="HSS",$D$11="XLN",$G$15="ethylene glycol",$H$16=35%),'[1]-4-8'!Y74,IF(AND($G$13=-4,$G$11=-8,$D$6=155,$D$9="SE",$D$11="XLN",$G$15="ethylene glycol",$H$16=33%),'[1]-4-8'!Y57,IF(AND($G$13=-4,$G$11=-8,$D$6=250,$D$9="SE",$D$11="XLN",$G$15="ethylene glycol",$H$16=33%),'[1]-4-8'!Y58,IF(AND($G$13=-4,$G$11=-8,$D$6=350,$D$9="SE",$D$11="XLN",$G$15="ethylene glycol",$H$16=33%),'[1]-4-8'!Y59,IF(AND($G$13=-4,$G$11=-8,$D$6=155,$D$9="HSS",$D$11="LN",$G$15="ethylene glycol",$H$16=33%),'[1]-4-8'!Y61,IF(AND($G$13=-4,$G$11=-8,$D$6=250,$D$9="HSS",$D$11="XLN",$G$15="ethylene glycol",$H$16=33%),'[1]-4-8'!Y62,IF(AND($G$13=-4,$G$11=-8,$D$6=350,$D$9="HSS",$D$11="XLN",$G$15="ethylene glycol",$H$16=33%),'[1]-4-8'!Y63,IF(AND($G$13=-4,$G$11=-8,$D$6=155,$D$9="SE",OR($D$11="LN",$D$11="SN"),$G$15="ethylene glycol",$H$16=30%),'[1]-4-8'!Y14,IF(AND($G$13=-4,$G$11=-8,$D$6=250,$D$9="SE",OR($D$11="LN",$D$11="SN"),$G$15="ethylene glycol",$H$16=30%),'[1]-4-8'!X15,IF(AND($G$13=-4,$G$11=-8,$D$6=350,$D$9="SE",OR($D$11="LN",$D$11="SN"),$G$15="ethylene glycol",$H$16=30%),'[1]-4-8'!Y16,IF(AND($G$13=-4,$G$11=-8,$D$6=155,$D$9="HSS",OR($D$11="LN",$D$11="SN"),$G$15="ethylene glycol",$H$16=30%),'[1]-4-8'!Y18,IF(AND($G$13=-4,$G$11=-8,$D$6=250,$D$9="HSS",OR($D$11="LN",$D$11="SN"),$G$15="ethylene glycol",$H$16=30%),'[1]-4-8'!Y19,IF(AND($G$13=-4,$G$11=-8,$D$6=350,$D$9="HSS",OR($D$11="LN",$D$11="SN"),$G$15="ethylene glycol",$H$16=30%),'[1]-4-8'!Y20,IF(AND($G$13=-4,$G$11=-8,$D$6=155,$D$9="SE",OR($D$11="LN",$D$11="SN"),$G$15="propylene glycol",$H$16=35%),'[1]-4-8'!AK25,IF(AND($G$13=-4,V21=-8,$D$6=250,$D$9="SE",OR($D$11="LN",$D$11="SN"),$G$15="propylene glycol",$H$16=35%),'[1]-4-8'!AK26,IF(AND($G$13=-4,$G$11=-8,$D$6=350,$D$9="SE",OR($D$11="LN",$D$11="SN"),$G$15="propylene glycol",$H$16=35%),'[1]-4-8'!AK27,IF(AND($G$13=-4,V21=-8,$D$6=155,$D$9="HSS",OR($D$11="LN",$D$11="SN"),$G$15="propylene glycol",$H$16=35%),'[1]-4-8'!AK29,IF(AND($G$13=-4,$G$11=-8,$D$6=250,$D$9="HSS",OR($D$11="LN",$D$11="SN"),$G$15="propylene glycol",$H$16=35%),'[1]-4-8'!AK30,IF(AND($G$13=-4,$G$11=-8,$D$6=350,$D$9="HSS",OR($D$11="LN",$D$11="SN"),$G$15="propylene glycol",$H$16=35%),'[1]-4-8'!AK31,IF(AND($G$13=-4,$G$11=-8,$D$6=155,$D$9="SE",$D$11="XLN",$G$15="propylene glycol",$H$16=35%),'[1]-4-8'!AK14,IF(AND($G$13=-4,$G$11=-8,$D$6=250,$D$9="SE",$D$11="XLN",$G$15="propylene glycol",$H$16=35%),'[1]-4-8'!AK15,IF(AND($G$13=-4,$G$11=-8,$D$6=350,$D$9="SE",$D$11="XLN",$G$15="propylene glycol",$H$16=35%),'[1]-4-8'!AK16,IF(AND($G$13=-4,$G$11=-8,$D$6=155,$D$9="HSS",$D$11="XLN",$G$15="propylene glycol",$H$16=35%),'[1]-4-8'!AK18,IF(AND($G$13=-4,$G$11=-8,$D$6=250,$D$9="HSS",$D$11="XLN",$G$15="propylene glycol",$H$16=35%),'[1]-4-8'!AK19,IF(AND($G$13=-4,$G$11=-8,$D$6=350,$D$9="HSS",$D$11="XLN",$G$15="propylene glycol",$H$16=35%),'[1]-4-8'!AK20,IF(AND($G$13=-2,$G$11=-6,$D$6=155,$D$9="SE",OR($D$11="LN",$D$11="SN"),$G$15="ethylene glycol",$H$16=30%),'[1]-2-6'!Y15,IF(AND($G$13=-2,$G$11=-6,$D$6=250,$D$9="SE",OR($D$11="LN",$D$11="SN"),$G$15="ethylene glycol",$H$16=30%),'[1]-2-6'!Y16,IF(AND($G$13=-2,$G$11=-6,$D$6=350,$D$9="SE",OR($D$11="LN",$D$11="SN"),$G$15="ethylene glycol",$H$16=30%),'[1]-2-6'!Y17,IF(AND($G$13=-2,$G$11=-6,$D$6=155,$D$9="HSS",OR($D$11="LN",$D$11="SN"),$G$15="ethylene glycol",$H$16=30%),'[1]-2-6'!Y19,IF(AND($G$13=-2,$G$11=-6,$D$6=250,$D$9="HSS",OR($D$11="LN",$D$11="SN"),$G$15="ethylene glycol",$H$16=30%),'[1]-2-6'!Y20,IF(AND($G$13=-2,$G$11=-6,$D$6=350,$D$9="HSS",OR($D$11="LN",$D$11="SN"),$G$15="ethylene glycol",$H$16=30%),'[1]-2-6'!Y21,IF(AND($G$13=-2,$G$11=-6,$D$6=155,$D$9="SE",OR($D$11="LN",$D$11="SN"),$G$15="propylene glycol",$H$16=30%),'[1]-2-6'!AI15,IF(AND($G$13=-2,V21=-6,$D$6=250,$D$9="SE",OR($D$11="LN",$D$11="SN"),$G$15="propylene glycol",$H$16=30%),'[1]-2-6'!AI16,IF(AND($G$13=-2,$G$11=-6,$D$6=350,$D$9="SE",OR($D$11="LN",$D$11="SN"),$G$15="propylene glycol",$H$16=30%),'[1]-2-6'!AI17,IF(AND($G$13=-2,V21=-6,$D$6=155,$D$9="HSS",OR($D$11="LN",$D$11="SN"),$G$15="propylene glycol",$H$16=30%),'[1]-2-6'!AI19,IF(AND($G$13=-2,$G$11=-6,$D$6=250,$D$9="HSS",OR($D$11="LN",$D$11="SN"),$G$15="propylene glycol",$H$16=30%),'[1]-2-6'!AI20,IF(AND($G$13=-2,$G$11=-6,$D$6=350,$D$9="HSS",OR($D$11="LN",$D$11="SN"),$G$15="propylene glycol",$H$16=30%),'[1]-2-6'!AI21,IF(AND($G$13=-2,$G$11=-6,$D$6=155,$D$9="SE",$D$11="XLN",$G$15="propylene glycol",$H$16=30%),'[1]-2-6'!AI26,IF(AND($G$13=-2,$G$11=-6,$D$6=250,$D$9="SE",$D$11="XLN",$G$15="propylene glycol",$H$16=30%),'[1]-2-6'!AI27,IF(AND($G$13=-2,$G$11=-6,$D$6=350,$D$9="SE",$D$11="XLN",$G$15="propylene glycol",$H$16=30%),'[1]-2-6'!AI28,IF(AND($G$13=-2,$G$11=-6,$D$6=155,$D$9="HSS",$D$11="XLN",$G$15="propylene glycol",$H$16=30%),'[1]-2-6'!AI30,IF(AND($G$13=-4,$G$11=-8,$D$6=155,$D$9="SE",$D$11="XLN",$G$15="ethylene glycol",$H$16=30%),'[1]-4-8'!Y46,IF(AND($G$13=-4,$G$11=-8,$D$6=250,$D$9="SE",$D$11="XLN",$G$15="ethylene glycol",$H$16=30%),'[1]-4-8'!Y47,IF(AND($G$13=-4,$G$11=-8,$D$6=350,$D$9="SE",$D$11="XLN",$G$15="ethylene glycol",$H$16=30%),'[1]-4-8'!Y48,IF(AND($G$13=-4,$G$11=-8,$D$6=155,$D$9="HSS",$D$11="XLN",$G$15="ethylene glycol",$H$16=30%),'[1]-4-8'!Y50,IF(AND($G$13=-4,$G$11=-8,$D$6=250,$D$9="HSS",$D$11="XLN",$G$15="ethylene glycol",$H$16=30%),'[1]-4-8'!Y51,IF(AND($G$13=-4,$G$11=-8,$D$6=350,$D$9="HSS",$D$11="XLN",$G$15="ethylene glycol",$H$16=30%),'[1]-4-8'!Y52))))))))))))))))))))))))))))))))))))))))))))))))))))))))))))))))</f>
        <v>0</v>
      </c>
      <c r="X33" s="6" t="s">
        <v>40</v>
      </c>
    </row>
    <row r="34" spans="1:24" ht="15.75" x14ac:dyDescent="0.25">
      <c r="A34" s="35"/>
      <c r="B34" s="28"/>
      <c r="C34" s="23"/>
      <c r="D34" s="25"/>
      <c r="E34" s="26"/>
      <c r="F34" s="2">
        <v>250</v>
      </c>
      <c r="G34" s="18">
        <v>561.10261080752889</v>
      </c>
      <c r="H34" s="18">
        <v>2.0506249999999997</v>
      </c>
      <c r="I34" s="18">
        <v>274.3634664797944</v>
      </c>
      <c r="J34" s="18">
        <v>38.051470588235297</v>
      </c>
      <c r="K34" s="18">
        <v>69.91549295774648</v>
      </c>
      <c r="L34" s="18"/>
      <c r="M34" s="18"/>
      <c r="N34" s="18"/>
      <c r="O34" s="18">
        <v>759</v>
      </c>
      <c r="P34" s="19">
        <v>880</v>
      </c>
      <c r="R34" s="37"/>
      <c r="S34" s="40"/>
      <c r="T34" s="39"/>
      <c r="U34" s="4"/>
      <c r="V34" s="39"/>
      <c r="W34" s="40"/>
      <c r="X34" s="6"/>
    </row>
    <row r="35" spans="1:24" ht="15.75" x14ac:dyDescent="0.25">
      <c r="A35" s="35"/>
      <c r="B35" s="28"/>
      <c r="C35" s="23"/>
      <c r="D35" s="25"/>
      <c r="E35" s="26"/>
      <c r="F35" s="2">
        <v>350</v>
      </c>
      <c r="G35" s="18">
        <v>739.70710382513653</v>
      </c>
      <c r="H35" s="18">
        <v>2.0305208333333331</v>
      </c>
      <c r="I35" s="18">
        <v>365.94954449894885</v>
      </c>
      <c r="J35" s="18">
        <v>50.1264705882353</v>
      </c>
      <c r="K35" s="18">
        <v>60.661971830985912</v>
      </c>
      <c r="L35" s="18">
        <v>735.58613352898021</v>
      </c>
      <c r="M35" s="18">
        <v>1.9795263157894736</v>
      </c>
      <c r="N35" s="18">
        <v>373.24307978599677</v>
      </c>
      <c r="O35" s="18">
        <v>1022.4</v>
      </c>
      <c r="P35" s="19">
        <v>1132</v>
      </c>
      <c r="R35" s="37" t="s">
        <v>41</v>
      </c>
      <c r="S35" s="38" t="b">
        <f>IF(AND($G$13=-4,$G$11=-8,$D$6=155,$D$9="SE",OR($D$11="LN",$D$11="SN"),$G$15="ethylene glycol",$H$16=35%),'[1]-4-8'!T36,IF(AND($G$13=-4,$G$11=-8,$D$6=250,$D$9="SE",OR($D$11="LN",$D$11="SN"),$G$15="ethylene glycol",$H$16=35%),'[1]-4-8'!T37,IF(AND($G$13=-4,$G$11=-8,$D$6=350,$D$9="SE",OR($D$11="LN",$D$11="SN"),$G$15="ethylene glycol",$H$16=35%),'[1]-4-8'!T38,IF(AND($G$13=-4,$G$11=-8,$D$6=155,$D$9="HSS",OR($D$11="LN",$D$11="SN"),$G$15="ethylene glycol",$H$16=35%),'[1]-4-8'!T40,IF(AND($G$13=-4,$G$11=-8,$D$6=250,$D$9="HSS",OR($D$11="LN",$D$11="SN"),$G$15="ethylene glycol",$H$16=35%),'[1]-4-8'!T41,IF(AND($G$13=-4,$G$11=-8,$D$6=350,$D$9="HSS",OR($D$11="LN",$D$11="SN"),$G$15="ethylene glycol",$H$16=35%),'[1]-4-8'!T42,IF(AND($G$13=-4,$G$11=-8,$D$6=155,$D$9="SE",OR($D$11="LN",$D$11="SN"),$G$15="ethylene glycol",$H$16=33%),'[1]-4-8'!T25,IF(AND($G$13=-4,$G$11=-8,$D$6=250,$D$9="SE",OR($D$11="LN",$D$11="SN"),$G$15="ethylene glycol",$H$16=33%),'[1]-4-8'!T26,IF(AND($G$13=-4,$G$11=-8,$D$6=350,$D$9="SE",OR($D$11="LN",$D$11="SN"),$G$15="ethylene glycol",$H$16=33%),'[1]-4-8'!T27,IF(AND($G$13=-4,$G$11=-8,$D$6=155,$D$9="HSS",OR($D$11="LN",$D$11="SN"),$G$15="ethylene glycol",$H$16=33%),'[1]-4-8'!T29,IF(AND($G$13=-4,$G$11=-8,$D$6=250,$D$9="HSS",OR($D$11="LN",$D$11="SN"),$G$15="ethylene glycol",$H$16=33%),'[1]-4-8'!T30,IF(AND($G$13=-4,$G$11=-8,$D$6=350,$D$9="HSS",OR($D$11="LN",$D$11="SN"),$G$15="ethylene glycol",$H$16=33%),'[1]-4-8'!T31,IF(AND($G$13=-4,$G$11=-8,$D$6=155,$D$9="SE",$D$11="XLN",$G$15="ethylene glycol",$H$16=35%),'[1]-4-8'!T68,IF(AND($G$13=-4,$G$11=-8,$D$6=250,$D$9="SE",$D$11="XLN",$G$15="ethylene glycol",$H$16=35%),'[1]-4-8'!T69,IF(AND($G$13=-4,$G$11=-8,$D$6=350,$D$9="SE",$D$11="XLN",$G$15="ethylene glycol",$H$16=35%),'[1]-4-8'!T70,IF(AND($G$13=-4,$G$11=-8,$D$6=155,$D$9="HSS",$D$11="XLN",$G$15="ethylene glycol",$H$16=35%),'[1]-4-8'!T72,IF(AND($G$13=-4,$G$11=-8,$D$6=250,$D$9="HSS",$D$11="XLN",$G$15="ethylene glycol",$H$16=35%),'[1]-4-8'!T73,IF(AND($G$13=-4,$G$11=-8,$D$6=350,$D$9="HSS",$D$11="XLN",$G$15="ethylene glycol",$H$16=35%),'[1]-4-8'!T74,IF(AND($G$13=-4,$G$11=-8,$D$6=155,$D$9="SE",$D$11="XLN",$G$15="ethylene glycol",$H$16=33%),'[1]-4-8'!T57,IF(AND($G$13=-4,$G$11=-8,$D$6=250,$D$9="SE",$D$11="XLN",$G$15="ethylene glycol",$H$16=33%),'[1]-4-8'!T58,IF(AND($G$13=-4,$G$11=-8,$D$6=350,$D$9="SE",$D$11="XLN",$G$15="ethylene glycol",$H$16=33%),'[1]-4-8'!T59,IF(AND($G$13=-4,$G$11=-8,$D$6=155,$D$9="HSS",$D$11="LN",$G$15="ethylene glycol",$H$16=33%),'[1]-4-8'!T61,IF(AND($G$13=-4,$G$11=-8,$D$6=250,$D$9="HSS",$D$11="XLN",$G$15="ethylene glycol",$H$16=33%),'[1]-4-8'!T62,IF(AND($G$13=-4,$G$11=-8,$D$6=350,$D$9="HSS",$D$11="XLN",$G$15="ethylene glycol",$H$16=33%),'[1]-4-8'!T63,IF(AND($G$13=-4,$G$11=-8,$D$6=155,$D$9="SE",OR($D$11="LN",$D$11="SN"),$G$15="ethylene glycol",$H$16=30%),'[1]-4-8'!T14,IF(AND($G$13=-4,$G$11=-8,$D$6=250,$D$9="SE",OR($D$11="LN",$D$11="SN"),$G$15="ethylene glycol",$H$16=30%),'[1]-4-8'!T15,IF(AND($G$13=-4,$G$11=-8,$D$6=350,$D$9="SE",OR($D$11="LN",$D$11="SN"),$G$15="ethylene glycol",$H$16=30%),'[1]-4-8'!T16,IF(AND($G$13=-4,$G$11=-8,$D$6=155,$D$9="HSS",OR($D$11="LN",$D$11="SN"),$G$15="ethylene glycol",$H$16=30%),'[1]-4-8'!T18,IF(AND($G$13=-4,$G$11=-8,$D$6=250,$D$9="HSS",OR($D$11="LN",$D$11="SN"),$G$15="ethylene glycol",$H$16=30%),'[1]-4-8'!T19,IF(AND($G$13=-4,$G$11=-8,$D$6=350,$D$9="HSS",OR($D$11="LN",$D$11="SN"),$G$15="ethylene glycol",$H$16=30%),'[1]-4-8'!T20,IF(AND($G$13=-4,$G$11=-8,$D$6=155,$D$9="SE",OR($D$11="LN",$D$11="SN"),$G$15="propylene glycol",$H$16=35%),'[1]-4-8'!AF25,IF(AND($G$13=-4,V21=-8,$D$6=250,$D$9="SE",OR($D$11="LN",$D$11="SN"),$G$15="propylene glycol",$H$16=35%),'[1]-4-8'!AF26,IF(AND($G$13=-4,$G$11=-8,$D$6=350,$D$9="SE",OR($D$11="LN",$D$11="SN"),$G$15="propylene glycol",$H$16=35%),'[1]-4-8'!AF27,IF(AND($G$13=-4,V21=-8,$D$6=155,$D$9="HSS",OR($D$11="LN",$D$11="SN"),$G$15="propylene glycol",$H$16=35%),'[1]-4-8'!AF29,IF(AND($G$13=-4,$G$11=-8,$D$6=250,$D$9="HSS",OR($D$11="LN",$D$11="SN"),$G$15="propylene glycol",$H$16=35%),'[1]-4-8'!AF30,IF(AND($G$13=-4,$G$11=-8,$D$6=350,$D$9="HSS",OR($D$11="LN",$D$11="SN"),$G$15="propylene glycol",$H$16=35%),'[1]-4-8'!AF31,IF(AND($G$13=-4,$G$11=-8,$D$6=155,$D$9="SE",$D$11="XLN",$G$15="propylene glycol",$H$16=35%),'[1]-4-8'!AF14,IF(AND($G$13=-4,$G$11=-8,$D$6=250,$D$9="SE",$D$11="XLN",$G$15="propylene glycol",$H$16=35%),'[1]-4-8'!AF15,IF(AND($G$13=-4,$G$11=-8,$D$6=350,$D$9="SE",$D$11="XLN",$G$15="propylene glycol",$H$16=35%),'[1]-4-8'!AF16,IF(AND($G$13=-4,$G$11=-8,$D$6=155,$D$9="HSS",$D$11="XLN",$G$15="propylene glycol",$H$16=35%),'[1]-4-8'!AF18,IF(AND($G$13=-4,$G$11=-8,$D$6=250,$D$9="HSS",$D$11="XLN",$G$15="propylene glycol",$H$16=35%),'[1]-4-8'!AF19,IF(AND($G$13=-4,$G$11=-8,$D$6=350,$D$9="HSS",$D$11="XLN",$G$15="propylene glycol",$H$16=35%),'[1]-4-8'!AF20,IF(AND($G$13=-2,$G$11=-6,$D$6=155,$D$9="SE",OR($D$11="LN",$D$11="SN"),$G$15="ethylene glycol",$H$16=30%),'[1]-2-6'!T15,IF(AND($G$13=-2,$G$11=-6,$D$6=250,$D$9="SE",OR($D$11="LN",$D$11="SN"),$G$15="ethylene glycol",$H$16=30%),'[1]-2-6'!T16,IF(AND($G$13=-2,$G$11=-6,$D$6=350,$D$9="SE",OR($D$11="LN",$D$11="SN"),$G$15="ethylene glycol",$H$16=30%),'[1]-2-6'!T17,IF(AND($G$13=-2,$G$11=-6,$D$6=155,$D$9="HSS",OR($D$11="LN",$D$11="SN"),$G$15="ethylene glycol",$H$16=30%),'[1]-2-6'!T19,IF(AND($G$13=-2,$G$11=-6,$D$6=250,$D$9="HSS",OR($D$11="LN",$D$11="SN"),$G$15="ethylene glycol",$H$16=30%),'[1]-2-6'!T20,IF(AND($G$13=-2,$G$11=-6,$D$6=350,$D$9="HSS",OR($D$11="LN",$D$11="SN"),$G$15="ethylene glycol",$H$16=30%),'[1]-2-6'!T21,IF(AND($G$13=-2,$G$11=-6,$D$6=155,$D$9="SE",OR($D$11="LN",$D$11="SN"),$G$15="propylene glycol",$H$16=30%),'[1]-2-6'!AD15,IF(AND($G$13=-2,V21=-6,$D$6=250,$D$9="SE",OR($D$11="LN",$D$11="SN"),$G$15="propylene glycol",$H$16=30%),'[1]-2-6'!AD16,IF(AND($G$13=-2,$G$11=-6,$D$6=350,$D$9="SE",OR($D$11="LN",$D$11="SN"),$G$15="propylene glycol",$H$16=30%),'[1]-2-6'!AD17,IF(AND($G$13=-2,V21=-6,$D$6=155,$D$9="HSS",OR($D$11="LN",$D$11="SN"),$G$15="propylene glycol",$H$16=30%),'[1]-2-6'!AD19,IF(AND($G$13=-2,$G$11=-6,$D$6=250,$D$9="HSS",OR($D$11="LN",$D$11="SN"),$G$15="propylene glycol",$H$16=30%),'[1]-2-6'!AD20,IF(AND($G$13=-2,$G$11=-6,$D$6=350,$D$9="HSS",OR($D$11="LN",$D$11="SN"),$G$15="propylene glycol",$H$16=30%),'[1]-2-6'!AD21,IF(AND($G$13=-2,$G$11=-6,$D$6=155,$D$9="SE",$D$11="XLN",$G$15="propylene glycol",$H$16=30%),'[1]-2-6'!AD26,IF(AND($G$13=-2,$G$11=-6,$D$6=250,$D$9="SE",$D$11="XLN",$G$15="propylene glycol",$H$16=30%),'[1]-2-6'!AD27,IF(AND($G$13=-2,$G$11=-6,$D$6=350,$D$9="SE",$D$11="XLN",$G$15="propylene glycol",$H$16=30%),'[1]-2-6'!AD28,IF(AND($G$13=-2,$G$11=-6,$D$6=155,$D$9="HSS",$D$11="XLN",$G$15="propylene glycol",$H$16=30%),'[1]-2-6'!AD30,IF(AND($G$13=-4,$G$11=-8,$D$6=155,$D$9="SE",$D$11="XLN",$G$15="ethylene glycol",$H$16=30%),'[1]-4-8'!T46,IF(AND($G$13=-4,$G$11=-8,$D$6=250,$D$9="SE",$D$11="XLN",$G$15="ethylene glycol",$H$16=30%),'[1]-4-8'!T47,IF(AND($G$13=-4,$G$11=-8,$D$6=350,$D$9="SE",$D$11="XLN",$G$15="ethylene glycol",$H$16=30%),'[1]-4-8'!T48,IF(AND($G$13=-4,$G$11=-8,$D$6=155,$D$9="HSS",$D$11="XLN",$G$15="ethylene glycol",$H$16=30%),'[1]-4-8'!T50,IF(AND($G$13=-4,$G$11=-8,$D$6=250,$D$9="HSS",$D$11="XLN",$G$15="ethylene glycol",$H$16=30%),'[1]-4-8'!T51,IF(AND($G$13=-4,$G$11=-8,$D$6=350,$D$9="HSS",$D$11="XLN",$G$15="ethylene glycol",$H$16=30%),'[1]-4-8'!T52))))))))))))))))))))))))))))))))))))))))))))))))))))))))))))))))</f>
        <v>0</v>
      </c>
      <c r="T35" s="39" t="s">
        <v>40</v>
      </c>
      <c r="U35" s="4"/>
      <c r="V35" s="42" t="s">
        <v>42</v>
      </c>
      <c r="W35" s="43" t="b">
        <f>IF(AND(S16=155,S19="SE"),'[1]-4-8'!Z14,IF(AND(S16=250,S19="SE"),'[1]-4-8'!Z15,IF(AND(S16=350,S19="SE"),'[1]-4-8'!Z16,IF(AND(S16=350,S19="HSS"),'[1]-4-8'!Z20,IF(AND(S16=250,S19="HSS"),'[1]-4-8'!Z19,IF(AND(S16=155,S19="HSS"),'[1]-4-8'!Z18))))))</f>
        <v>0</v>
      </c>
      <c r="X35" s="6" t="s">
        <v>43</v>
      </c>
    </row>
    <row r="36" spans="1:24" ht="15.75" x14ac:dyDescent="0.25">
      <c r="A36" s="35"/>
      <c r="B36" s="28"/>
      <c r="C36" s="23"/>
      <c r="D36" s="25"/>
      <c r="E36" s="26" t="s">
        <v>11</v>
      </c>
      <c r="F36" s="2">
        <v>155</v>
      </c>
      <c r="G36" s="18">
        <v>451.84565877352759</v>
      </c>
      <c r="H36" s="18">
        <v>1.8998437499999998</v>
      </c>
      <c r="I36" s="18">
        <v>238.9330763840224</v>
      </c>
      <c r="J36" s="18">
        <v>30.644117647058827</v>
      </c>
      <c r="K36" s="18">
        <v>44.2112676056338</v>
      </c>
      <c r="L36" s="18">
        <v>448.01008804108585</v>
      </c>
      <c r="M36" s="18">
        <v>1.8303157894736843</v>
      </c>
      <c r="N36" s="18">
        <v>244.81321237497096</v>
      </c>
      <c r="O36" s="18">
        <v>493.8</v>
      </c>
      <c r="P36" s="19">
        <v>534.9</v>
      </c>
      <c r="R36" s="37"/>
      <c r="S36" s="40"/>
      <c r="T36" s="39"/>
      <c r="U36" s="4"/>
      <c r="V36" s="39"/>
      <c r="W36" s="40"/>
      <c r="X36" s="6"/>
    </row>
    <row r="37" spans="1:24" ht="15.75" x14ac:dyDescent="0.25">
      <c r="A37" s="35"/>
      <c r="B37" s="28"/>
      <c r="C37" s="23"/>
      <c r="D37" s="25"/>
      <c r="E37" s="26"/>
      <c r="F37" s="2">
        <v>250</v>
      </c>
      <c r="G37" s="18">
        <v>626.69629629629628</v>
      </c>
      <c r="H37" s="18">
        <v>1.8897916666666663</v>
      </c>
      <c r="I37" s="18">
        <v>332.69037608035507</v>
      </c>
      <c r="J37" s="18">
        <v>42.516176470588242</v>
      </c>
      <c r="K37" s="18">
        <v>86.366197183098592</v>
      </c>
      <c r="L37" s="18">
        <v>621.87949376375639</v>
      </c>
      <c r="M37" s="18">
        <v>1.8303157894736843</v>
      </c>
      <c r="N37" s="18">
        <v>340.48848569434756</v>
      </c>
      <c r="O37" s="18">
        <v>745.4</v>
      </c>
      <c r="P37" s="19">
        <v>877</v>
      </c>
      <c r="R37" s="37" t="s">
        <v>44</v>
      </c>
      <c r="S37" s="38" t="b">
        <f>IF(AND($G$13=-4,$G$11=-8,$D$6=155,$D$9="SE",OR($D$11="LN",$D$11="SN"),$G$15="ethylene glycol",$H$16=35%),'[1]-4-8'!U36,IF(AND($G$13=-4,$G$11=-8,$D$6=250,$D$9="SE",OR($D$11="LN",$D$11="SN"),$G$15="ethylene glycol",$H$16=35%),'[1]-4-8'!U37,IF(AND($G$13=-4,$G$11=-8,$D$6=350,$D$9="SE",OR($D$11="LN",$D$11="SN"),$G$15="ethylene glycol",$H$16=35%),'[1]-4-8'!U38,IF(AND($G$13=-4,$G$11=-8,$D$6=155,$D$9="HSS",OR($D$11="LN",$D$11="SN"),$G$15="ethylene glycol",$H$16=35%),'[1]-4-8'!U40,IF(AND($G$13=-4,$G$11=-8,$D$6=250,$D$9="HSS",OR($D$11="LN",$D$11="SN"),$G$15="ethylene glycol",$H$16=35%),'[1]-4-8'!U41,IF(AND($G$13=-4,$G$11=-8,$D$6=350,$D$9="HSS",OR($D$11="LN",$D$11="SN"),$G$15="ethylene glycol",$H$16=35%),'[1]-4-8'!U42,IF(AND($G$13=-4,$G$11=-8,$D$6=155,$D$9="SE",OR($D$11="LN",$D$11="SN"),$G$15="ethylene glycol",$H$16=33%),'[1]-4-8'!U25,IF(AND($G$13=-4,$G$11=-8,$D$6=250,$D$9="SE",OR($D$11="LN",$D$11="SN"),$G$15="ethylene glycol",$H$16=33%),'[1]-4-8'!U26,IF(AND($G$13=-4,$G$11=-8,$D$6=350,$D$9="SE",OR($D$11="LN",$D$11="SN"),$G$15="ethylene glycol",$H$16=33%),'[1]-4-8'!U27,IF(AND($G$13=-4,$G$11=-8,$D$6=155,$D$9="HSS",OR($D$11="LN",$D$11="SN"),$G$15="ethylene glycol",$H$16=33%),'[1]-4-8'!U29,IF(AND($G$13=-4,$G$11=-8,$D$6=250,$D$9="HSS",OR($D$11="LN",$D$11="SN"),$G$15="ethylene glycol",$H$16=33%),'[1]-4-8'!U30,IF(AND($G$13=-4,$G$11=-8,$D$6=350,$D$9="HSS",OR($D$11="LN",$D$11="SN"),$G$15="ethylene glycol",$H$16=33%),'[1]-4-8'!U31,IF(AND($G$13=-4,$G$11=-8,$D$6=155,$D$9="SE",$D$11="XLN",$G$15="ethylene glycol",$H$16=35%),'[1]-4-8'!U68,IF(AND($G$13=-4,$G$11=-8,$D$6=250,$D$9="SE",$D$11="XLN",$G$15="ethylene glycol",$H$16=35%),'[1]-4-8'!U69,IF(AND($G$13=-4,$G$11=-8,$D$6=350,$D$9="SE",$D$11="XLN",$G$15="ethylene glycol",$H$16=35%),'[1]-4-8'!U70,IF(AND($G$13=-4,$G$11=-8,$D$6=155,$D$9="HSS",$D$11="XLN",$G$15="ethylene glycol",$H$16=35%),'[1]-4-8'!U72,IF(AND($G$13=-4,$G$11=-8,$D$6=250,$D$9="HSS",$D$11="XLN",$G$15="ethylene glycol",$H$16=35%),'[1]-4-8'!U73,IF(AND($G$13=-4,$G$11=-8,$D$6=350,$D$9="HSS",$D$11="XLN",$G$15="ethylene glycol",$H$16=35%),'[1]-4-8'!U74,IF(AND($G$13=-4,$G$11=-8,$D$6=155,$D$9="SE",$D$11="XLN",$G$15="ethylene glycol",$H$16=33%),'[1]-4-8'!U57,IF(AND($G$13=-4,$G$11=-8,$D$6=250,$D$9="SE",$D$11="XLN",$G$15="ethylene glycol",$H$16=33%),'[1]-4-8'!U58,IF(AND($G$13=-4,$G$11=-8,$D$6=350,$D$9="SE",$D$11="XLN",$G$15="ethylene glycol",$H$16=33%),'[1]-4-8'!U59,IF(AND($G$13=-4,$G$11=-8,$D$6=155,$D$9="HSS",$D$11="LN",$G$15="ethylene glycol",$H$16=33%),'[1]-4-8'!U61,IF(AND($G$13=-4,$G$11=-8,$D$6=250,$D$9="HSS",$D$11="XLN",$G$15="ethylene glycol",$H$16=33%),'[1]-4-8'!U62,IF(AND($G$13=-4,$G$11=-8,$D$6=350,$D$9="HSS",$D$11="XLN",$G$15="ethylene glycol",$H$16=33%),'[1]-4-8'!U63,IF(AND($G$13=-4,$G$11=-8,$D$6=155,$D$9="SE",OR($D$11="LN",$D$11="SN"),$G$15="ethylene glycol",$H$16=30%),'[1]-4-8'!U14,IF(AND($G$13=-4,$G$11=-8,$D$6=250,$D$9="SE",OR($D$11="LN",$D$11="SN"),$G$15="ethylene glycol",$H$16=30%),'[1]-4-8'!U15,IF(AND($G$13=-4,$G$11=-8,$D$6=350,$D$9="SE",OR($D$11="LN",$D$11="SN"),$G$15="ethylene glycol",$H$16=30%),'[1]-4-8'!U16,IF(AND($G$13=-4,$G$11=-8,$D$6=155,$D$9="HSS",OR($D$11="LN",$D$11="SN"),$G$15="ethylene glycol",$H$16=30%),'[1]-4-8'!U18,IF(AND($G$13=-4,$G$11=-8,$D$6=250,$D$9="HSS",OR($D$11="LN",$D$11="SN"),$G$15="ethylene glycol",$H$16=30%),'[1]-4-8'!U19,IF(AND($G$13=-4,$G$11=-8,$D$6=350,$D$9="HSS",OR($D$11="LN",$D$11="SN"),$G$15="ethylene glycol",$H$16=30%),'[1]-4-8'!U20,IF(AND($G$13=-4,$G$11=-8,$D$6=155,$D$9="SE",OR($D$11="LN",$D$11="SN"),$G$15="propylene glycol",$H$16=35%),'[1]-4-8'!AG25,IF(AND($G$13=-4,V21=-8,$D$6=250,$D$9="SE",OR($D$11="LN",$D$11="SN"),$G$15="propylene glycol",$H$16=35%),'[1]-4-8'!AG26,IF(AND($G$13=-4,$G$11=-8,$D$6=350,$D$9="SE",OR($D$11="LN",$D$11="SN"),$G$15="propylene glycol",$H$16=35%),'[1]-4-8'!AG27,IF(AND($G$13=-4,V21=-8,$D$6=155,$D$9="HSS",OR($D$11="LN",$D$11="SN"),$G$15="propylene glycol",$H$16=35%),'[1]-4-8'!AG29,IF(AND($G$13=-4,$G$11=-8,$D$6=250,$D$9="HSS",OR($D$11="LN",$D$11="SN"),$G$15="propylene glycol",$H$16=35%),'[1]-4-8'!AG30,IF(AND($G$13=-4,$G$11=-8,$D$6=350,$D$9="HSS",OR($D$11="LN",$D$11="SN"),$G$15="propylene glycol",$H$16=35%),'[1]-4-8'!AG31,IF(AND($G$13=-4,$G$11=-8,$D$6=155,$D$9="SE",$D$11="XLN",$G$15="propylene glycol",$H$16=35%),'[1]-4-8'!AG14,IF(AND($G$13=-4,$G$11=-8,$D$6=250,$D$9="SE",$D$11="XLN",$G$15="propylene glycol",$H$16=35%),'[1]-4-8'!AG15,IF(AND($G$13=-4,$G$11=-8,$D$6=350,$D$9="SE",$D$11="XLN",$G$15="propylene glycol",$H$16=35%),'[1]-4-8'!AG16,IF(AND($G$13=-4,$G$11=-8,$D$6=155,$D$9="HSS",$D$11="XLN",$G$15="propylene glycol",$H$16=35%),'[1]-4-8'!AG18,IF(AND($G$13=-4,$G$11=-8,$D$6=250,$D$9="HSS",$D$11="XLN",$G$15="propylene glycol",$H$16=35%),'[1]-4-8'!AG19,IF(AND($G$13=-4,$G$11=-8,$D$6=350,$D$9="HSS",$D$11="XLN",$G$15="propylene glycol",$H$16=35%),'[1]-4-8'!AG20,IF(AND($G$13=-2,$G$11=-6,$D$6=155,$D$9="SE",OR($D$11="LN",$D$11="SN"),$G$15="ethylene glycol",$H$16=30%),'[1]-2-6'!U15,IF(AND($G$13=-2,$G$11=-6,$D$6=250,$D$9="SE",OR($D$11="LN",$D$11="SN"),$G$15="ethylene glycol",$H$16=30%),'[1]-2-6'!U16,IF(AND($G$13=-2,$G$11=-6,$D$6=350,$D$9="SE",OR($D$11="LN",$D$11="SN"),$G$15="ethylene glycol",$H$16=30%),'[1]-2-6'!U17,IF(AND($G$13=-2,$G$11=-6,$D$6=155,$D$9="HSS",OR($D$11="LN",$D$11="SN"),$G$15="ethylene glycol",$H$16=30%),'[1]-2-6'!U19,IF(AND($G$13=-2,$G$11=-6,$D$6=250,$D$9="HSS",OR($D$11="LN",$D$11="SN"),$G$15="ethylene glycol",$H$16=30%),'[1]-2-6'!U20,IF(AND($G$13=-2,$G$11=-6,$D$6=350,$D$9="HSS",OR($D$11="LN",$D$11="SN"),$G$15="ethylene glycol",$H$16=30%),'[1]-2-6'!U21,IF(AND($G$13=-2,$G$11=-6,$D$6=155,$D$9="SE",OR($D$11="LN",$D$11="SN"),$G$15="propylene glycol",$H$16=30%),'[1]-2-6'!AE15,IF(AND($G$13=-2,V21=-6,$D$6=250,$D$9="SE",OR($D$11="LN",$D$11="SN"),$G$15="propylene glycol",$H$16=30%),'[1]-2-6'!AE16,IF(AND($G$13=-2,$G$11=-6,$D$6=350,$D$9="SE",OR($D$11="LN",$D$11="SN"),$G$15="propylene glycol",$H$16=30%),'[1]-2-6'!AE17,IF(AND($G$13=-2,V21=-6,$D$6=155,$D$9="HSS",OR($D$11="LN",$D$11="SN"),$G$15="propylene glycol",$H$16=30%),'[1]-2-6'!AE19,IF(AND($G$13=-2,$G$11=-6,$D$6=250,$D$9="HSS",OR($D$11="LN",$D$11="SN"),$G$15="propylene glycol",$H$16=30%),'[1]-2-6'!AE20,IF(AND($G$13=-2,$G$11=-6,$D$6=350,$D$9="HSS",OR($D$11="LN",$D$11="SN"),$G$15="propylene glycol",$H$16=30%),'[1]-2-6'!AE21,IF(AND($G$13=-2,$G$11=-6,$D$6=155,$D$9="SE",$D$11="XLN",$G$15="propylene glycol",$H$16=30%),'[1]-2-6'!AE26,IF(AND($G$13=-2,$G$11=-6,$D$6=250,$D$9="SE",$D$11="XLN",$G$15="propylene glycol",$H$16=30%),'[1]-2-6'!AE27,IF(AND($G$13=-2,$G$11=-6,$D$6=350,$D$9="SE",$D$11="XLN",$G$15="propylene glycol",$H$16=30%),'[1]-2-6'!AE28,IF(AND($G$13=-2,$G$11=-6,$D$6=155,$D$9="HSS",$D$11="XLN",$G$15="propylene glycol",$H$16=30%),'[1]-2-6'!AE30,IF(AND($G$13=-4,$G$11=-8,$D$6=155,$D$9="SE",$D$11="XLN",$G$15="ethylene glycol",$H$16=30%),'[1]-4-8'!U46,IF(AND($G$13=-4,$G$11=-8,$D$6=250,$D$9="SE",$D$11="XLN",$G$15="ethylene glycol",$H$16=30%),'[1]-4-8'!U47,IF(AND($G$13=-4,$G$11=-8,$D$6=350,$D$9="SE",$D$11="XLN",$G$15="ethylene glycol",$H$16=30%),'[1]-4-8'!U48,IF(AND($G$13=-4,$G$11=-8,$D$6=155,$D$9="HSS",$D$11="XLN",$G$15="ethylene glycol",$H$16=30%),'[1]-4-8'!U50,IF(AND($G$13=-4,$G$11=-8,$D$6=250,$D$9="HSS",$D$11="XLN",$G$15="ethylene glycol",$H$16=30%),'[1]-4-8'!U51,IF(AND($G$13=-4,$G$11=-8,$D$6=350,$D$9="HSS",$D$11="XLN",$G$15="ethylene glycol",$H$16=30%),'[1]-4-8'!U52))))))))))))))))))))))))))))))))))))))))))))))))))))))))))))))))</f>
        <v>0</v>
      </c>
      <c r="T37" s="39" t="s">
        <v>44</v>
      </c>
      <c r="U37" s="4"/>
      <c r="V37" s="39" t="s">
        <v>45</v>
      </c>
      <c r="W37" s="43" t="b">
        <f>IF(AND(S16=155,S19="SE",S21="SN"),'[1]niveau sonores'!X14,IF(AND(S16=155,S19="SE",S21="LN"),'[1]niveau sonores'!X15,IF(AND(S16=155,S19="SE",S21="XLN"),'[1]niveau sonores'!X16,IF(AND(S16=155,S19="HSS",S21="SN"),'[1]niveau sonores'!X17,IF(AND(S16=155,S19="HSS",S21="LN"),'[1]niveau sonores'!X18,IF(AND(S16=155,S19="HSS",S21="XLN"),'[1]niveau sonores'!X19,IF(AND(S16=250,S19="SE",S21="SN"),'[1]niveau sonores'!X20,IF(AND(S16=250,S19="SE",S21="LN"),'[1]niveau sonores'!X21,IF(AND(S16=250,S19="SE",S21="XLN"),'[1]niveau sonores'!X22,IF(AND(S16=250,S19="HSS",S21="SN"),'[1]niveau sonores'!X23,IF(AND(S16=250,S19="HSS",S21="LN"),'[1]niveau sonores'!X24,IF(AND(S16=250,S19="HSS",S21="XLN"),'[1]niveau sonores'!X25,IF(AND(S16=350,S19="SE",S21="SN"),'[1]niveau sonores'!X26,IF(AND(S16=350,S19="SE",S21="LN"),'[1]niveau sonores'!X27,IF(AND(S16=350,S19="SE",S21="XLN"),'[1]niveau sonores'!X28,IF(AND(S16=350,S19="HSS",S21="SN"),'[1]niveau sonores'!X29,IF(AND(S16=350,S19="HSS",S21="LN"),'[1]niveau sonores'!X30,IF(AND(S16=350,S19="HSS",S21="XLN"),'[1]niveau sonores'!X31))))))))))))))))))</f>
        <v>0</v>
      </c>
      <c r="X37" s="6" t="s">
        <v>46</v>
      </c>
    </row>
    <row r="38" spans="1:24" ht="15.75" x14ac:dyDescent="0.25">
      <c r="A38" s="35"/>
      <c r="B38" s="28"/>
      <c r="C38" s="24"/>
      <c r="D38" s="25"/>
      <c r="E38" s="26"/>
      <c r="F38" s="2">
        <v>350</v>
      </c>
      <c r="G38" s="19">
        <v>813.5</v>
      </c>
      <c r="H38" s="19">
        <v>1.93</v>
      </c>
      <c r="I38" s="19">
        <v>422.5</v>
      </c>
      <c r="J38" s="19">
        <v>55.2</v>
      </c>
      <c r="K38" s="19">
        <v>73</v>
      </c>
      <c r="L38" s="19">
        <v>807.9</v>
      </c>
      <c r="M38" s="19">
        <v>1.89</v>
      </c>
      <c r="N38" s="19">
        <v>428</v>
      </c>
      <c r="O38" s="18">
        <v>1004.5</v>
      </c>
      <c r="P38" s="19">
        <v>1129</v>
      </c>
      <c r="R38" s="37"/>
      <c r="S38" s="40"/>
      <c r="T38" s="39"/>
      <c r="U38" s="4"/>
      <c r="V38" s="39"/>
      <c r="W38" s="40"/>
      <c r="X38" s="6"/>
    </row>
    <row r="39" spans="1:24" ht="15.75" x14ac:dyDescent="0.25">
      <c r="A39" s="35"/>
      <c r="B39" s="28"/>
      <c r="C39" s="22" t="s">
        <v>14</v>
      </c>
      <c r="D39" s="25">
        <v>0.3</v>
      </c>
      <c r="E39" s="26" t="s">
        <v>10</v>
      </c>
      <c r="F39" s="2">
        <v>155</v>
      </c>
      <c r="G39" s="18">
        <v>380.2</v>
      </c>
      <c r="H39" s="18">
        <v>2.1</v>
      </c>
      <c r="I39" s="18">
        <v>181.4</v>
      </c>
      <c r="J39" s="18">
        <v>25.1</v>
      </c>
      <c r="K39" s="18">
        <v>62</v>
      </c>
      <c r="L39" s="18">
        <v>377.8</v>
      </c>
      <c r="M39" s="18">
        <v>2.06</v>
      </c>
      <c r="N39" s="18">
        <v>183.8</v>
      </c>
      <c r="O39" s="18">
        <v>507.4</v>
      </c>
      <c r="P39" s="19">
        <v>638.20000000000005</v>
      </c>
      <c r="R39" s="37" t="s">
        <v>47</v>
      </c>
      <c r="S39" s="38" t="b">
        <f>IF(AND($G$13=-4,$G$11=-8,$D$6=155,$D$9="SE",OR($D$11="LN",$D$11="SN"),$G$15="ethylene glycol",$H$16=35%),'[1]-4-8'!V36,IF(AND($G$13=-4,$G$11=-8,$D$6=250,$D$9="SE",OR($D$11="LN",$D$11="SN"),$G$15="ethylene glycol",$H$16=35%),'[1]-4-8'!V37,IF(AND($G$13=-4,$G$11=-8,$D$6=350,$D$9="SE",OR($D$11="LN",$D$11="SN"),$G$15="ethylene glycol",$H$16=35%),'[1]-4-8'!V38,IF(AND($G$13=-4,$G$11=-8,$D$6=155,$D$9="HSS",OR($D$11="LN",$D$11="SN"),$G$15="ethylene glycol",$H$16=35%),'[1]-4-8'!V40,IF(AND($G$13=-4,$G$11=-8,$D$6=250,$D$9="HSS",OR($D$11="LN",$D$11="SN"),$G$15="ethylene glycol",$H$16=35%),'[1]-4-8'!V41,IF(AND($G$13=-4,$G$11=-8,$D$6=350,$D$9="HSS",OR($D$11="LN",$D$11="SN"),$G$15="ethylene glycol",$H$16=35%),'[1]-4-8'!V42,IF(AND($G$13=-4,$G$11=-8,$D$6=155,$D$9="SE",OR($D$11="LN",$D$11="SN"),$G$15="ethylene glycol",$H$16=33%),'[1]-4-8'!V25,IF(AND($G$13=-4,$G$11=-8,$D$6=250,$D$9="SE",OR($D$11="LN",$D$11="SN"),$G$15="ethylene glycol",$H$16=33%),'[1]-4-8'!V26,IF(AND($G$13=-4,$G$11=-8,$D$6=350,$D$9="SE",OR($D$11="LN",$D$11="SN"),$G$15="ethylene glycol",$H$16=33%),'[1]-4-8'!V27,IF(AND($G$13=-4,$G$11=-8,$D$6=155,$D$9="HSS",OR($D$11="LN",$D$11="SN"),$G$15="ethylene glycol",$H$16=33%),'[1]-4-8'!V29,IF(AND($G$13=-4,$G$11=-8,$D$6=250,$D$9="HSS",OR($D$11="LN",$D$11="SN"),$G$15="ethylene glycol",$H$16=33%),'[1]-4-8'!V30,IF(AND($G$13=-4,$G$11=-8,$D$6=350,$D$9="HSS",OR($D$11="LN",$D$11="SN"),$G$15="ethylene glycol",$H$16=33%),'[1]-4-8'!V31,IF(AND($G$13=-4,$G$11=-8,$D$6=155,$D$9="SE",$D$11="XLN",$G$15="ethylene glycol",$H$16=35%),'[1]-4-8'!V68,IF(AND($G$13=-4,$G$11=-8,$D$6=250,$D$9="SE",$D$11="XLN",$G$15="ethylene glycol",$H$16=35%),'[1]-4-8'!V69,IF(AND($G$13=-4,$G$11=-8,$D$6=350,$D$9="SE",$D$11="XLN",$G$15="ethylene glycol",$H$16=35%),'[1]-4-8'!V70,IF(AND($G$13=-4,$G$11=-8,$D$6=155,$D$9="HSS",$D$11="XLN",$G$15="ethylene glycol",$H$16=35%),'[1]-4-8'!V72,IF(AND($G$13=-4,$G$11=-8,$D$6=250,$D$9="HSS",$D$11="XLN",$G$15="ethylene glycol",$H$16=35%),'[1]-4-8'!V73,IF(AND($G$13=-4,$G$11=-8,$D$6=350,$D$9="HSS",$D$11="XLN",$G$15="ethylene glycol",$H$16=35%),'[1]-4-8'!V74,IF(AND($G$13=-4,$G$11=-8,$D$6=155,$D$9="SE",$D$11="XLN",$G$15="ethylene glycol",$H$16=33%),'[1]-4-8'!V57,IF(AND($G$13=-4,$G$11=-8,$D$6=250,$D$9="SE",$D$11="XLN",$G$15="ethylene glycol",$H$16=33%),'[1]-4-8'!V58,IF(AND($G$13=-4,$G$11=-8,$D$6=350,$D$9="SE",$D$11="XLN",$G$15="ethylene glycol",$H$16=33%),'[1]-4-8'!V59,IF(AND($G$13=-4,$G$11=-8,$D$6=155,$D$9="HSS",$D$11="LN",$G$15="ethylene glycol",$H$16=33%),'[1]-4-8'!V61,IF(AND($G$13=-4,$G$11=-8,$D$6=250,$D$9="HSS",$D$11="XLN",$G$15="ethylene glycol",$H$16=33%),'[1]-4-8'!V62,IF(AND($G$13=-4,$G$11=-8,$D$6=350,$D$9="HSS",$D$11="XLN",$G$15="ethylene glycol",$H$16=33%),'[1]-4-8'!V63,IF(AND($G$13=-4,$G$11=-8,$D$6=155,$D$9="SE",OR($D$11="LN",$D$11="SN"),$G$15="ethylene glycol",$H$16=30%),'[1]-4-8'!V14,IF(AND($G$13=-4,$G$11=-8,$D$6=250,$D$9="SE",OR($D$11="LN",$D$11="SN"),$G$15="ethylene glycol",$H$16=30%),'[1]-4-8'!V15,IF(AND($G$13=-4,$G$11=-8,$D$6=350,$D$9="SE",OR($D$11="LN",$D$11="SN"),$G$15="ethylene glycol",$H$16=30%),'[1]-4-8'!V16,IF(AND($G$13=-4,$G$11=-8,$D$6=155,$D$9="HSS",OR($D$11="LN",$D$11="SN"),$G$15="ethylene glycol",$H$16=30%),'[1]-4-8'!V18,IF(AND($G$13=-4,$G$11=-8,$D$6=250,$D$9="HSS",OR($D$11="LN",$D$11="SN"),$G$15="ethylene glycol",$H$16=30%),'[1]-4-8'!V19,IF(AND($G$13=-4,$G$11=-8,$D$6=350,$D$9="HSS",OR($D$11="LN",$D$11="SN"),$G$15="ethylene glycol",$H$16=30%),'[1]-4-8'!V20,IF(AND($G$13=-4,$G$11=-8,$D$6=155,$D$9="SE",OR($D$11="LN",$D$11="SN"),$G$15="propylene glycol",$H$16=35%),'[1]-4-8'!AH25,IF(AND($G$13=-4,V21=-8,$D$6=250,$D$9="SE",OR($D$11="LN",$D$11="SN"),$G$15="propylene glycol",$H$16=35%),'[1]-4-8'!AH26,IF(AND($G$13=-4,$G$11=-8,$D$6=350,$D$9="SE",OR($D$11="LN",$D$11="SN"),$G$15="propylene glycol",$H$16=35%),'[1]-4-8'!AH27,IF(AND($G$13=-4,V21=-8,$D$6=155,$D$9="HSS",OR($D$11="LN",$D$11="SN"),$G$15="propylene glycol",$H$16=35%),'[1]-4-8'!AH29,IF(AND($G$13=-4,$G$11=-8,$D$6=250,$D$9="HSS",OR($D$11="LN",$D$11="SN"),$G$15="propylene glycol",$H$16=35%),'[1]-4-8'!AH30,IF(AND($G$13=-4,$G$11=-8,$D$6=350,$D$9="HSS",OR($D$11="LN",$D$11="SN"),$G$15="propylene glycol",$H$16=35%),'[1]-4-8'!AH31,IF(AND($G$13=-4,$G$11=-8,$D$6=155,$D$9="SE",$D$11="XLN",$G$15="propylene glycol",$H$16=35%),'[1]-4-8'!AH14,IF(AND($G$13=-4,$G$11=-8,$D$6=250,$D$9="SE",$D$11="XLN",$G$15="propylene glycol",$H$16=35%),'[1]-4-8'!AH15,IF(AND($G$13=-4,$G$11=-8,$D$6=350,$D$9="SE",$D$11="XLN",$G$15="propylene glycol",$H$16=35%),'[1]-4-8'!AH16,IF(AND($G$13=-4,$G$11=-8,$D$6=155,$D$9="HSS",$D$11="XLN",$G$15="propylene glycol",$H$16=35%),'[1]-4-8'!AH18,IF(AND($G$13=-4,$G$11=-8,$D$6=250,$D$9="HSS",$D$11="XLN",$G$15="propylene glycol",$H$16=35%),'[1]-4-8'!AH19,IF(AND($G$13=-4,$G$11=-8,$D$6=350,$D$9="HSS",$D$11="XLN",$G$15="propylene glycol",$H$16=35%),'[1]-4-8'!AH20,IF(AND($G$13=-2,$G$11=-6,$D$6=155,$D$9="SE",OR($D$11="LN",$D$11="SN"),$G$15="ethylene glycol",$H$16=30%),'[1]-2-6'!V15,IF(AND($G$13=-2,$G$11=-6,$D$6=250,$D$9="SE",OR($D$11="LN",$D$11="SN"),$G$15="ethylene glycol",$H$16=30%),'[1]-2-6'!V16,IF(AND($G$13=-2,$G$11=-6,$D$6=350,$D$9="SE",OR($D$11="LN",$D$11="SN"),$G$15="ethylene glycol",$H$16=30%),'[1]-2-6'!V17,IF(AND($G$13=-2,$G$11=-6,$D$6=155,$D$9="HSS",OR($D$11="LN",$D$11="SN"),$G$15="ethylene glycol",$H$16=30%),'[1]-2-6'!V19,IF(AND($G$13=-2,$G$11=-6,$D$6=250,$D$9="HSS",OR($D$11="LN",$D$11="SN"),$G$15="ethylene glycol",$H$16=30%),'[1]-2-6'!V20,IF(AND($G$13=-2,$G$11=-6,$D$6=350,$D$9="HSS",OR($D$11="LN",$D$11="SN"),$G$15="ethylene glycol",$H$16=30%),'[1]-2-6'!V21,IF(AND($G$13=-2,$G$11=-6,$D$6=155,$D$9="SE",OR($D$11="LN",$D$11="SN"),$G$15="propylene glycol",$H$16=30%),'[1]-2-6'!AF15,IF(AND($G$13=-2,V21=-6,$D$6=250,$D$9="SE",OR($D$11="LN",$D$11="SN"),$G$15="propylene glycol",$H$16=30%),'[1]-2-6'!AF16,IF(AND($G$13=-2,$G$11=-6,$D$6=350,$D$9="SE",OR($D$11="LN",$D$11="SN"),$G$15="propylene glycol",$H$16=30%),'[1]-2-6'!AF17,IF(AND($G$13=-2,V21=-6,$D$6=155,$D$9="HSS",OR($D$11="LN",$D$11="SN"),$G$15="propylene glycol",$H$16=30%),'[1]-2-6'!AF19,IF(AND($G$13=-2,$G$11=-6,$D$6=250,$D$9="HSS",OR($D$11="LN",$D$11="SN"),$G$15="propylene glycol",$H$16=30%),'[1]-2-6'!AF20,IF(AND($G$13=-2,$G$11=-6,$D$6=350,$D$9="HSS",OR($D$11="LN",$D$11="SN"),$G$15="propylene glycol",$H$16=30%),'[1]-2-6'!AF21,IF(AND($G$13=-2,$G$11=-6,$D$6=155,$D$9="SE",$D$11="XLN",$G$15="propylene glycol",$H$16=30%),'[1]-2-6'!AF26,IF(AND($G$13=-2,$G$11=-6,$D$6=250,$D$9="SE",$D$11="XLN",$G$15="propylene glycol",$H$16=30%),'[1]-2-6'!AF27,IF(AND($G$13=-2,$G$11=-6,$D$6=350,$D$9="SE",$D$11="XLN",$G$15="propylene glycol",$H$16=30%),'[1]-2-6'!AF28,IF(AND($G$13=-2,$G$11=-6,$D$6=155,$D$9="HSS",$D$11="XLN",$G$15="propylene glycol",$H$16=30%),'[1]-2-6'!AF30,IF(AND($G$13=-4,$G$11=-8,$D$6=155,$D$9="SE",$D$11="XLN",$G$15="ethylene glycol",$H$16=30%),'[1]-4-8'!V46,IF(AND($G$13=-4,$G$11=-8,$D$6=250,$D$9="SE",$D$11="XLN",$G$15="ethylene glycol",$H$16=30%),'[1]-4-8'!V47,IF(AND($G$13=-4,$G$11=-8,$D$6=350,$D$9="SE",$D$11="XLN",$G$15="ethylene glycol",$H$16=30%),'[1]-4-8'!V48,IF(AND($G$13=-4,$G$11=-8,$D$6=155,$D$9="HSS",$D$11="XLN",$G$15="ethylene glycol",$H$16=30%),'[1]-4-8'!V50,IF(AND($G$13=-4,$G$11=-8,$D$6=250,$D$9="HSS",$D$11="XLN",$G$15="ethylene glycol",$H$16=30%),'[1]-4-8'!V51,IF(AND($G$13=-4,$G$11=-8,$D$6=350,$D$9="HSS",$D$11="XLN",$G$15="ethylene glycol",$H$16=30%),'[1]-4-8'!V52))))))))))))))))))))))))))))))))))))))))))))))))))))))))))))))))</f>
        <v>0</v>
      </c>
      <c r="T39" s="39" t="s">
        <v>4</v>
      </c>
      <c r="U39" s="4"/>
      <c r="V39" s="39" t="s">
        <v>48</v>
      </c>
      <c r="W39" s="43" t="b">
        <f>IF(AND(S16=155,S19="SE",S21="SN"),'[1]niveau sonores'!Y14,IF(AND(S16=155,S19="SE",S21="LN"),'[1]niveau sonores'!Y15,IF(AND(S16=155,S19="SE",S21="XLN"),'[1]niveau sonores'!Y16,IF(AND(S16=155,S19="HSS",S21="SN"),'[1]niveau sonores'!Y17,IF(AND(S16=155,S19="HSS",S21="LN"),'[1]niveau sonores'!Y18,IF(AND(S16=155,S19="HSS",S21="XLN"),'[1]niveau sonores'!Y19,IF(AND(S16=250,S19="SE",S21="SN"),'[1]niveau sonores'!Y20,IF(AND(S16=250,S19="SE",S21="LN"),'[1]niveau sonores'!Y21,IF(AND(S16=250,S19="SE",S21="XLN"),'[1]niveau sonores'!Y22,IF(AND(S16=250,S19="HSS",S21="SN"),'[1]niveau sonores'!Y23,IF(AND(S16=250,S19="HSS",S21="LN"),'[1]niveau sonores'!Y24,IF(AND(S16=250,S19="HSS",S21="XLN"),'[1]niveau sonores'!Y25,IF(AND(S16=350,S19="SE",S21="SN"),'[1]niveau sonores'!Y26,IF(AND(S16=350,S19="SE",S21="LN"),'[1]niveau sonores'!Y27,IF(AND(S16=350,S19="SE",S21="XLN"),'[1]niveau sonores'!Y28,IF(AND(S16=350,S19="HSS",S21="SN"),'[1]niveau sonores'!Y29,IF(AND(S16=350,S19="HSS",S21="LN"),'[1]niveau sonores'!Y30,IF(AND(S16=350,S19="HSS",S21="XLN"),'[1]niveau sonores'!Y31))))))))))))))))))</f>
        <v>0</v>
      </c>
      <c r="X39" s="6" t="s">
        <v>46</v>
      </c>
    </row>
    <row r="40" spans="1:24" ht="15.75" x14ac:dyDescent="0.25">
      <c r="A40" s="35"/>
      <c r="B40" s="28"/>
      <c r="C40" s="23"/>
      <c r="D40" s="25"/>
      <c r="E40" s="26"/>
      <c r="F40" s="2">
        <v>250</v>
      </c>
      <c r="G40" s="19">
        <v>562</v>
      </c>
      <c r="H40" s="19">
        <v>2.0499999999999998</v>
      </c>
      <c r="I40" s="19">
        <v>274.10000000000002</v>
      </c>
      <c r="J40" s="19">
        <v>37.1</v>
      </c>
      <c r="K40" s="19">
        <v>66</v>
      </c>
      <c r="L40" s="19">
        <v>558.4</v>
      </c>
      <c r="M40" s="19">
        <v>2.0099999999999998</v>
      </c>
      <c r="N40" s="19">
        <v>277.7</v>
      </c>
      <c r="O40" s="18">
        <v>759</v>
      </c>
      <c r="P40" s="19">
        <v>880</v>
      </c>
      <c r="R40" s="37"/>
      <c r="S40" s="40"/>
      <c r="T40" s="39"/>
      <c r="U40" s="4"/>
      <c r="V40" s="39"/>
      <c r="W40" s="40"/>
      <c r="X40" s="6"/>
    </row>
    <row r="41" spans="1:24" ht="15.75" x14ac:dyDescent="0.25">
      <c r="A41" s="35"/>
      <c r="B41" s="28"/>
      <c r="C41" s="23"/>
      <c r="D41" s="25"/>
      <c r="E41" s="26"/>
      <c r="F41" s="2">
        <v>350</v>
      </c>
      <c r="G41" s="18">
        <v>748.6</v>
      </c>
      <c r="H41" s="18">
        <v>2.0499999999999998</v>
      </c>
      <c r="I41" s="18">
        <v>364.8</v>
      </c>
      <c r="J41" s="18">
        <v>49.4</v>
      </c>
      <c r="K41" s="18">
        <v>58</v>
      </c>
      <c r="L41" s="18">
        <v>744.5</v>
      </c>
      <c r="M41" s="18">
        <v>2.02</v>
      </c>
      <c r="N41" s="18">
        <v>368.9</v>
      </c>
      <c r="O41" s="18">
        <v>1022.4</v>
      </c>
      <c r="P41" s="19">
        <v>1132</v>
      </c>
      <c r="R41" s="44" t="s">
        <v>5</v>
      </c>
      <c r="S41" s="38" t="b">
        <f>IF(AND($G$13=-4,$G$11=-8,$D$6=155,$D$9="SE",OR($D$11="LN",$D$11="SN"),$G$15="ethylene glycol",$H$16=35%),'[1]-4-8'!W36,IF(AND($G$13=-4,$G$11=-8,$D$6=250,$D$9="SE",OR($D$11="LN",$D$11="SN"),$G$15="ethylene glycol",$H$16=35%),'[1]-4-8'!W37,IF(AND($G$13=-4,$G$11=-8,$D$6=350,$D$9="SE",OR($D$11="LN",$D$11="SN"),$G$15="ethylene glycol",$H$16=35%),'[1]-4-8'!W38,IF(AND($G$13=-4,$G$11=-8,$D$6=155,$D$9="HSS",OR($D$11="LN",$D$11="SN"),$G$15="ethylene glycol",$H$16=35%),'[1]-4-8'!W40,IF(AND($G$13=-4,$G$11=-8,$D$6=250,$D$9="HSS",OR($D$11="LN",$D$11="SN"),$G$15="ethylene glycol",$H$16=35%),'[1]-4-8'!W41,IF(AND($G$13=-4,$G$11=-8,$D$6=350,$D$9="HSS",OR($D$11="LN",$D$11="SN"),$G$15="ethylene glycol",$H$16=35%),'[1]-4-8'!W42,IF(AND($G$13=-4,$G$11=-8,$D$6=155,$D$9="SE",OR($D$11="LN",$D$11="SN"),$G$15="ethylene glycol",$H$16=33%),'[1]-4-8'!W25,IF(AND($G$13=-4,$G$11=-8,$D$6=250,$D$9="SE",OR($D$11="LN",$D$11="SN"),$G$15="ethylene glycol",$H$16=33%),'[1]-4-8'!W26,IF(AND($G$13=-4,$G$11=-8,$D$6=350,$D$9="SE",OR($D$11="LN",$D$11="SN"),$G$15="ethylene glycol",$H$16=33%),'[1]-4-8'!W27,IF(AND($G$13=-4,$G$11=-8,$D$6=155,$D$9="HSS",OR($D$11="LN",$D$11="SN"),$G$15="ethylene glycol",$H$16=33%),'[1]-4-8'!W29,IF(AND($G$13=-4,$G$11=-8,$D$6=250,$D$9="HSS",OR($D$11="LN",$D$11="SN"),$G$15="ethylene glycol",$H$16=33%),'[1]-4-8'!W30,IF(AND($G$13=-4,$G$11=-8,$D$6=350,$D$9="HSS",OR($D$11="LN",$D$11="SN"),$G$15="ethylene glycol",$H$16=33%),'[1]-4-8'!W31,IF(AND($G$13=-4,$G$11=-8,$D$6=155,$D$9="SE",$D$11="XLN",$G$15="ethylene glycol",$H$16=35%),'[1]-4-8'!W68,IF(AND($G$13=-4,$G$11=-8,$D$6=250,$D$9="SE",$D$11="XLN",$G$15="ethylene glycol",$H$16=35%),'[1]-4-8'!W69,IF(AND($G$13=-4,$G$11=-8,$D$6=350,$D$9="SE",$D$11="XLN",$G$15="ethylene glycol",$H$16=35%),'[1]-4-8'!R70,IF(AND($G$13=-4,$G$11=-8,$D$6=155,$D$9="HSS",$D$11="XLN",$G$15="ethylene glycol",$H$16=35%),'[1]-4-8'!W72,IF(AND($G$13=-4,$G$11=-8,$D$6=250,$D$9="HSS",$D$11="XLN",$G$15="ethylene glycol",$H$16=35%),'[1]-4-8'!W73,IF(AND($G$13=-4,$G$11=-8,$D$6=350,$D$9="HSS",$D$11="XLN",$G$15="ethylene glycol",$H$16=35%),'[1]-4-8'!W74,IF(AND($G$13=-4,$G$11=-8,$D$6=155,$D$9="SE",$D$11="XLN",$G$15="ethylene glycol",$H$16=33%),'[1]-4-8'!W57,IF(AND($G$13=-4,$G$11=-8,$D$6=250,$D$9="SE",$D$11="XLN",$G$15="ethylene glycol",$H$16=33%),'[1]-4-8'!W58,IF(AND($G$13=-4,$G$11=-8,$D$6=350,$D$9="SE",$D$11="XLN",$G$15="ethylene glycol",$H$16=33%),'[1]-4-8'!W59,IF(AND($G$13=-4,$G$11=-8,$D$6=155,$D$9="HSS",$D$11="LN",$G$15="ethylene glycol",$H$16=33%),'[1]-4-8'!W61,IF(AND($G$13=-4,$G$11=-8,$D$6=250,$D$9="HSS",$D$11="XLN",$G$15="ethylene glycol",$H$16=33%),'[1]-4-8'!W62,IF(AND($G$13=-4,$G$11=-8,$D$6=350,$D$9="HSS",$D$11="XLN",$G$15="ethylene glycol",$H$16=33%),'[1]-4-8'!W63,IF(AND($G$13=-4,$G$11=-8,$D$6=155,$D$9="SE",OR($D$11="LN",$D$11="SN"),$G$15="ethylene glycol",$H$16=30%),'[1]-4-8'!W14,IF(AND($G$13=-4,$G$11=-8,$D$6=250,$D$9="SE",OR($D$11="LN",$D$11="SN"),$G$15="ethylene glycol",$H$16=30%),'[1]-4-8'!W15,IF(AND($G$13=-4,$G$11=-8,$D$6=350,$D$9="SE",OR($D$11="LN",$D$11="SN"),$G$15="ethylene glycol",$H$16=30%),'[1]-4-8'!W16,IF(AND($G$13=-4,$G$11=-8,$D$6=155,$D$9="HSS",OR($D$11="LN",$D$11="SN"),$G$15="ethylene glycol",$H$16=30%),'[1]-4-8'!W18,IF(AND($G$13=-4,$G$11=-8,$D$6=250,$D$9="HSS",OR($D$11="LN",$D$11="SN"),$G$15="ethylene glycol",$H$16=30%),'[1]-4-8'!W19,IF(AND($G$13=-4,$G$11=-8,$D$6=350,$D$9="HSS",OR($D$11="LN",$D$11="SN"),$G$15="ethylene glycol",$H$16=30%),'[1]-4-8'!W20,IF(AND($G$13=-4,$G$11=-8,$D$6=155,$D$9="SE",OR($D$11="LN",$D$11="SN"),$G$15="propylene glycol",$H$16=35%),'[1]-4-8'!AI25,IF(AND($G$13=-4,V21=-8,$D$6=250,$D$9="SE",OR($D$11="LN",$D$11="SN"),$G$15="propylene glycol",$H$16=35%),'[1]-4-8'!AI26,IF(AND($G$13=-4,$G$11=-8,$D$6=350,$D$9="SE",OR($D$11="LN",$D$11="SN"),$G$15="propylene glycol",$H$16=35%),'[1]-4-8'!AI27,IF(AND($G$13=-4,V21=-8,$D$6=155,$D$9="HSS",OR($D$11="LN",$D$11="SN"),$G$15="propylene glycol",$H$16=35%),'[1]-4-8'!AI29,IF(AND($G$13=-4,$G$11=-8,$D$6=250,$D$9="HSS",OR($D$11="LN",$D$11="SN"),$G$15="propylene glycol",$H$16=35%),'[1]-4-8'!AI30,IF(AND($G$13=-4,$G$11=-8,$D$6=350,$D$9="HSS",OR($D$11="LN",$D$11="SN"),$G$15="propylene glycol",$H$16=35%),'[1]-4-8'!AI31,IF(AND($G$13=-4,$G$11=-8,$D$6=155,$D$9="SE",$D$11="XLN",$G$15="propylene glycol",$H$16=35%),'[1]-4-8'!AI14,IF(AND($G$13=-4,$G$11=-8,$D$6=250,$D$9="SE",$D$11="XLN",$G$15="propylene glycol",$H$16=35%),'[1]-4-8'!AI15,IF(AND($G$13=-4,$G$11=-8,$D$6=350,$D$9="SE",$D$11="XLN",$G$15="propylene glycol",$H$16=35%),'[1]-4-8'!AI16,IF(AND($G$13=-4,$G$11=-8,$D$6=155,$D$9="HSS",$D$11="XLN",$G$15="propylene glycol",$H$16=35%),'[1]-4-8'!AI18,IF(AND($G$13=-4,$G$11=-8,$D$6=250,$D$9="HSS",$D$11="XLN",$G$15="propylene glycol",$H$16=35%),'[1]-4-8'!AI19,IF(AND($G$13=-4,$G$11=-8,$D$6=350,$D$9="HSS",$D$11="XLN",$G$15="propylene glycol",$H$16=35%),'[1]-4-8'!AI20,IF(AND($G$13=-2,$G$11=-6,$D$6=155,$D$9="SE",OR($D$11="LN",$D$11="SN"),$G$15="ethylene glycol",$H$16=30%),'[1]-2-6'!W15,IF(AND($G$13=-2,$G$11=-6,$D$6=250,$D$9="SE",OR($D$11="LN",$D$11="SN"),$G$15="ethylene glycol",$H$16=30%),'[1]-2-6'!W16,IF(AND($G$13=-2,$G$11=-6,$D$6=350,$D$9="SE",OR($D$11="LN",$D$11="SN"),$G$15="ethylene glycol",$H$16=30%),'[1]-2-6'!W17,IF(AND($G$13=-2,$G$11=-6,$D$6=155,$D$9="HSS",OR($D$11="LN",$D$11="SN"),$G$15="ethylene glycol",$H$16=30%),'[1]-2-6'!W19,IF(AND($G$13=-2,$G$11=-6,$D$6=250,$D$9="HSS",OR($D$11="LN",$D$11="SN"),$G$15="ethylene glycol",$H$16=30%),'[1]-2-6'!W20,IF(AND($G$13=-2,$G$11=-6,$D$6=350,$D$9="HSS",OR($D$11="LN",$D$11="SN"),$G$15="ethylene glycol",$H$16=30%),'[1]-2-6'!W21,IF(AND($G$13=-2,$G$11=-6,$D$6=155,$D$9="SE",OR($D$11="LN",$D$11="SN"),$G$15="propylene glycol",$H$16=30%),'[1]-2-6'!AG15,IF(AND($G$13=-2,V21=-6,$D$6=250,$D$9="SE",OR($D$11="LN",$D$11="SN"),$G$15="propylene glycol",$H$16=30%),'[1]-2-6'!AG16,IF(AND($G$13=-2,$G$11=-6,$D$6=350,$D$9="SE",OR($D$11="LN",$D$11="SN"),$G$15="propylene glycol",$H$16=30%),'[1]-2-6'!AG17,IF(AND($G$13=-2,V21=-6,$D$6=155,$D$9="HSS",OR($D$11="LN",$D$11="SN"),$G$15="propylene glycol",$H$16=30%),'[1]-2-6'!AG19,IF(AND($G$13=-2,$G$11=-6,$D$6=250,$D$9="HSS",OR($D$11="LN",$D$11="SN"),$G$15="propylene glycol",$H$16=30%),'[1]-2-6'!AG20,IF(AND($G$13=-2,$G$11=-6,$D$6=350,$D$9="HSS",OR($D$11="LN",$D$11="SN"),$G$15="propylene glycol",$H$16=30%),'[1]-2-6'!AG21,IF(AND($G$13=-2,$G$11=-6,$D$6=155,$D$9="SE",$D$11="XLN",$G$15="propylene glycol",$H$16=30%),'[1]-2-6'!AG26,IF(AND($G$13=-2,$G$11=-6,$D$6=250,$D$9="SE",$D$11="XLN",$G$15="propylene glycol",$H$16=30%),'[1]-2-6'!AG27,IF(AND($G$13=-2,$G$11=-6,$D$6=350,$D$9="SE",$D$11="XLN",$G$15="propylene glycol",$H$16=30%),'[1]-2-6'!AG28,IF(AND($G$13=-2,$G$11=-6,$D$6=155,$D$9="HSS",$D$11="XLN",$G$15="propylene glycol",$H$16=30%),'[1]-2-6'!AG30,IF(AND($G$13=-4,$G$11=-8,$D$6=155,$D$9="SE",$D$11="XLN",$G$15="ethylene glycol",$H$16=30%),'[1]-4-8'!W46,IF(AND($G$13=-4,$G$11=-8,$D$6=250,$D$9="SE",$D$11="XLN",$G$15="ethylene glycol",$H$16=30%),'[1]-4-8'!W47,IF(AND($G$13=-4,$G$11=-8,$D$6=350,$D$9="SE",$D$11="XLN",$G$15="ethylene glycol",$H$16=30%),'[1]-4-8'!W48,IF(AND($G$13=-4,$G$11=-8,$D$6=155,$D$9="HSS",$D$11="XLN",$G$15="ethylene glycol",$H$16=30%),'[1]-4-8'!W50,IF(AND($G$13=-4,$G$11=-8,$D$6=250,$D$9="HSS",$D$11="XLN",$G$15="ethylene glycol",$H$16=30%),'[1]-4-8'!W51,IF(AND($G$13=-4,$G$11=-8,$D$6=350,$D$9="HSS",$D$11="XLN",$G$15="ethylene glycol",$H$16=30%),'[1]-4-8'!W52))))))))))))))))))))))))))))))))))))))))))))))))))))))))))))))))</f>
        <v>0</v>
      </c>
      <c r="T41" s="39" t="s">
        <v>40</v>
      </c>
      <c r="U41" s="4"/>
      <c r="V41" s="39" t="s">
        <v>49</v>
      </c>
      <c r="W41" s="43" t="b">
        <f>IF(S16=155,5,IF(S16=250,7,IF(S16=350,9)))</f>
        <v>0</v>
      </c>
      <c r="X41" s="6"/>
    </row>
    <row r="42" spans="1:24" x14ac:dyDescent="0.25">
      <c r="A42" s="35"/>
      <c r="B42" s="28"/>
      <c r="C42" s="23"/>
      <c r="D42" s="25"/>
      <c r="E42" s="26" t="s">
        <v>11</v>
      </c>
      <c r="F42" s="2">
        <v>155</v>
      </c>
      <c r="G42" s="18">
        <v>457.3</v>
      </c>
      <c r="H42" s="18">
        <v>1.94</v>
      </c>
      <c r="I42" s="18">
        <v>235.4</v>
      </c>
      <c r="J42" s="18">
        <v>30.2</v>
      </c>
      <c r="K42" s="18">
        <v>88</v>
      </c>
      <c r="L42" s="18">
        <v>453.4</v>
      </c>
      <c r="M42" s="18">
        <v>1.9</v>
      </c>
      <c r="N42" s="18">
        <v>239.2</v>
      </c>
      <c r="O42" s="18">
        <v>493.8</v>
      </c>
      <c r="P42" s="19">
        <v>534.9</v>
      </c>
      <c r="R42" s="5"/>
      <c r="S42" s="4"/>
      <c r="T42" s="4"/>
      <c r="U42" s="4"/>
      <c r="V42" s="4"/>
      <c r="W42" s="4"/>
      <c r="X42" s="6"/>
    </row>
    <row r="43" spans="1:24" x14ac:dyDescent="0.25">
      <c r="A43" s="35"/>
      <c r="B43" s="28"/>
      <c r="C43" s="23"/>
      <c r="D43" s="25"/>
      <c r="E43" s="26"/>
      <c r="F43" s="2">
        <v>250</v>
      </c>
      <c r="G43" s="18">
        <v>634.20000000000005</v>
      </c>
      <c r="H43" s="18">
        <v>1.9</v>
      </c>
      <c r="I43" s="18">
        <v>334.3</v>
      </c>
      <c r="J43" s="18">
        <v>41.9</v>
      </c>
      <c r="K43" s="18">
        <v>84</v>
      </c>
      <c r="L43" s="18">
        <v>629.29999999999995</v>
      </c>
      <c r="M43" s="18">
        <v>1.86</v>
      </c>
      <c r="N43" s="18">
        <v>339.2</v>
      </c>
      <c r="O43" s="18">
        <v>745.4</v>
      </c>
      <c r="P43" s="19">
        <v>877</v>
      </c>
      <c r="R43" s="5" t="s">
        <v>50</v>
      </c>
      <c r="S43" s="45" t="b">
        <f>IF(S16=155,5645,IF(S16=250,8265,IF(S16=350,10135)))</f>
        <v>0</v>
      </c>
      <c r="T43" s="4" t="s">
        <v>51</v>
      </c>
      <c r="U43" s="4"/>
      <c r="V43" s="4" t="s">
        <v>52</v>
      </c>
      <c r="W43" s="45" t="b">
        <f>IF(AND(S16=155,S19="SE"),'[1]-4-8'!AA14,IF(AND(S16=250,S19="SE"),'[1]-4-8'!AA15,IF(AND(S16=350,S19="SE"),'[1]-4-8'!AA16,IF(AND(S16=350,S19="HSS"),'[1]-4-8'!AA20,IF(AND(S16=250,S19="HSS"),'[1]-4-8'!AA19,IF(AND(S16=155,S19="HSS"),'[1]-4-8'!AA18))))))</f>
        <v>0</v>
      </c>
      <c r="X43" s="6" t="s">
        <v>43</v>
      </c>
    </row>
    <row r="44" spans="1:24" x14ac:dyDescent="0.25">
      <c r="A44" s="35"/>
      <c r="B44" s="28"/>
      <c r="C44" s="23"/>
      <c r="D44" s="25"/>
      <c r="E44" s="26"/>
      <c r="F44" s="2">
        <v>350</v>
      </c>
      <c r="G44" s="18">
        <v>823.2</v>
      </c>
      <c r="H44" s="18">
        <v>1.94</v>
      </c>
      <c r="I44" s="18">
        <v>424.6</v>
      </c>
      <c r="J44" s="18">
        <v>54.35</v>
      </c>
      <c r="K44" s="18">
        <v>71</v>
      </c>
      <c r="L44" s="18">
        <v>817.8</v>
      </c>
      <c r="M44" s="18">
        <v>1.9</v>
      </c>
      <c r="N44" s="18">
        <v>429.9</v>
      </c>
      <c r="O44" s="18">
        <v>1004.5</v>
      </c>
      <c r="P44" s="19">
        <v>1129</v>
      </c>
      <c r="R44" s="5"/>
      <c r="S44" s="4"/>
      <c r="T44" s="4"/>
      <c r="U44" s="4"/>
      <c r="V44" s="4"/>
      <c r="W44" s="12"/>
      <c r="X44" s="6"/>
    </row>
    <row r="45" spans="1:24" x14ac:dyDescent="0.25">
      <c r="A45" s="35"/>
      <c r="B45" s="28"/>
      <c r="C45" s="23"/>
      <c r="D45" s="25">
        <v>0.33</v>
      </c>
      <c r="E45" s="26" t="s">
        <v>10</v>
      </c>
      <c r="F45" s="2">
        <v>155</v>
      </c>
      <c r="G45" s="18">
        <v>377.47604128718882</v>
      </c>
      <c r="H45" s="18">
        <v>2.1109374999999999</v>
      </c>
      <c r="I45" s="18">
        <v>179.36608269096007</v>
      </c>
      <c r="J45" s="18">
        <v>25.307628676470589</v>
      </c>
      <c r="K45" s="18">
        <v>62.87323943661972</v>
      </c>
      <c r="L45" s="18">
        <v>375.16676449009543</v>
      </c>
      <c r="M45" s="18">
        <v>2.0491578947368421</v>
      </c>
      <c r="N45" s="18">
        <v>183.32970458246106</v>
      </c>
      <c r="O45" s="18">
        <v>507.4</v>
      </c>
      <c r="P45" s="19">
        <v>638.20000000000005</v>
      </c>
      <c r="R45" s="5" t="s">
        <v>53</v>
      </c>
      <c r="S45" s="45">
        <v>2200</v>
      </c>
      <c r="T45" s="4" t="s">
        <v>51</v>
      </c>
      <c r="U45" s="4"/>
      <c r="V45" s="4" t="s">
        <v>54</v>
      </c>
      <c r="W45" s="45" t="str">
        <f>IF(S19="SE","400 V/50 Hz / 3 ph","400 V/60 Hz / 3ph")</f>
        <v>400 V/60 Hz / 3ph</v>
      </c>
      <c r="X45" s="6" t="s">
        <v>55</v>
      </c>
    </row>
    <row r="46" spans="1:24" x14ac:dyDescent="0.25">
      <c r="A46" s="35"/>
      <c r="B46" s="28"/>
      <c r="C46" s="23"/>
      <c r="D46" s="25"/>
      <c r="E46" s="26"/>
      <c r="F46" s="2">
        <v>250</v>
      </c>
      <c r="G46" s="18">
        <v>557.97352762598666</v>
      </c>
      <c r="H46" s="18">
        <v>2.0606770833333332</v>
      </c>
      <c r="I46" s="18">
        <v>271.02669936930624</v>
      </c>
      <c r="J46" s="18">
        <v>37.406893382352941</v>
      </c>
      <c r="K46" s="18">
        <v>66.929577464788736</v>
      </c>
      <c r="L46" s="18">
        <v>554.5079970652971</v>
      </c>
      <c r="M46" s="18">
        <v>1.9994210526315788</v>
      </c>
      <c r="N46" s="18">
        <v>276.98943940451267</v>
      </c>
      <c r="O46" s="18">
        <v>759</v>
      </c>
      <c r="P46" s="19">
        <v>880</v>
      </c>
      <c r="R46" s="5"/>
      <c r="S46" s="4"/>
      <c r="T46" s="4"/>
      <c r="U46" s="4"/>
      <c r="V46" s="4"/>
      <c r="W46" s="4"/>
      <c r="X46" s="6"/>
    </row>
    <row r="47" spans="1:24" x14ac:dyDescent="0.25">
      <c r="A47" s="35"/>
      <c r="B47" s="28"/>
      <c r="C47" s="23"/>
      <c r="D47" s="25"/>
      <c r="E47" s="26"/>
      <c r="F47" s="2">
        <v>350</v>
      </c>
      <c r="G47" s="18">
        <v>743.23662416514878</v>
      </c>
      <c r="H47" s="18">
        <v>2.0606770833333332</v>
      </c>
      <c r="I47" s="18">
        <v>360.70974071478628</v>
      </c>
      <c r="J47" s="18">
        <v>49.808639705882349</v>
      </c>
      <c r="K47" s="18">
        <v>58.816901408450704</v>
      </c>
      <c r="L47" s="18">
        <v>739.31089508437276</v>
      </c>
      <c r="M47" s="18">
        <v>2.0093684210526317</v>
      </c>
      <c r="N47" s="18">
        <v>367.95608280995583</v>
      </c>
      <c r="O47" s="18">
        <v>1022.4</v>
      </c>
      <c r="P47" s="19">
        <v>1132</v>
      </c>
      <c r="R47" s="5" t="s">
        <v>56</v>
      </c>
      <c r="S47" s="45">
        <f>IF(S16=OR(155,250),2526,2672)</f>
        <v>2672</v>
      </c>
      <c r="T47" s="4" t="s">
        <v>51</v>
      </c>
      <c r="U47" s="4"/>
      <c r="V47" s="4" t="s">
        <v>57</v>
      </c>
      <c r="W47" s="45" t="b">
        <f>IF(S16=155,47,IF(S16=250,93,IF(S16=350,94)))</f>
        <v>0</v>
      </c>
      <c r="X47" s="6" t="s">
        <v>58</v>
      </c>
    </row>
    <row r="48" spans="1:24" x14ac:dyDescent="0.25">
      <c r="A48" s="35"/>
      <c r="B48" s="28"/>
      <c r="C48" s="23"/>
      <c r="D48" s="25"/>
      <c r="E48" s="26" t="s">
        <v>11</v>
      </c>
      <c r="F48" s="2">
        <v>155</v>
      </c>
      <c r="G48" s="18">
        <v>454.02365513054042</v>
      </c>
      <c r="H48" s="18">
        <v>1.9261007893139042</v>
      </c>
      <c r="I48" s="18">
        <v>233.71346690953249</v>
      </c>
      <c r="J48" s="18">
        <v>29.983630843958714</v>
      </c>
      <c r="K48" s="18">
        <v>87.369520340012144</v>
      </c>
      <c r="L48" s="18">
        <v>450.15159684274437</v>
      </c>
      <c r="M48" s="18">
        <v>1.8863873709775349</v>
      </c>
      <c r="N48" s="18">
        <v>237.48624165148755</v>
      </c>
      <c r="O48" s="18">
        <v>493.8</v>
      </c>
      <c r="P48" s="19">
        <v>534.9</v>
      </c>
      <c r="R48" s="5"/>
      <c r="S48" s="4"/>
      <c r="T48" s="4"/>
      <c r="U48" s="4"/>
      <c r="V48" s="4"/>
      <c r="W48" s="4"/>
      <c r="X48" s="6"/>
    </row>
    <row r="49" spans="1:24" x14ac:dyDescent="0.25">
      <c r="A49" s="35"/>
      <c r="B49" s="28"/>
      <c r="C49" s="23"/>
      <c r="D49" s="25"/>
      <c r="E49" s="26"/>
      <c r="F49" s="2">
        <v>250</v>
      </c>
      <c r="G49" s="18">
        <v>629.65624772313299</v>
      </c>
      <c r="H49" s="18">
        <v>1.8863873709775349</v>
      </c>
      <c r="I49" s="18">
        <v>331.90489374620523</v>
      </c>
      <c r="J49" s="18">
        <v>41.59980570734669</v>
      </c>
      <c r="K49" s="18">
        <v>83.398178506375231</v>
      </c>
      <c r="L49" s="18">
        <v>624.79135397692767</v>
      </c>
      <c r="M49" s="18">
        <v>1.846673952641166</v>
      </c>
      <c r="N49" s="18">
        <v>336.76978749241044</v>
      </c>
      <c r="O49" s="18">
        <v>745.4</v>
      </c>
      <c r="P49" s="19">
        <v>877</v>
      </c>
      <c r="R49" s="5" t="s">
        <v>59</v>
      </c>
      <c r="S49" s="45" t="b">
        <f>IF(AND($D$6=155,'[1]parametres d''entree'!S19="SE",'[1]parametres d''entree'!S21="SN"),4245,IF(AND($D$6=155,'[1]parametres d''entree'!S19="SE",OR('[1]parametres d''entree'!S21="LN",'[1]parametres d''entree'!S21="XLN")),4365,IF(AND($D$6=155,'[1]parametres d''entree'!S19="HSS",'[1]parametres d''entree'!S21="SN"),4350,IF(AND($D$6=155,'[1]parametres d''entree'!S19="HSS",OR('[1]parametres d''entree'!S21="LN",'[1]parametres d''entree'!S21="XLN")),4470,IF(AND($D$6=250,'[1]parametres d''entree'!S19="SE",'[1]parametres d''entree'!S21="SN"),6367,IF(AND($D$6=250,'[1]parametres d''entree'!S19="SE",OR('[1]parametres d''entree'!S21="LN",'[1]parametres d''entree'!S21="XLN")),6527,IF(AND($D$6=250,'[1]parametres d''entree'!S19="HSS",'[1]parametres d''entree'!S21="SN"),6587,IF(AND($D$6=250,'[1]parametres d''entree'!S19="HSS",OR('[1]parametres d''entree'!S21="LN",'[1]parametres d''entree'!S21="XLN")),6747,IF(AND($D$6=350,'[1]parametres d''entree'!S19="se",'[1]parametres d''entree'!S21="SN"),8264,IF(AND($D$6=350,'[1]parametres d''entree'!S19="SE",OR('[1]parametres d''entree'!S21="LN",'[1]parametres d''entree'!S21="XLN")),8484,IF(AND($D$6=350,'[1]parametres d''entree'!S19="HSS",'[1]parametres d''entree'!S21="SN"),8504,IF(AND($D$6=350,'[1]parametres d''entree'!S19="HSS",OR('[1]parametres d''entree'!S21="LN",'[1]parametres d''entree'!S21="XLN")),'[1]taille poids'!T31))))))))))))</f>
        <v>0</v>
      </c>
      <c r="T49" s="4" t="s">
        <v>58</v>
      </c>
      <c r="U49" s="4"/>
      <c r="V49" s="4" t="s">
        <v>60</v>
      </c>
      <c r="W49" s="45" t="b">
        <f>IF(S16=155,41,IF(S16=250,45,IF(S16=350,)))</f>
        <v>0</v>
      </c>
      <c r="X49" s="6" t="s">
        <v>58</v>
      </c>
    </row>
    <row r="50" spans="1:24" x14ac:dyDescent="0.25">
      <c r="A50" s="35"/>
      <c r="B50" s="28"/>
      <c r="C50" s="23"/>
      <c r="D50" s="25"/>
      <c r="E50" s="26"/>
      <c r="F50" s="2">
        <v>350</v>
      </c>
      <c r="G50" s="19">
        <v>817.6</v>
      </c>
      <c r="H50" s="19">
        <v>1.93</v>
      </c>
      <c r="I50" s="19">
        <v>423.3</v>
      </c>
      <c r="J50" s="19">
        <v>54.85</v>
      </c>
      <c r="K50" s="19">
        <v>72</v>
      </c>
      <c r="L50" s="19">
        <v>812.1</v>
      </c>
      <c r="M50" s="19">
        <v>1.89</v>
      </c>
      <c r="N50" s="19">
        <v>428.8</v>
      </c>
      <c r="O50" s="18">
        <v>1004.5</v>
      </c>
      <c r="P50" s="19">
        <v>1129</v>
      </c>
      <c r="R50" s="5"/>
      <c r="S50" s="4"/>
      <c r="T50" s="4"/>
      <c r="U50" s="4"/>
      <c r="V50" s="4"/>
      <c r="W50" s="4"/>
      <c r="X50" s="6"/>
    </row>
    <row r="51" spans="1:24" x14ac:dyDescent="0.25">
      <c r="A51" s="35"/>
      <c r="B51" s="28"/>
      <c r="C51" s="23"/>
      <c r="D51" s="25">
        <v>0.35</v>
      </c>
      <c r="E51" s="26" t="s">
        <v>10</v>
      </c>
      <c r="F51" s="2">
        <v>155</v>
      </c>
      <c r="G51" s="18">
        <v>375.58312082574378</v>
      </c>
      <c r="H51" s="18">
        <v>2.1109374999999999</v>
      </c>
      <c r="I51" s="18">
        <v>179.02709647278672</v>
      </c>
      <c r="J51" s="18">
        <v>25.46911764705883</v>
      </c>
      <c r="K51" s="18">
        <v>63.746478873239433</v>
      </c>
      <c r="L51" s="18">
        <v>373.22648569332358</v>
      </c>
      <c r="M51" s="18">
        <v>2.0491578947368421</v>
      </c>
      <c r="N51" s="18">
        <v>182.98767155152365</v>
      </c>
      <c r="O51" s="18">
        <v>507.4</v>
      </c>
      <c r="P51" s="19">
        <v>638.20000000000005</v>
      </c>
      <c r="R51" s="5" t="s">
        <v>61</v>
      </c>
      <c r="S51" s="45" t="b">
        <f>IF(AND($D$6=155,'[1]parametres d''entree'!S19="SE",'[1]parametres d''entree'!S21="SN"),4155,IF(AND($D$6=155,'[1]parametres d''entree'!S19="SE",OR('[1]parametres d''entree'!S21="LN",'[1]parametres d''entree'!S21="XLN")),4275,IF(AND($D$6=155,'[1]parametres d''entree'!S19="HSS",'[1]parametres d''entree'!S21="SN"),4260,IF(AND($D$6=155,'[1]parametres d''entree'!S19="HSS",OR('[1]parametres d''entree'!S21="LN",'[1]parametres d''entree'!S21="XLN")),4380,IF(AND($D$6=250,'[1]parametres d''entree'!S19="SE",'[1]parametres d''entree'!S21="SN"),6270,IF(AND($D$6=250,'[1]parametres d''entree'!S19="SE",OR('[1]parametres d''entree'!S21="LN",'[1]parametres d''entree'!S21="XLN")),6430,IF(AND($D$6=250,'[1]parametres d''entree'!S19="HSS",'[1]parametres d''entree'!S21="SN"),6490,IF(AND($D$6=250,'[1]parametres d''entree'!S19="HSS",OR('[1]parametres d''entree'!S21="LN",'[1]parametres d''entree'!S21="XLN")),6650,IF(AND($D$6=350,'[1]parametres d''entree'!S19="se",'[1]parametres d''entree'!S21="SN"),8118,IF(AND($D$6=350,'[1]parametres d''entree'!S19="SE",OR('[1]parametres d''entree'!S21="LN",'[1]parametres d''entree'!S21="XLN")),8338,IF(AND($D$6=350,'[1]parametres d''entree'!S19="HSS",'[1]parametres d''entree'!S21="SN"),8358,IF(AND($D$6=350,'[1]parametres d''entree'!S19="HSS",OR('[1]parametres d''entree'!S21="LN",'[1]parametres d''entree'!S21="XLN")),8578))))))))))))</f>
        <v>0</v>
      </c>
      <c r="T51" s="4" t="s">
        <v>58</v>
      </c>
      <c r="U51" s="4"/>
      <c r="V51" s="4" t="s">
        <v>62</v>
      </c>
      <c r="W51" s="45" t="b">
        <f>IF(AND(V25="ethylene glycol",W26=35%),"-19",IF(AND(V25="ethylene glycol",W26=33%),"-17",IF(AND(V25="ethylene glycol",W26=30%),"-15",IF(AND(V25="propylene glycol",W26=35%),"-16",IF(AND(V25="propylene glycol",W26=30%),"-12.6")))))</f>
        <v>0</v>
      </c>
      <c r="X51" s="6" t="s">
        <v>26</v>
      </c>
    </row>
    <row r="52" spans="1:24" x14ac:dyDescent="0.25">
      <c r="A52" s="35"/>
      <c r="B52" s="28"/>
      <c r="C52" s="23"/>
      <c r="D52" s="25"/>
      <c r="E52" s="26"/>
      <c r="F52" s="2">
        <v>250</v>
      </c>
      <c r="G52" s="18">
        <v>555.17547055251976</v>
      </c>
      <c r="H52" s="18">
        <v>2.0606770833333332</v>
      </c>
      <c r="I52" s="18">
        <v>270.51448259752397</v>
      </c>
      <c r="J52" s="18">
        <v>37.645588235294127</v>
      </c>
      <c r="K52" s="18">
        <v>67.859154929577457</v>
      </c>
      <c r="L52" s="18">
        <v>551.64020542920025</v>
      </c>
      <c r="M52" s="18">
        <v>1.9994210526315788</v>
      </c>
      <c r="N52" s="18">
        <v>276.47266806234012</v>
      </c>
      <c r="O52" s="18">
        <v>759</v>
      </c>
      <c r="P52" s="19">
        <v>880</v>
      </c>
      <c r="R52" s="5"/>
      <c r="S52" s="4"/>
      <c r="T52" s="4"/>
      <c r="U52" s="4"/>
      <c r="V52" s="4"/>
      <c r="W52" s="4"/>
      <c r="X52" s="6"/>
    </row>
    <row r="53" spans="1:24" x14ac:dyDescent="0.25">
      <c r="A53" s="35"/>
      <c r="B53" s="28"/>
      <c r="C53" s="23"/>
      <c r="D53" s="25"/>
      <c r="E53" s="26"/>
      <c r="F53" s="2">
        <v>350</v>
      </c>
      <c r="G53" s="18">
        <v>739.50953248330302</v>
      </c>
      <c r="H53" s="18">
        <v>2.0606770833333332</v>
      </c>
      <c r="I53" s="18">
        <v>360.02803083391728</v>
      </c>
      <c r="J53" s="18">
        <v>50.1264705882353</v>
      </c>
      <c r="K53" s="18">
        <v>59.633802816901408</v>
      </c>
      <c r="L53" s="18">
        <v>735.48734409391045</v>
      </c>
      <c r="M53" s="18">
        <v>2.0093684210526317</v>
      </c>
      <c r="N53" s="18">
        <v>367.26959758083274</v>
      </c>
      <c r="O53" s="18">
        <v>1022.4</v>
      </c>
      <c r="P53" s="19">
        <v>1132</v>
      </c>
      <c r="R53" s="46" t="s">
        <v>63</v>
      </c>
      <c r="S53" s="45" t="b">
        <f>IF(S16=155,55.2,IF(S16=250,77.3,IF(S16=350,99.4)))</f>
        <v>0</v>
      </c>
      <c r="T53" s="4" t="s">
        <v>58</v>
      </c>
      <c r="U53" s="4"/>
      <c r="V53" s="4"/>
      <c r="W53" s="4"/>
      <c r="X53" s="6"/>
    </row>
    <row r="54" spans="1:24" ht="15.75" thickBot="1" x14ac:dyDescent="0.3">
      <c r="A54" s="35"/>
      <c r="B54" s="28"/>
      <c r="C54" s="23"/>
      <c r="D54" s="25"/>
      <c r="E54" s="26" t="s">
        <v>11</v>
      </c>
      <c r="F54" s="2">
        <v>155</v>
      </c>
      <c r="G54" s="18">
        <v>451.74687310261083</v>
      </c>
      <c r="H54" s="18">
        <v>1.9501041666666665</v>
      </c>
      <c r="I54" s="18">
        <v>232.32071945807053</v>
      </c>
      <c r="J54" s="18">
        <v>30.644117647058827</v>
      </c>
      <c r="K54" s="18">
        <v>90.478873239436609</v>
      </c>
      <c r="L54" s="18">
        <v>447.91129860601615</v>
      </c>
      <c r="M54" s="18">
        <v>1.89</v>
      </c>
      <c r="N54" s="18">
        <v>238.14282391253781</v>
      </c>
      <c r="O54" s="18">
        <v>493.8</v>
      </c>
      <c r="P54" s="19">
        <v>534.9</v>
      </c>
      <c r="R54" s="15"/>
      <c r="S54" s="16"/>
      <c r="T54" s="16"/>
      <c r="U54" s="16"/>
      <c r="V54" s="16"/>
      <c r="W54" s="16"/>
      <c r="X54" s="17"/>
    </row>
    <row r="55" spans="1:24" x14ac:dyDescent="0.25">
      <c r="A55" s="35"/>
      <c r="B55" s="28"/>
      <c r="C55" s="23"/>
      <c r="D55" s="25"/>
      <c r="E55" s="26"/>
      <c r="F55" s="2">
        <v>250</v>
      </c>
      <c r="G55" s="18">
        <v>626.49872495446266</v>
      </c>
      <c r="H55" s="18">
        <v>1.9098958333333331</v>
      </c>
      <c r="I55" s="18">
        <v>329.92700303667368</v>
      </c>
      <c r="J55" s="18">
        <v>42.516176470588242</v>
      </c>
      <c r="K55" s="18">
        <v>86.366197183098592</v>
      </c>
      <c r="L55" s="18">
        <v>621.68191489361698</v>
      </c>
      <c r="M55" s="18">
        <v>1.8502105263157895</v>
      </c>
      <c r="N55" s="18">
        <v>337.70086066527102</v>
      </c>
      <c r="O55" s="18">
        <v>745.4</v>
      </c>
      <c r="P55" s="19">
        <v>877</v>
      </c>
    </row>
    <row r="56" spans="1:24" x14ac:dyDescent="0.25">
      <c r="A56" s="35"/>
      <c r="B56" s="28"/>
      <c r="C56" s="24"/>
      <c r="D56" s="25"/>
      <c r="E56" s="26"/>
      <c r="F56" s="2">
        <v>350</v>
      </c>
      <c r="G56" s="19">
        <v>813.5</v>
      </c>
      <c r="H56" s="19">
        <v>1.93</v>
      </c>
      <c r="I56" s="19">
        <v>422.5</v>
      </c>
      <c r="J56" s="19">
        <v>55.2</v>
      </c>
      <c r="K56" s="19">
        <v>73</v>
      </c>
      <c r="L56" s="19">
        <v>807.9</v>
      </c>
      <c r="M56" s="19">
        <v>1.89</v>
      </c>
      <c r="N56" s="19">
        <v>428</v>
      </c>
      <c r="O56" s="18">
        <v>1004.5</v>
      </c>
      <c r="P56" s="19">
        <v>1129</v>
      </c>
    </row>
    <row r="57" spans="1:24" x14ac:dyDescent="0.25">
      <c r="A57" s="35"/>
      <c r="B57" s="27" t="s">
        <v>36</v>
      </c>
      <c r="C57" s="22" t="s">
        <v>37</v>
      </c>
      <c r="D57" s="25">
        <v>0.35</v>
      </c>
      <c r="E57" s="26" t="s">
        <v>10</v>
      </c>
      <c r="F57" s="2">
        <v>155</v>
      </c>
      <c r="G57" s="19">
        <v>338.4</v>
      </c>
      <c r="H57" s="19">
        <v>1.94</v>
      </c>
      <c r="I57" s="19">
        <v>174.8</v>
      </c>
      <c r="J57" s="19">
        <v>21.4</v>
      </c>
      <c r="K57" s="19">
        <v>46</v>
      </c>
      <c r="L57" s="19">
        <v>226.8</v>
      </c>
      <c r="M57" s="19">
        <v>1.91</v>
      </c>
      <c r="N57" s="19">
        <v>176.5</v>
      </c>
      <c r="O57" s="18">
        <v>507.4</v>
      </c>
      <c r="P57" s="19">
        <v>638.20000000000005</v>
      </c>
    </row>
    <row r="58" spans="1:24" x14ac:dyDescent="0.25">
      <c r="A58" s="35"/>
      <c r="B58" s="28"/>
      <c r="C58" s="23"/>
      <c r="D58" s="25"/>
      <c r="E58" s="26"/>
      <c r="F58" s="2">
        <v>250</v>
      </c>
      <c r="G58" s="19">
        <v>495.6</v>
      </c>
      <c r="H58" s="19">
        <v>1.89</v>
      </c>
      <c r="I58" s="19">
        <v>262.8</v>
      </c>
      <c r="J58" s="19">
        <v>31.4</v>
      </c>
      <c r="K58" s="19">
        <v>49</v>
      </c>
      <c r="L58" s="19">
        <v>493.2</v>
      </c>
      <c r="M58" s="19">
        <v>1.86</v>
      </c>
      <c r="N58" s="19">
        <v>265.2</v>
      </c>
      <c r="O58" s="18">
        <v>759</v>
      </c>
      <c r="P58" s="19">
        <v>880</v>
      </c>
    </row>
    <row r="59" spans="1:24" x14ac:dyDescent="0.25">
      <c r="A59" s="35"/>
      <c r="B59" s="28"/>
      <c r="C59" s="23"/>
      <c r="D59" s="25"/>
      <c r="E59" s="26"/>
      <c r="F59" s="2">
        <v>350</v>
      </c>
      <c r="G59" s="19">
        <v>655.1</v>
      </c>
      <c r="H59" s="19">
        <v>1.88</v>
      </c>
      <c r="I59" s="19">
        <v>348.4</v>
      </c>
      <c r="J59" s="19">
        <v>41.5</v>
      </c>
      <c r="K59" s="19">
        <v>41</v>
      </c>
      <c r="L59" s="19">
        <v>652.4</v>
      </c>
      <c r="M59" s="19">
        <v>1.86</v>
      </c>
      <c r="N59" s="19">
        <v>351.1</v>
      </c>
      <c r="O59" s="18">
        <v>1022.4</v>
      </c>
      <c r="P59" s="19">
        <v>1132</v>
      </c>
    </row>
    <row r="60" spans="1:24" x14ac:dyDescent="0.25">
      <c r="A60" s="35"/>
      <c r="B60" s="28"/>
      <c r="C60" s="23"/>
      <c r="D60" s="25"/>
      <c r="E60" s="26" t="s">
        <v>11</v>
      </c>
      <c r="F60" s="2">
        <v>155</v>
      </c>
      <c r="G60" s="19">
        <v>417.9</v>
      </c>
      <c r="H60" s="19">
        <v>1.84</v>
      </c>
      <c r="I60" s="19">
        <v>226.8</v>
      </c>
      <c r="J60" s="19">
        <v>26.5</v>
      </c>
      <c r="K60" s="19">
        <v>70</v>
      </c>
      <c r="L60" s="19">
        <v>415.1</v>
      </c>
      <c r="M60" s="19">
        <v>1.81</v>
      </c>
      <c r="N60" s="19">
        <v>229.6</v>
      </c>
      <c r="O60" s="18">
        <v>493.8</v>
      </c>
      <c r="P60" s="19">
        <v>534.9</v>
      </c>
    </row>
    <row r="61" spans="1:24" x14ac:dyDescent="0.25">
      <c r="A61" s="35"/>
      <c r="B61" s="28"/>
      <c r="C61" s="23"/>
      <c r="D61" s="25"/>
      <c r="E61" s="26"/>
      <c r="F61" s="2">
        <v>250</v>
      </c>
      <c r="G61" s="19">
        <v>570</v>
      </c>
      <c r="H61" s="19">
        <v>1.78</v>
      </c>
      <c r="I61" s="19">
        <v>320.2</v>
      </c>
      <c r="J61" s="19">
        <v>36.1</v>
      </c>
      <c r="K61" s="19">
        <v>64</v>
      </c>
      <c r="L61" s="19">
        <v>566.5</v>
      </c>
      <c r="M61" s="19">
        <v>1.75</v>
      </c>
      <c r="N61" s="19">
        <v>323.60000000000002</v>
      </c>
      <c r="O61" s="18">
        <v>745.4</v>
      </c>
      <c r="P61" s="19">
        <v>877</v>
      </c>
    </row>
    <row r="62" spans="1:24" x14ac:dyDescent="0.25">
      <c r="A62" s="35"/>
      <c r="B62" s="28"/>
      <c r="C62" s="24"/>
      <c r="D62" s="25"/>
      <c r="E62" s="26"/>
      <c r="F62" s="2">
        <v>350</v>
      </c>
      <c r="G62" s="19">
        <v>732.8</v>
      </c>
      <c r="H62" s="19">
        <v>1.81</v>
      </c>
      <c r="I62" s="19">
        <v>405.6</v>
      </c>
      <c r="J62" s="19">
        <v>46.45</v>
      </c>
      <c r="K62" s="19">
        <v>53</v>
      </c>
      <c r="L62" s="19">
        <v>729.2</v>
      </c>
      <c r="M62" s="19">
        <v>1.78</v>
      </c>
      <c r="N62" s="19">
        <v>409.2</v>
      </c>
      <c r="O62" s="18">
        <v>1004.5</v>
      </c>
      <c r="P62" s="19">
        <v>1129</v>
      </c>
    </row>
    <row r="63" spans="1:24" x14ac:dyDescent="0.25">
      <c r="A63" s="35"/>
      <c r="B63" s="28"/>
      <c r="C63" s="22" t="s">
        <v>38</v>
      </c>
      <c r="D63" s="25">
        <v>0.35</v>
      </c>
      <c r="E63" s="26" t="s">
        <v>10</v>
      </c>
      <c r="F63" s="2">
        <v>155</v>
      </c>
      <c r="G63" s="19">
        <v>338.4</v>
      </c>
      <c r="H63" s="19">
        <v>1.94</v>
      </c>
      <c r="I63" s="19">
        <v>174.8</v>
      </c>
      <c r="J63" s="19">
        <v>21.4</v>
      </c>
      <c r="K63" s="19">
        <v>46</v>
      </c>
      <c r="L63" s="19">
        <v>226.8</v>
      </c>
      <c r="M63" s="19">
        <v>1.91</v>
      </c>
      <c r="N63" s="19">
        <v>176.5</v>
      </c>
      <c r="O63" s="18">
        <v>507.4</v>
      </c>
      <c r="P63" s="19">
        <v>638.20000000000005</v>
      </c>
    </row>
    <row r="64" spans="1:24" x14ac:dyDescent="0.25">
      <c r="A64" s="35"/>
      <c r="B64" s="28"/>
      <c r="C64" s="23"/>
      <c r="D64" s="25"/>
      <c r="E64" s="26"/>
      <c r="F64" s="2">
        <v>250</v>
      </c>
      <c r="G64" s="19">
        <v>495.6</v>
      </c>
      <c r="H64" s="19">
        <v>1.89</v>
      </c>
      <c r="I64" s="19">
        <v>262.8</v>
      </c>
      <c r="J64" s="19">
        <v>31.4</v>
      </c>
      <c r="K64" s="19">
        <v>49</v>
      </c>
      <c r="L64" s="19">
        <v>493.2</v>
      </c>
      <c r="M64" s="19">
        <v>1.86</v>
      </c>
      <c r="N64" s="19">
        <v>265.2</v>
      </c>
      <c r="O64" s="18">
        <v>759</v>
      </c>
      <c r="P64" s="19">
        <v>880</v>
      </c>
    </row>
    <row r="65" spans="1:16" x14ac:dyDescent="0.25">
      <c r="A65" s="35"/>
      <c r="B65" s="28"/>
      <c r="C65" s="23"/>
      <c r="D65" s="25"/>
      <c r="E65" s="26"/>
      <c r="F65" s="2">
        <v>350</v>
      </c>
      <c r="G65" s="19">
        <v>655.1</v>
      </c>
      <c r="H65" s="19">
        <v>1.88</v>
      </c>
      <c r="I65" s="19">
        <v>348.4</v>
      </c>
      <c r="J65" s="19">
        <v>41.5</v>
      </c>
      <c r="K65" s="19">
        <v>41</v>
      </c>
      <c r="L65" s="19">
        <v>652.4</v>
      </c>
      <c r="M65" s="19">
        <v>1.86</v>
      </c>
      <c r="N65" s="19">
        <v>351.1</v>
      </c>
      <c r="O65" s="18">
        <v>1022.4</v>
      </c>
      <c r="P65" s="19">
        <v>1132</v>
      </c>
    </row>
    <row r="66" spans="1:16" x14ac:dyDescent="0.25">
      <c r="A66" s="35"/>
      <c r="B66" s="28"/>
      <c r="C66" s="23"/>
      <c r="D66" s="25"/>
      <c r="E66" s="26" t="s">
        <v>11</v>
      </c>
      <c r="F66" s="2">
        <v>155</v>
      </c>
      <c r="G66" s="19">
        <v>417.9</v>
      </c>
      <c r="H66" s="19">
        <v>1.84</v>
      </c>
      <c r="I66" s="19">
        <v>226.8</v>
      </c>
      <c r="J66" s="19">
        <v>26.5</v>
      </c>
      <c r="K66" s="19">
        <v>70</v>
      </c>
      <c r="L66" s="19">
        <v>415.1</v>
      </c>
      <c r="M66" s="19">
        <v>1.81</v>
      </c>
      <c r="N66" s="19">
        <v>229.6</v>
      </c>
      <c r="O66" s="18">
        <v>493.8</v>
      </c>
      <c r="P66" s="19">
        <v>534.9</v>
      </c>
    </row>
    <row r="67" spans="1:16" x14ac:dyDescent="0.25">
      <c r="A67" s="35"/>
      <c r="B67" s="28"/>
      <c r="C67" s="23"/>
      <c r="D67" s="25"/>
      <c r="E67" s="26"/>
      <c r="F67" s="2">
        <v>250</v>
      </c>
      <c r="G67" s="19">
        <v>570</v>
      </c>
      <c r="H67" s="19">
        <v>1.78</v>
      </c>
      <c r="I67" s="19">
        <v>320.2</v>
      </c>
      <c r="J67" s="19">
        <v>36.1</v>
      </c>
      <c r="K67" s="19">
        <v>64</v>
      </c>
      <c r="L67" s="19">
        <v>566.5</v>
      </c>
      <c r="M67" s="19">
        <v>1.75</v>
      </c>
      <c r="N67" s="19">
        <v>323.60000000000002</v>
      </c>
      <c r="O67" s="18">
        <v>745.4</v>
      </c>
      <c r="P67" s="19">
        <v>877</v>
      </c>
    </row>
    <row r="68" spans="1:16" x14ac:dyDescent="0.25">
      <c r="A68" s="35"/>
      <c r="B68" s="28"/>
      <c r="C68" s="24"/>
      <c r="D68" s="25"/>
      <c r="E68" s="26"/>
      <c r="F68" s="2">
        <v>350</v>
      </c>
      <c r="G68" s="19">
        <v>732.8</v>
      </c>
      <c r="H68" s="19">
        <v>1.81</v>
      </c>
      <c r="I68" s="19">
        <v>405.6</v>
      </c>
      <c r="J68" s="19">
        <v>46.45</v>
      </c>
      <c r="K68" s="19">
        <v>53</v>
      </c>
      <c r="L68" s="19">
        <v>729.2</v>
      </c>
      <c r="M68" s="19">
        <v>1.78</v>
      </c>
      <c r="N68" s="19">
        <v>409.2</v>
      </c>
      <c r="O68" s="18">
        <v>1004.5</v>
      </c>
      <c r="P68" s="19">
        <v>1129</v>
      </c>
    </row>
    <row r="69" spans="1:16" x14ac:dyDescent="0.25">
      <c r="A69" s="35"/>
      <c r="B69" s="28"/>
      <c r="C69" s="22" t="s">
        <v>35</v>
      </c>
      <c r="D69" s="25">
        <v>0.35</v>
      </c>
      <c r="E69" s="26" t="s">
        <v>10</v>
      </c>
      <c r="F69" s="2">
        <v>155</v>
      </c>
      <c r="G69" s="20">
        <v>338.5</v>
      </c>
      <c r="H69" s="20">
        <v>1.91</v>
      </c>
      <c r="I69" s="20">
        <v>176.9</v>
      </c>
      <c r="J69" s="20">
        <v>21.45</v>
      </c>
      <c r="K69" s="20">
        <v>42</v>
      </c>
      <c r="L69" s="20">
        <v>338.5</v>
      </c>
      <c r="M69" s="20">
        <v>1.89</v>
      </c>
      <c r="N69" s="20">
        <v>178.5</v>
      </c>
      <c r="O69" s="18">
        <v>507.4</v>
      </c>
      <c r="P69" s="19">
        <v>638.20000000000005</v>
      </c>
    </row>
    <row r="70" spans="1:16" x14ac:dyDescent="0.25">
      <c r="A70" s="35"/>
      <c r="B70" s="28"/>
      <c r="C70" s="23"/>
      <c r="D70" s="25"/>
      <c r="E70" s="26"/>
      <c r="F70" s="2">
        <v>250</v>
      </c>
      <c r="G70" s="18">
        <v>496.9</v>
      </c>
      <c r="H70" s="18">
        <v>1.86</v>
      </c>
      <c r="I70" s="18">
        <v>266.7</v>
      </c>
      <c r="J70" s="18">
        <v>31.4</v>
      </c>
      <c r="K70" s="18">
        <v>49</v>
      </c>
      <c r="L70" s="18">
        <v>494.5</v>
      </c>
      <c r="M70" s="18">
        <v>1.84</v>
      </c>
      <c r="N70" s="18">
        <v>269.2</v>
      </c>
      <c r="O70" s="18">
        <v>759</v>
      </c>
      <c r="P70" s="19">
        <v>880</v>
      </c>
    </row>
    <row r="71" spans="1:16" x14ac:dyDescent="0.25">
      <c r="A71" s="35"/>
      <c r="B71" s="28"/>
      <c r="C71" s="23"/>
      <c r="D71" s="25"/>
      <c r="E71" s="26"/>
      <c r="F71" s="2">
        <v>350</v>
      </c>
      <c r="G71" s="18">
        <v>655.20000000000005</v>
      </c>
      <c r="H71" s="18">
        <v>1.85</v>
      </c>
      <c r="I71" s="18">
        <v>354.3</v>
      </c>
      <c r="J71" s="18">
        <v>41.5</v>
      </c>
      <c r="K71" s="18">
        <v>42</v>
      </c>
      <c r="L71" s="18">
        <v>652.5</v>
      </c>
      <c r="M71" s="18">
        <v>1.83</v>
      </c>
      <c r="N71" s="18">
        <v>357</v>
      </c>
      <c r="O71" s="18">
        <v>1022.4</v>
      </c>
      <c r="P71" s="19">
        <v>1132</v>
      </c>
    </row>
    <row r="72" spans="1:16" x14ac:dyDescent="0.25">
      <c r="A72" s="35"/>
      <c r="B72" s="28"/>
      <c r="C72" s="23"/>
      <c r="D72" s="25"/>
      <c r="E72" s="26" t="s">
        <v>11</v>
      </c>
      <c r="F72" s="2">
        <v>155</v>
      </c>
      <c r="G72" s="18">
        <v>418.1</v>
      </c>
      <c r="H72" s="18">
        <v>1.79</v>
      </c>
      <c r="I72" s="18">
        <v>233.3</v>
      </c>
      <c r="J72" s="18">
        <v>26.5</v>
      </c>
      <c r="K72" s="18">
        <v>70</v>
      </c>
      <c r="L72" s="18">
        <v>415.2</v>
      </c>
      <c r="M72" s="18">
        <v>1.76</v>
      </c>
      <c r="N72" s="18">
        <v>236.1</v>
      </c>
      <c r="O72" s="18">
        <v>493.8</v>
      </c>
      <c r="P72" s="19">
        <v>534.9</v>
      </c>
    </row>
    <row r="73" spans="1:16" x14ac:dyDescent="0.25">
      <c r="A73" s="35"/>
      <c r="B73" s="28"/>
      <c r="C73" s="23"/>
      <c r="D73" s="25"/>
      <c r="E73" s="26"/>
      <c r="F73" s="2">
        <v>250</v>
      </c>
      <c r="G73" s="18">
        <v>570.20000000000005</v>
      </c>
      <c r="H73" s="18">
        <v>1.77</v>
      </c>
      <c r="I73" s="18">
        <v>323</v>
      </c>
      <c r="J73" s="18">
        <v>36.1</v>
      </c>
      <c r="K73" s="18">
        <v>64</v>
      </c>
      <c r="L73" s="18">
        <v>566.70000000000005</v>
      </c>
      <c r="M73" s="18">
        <v>1.74</v>
      </c>
      <c r="N73" s="18">
        <v>326.39999999999998</v>
      </c>
      <c r="O73" s="18">
        <v>745.4</v>
      </c>
      <c r="P73" s="19">
        <v>877</v>
      </c>
    </row>
    <row r="74" spans="1:16" x14ac:dyDescent="0.25">
      <c r="A74" s="36"/>
      <c r="B74" s="28"/>
      <c r="C74" s="24"/>
      <c r="D74" s="25"/>
      <c r="E74" s="26"/>
      <c r="F74" s="2">
        <v>350</v>
      </c>
      <c r="G74" s="18">
        <v>733.1</v>
      </c>
      <c r="H74" s="18">
        <v>1.79</v>
      </c>
      <c r="I74" s="18">
        <v>409.2</v>
      </c>
      <c r="J74" s="18">
        <v>46.5</v>
      </c>
      <c r="K74" s="18">
        <v>53</v>
      </c>
      <c r="L74" s="18">
        <v>729.5</v>
      </c>
      <c r="M74" s="18">
        <v>1.77</v>
      </c>
      <c r="N74" s="18">
        <v>412.8</v>
      </c>
      <c r="O74" s="18">
        <v>1004.5</v>
      </c>
      <c r="P74" s="19">
        <v>1129</v>
      </c>
    </row>
    <row r="75" spans="1:16" x14ac:dyDescent="0.25">
      <c r="A75" s="34" t="s">
        <v>13</v>
      </c>
      <c r="B75" s="22" t="s">
        <v>34</v>
      </c>
      <c r="C75" s="22" t="s">
        <v>37</v>
      </c>
      <c r="D75" s="29">
        <v>0.3</v>
      </c>
      <c r="E75" s="22" t="s">
        <v>10</v>
      </c>
      <c r="F75" s="2">
        <v>155</v>
      </c>
      <c r="G75" s="18">
        <v>416.3</v>
      </c>
      <c r="H75" s="18">
        <v>2.2000000000000002</v>
      </c>
      <c r="I75" s="18">
        <v>189.5</v>
      </c>
      <c r="J75" s="18">
        <v>27.4</v>
      </c>
      <c r="K75" s="18">
        <v>73</v>
      </c>
      <c r="L75" s="18">
        <v>413.3</v>
      </c>
      <c r="M75" s="18">
        <v>2.15</v>
      </c>
      <c r="N75" s="18">
        <v>192.5</v>
      </c>
      <c r="O75" s="19"/>
      <c r="P75" s="19"/>
    </row>
    <row r="76" spans="1:16" x14ac:dyDescent="0.25">
      <c r="A76" s="35"/>
      <c r="B76" s="23"/>
      <c r="C76" s="23"/>
      <c r="D76" s="30"/>
      <c r="E76" s="23"/>
      <c r="F76" s="2">
        <v>250</v>
      </c>
      <c r="G76" s="18">
        <v>609.4</v>
      </c>
      <c r="H76" s="18">
        <v>2.13</v>
      </c>
      <c r="I76" s="18">
        <v>285.5</v>
      </c>
      <c r="J76" s="18">
        <v>40.200000000000003</v>
      </c>
      <c r="K76" s="18">
        <v>77</v>
      </c>
      <c r="L76" s="18">
        <v>605</v>
      </c>
      <c r="M76" s="18">
        <v>2.09</v>
      </c>
      <c r="N76" s="18">
        <v>290</v>
      </c>
      <c r="O76" s="19"/>
      <c r="P76" s="19"/>
    </row>
    <row r="77" spans="1:16" x14ac:dyDescent="0.25">
      <c r="A77" s="35"/>
      <c r="B77" s="23"/>
      <c r="C77" s="23"/>
      <c r="D77" s="30"/>
      <c r="E77" s="24"/>
      <c r="F77" s="2">
        <v>350</v>
      </c>
      <c r="G77" s="18">
        <v>818.7</v>
      </c>
      <c r="H77" s="18">
        <v>2.13</v>
      </c>
      <c r="I77" s="18">
        <v>384.1</v>
      </c>
      <c r="J77" s="18">
        <v>54</v>
      </c>
      <c r="K77" s="18">
        <v>69</v>
      </c>
      <c r="L77" s="18">
        <v>813.5</v>
      </c>
      <c r="M77" s="18">
        <v>2.09</v>
      </c>
      <c r="N77" s="18">
        <v>389.3</v>
      </c>
      <c r="O77" s="19"/>
      <c r="P77" s="19"/>
    </row>
    <row r="78" spans="1:16" x14ac:dyDescent="0.25">
      <c r="A78" s="35"/>
      <c r="B78" s="23"/>
      <c r="C78" s="23"/>
      <c r="D78" s="30"/>
      <c r="E78" s="22" t="s">
        <v>11</v>
      </c>
      <c r="F78" s="2">
        <v>155</v>
      </c>
      <c r="G78" s="18">
        <v>497.4</v>
      </c>
      <c r="H78" s="18">
        <v>1.98</v>
      </c>
      <c r="I78" s="18">
        <v>251.6</v>
      </c>
      <c r="J78" s="18">
        <v>32.799999999999997</v>
      </c>
      <c r="K78" s="18">
        <v>103</v>
      </c>
      <c r="L78" s="18">
        <v>492.6</v>
      </c>
      <c r="M78" s="18">
        <v>1.92</v>
      </c>
      <c r="N78" s="18">
        <v>256.39999999999998</v>
      </c>
      <c r="O78" s="19"/>
      <c r="P78" s="19"/>
    </row>
    <row r="79" spans="1:16" x14ac:dyDescent="0.25">
      <c r="A79" s="35"/>
      <c r="B79" s="23"/>
      <c r="C79" s="23"/>
      <c r="D79" s="30"/>
      <c r="E79" s="23"/>
      <c r="F79" s="2">
        <v>250</v>
      </c>
      <c r="G79" s="18">
        <v>690.4</v>
      </c>
      <c r="H79" s="18">
        <v>1.97</v>
      </c>
      <c r="I79" s="18">
        <v>350.3</v>
      </c>
      <c r="J79" s="18">
        <v>45.5</v>
      </c>
      <c r="K79" s="18">
        <v>98</v>
      </c>
      <c r="L79" s="18">
        <v>684.4</v>
      </c>
      <c r="M79" s="18">
        <v>1.92</v>
      </c>
      <c r="N79" s="18">
        <v>356.4</v>
      </c>
      <c r="O79" s="19"/>
      <c r="P79" s="19"/>
    </row>
    <row r="80" spans="1:16" x14ac:dyDescent="0.25">
      <c r="A80" s="35"/>
      <c r="B80" s="23"/>
      <c r="C80" s="24"/>
      <c r="D80" s="30"/>
      <c r="E80" s="24"/>
      <c r="F80" s="2">
        <v>350</v>
      </c>
      <c r="G80" s="18">
        <v>897.2</v>
      </c>
      <c r="H80" s="18">
        <v>2.02</v>
      </c>
      <c r="I80" s="18">
        <v>445</v>
      </c>
      <c r="J80" s="18">
        <v>59.1</v>
      </c>
      <c r="K80" s="18">
        <v>83</v>
      </c>
      <c r="L80" s="18">
        <v>890.6</v>
      </c>
      <c r="M80" s="18">
        <v>1.97</v>
      </c>
      <c r="N80" s="18">
        <v>451.6</v>
      </c>
      <c r="O80" s="19"/>
      <c r="P80" s="19"/>
    </row>
    <row r="81" spans="1:16" x14ac:dyDescent="0.25">
      <c r="A81" s="35"/>
      <c r="B81" s="23"/>
      <c r="C81" s="22" t="s">
        <v>38</v>
      </c>
      <c r="D81" s="29">
        <v>0.3</v>
      </c>
      <c r="E81" s="22" t="s">
        <v>10</v>
      </c>
      <c r="F81" s="2">
        <v>155</v>
      </c>
      <c r="G81" s="18">
        <v>416.3</v>
      </c>
      <c r="H81" s="18">
        <v>2.2000000000000002</v>
      </c>
      <c r="I81" s="18">
        <v>189.5</v>
      </c>
      <c r="J81" s="18">
        <v>27.4</v>
      </c>
      <c r="K81" s="18">
        <v>73</v>
      </c>
      <c r="L81" s="18">
        <v>413.3</v>
      </c>
      <c r="M81" s="18">
        <v>2.15</v>
      </c>
      <c r="N81" s="18">
        <v>192.5</v>
      </c>
      <c r="O81" s="19"/>
      <c r="P81" s="19"/>
    </row>
    <row r="82" spans="1:16" x14ac:dyDescent="0.25">
      <c r="A82" s="35"/>
      <c r="B82" s="23"/>
      <c r="C82" s="23"/>
      <c r="D82" s="30"/>
      <c r="E82" s="23"/>
      <c r="F82" s="2">
        <v>250</v>
      </c>
      <c r="G82" s="18">
        <v>609.4</v>
      </c>
      <c r="H82" s="18">
        <v>2.13</v>
      </c>
      <c r="I82" s="18">
        <v>285.5</v>
      </c>
      <c r="J82" s="18">
        <v>40.200000000000003</v>
      </c>
      <c r="K82" s="18">
        <v>77</v>
      </c>
      <c r="L82" s="18">
        <v>605</v>
      </c>
      <c r="M82" s="18">
        <v>2.09</v>
      </c>
      <c r="N82" s="18">
        <v>290</v>
      </c>
      <c r="O82" s="19"/>
      <c r="P82" s="19"/>
    </row>
    <row r="83" spans="1:16" x14ac:dyDescent="0.25">
      <c r="A83" s="35"/>
      <c r="B83" s="23"/>
      <c r="C83" s="23"/>
      <c r="D83" s="30"/>
      <c r="E83" s="24"/>
      <c r="F83" s="2">
        <v>350</v>
      </c>
      <c r="G83" s="18">
        <v>818.7</v>
      </c>
      <c r="H83" s="18">
        <v>2.13</v>
      </c>
      <c r="I83" s="18">
        <v>384.1</v>
      </c>
      <c r="J83" s="18">
        <v>54</v>
      </c>
      <c r="K83" s="18">
        <v>69</v>
      </c>
      <c r="L83" s="18">
        <v>813.5</v>
      </c>
      <c r="M83" s="18">
        <v>2.09</v>
      </c>
      <c r="N83" s="18">
        <v>389.3</v>
      </c>
      <c r="O83" s="19"/>
      <c r="P83" s="19"/>
    </row>
    <row r="84" spans="1:16" x14ac:dyDescent="0.25">
      <c r="A84" s="35"/>
      <c r="B84" s="23"/>
      <c r="C84" s="23"/>
      <c r="D84" s="30"/>
      <c r="E84" s="22" t="s">
        <v>11</v>
      </c>
      <c r="F84" s="2">
        <v>155</v>
      </c>
      <c r="G84" s="18">
        <v>497.4</v>
      </c>
      <c r="H84" s="18">
        <v>1.98</v>
      </c>
      <c r="I84" s="18">
        <v>251.6</v>
      </c>
      <c r="J84" s="18">
        <v>32.799999999999997</v>
      </c>
      <c r="K84" s="18">
        <v>103</v>
      </c>
      <c r="L84" s="18">
        <v>492.6</v>
      </c>
      <c r="M84" s="18">
        <v>1.92</v>
      </c>
      <c r="N84" s="18">
        <v>256.39999999999998</v>
      </c>
      <c r="O84" s="19"/>
      <c r="P84" s="19"/>
    </row>
    <row r="85" spans="1:16" x14ac:dyDescent="0.25">
      <c r="A85" s="35"/>
      <c r="B85" s="23"/>
      <c r="C85" s="23"/>
      <c r="D85" s="30"/>
      <c r="E85" s="23"/>
      <c r="F85" s="2">
        <v>250</v>
      </c>
      <c r="G85" s="18">
        <v>690.4</v>
      </c>
      <c r="H85" s="18">
        <v>1.97</v>
      </c>
      <c r="I85" s="18">
        <v>350.3</v>
      </c>
      <c r="J85" s="18">
        <v>45.5</v>
      </c>
      <c r="K85" s="18">
        <v>98</v>
      </c>
      <c r="L85" s="18">
        <v>684.4</v>
      </c>
      <c r="M85" s="18">
        <v>1.92</v>
      </c>
      <c r="N85" s="18">
        <v>356.4</v>
      </c>
      <c r="O85" s="19"/>
      <c r="P85" s="19"/>
    </row>
    <row r="86" spans="1:16" x14ac:dyDescent="0.25">
      <c r="A86" s="35"/>
      <c r="B86" s="23"/>
      <c r="C86" s="24"/>
      <c r="D86" s="30"/>
      <c r="E86" s="24"/>
      <c r="F86" s="2">
        <v>350</v>
      </c>
      <c r="G86" s="18">
        <v>897.2</v>
      </c>
      <c r="H86" s="18">
        <v>2.02</v>
      </c>
      <c r="I86" s="18">
        <v>445</v>
      </c>
      <c r="J86" s="18">
        <v>59.1</v>
      </c>
      <c r="K86" s="18">
        <v>83</v>
      </c>
      <c r="L86" s="18">
        <v>890.6</v>
      </c>
      <c r="M86" s="18">
        <v>1.97</v>
      </c>
      <c r="N86" s="18">
        <v>451.6</v>
      </c>
      <c r="O86" s="19"/>
      <c r="P86" s="19"/>
    </row>
    <row r="87" spans="1:16" x14ac:dyDescent="0.25">
      <c r="A87" s="35"/>
      <c r="B87" s="23"/>
      <c r="C87" s="22" t="s">
        <v>35</v>
      </c>
      <c r="D87" s="29">
        <v>0.3</v>
      </c>
      <c r="E87" s="22" t="s">
        <v>10</v>
      </c>
      <c r="F87" s="2">
        <v>155</v>
      </c>
      <c r="G87" s="18">
        <v>416.2</v>
      </c>
      <c r="H87" s="18">
        <v>2.2200000000000002</v>
      </c>
      <c r="I87" s="18">
        <v>187.5</v>
      </c>
      <c r="J87" s="18">
        <v>27.4</v>
      </c>
      <c r="K87" s="18">
        <v>73</v>
      </c>
      <c r="L87" s="18">
        <v>413.2</v>
      </c>
      <c r="M87" s="18">
        <v>2.17</v>
      </c>
      <c r="N87" s="18">
        <v>190.5</v>
      </c>
      <c r="O87" s="19"/>
      <c r="P87" s="19"/>
    </row>
    <row r="88" spans="1:16" x14ac:dyDescent="0.25">
      <c r="A88" s="35"/>
      <c r="B88" s="23"/>
      <c r="C88" s="23"/>
      <c r="D88" s="30"/>
      <c r="E88" s="23"/>
      <c r="F88" s="2">
        <v>250</v>
      </c>
      <c r="G88" s="18">
        <v>614.29999999999995</v>
      </c>
      <c r="H88" s="18">
        <v>2.16</v>
      </c>
      <c r="I88" s="18">
        <v>283.8</v>
      </c>
      <c r="J88" s="18">
        <v>40.5</v>
      </c>
      <c r="K88" s="18">
        <v>78</v>
      </c>
      <c r="L88" s="18">
        <v>609.79999999999995</v>
      </c>
      <c r="M88" s="18">
        <v>2.12</v>
      </c>
      <c r="N88" s="18">
        <v>288.3</v>
      </c>
      <c r="O88" s="19"/>
      <c r="P88" s="19"/>
    </row>
    <row r="89" spans="1:16" x14ac:dyDescent="0.25">
      <c r="A89" s="35"/>
      <c r="B89" s="23"/>
      <c r="C89" s="23"/>
      <c r="D89" s="30"/>
      <c r="E89" s="24"/>
      <c r="F89" s="2">
        <v>350</v>
      </c>
      <c r="G89" s="18">
        <v>818.4</v>
      </c>
      <c r="H89" s="18">
        <v>2.16</v>
      </c>
      <c r="I89" s="18">
        <v>378.1</v>
      </c>
      <c r="J89" s="18">
        <v>54</v>
      </c>
      <c r="K89" s="18">
        <v>68</v>
      </c>
      <c r="L89" s="18">
        <v>813.3</v>
      </c>
      <c r="M89" s="18">
        <v>2.12</v>
      </c>
      <c r="N89" s="18">
        <v>383.2</v>
      </c>
      <c r="O89" s="19"/>
      <c r="P89" s="19"/>
    </row>
    <row r="90" spans="1:16" x14ac:dyDescent="0.25">
      <c r="A90" s="35"/>
      <c r="B90" s="23"/>
      <c r="C90" s="23"/>
      <c r="D90" s="30"/>
      <c r="E90" s="22" t="s">
        <v>11</v>
      </c>
      <c r="F90" s="2">
        <v>155</v>
      </c>
      <c r="G90" s="18">
        <v>497.2</v>
      </c>
      <c r="H90" s="18">
        <v>2.0299999999999998</v>
      </c>
      <c r="I90" s="18">
        <v>244.7</v>
      </c>
      <c r="J90" s="18">
        <v>32.799999999999997</v>
      </c>
      <c r="K90" s="18">
        <v>103</v>
      </c>
      <c r="L90" s="18">
        <v>492.5</v>
      </c>
      <c r="M90" s="18">
        <v>1.97</v>
      </c>
      <c r="N90" s="18">
        <v>249.5</v>
      </c>
      <c r="O90" s="19"/>
      <c r="P90" s="19"/>
    </row>
    <row r="91" spans="1:16" x14ac:dyDescent="0.25">
      <c r="A91" s="35"/>
      <c r="B91" s="23"/>
      <c r="C91" s="23"/>
      <c r="D91" s="30"/>
      <c r="E91" s="23"/>
      <c r="F91" s="2">
        <v>250</v>
      </c>
      <c r="G91" s="18">
        <v>690.2</v>
      </c>
      <c r="H91" s="18">
        <v>1.99</v>
      </c>
      <c r="I91" s="18">
        <v>347.6</v>
      </c>
      <c r="J91" s="18">
        <v>45.5</v>
      </c>
      <c r="K91" s="18">
        <v>98</v>
      </c>
      <c r="L91" s="18">
        <v>684.1</v>
      </c>
      <c r="M91" s="18">
        <v>1.93</v>
      </c>
      <c r="N91" s="18">
        <v>353.6</v>
      </c>
      <c r="O91" s="19"/>
      <c r="P91" s="19"/>
    </row>
    <row r="92" spans="1:16" x14ac:dyDescent="0.25">
      <c r="A92" s="35"/>
      <c r="B92" s="23"/>
      <c r="C92" s="24"/>
      <c r="D92" s="30"/>
      <c r="E92" s="24"/>
      <c r="F92" s="2">
        <v>350</v>
      </c>
      <c r="G92" s="18">
        <v>896.8</v>
      </c>
      <c r="H92" s="18">
        <v>2.0299999999999998</v>
      </c>
      <c r="I92" s="18">
        <v>441.4</v>
      </c>
      <c r="J92" s="18">
        <v>59.1</v>
      </c>
      <c r="K92" s="18">
        <v>83</v>
      </c>
      <c r="L92" s="18">
        <v>890.2</v>
      </c>
      <c r="M92" s="18">
        <v>1.99</v>
      </c>
      <c r="N92" s="18">
        <v>448</v>
      </c>
      <c r="O92" s="19"/>
      <c r="P92" s="19"/>
    </row>
    <row r="93" spans="1:16" x14ac:dyDescent="0.25">
      <c r="A93" s="35"/>
      <c r="B93" s="27" t="s">
        <v>36</v>
      </c>
      <c r="C93" s="22" t="s">
        <v>37</v>
      </c>
      <c r="D93" s="29">
        <v>0.3</v>
      </c>
      <c r="E93" s="22" t="s">
        <v>10</v>
      </c>
      <c r="F93" s="2">
        <v>155</v>
      </c>
      <c r="G93" s="20">
        <v>397</v>
      </c>
      <c r="H93" s="20">
        <v>2.13</v>
      </c>
      <c r="I93" s="20">
        <v>186.2</v>
      </c>
      <c r="J93" s="20">
        <v>24.9</v>
      </c>
      <c r="K93" s="20">
        <v>61</v>
      </c>
      <c r="L93" s="20">
        <v>394.6</v>
      </c>
      <c r="M93" s="20">
        <v>2.09</v>
      </c>
      <c r="N93" s="20">
        <v>188.6</v>
      </c>
      <c r="O93" s="19"/>
      <c r="P93" s="19"/>
    </row>
    <row r="94" spans="1:16" x14ac:dyDescent="0.25">
      <c r="A94" s="35"/>
      <c r="B94" s="28"/>
      <c r="C94" s="23"/>
      <c r="D94" s="30"/>
      <c r="E94" s="23"/>
      <c r="F94" s="2">
        <v>250</v>
      </c>
      <c r="G94" s="18">
        <v>578.5</v>
      </c>
      <c r="H94" s="18">
        <v>2.0699999999999998</v>
      </c>
      <c r="I94" s="18">
        <v>279.5</v>
      </c>
      <c r="J94" s="18">
        <v>36.200000000000003</v>
      </c>
      <c r="K94" s="18">
        <v>45</v>
      </c>
      <c r="L94" s="18">
        <v>575.1</v>
      </c>
      <c r="M94" s="18">
        <v>2.0299999999999998</v>
      </c>
      <c r="N94" s="18">
        <v>282.89999999999998</v>
      </c>
      <c r="O94" s="19"/>
      <c r="P94" s="19"/>
    </row>
    <row r="95" spans="1:16" x14ac:dyDescent="0.25">
      <c r="A95" s="35"/>
      <c r="B95" s="28"/>
      <c r="C95" s="23"/>
      <c r="D95" s="30"/>
      <c r="E95" s="24"/>
      <c r="F95" s="2">
        <v>350</v>
      </c>
      <c r="G95" s="18">
        <v>775.4</v>
      </c>
      <c r="H95" s="18">
        <v>2.06</v>
      </c>
      <c r="I95" s="18">
        <v>375.8</v>
      </c>
      <c r="J95" s="18">
        <v>48.5</v>
      </c>
      <c r="K95" s="18">
        <v>58</v>
      </c>
      <c r="L95" s="18">
        <v>771.3</v>
      </c>
      <c r="M95" s="18">
        <v>2.0299999999999998</v>
      </c>
      <c r="N95" s="18">
        <v>379.8</v>
      </c>
      <c r="O95" s="19"/>
      <c r="P95" s="19"/>
    </row>
    <row r="96" spans="1:16" x14ac:dyDescent="0.25">
      <c r="A96" s="35"/>
      <c r="B96" s="28"/>
      <c r="C96" s="23"/>
      <c r="D96" s="30"/>
      <c r="E96" s="22" t="s">
        <v>11</v>
      </c>
      <c r="F96" s="2">
        <v>155</v>
      </c>
      <c r="G96" s="18">
        <v>478.3</v>
      </c>
      <c r="H96" s="18">
        <v>1.94</v>
      </c>
      <c r="I96" s="18">
        <v>247</v>
      </c>
      <c r="J96" s="18">
        <v>29.9</v>
      </c>
      <c r="K96" s="18">
        <v>88</v>
      </c>
      <c r="L96" s="18">
        <v>474.4</v>
      </c>
      <c r="M96" s="18">
        <v>1.89</v>
      </c>
      <c r="N96" s="18">
        <v>250.8</v>
      </c>
      <c r="O96" s="19"/>
      <c r="P96" s="19"/>
    </row>
    <row r="97" spans="1:16" x14ac:dyDescent="0.25">
      <c r="A97" s="35"/>
      <c r="B97" s="28"/>
      <c r="C97" s="23"/>
      <c r="D97" s="30"/>
      <c r="E97" s="23"/>
      <c r="F97" s="2">
        <v>250</v>
      </c>
      <c r="G97" s="18">
        <v>659.3</v>
      </c>
      <c r="H97" s="18">
        <v>1.92</v>
      </c>
      <c r="I97" s="18">
        <v>342.8</v>
      </c>
      <c r="J97" s="18">
        <v>41.3</v>
      </c>
      <c r="K97" s="18">
        <v>83</v>
      </c>
      <c r="L97" s="18">
        <v>654.5</v>
      </c>
      <c r="M97" s="18">
        <v>1.88</v>
      </c>
      <c r="N97" s="18">
        <v>347.6</v>
      </c>
      <c r="O97" s="19"/>
      <c r="P97" s="19"/>
    </row>
    <row r="98" spans="1:16" x14ac:dyDescent="0.25">
      <c r="A98" s="35"/>
      <c r="B98" s="28"/>
      <c r="C98" s="24"/>
      <c r="D98" s="30"/>
      <c r="E98" s="24"/>
      <c r="F98" s="2">
        <v>350</v>
      </c>
      <c r="G98" s="18">
        <v>854.3</v>
      </c>
      <c r="H98" s="18">
        <v>1.96</v>
      </c>
      <c r="I98" s="18">
        <v>435.1</v>
      </c>
      <c r="J98" s="18">
        <v>53.5</v>
      </c>
      <c r="K98" s="18">
        <v>70</v>
      </c>
      <c r="L98" s="18">
        <v>849.1</v>
      </c>
      <c r="M98" s="18">
        <v>1.93</v>
      </c>
      <c r="N98" s="18">
        <v>440.3</v>
      </c>
      <c r="O98" s="19"/>
      <c r="P98" s="19"/>
    </row>
    <row r="99" spans="1:16" x14ac:dyDescent="0.25">
      <c r="A99" s="35"/>
      <c r="B99" s="28"/>
      <c r="C99" s="22" t="s">
        <v>38</v>
      </c>
      <c r="D99" s="29">
        <v>0.3</v>
      </c>
      <c r="E99" s="22" t="s">
        <v>10</v>
      </c>
      <c r="F99" s="2">
        <v>155</v>
      </c>
      <c r="G99" s="20">
        <v>397</v>
      </c>
      <c r="H99" s="20">
        <v>2.13</v>
      </c>
      <c r="I99" s="20">
        <v>186.2</v>
      </c>
      <c r="J99" s="20">
        <v>24.9</v>
      </c>
      <c r="K99" s="20">
        <v>61</v>
      </c>
      <c r="L99" s="20">
        <v>394.6</v>
      </c>
      <c r="M99" s="20">
        <v>2.09</v>
      </c>
      <c r="N99" s="20">
        <v>188.6</v>
      </c>
      <c r="O99" s="19"/>
      <c r="P99" s="19"/>
    </row>
    <row r="100" spans="1:16" x14ac:dyDescent="0.25">
      <c r="A100" s="35"/>
      <c r="B100" s="28"/>
      <c r="C100" s="23"/>
      <c r="D100" s="30"/>
      <c r="E100" s="23"/>
      <c r="F100" s="2">
        <v>250</v>
      </c>
      <c r="G100" s="18">
        <v>578.5</v>
      </c>
      <c r="H100" s="18">
        <v>2.0699999999999998</v>
      </c>
      <c r="I100" s="18">
        <v>279.5</v>
      </c>
      <c r="J100" s="18">
        <v>36.200000000000003</v>
      </c>
      <c r="K100" s="18">
        <v>45</v>
      </c>
      <c r="L100" s="18">
        <v>575.1</v>
      </c>
      <c r="M100" s="18">
        <v>2.0299999999999998</v>
      </c>
      <c r="N100" s="18">
        <v>282.89999999999998</v>
      </c>
      <c r="O100" s="19"/>
      <c r="P100" s="19"/>
    </row>
    <row r="101" spans="1:16" x14ac:dyDescent="0.25">
      <c r="A101" s="35"/>
      <c r="B101" s="28"/>
      <c r="C101" s="23"/>
      <c r="D101" s="30"/>
      <c r="E101" s="24"/>
      <c r="F101" s="2">
        <v>350</v>
      </c>
      <c r="G101" s="18">
        <v>775.4</v>
      </c>
      <c r="H101" s="18">
        <v>2.06</v>
      </c>
      <c r="I101" s="18">
        <v>375.8</v>
      </c>
      <c r="J101" s="18">
        <v>48.5</v>
      </c>
      <c r="K101" s="18">
        <v>58</v>
      </c>
      <c r="L101" s="18">
        <v>771.3</v>
      </c>
      <c r="M101" s="18">
        <v>2.0299999999999998</v>
      </c>
      <c r="N101" s="18">
        <v>379.8</v>
      </c>
      <c r="O101" s="19"/>
      <c r="P101" s="19"/>
    </row>
    <row r="102" spans="1:16" x14ac:dyDescent="0.25">
      <c r="A102" s="35"/>
      <c r="B102" s="28"/>
      <c r="C102" s="23"/>
      <c r="D102" s="30"/>
      <c r="E102" s="22" t="s">
        <v>11</v>
      </c>
      <c r="F102" s="2">
        <v>155</v>
      </c>
      <c r="G102" s="18">
        <v>478.3</v>
      </c>
      <c r="H102" s="18">
        <v>1.94</v>
      </c>
      <c r="I102" s="18">
        <v>247</v>
      </c>
      <c r="J102" s="18">
        <v>29.9</v>
      </c>
      <c r="K102" s="18">
        <v>88</v>
      </c>
      <c r="L102" s="18">
        <v>474.4</v>
      </c>
      <c r="M102" s="18">
        <v>1.89</v>
      </c>
      <c r="N102" s="18">
        <v>250.8</v>
      </c>
      <c r="O102" s="19"/>
      <c r="P102" s="19"/>
    </row>
    <row r="103" spans="1:16" x14ac:dyDescent="0.25">
      <c r="A103" s="35"/>
      <c r="B103" s="28"/>
      <c r="C103" s="23"/>
      <c r="D103" s="30"/>
      <c r="E103" s="23"/>
      <c r="F103" s="2">
        <v>250</v>
      </c>
      <c r="G103" s="18">
        <v>659.3</v>
      </c>
      <c r="H103" s="18">
        <v>1.92</v>
      </c>
      <c r="I103" s="18">
        <v>342.8</v>
      </c>
      <c r="J103" s="18">
        <v>41.3</v>
      </c>
      <c r="K103" s="18">
        <v>83</v>
      </c>
      <c r="L103" s="18">
        <v>654.5</v>
      </c>
      <c r="M103" s="18">
        <v>1.88</v>
      </c>
      <c r="N103" s="18">
        <v>347.6</v>
      </c>
      <c r="O103" s="19"/>
      <c r="P103" s="19"/>
    </row>
    <row r="104" spans="1:16" x14ac:dyDescent="0.25">
      <c r="A104" s="35"/>
      <c r="B104" s="28"/>
      <c r="C104" s="24"/>
      <c r="D104" s="30"/>
      <c r="E104" s="24"/>
      <c r="F104" s="2">
        <v>350</v>
      </c>
      <c r="G104" s="18">
        <v>854.3</v>
      </c>
      <c r="H104" s="18">
        <v>1.96</v>
      </c>
      <c r="I104" s="18">
        <v>435.1</v>
      </c>
      <c r="J104" s="18">
        <v>53.5</v>
      </c>
      <c r="K104" s="18">
        <v>70</v>
      </c>
      <c r="L104" s="18">
        <v>849.1</v>
      </c>
      <c r="M104" s="18">
        <v>1.93</v>
      </c>
      <c r="N104" s="18">
        <v>440.3</v>
      </c>
      <c r="O104" s="19"/>
      <c r="P104" s="19"/>
    </row>
    <row r="105" spans="1:16" x14ac:dyDescent="0.25">
      <c r="A105" s="35"/>
      <c r="B105" s="28"/>
      <c r="C105" s="22" t="s">
        <v>35</v>
      </c>
      <c r="D105" s="25">
        <v>0.3</v>
      </c>
      <c r="E105" s="22" t="s">
        <v>10</v>
      </c>
      <c r="F105" s="2">
        <v>155</v>
      </c>
      <c r="G105" s="19">
        <v>396.9</v>
      </c>
      <c r="H105" s="19">
        <v>2.16</v>
      </c>
      <c r="I105" s="19">
        <v>184.2</v>
      </c>
      <c r="J105" s="19">
        <v>24.8</v>
      </c>
      <c r="K105" s="19">
        <v>62</v>
      </c>
      <c r="L105" s="19">
        <v>394.5</v>
      </c>
      <c r="M105" s="19">
        <v>2.11</v>
      </c>
      <c r="N105" s="19">
        <v>186.6</v>
      </c>
      <c r="O105" s="19"/>
      <c r="P105" s="19"/>
    </row>
    <row r="106" spans="1:16" x14ac:dyDescent="0.25">
      <c r="A106" s="35"/>
      <c r="B106" s="28"/>
      <c r="C106" s="23"/>
      <c r="D106" s="25"/>
      <c r="E106" s="23"/>
      <c r="F106" s="2">
        <v>250</v>
      </c>
      <c r="G106" s="19">
        <v>583</v>
      </c>
      <c r="H106" s="19">
        <v>2.1</v>
      </c>
      <c r="I106" s="19">
        <v>277.89999999999998</v>
      </c>
      <c r="J106" s="19">
        <v>36.5</v>
      </c>
      <c r="K106" s="19">
        <v>65</v>
      </c>
      <c r="L106" s="19">
        <v>579.5</v>
      </c>
      <c r="M106" s="19">
        <v>2.06</v>
      </c>
      <c r="N106" s="19">
        <v>281.5</v>
      </c>
      <c r="O106" s="19"/>
      <c r="P106" s="19"/>
    </row>
    <row r="107" spans="1:16" x14ac:dyDescent="0.25">
      <c r="A107" s="35"/>
      <c r="B107" s="28"/>
      <c r="C107" s="23"/>
      <c r="D107" s="25"/>
      <c r="E107" s="24"/>
      <c r="F107" s="2">
        <v>350</v>
      </c>
      <c r="G107" s="18">
        <v>775.1</v>
      </c>
      <c r="H107" s="18">
        <v>2.1</v>
      </c>
      <c r="I107" s="18">
        <v>369.8</v>
      </c>
      <c r="J107" s="18">
        <v>48.5</v>
      </c>
      <c r="K107" s="18">
        <v>56</v>
      </c>
      <c r="L107" s="18">
        <v>771.2</v>
      </c>
      <c r="M107" s="18">
        <v>2.06</v>
      </c>
      <c r="N107" s="18">
        <v>373.8</v>
      </c>
      <c r="O107" s="19"/>
      <c r="P107" s="19"/>
    </row>
    <row r="108" spans="1:16" x14ac:dyDescent="0.25">
      <c r="A108" s="35"/>
      <c r="B108" s="28"/>
      <c r="C108" s="23"/>
      <c r="D108" s="25"/>
      <c r="E108" s="22" t="s">
        <v>11</v>
      </c>
      <c r="F108" s="2">
        <v>155</v>
      </c>
      <c r="G108" s="19">
        <v>478.1</v>
      </c>
      <c r="H108" s="19">
        <v>1.99</v>
      </c>
      <c r="I108" s="19">
        <v>240.1</v>
      </c>
      <c r="J108" s="19">
        <v>29.9</v>
      </c>
      <c r="K108" s="19">
        <v>88</v>
      </c>
      <c r="L108" s="19">
        <v>474.3</v>
      </c>
      <c r="M108" s="19">
        <v>1.94</v>
      </c>
      <c r="N108" s="19">
        <v>244</v>
      </c>
      <c r="O108" s="19"/>
      <c r="P108" s="19"/>
    </row>
    <row r="109" spans="1:16" x14ac:dyDescent="0.25">
      <c r="A109" s="35"/>
      <c r="B109" s="28"/>
      <c r="C109" s="23"/>
      <c r="D109" s="25"/>
      <c r="E109" s="23"/>
      <c r="F109" s="2">
        <v>250</v>
      </c>
      <c r="G109" s="19">
        <v>659.1</v>
      </c>
      <c r="H109" s="19">
        <v>1.94</v>
      </c>
      <c r="I109" s="19">
        <v>340.1</v>
      </c>
      <c r="J109" s="19">
        <v>41.3</v>
      </c>
      <c r="K109" s="19">
        <v>83</v>
      </c>
      <c r="L109" s="19">
        <v>654.29999999999995</v>
      </c>
      <c r="M109" s="19">
        <v>1.9</v>
      </c>
      <c r="N109" s="19">
        <v>344.9</v>
      </c>
      <c r="O109" s="19"/>
      <c r="P109" s="19"/>
    </row>
    <row r="110" spans="1:16" x14ac:dyDescent="0.25">
      <c r="A110" s="35"/>
      <c r="B110" s="28"/>
      <c r="C110" s="24"/>
      <c r="D110" s="25"/>
      <c r="E110" s="24"/>
      <c r="F110" s="2">
        <v>350</v>
      </c>
      <c r="G110" s="19">
        <v>853.9</v>
      </c>
      <c r="H110" s="19">
        <v>1.98</v>
      </c>
      <c r="I110" s="19">
        <v>431.5</v>
      </c>
      <c r="J110" s="19">
        <v>53.5</v>
      </c>
      <c r="K110" s="19">
        <v>70</v>
      </c>
      <c r="L110" s="19">
        <v>848.7</v>
      </c>
      <c r="M110" s="19">
        <v>1.94</v>
      </c>
      <c r="N110" s="19">
        <v>436.7</v>
      </c>
      <c r="O110" s="19"/>
      <c r="P110" s="19"/>
    </row>
  </sheetData>
  <protectedRanges>
    <protectedRange algorithmName="SHA-512" hashValue="gW60OzwiymZvKjdamYfE6/jX3H62SVbQE8GQuq53+NvFB385KoM7IDOuhw2tbeqdAXZVmif+HP/ngFPgqCShyA==" saltValue="mr+UB9xVMUtQFt22oIr2GQ==" spinCount="100000" sqref="S18 S16 S11 S14 V11 V16 V18 V20 W21" name="Plage1"/>
  </protectedRanges>
  <mergeCells count="73">
    <mergeCell ref="R7:X7"/>
    <mergeCell ref="B3:B56"/>
    <mergeCell ref="B57:B74"/>
    <mergeCell ref="A3:A74"/>
    <mergeCell ref="C81:C86"/>
    <mergeCell ref="D81:D86"/>
    <mergeCell ref="B75:B92"/>
    <mergeCell ref="A75:A110"/>
    <mergeCell ref="E30:E32"/>
    <mergeCell ref="D33:D38"/>
    <mergeCell ref="E33:E35"/>
    <mergeCell ref="E36:E38"/>
    <mergeCell ref="C63:C68"/>
    <mergeCell ref="D63:D68"/>
    <mergeCell ref="C21:C38"/>
    <mergeCell ref="D21:D26"/>
    <mergeCell ref="C99:C104"/>
    <mergeCell ref="D99:D104"/>
    <mergeCell ref="E99:E101"/>
    <mergeCell ref="E102:E104"/>
    <mergeCell ref="D69:D74"/>
    <mergeCell ref="E69:E71"/>
    <mergeCell ref="E72:E74"/>
    <mergeCell ref="D105:D110"/>
    <mergeCell ref="E81:E83"/>
    <mergeCell ref="E84:E86"/>
    <mergeCell ref="E21:E23"/>
    <mergeCell ref="E24:E26"/>
    <mergeCell ref="D27:D32"/>
    <mergeCell ref="E27:E29"/>
    <mergeCell ref="E42:E44"/>
    <mergeCell ref="D45:D50"/>
    <mergeCell ref="E45:E47"/>
    <mergeCell ref="E48:E50"/>
    <mergeCell ref="D51:D56"/>
    <mergeCell ref="B93:B110"/>
    <mergeCell ref="E87:E89"/>
    <mergeCell ref="E90:E92"/>
    <mergeCell ref="C75:C80"/>
    <mergeCell ref="C87:C92"/>
    <mergeCell ref="C93:C98"/>
    <mergeCell ref="D75:D80"/>
    <mergeCell ref="E75:E77"/>
    <mergeCell ref="E78:E80"/>
    <mergeCell ref="D87:D92"/>
    <mergeCell ref="E93:E95"/>
    <mergeCell ref="E96:E98"/>
    <mergeCell ref="D93:D98"/>
    <mergeCell ref="C105:C110"/>
    <mergeCell ref="E105:E107"/>
    <mergeCell ref="E108:E110"/>
    <mergeCell ref="E3:E5"/>
    <mergeCell ref="E6:E8"/>
    <mergeCell ref="D3:D8"/>
    <mergeCell ref="D9:D14"/>
    <mergeCell ref="E9:E11"/>
    <mergeCell ref="E12:E14"/>
    <mergeCell ref="C57:C62"/>
    <mergeCell ref="C69:C74"/>
    <mergeCell ref="D15:D20"/>
    <mergeCell ref="E15:E17"/>
    <mergeCell ref="E18:E20"/>
    <mergeCell ref="D57:D62"/>
    <mergeCell ref="E57:E59"/>
    <mergeCell ref="E60:E62"/>
    <mergeCell ref="E63:E65"/>
    <mergeCell ref="E66:E68"/>
    <mergeCell ref="E39:E41"/>
    <mergeCell ref="E51:E53"/>
    <mergeCell ref="E54:E56"/>
    <mergeCell ref="C3:C20"/>
    <mergeCell ref="C39:C56"/>
    <mergeCell ref="D39:D44"/>
  </mergeCells>
  <dataValidations count="6">
    <dataValidation type="list" allowBlank="1" showInputMessage="1" showErrorMessage="1" sqref="S11">
      <formula1>"155,250,350 "</formula1>
    </dataValidation>
    <dataValidation type="list" allowBlank="1" showInputMessage="1" showErrorMessage="1" sqref="S14">
      <formula1>"SE,HSS"</formula1>
    </dataValidation>
    <dataValidation type="list" allowBlank="1" showInputMessage="1" showErrorMessage="1" sqref="S16">
      <formula1>"SN,LN,XLN"</formula1>
    </dataValidation>
    <dataValidation type="list" allowBlank="1" showInputMessage="1" showErrorMessage="1" sqref="V20">
      <formula1>"ethylene glycol,propylene glycol"</formula1>
    </dataValidation>
    <dataValidation type="list" allowBlank="1" showInputMessage="1" showErrorMessage="1" sqref="V16">
      <formula1>"'-4/-8,'-2/-6"</formula1>
    </dataValidation>
    <dataValidation type="list" allowBlank="1" showInputMessage="1" showErrorMessage="1" sqref="W21">
      <formula1>"30%,33%,35%"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Ingersoll Rand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Reynaud, Emmanuel</dc:creator>
  <cp:lastModifiedBy>Reynaud, Emmanuel</cp:lastModifiedBy>
  <dcterms:created xsi:type="dcterms:W3CDTF">2017-05-11T07:36:23Z</dcterms:created>
  <dcterms:modified xsi:type="dcterms:W3CDTF">2017-05-11T11:44:17Z</dcterms:modified>
</cp:coreProperties>
</file>