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ives\Desktop\"/>
    </mc:Choice>
  </mc:AlternateContent>
  <bookViews>
    <workbookView xWindow="0" yWindow="0" windowWidth="20490" windowHeight="6930" tabRatio="897" activeTab="3"/>
  </bookViews>
  <sheets>
    <sheet name="Saisie Chambre" sheetId="13" r:id="rId1"/>
    <sheet name="Saisie Personne" sheetId="5" r:id="rId2"/>
    <sheet name="Planning réservations" sheetId="1" r:id="rId3"/>
    <sheet name="Bilan annuel réservations" sheetId="6" r:id="rId4"/>
    <sheet name="Graphiques" sheetId="9" r:id="rId5"/>
    <sheet name="Datas Graphiques" sheetId="8" state="hidden" r:id="rId6"/>
    <sheet name="Datas" sheetId="4" r:id="rId7"/>
    <sheet name="Taxe de séjour Janv-Mai" sheetId="10" r:id="rId8"/>
    <sheet name="Taxe de séjour Juin-Août" sheetId="11" r:id="rId9"/>
    <sheet name="Taxe de séjour Sept-Déc" sheetId="12" r:id="rId10"/>
  </sheets>
  <functionGroups builtInGroupCount="18"/>
  <definedNames>
    <definedName name="_xlnm._FilterDatabase" localSheetId="6" hidden="1">Datas!$A$1:$G$1</definedName>
    <definedName name="_xlnm._FilterDatabase" localSheetId="2" hidden="1">'Planning réservations'!$A$1:$AG$31</definedName>
    <definedName name="_xlnm._FilterDatabase" localSheetId="1" hidden="1">'Saisie Personne'!$A$2:$L$40</definedName>
    <definedName name="An">'Planning réservations'!$A$1</definedName>
    <definedName name="Années">Datas!$N$2:$N$12</definedName>
    <definedName name="ColA">'Saisie Personne'!$A:$A</definedName>
    <definedName name="Debut">OFFSET('Saisie Personne'!$B$2,,,COUNTA('Saisie Personne'!$B:$B)-1)</definedName>
    <definedName name="Debut_2">OFFSET('Saisie Chambre'!$B$2,,,COUNTA('Saisie Chambre'!$B:$B)-1)</definedName>
    <definedName name="Données">OFFSET(Datas!$A$2:$G$150,,,COUNTA(Datas!$A:$G)-1)</definedName>
    <definedName name="Ferie">OFFSET(Datas!$K$2,,,COUNTA(Datas!$K:$K)-1)</definedName>
    <definedName name="Fin">OFFSET('Saisie Personne'!$C$2,,,COUNTA('Saisie Personne'!$C:$C)-1)</definedName>
    <definedName name="Fin_2">OFFSET('Saisie Chambre'!$C$2,,,COUNTA('Saisie Chambre'!$C:$C)-1)</definedName>
    <definedName name="_xlnm.Print_Titles" localSheetId="7">'Taxe de séjour Janv-Mai'!$7:$9</definedName>
    <definedName name="_xlnm.Print_Titles" localSheetId="8">'Taxe de séjour Juin-Août'!$7:$9</definedName>
    <definedName name="_xlnm.Print_Titles" localSheetId="9">'Taxe de séjour Sept-Déc'!$7:$9</definedName>
    <definedName name="Liste_Cat">OFFSET(Datas!$R$2,,,COUNTA(Datas!$R:$R)-1)</definedName>
    <definedName name="Liste_Orgn">OFFSET(Datas!$T$2,,,COUNTA(Datas!$T:$T)-1)</definedName>
    <definedName name="Mois">Datas!$I$2:$I$13</definedName>
    <definedName name="Nom">OFFSET(Datas!$A$2,,,COUNTA(Datas!$A:$A)-1)</definedName>
    <definedName name="Noms">OFFSET('Saisie Personne'!$A$2,,,COUNTA('Saisie Personne'!$A:$A)-1)</definedName>
    <definedName name="Noms_2">OFFSET('Saisie Chambre'!$A$2,,,COUNTA('Saisie Chambre'!$A:$A)-1)</definedName>
    <definedName name="Pax">OFFSET(Fin,,7)</definedName>
    <definedName name="Pax_2">OFFSET(Fin_2,,7)</definedName>
    <definedName name="Profil">OFFSET(Fin,,9)</definedName>
    <definedName name="Profil_2">OFFSET(Fin_2,,9)</definedName>
    <definedName name="Régime">Datas!$V$2:$V$13</definedName>
    <definedName name="Régime_2018">Datas!$Z$2:$Z$8</definedName>
    <definedName name="Statut">Datas!$P$2:$P$6</definedName>
    <definedName name="Tarif_chambre">Datas!$Z$11:$AA$11</definedName>
    <definedName name="Tarifs">Datas!$V$2:$X$13</definedName>
    <definedName name="Tarifs_2018">Datas!$Z$2:$AD$8</definedName>
    <definedName name="Taxe">Datas!$AA$14</definedName>
    <definedName name="Type_chambre">Datas!$Z$11</definedName>
    <definedName name="_xlnm.Print_Area" localSheetId="3">'Bilan annuel réservations'!$A$1:$G$46</definedName>
    <definedName name="_xlnm.Print_Area" localSheetId="4">Graphiques!$D$1:$M$81</definedName>
    <definedName name="_xlnm.Print_Area" localSheetId="2">'Planning réservations'!$A$1:$AG$35</definedName>
    <definedName name="_xlnm.Print_Area" localSheetId="1">'Saisie Personne'!$A$1:$AC$40</definedName>
  </definedNames>
  <calcPr calcId="171027"/>
  <pivotCaches>
    <pivotCache cacheId="0" r:id="rId11"/>
    <pivotCache cacheId="1" r:id="rId12"/>
  </pivotCaches>
</workbook>
</file>

<file path=xl/calcChain.xml><?xml version="1.0" encoding="utf-8"?>
<calcChain xmlns="http://schemas.openxmlformats.org/spreadsheetml/2006/main">
  <c r="AG9" i="1" l="1"/>
  <c r="AG8" i="1"/>
  <c r="AG7" i="1"/>
  <c r="AG6" i="1"/>
  <c r="F46" i="6" l="1"/>
  <c r="A46" i="6"/>
  <c r="F43" i="6"/>
  <c r="C43" i="6"/>
  <c r="A43" i="6"/>
  <c r="F40" i="6"/>
  <c r="A40" i="6"/>
  <c r="E15" i="6"/>
  <c r="B15" i="6"/>
  <c r="F12" i="6"/>
  <c r="C12" i="6"/>
  <c r="A12" i="6"/>
  <c r="F9" i="6"/>
  <c r="E9" i="6"/>
  <c r="D9" i="6"/>
  <c r="C9" i="6"/>
  <c r="B9" i="6"/>
  <c r="C5" i="6"/>
  <c r="B5" i="6"/>
  <c r="A5" i="6"/>
  <c r="F2" i="6"/>
  <c r="F37" i="6" l="1"/>
  <c r="J3" i="5"/>
  <c r="AE3" i="13" l="1"/>
  <c r="AD3" i="13"/>
  <c r="Z3" i="13"/>
  <c r="W3" i="13"/>
  <c r="T3" i="13"/>
  <c r="Q3" i="13"/>
  <c r="N3" i="13"/>
  <c r="M3" i="13"/>
  <c r="J3" i="13"/>
  <c r="I3" i="13"/>
  <c r="D3" i="13"/>
  <c r="AB3" i="13" l="1"/>
  <c r="AC3" i="13" s="1"/>
  <c r="K3" i="13"/>
  <c r="AJ3" i="13" l="1"/>
  <c r="AK3" i="13"/>
  <c r="AL3" i="13" s="1"/>
  <c r="AJ4" i="13"/>
  <c r="AK4" i="13"/>
  <c r="AJ5" i="13"/>
  <c r="AK5" i="13"/>
  <c r="AL5" i="13" s="1"/>
  <c r="AF6" i="13"/>
  <c r="AG6" i="13"/>
  <c r="AJ6" i="13"/>
  <c r="AK6" i="13"/>
  <c r="AL6" i="13" s="1"/>
  <c r="AF7" i="13"/>
  <c r="AG7" i="13"/>
  <c r="AH7" i="13"/>
  <c r="AI7" i="13"/>
  <c r="AJ7" i="13"/>
  <c r="AK7" i="13"/>
  <c r="AL7" i="13"/>
  <c r="AF8" i="13"/>
  <c r="AG8" i="13"/>
  <c r="AH8" i="13"/>
  <c r="AI8" i="13"/>
  <c r="AJ8" i="13"/>
  <c r="AK8" i="13"/>
  <c r="AL8" i="13" s="1"/>
  <c r="AF9" i="13"/>
  <c r="AG9" i="13"/>
  <c r="AH9" i="13"/>
  <c r="AI9" i="13"/>
  <c r="AJ9" i="13"/>
  <c r="AK9" i="13"/>
  <c r="AL9" i="13"/>
  <c r="AF10" i="13"/>
  <c r="AG10" i="13"/>
  <c r="AH10" i="13"/>
  <c r="AI10" i="13"/>
  <c r="AJ10" i="13"/>
  <c r="AK10" i="13"/>
  <c r="AL10" i="13" s="1"/>
  <c r="AF11" i="13"/>
  <c r="AG11" i="13"/>
  <c r="AH11" i="13"/>
  <c r="AI11" i="13"/>
  <c r="AJ11" i="13"/>
  <c r="AK11" i="13"/>
  <c r="AL11" i="13"/>
  <c r="AF12" i="13"/>
  <c r="AG12" i="13"/>
  <c r="AH12" i="13"/>
  <c r="AI12" i="13"/>
  <c r="AJ12" i="13"/>
  <c r="AK12" i="13"/>
  <c r="AL12" i="13" s="1"/>
  <c r="AF13" i="13"/>
  <c r="AG13" i="13"/>
  <c r="AH13" i="13"/>
  <c r="AI13" i="13"/>
  <c r="AJ13" i="13"/>
  <c r="AK13" i="13"/>
  <c r="AL13" i="13"/>
  <c r="AF14" i="13"/>
  <c r="AG14" i="13"/>
  <c r="AH14" i="13"/>
  <c r="AI14" i="13"/>
  <c r="AJ14" i="13"/>
  <c r="AK14" i="13"/>
  <c r="AL14" i="13" s="1"/>
  <c r="AF15" i="13"/>
  <c r="AG15" i="13"/>
  <c r="AH15" i="13"/>
  <c r="AI15" i="13"/>
  <c r="AJ15" i="13"/>
  <c r="AK15" i="13"/>
  <c r="AL15" i="13"/>
  <c r="AF16" i="13"/>
  <c r="AG16" i="13"/>
  <c r="AH16" i="13"/>
  <c r="AI16" i="13"/>
  <c r="AJ16" i="13"/>
  <c r="AK16" i="13"/>
  <c r="AL16" i="13" s="1"/>
  <c r="AF17" i="13"/>
  <c r="AG17" i="13"/>
  <c r="AH17" i="13"/>
  <c r="AI17" i="13"/>
  <c r="AJ17" i="13"/>
  <c r="AK17" i="13"/>
  <c r="AL17" i="13"/>
  <c r="AF18" i="13"/>
  <c r="AG18" i="13"/>
  <c r="AH18" i="13"/>
  <c r="AI18" i="13"/>
  <c r="AJ18" i="13"/>
  <c r="AK18" i="13"/>
  <c r="AL18" i="13" s="1"/>
  <c r="AF19" i="13"/>
  <c r="AG19" i="13"/>
  <c r="AH19" i="13"/>
  <c r="AI19" i="13"/>
  <c r="AJ19" i="13"/>
  <c r="AK19" i="13"/>
  <c r="AL19" i="13"/>
  <c r="AF20" i="13"/>
  <c r="AG20" i="13"/>
  <c r="AH20" i="13"/>
  <c r="AI20" i="13"/>
  <c r="AJ20" i="13"/>
  <c r="AK20" i="13"/>
  <c r="AL20" i="13" s="1"/>
  <c r="AF21" i="13"/>
  <c r="AG21" i="13"/>
  <c r="AH21" i="13"/>
  <c r="AI21" i="13"/>
  <c r="AJ21" i="13"/>
  <c r="AK21" i="13"/>
  <c r="AL21" i="13"/>
  <c r="AF22" i="13"/>
  <c r="AG22" i="13"/>
  <c r="AH22" i="13"/>
  <c r="AI22" i="13"/>
  <c r="AJ22" i="13"/>
  <c r="AK22" i="13"/>
  <c r="AL22" i="13" s="1"/>
  <c r="AF23" i="13"/>
  <c r="AG23" i="13"/>
  <c r="AH23" i="13"/>
  <c r="AI23" i="13"/>
  <c r="AJ23" i="13"/>
  <c r="AK23" i="13"/>
  <c r="AL23" i="13"/>
  <c r="AF24" i="13"/>
  <c r="AG24" i="13"/>
  <c r="AH24" i="13"/>
  <c r="AI24" i="13"/>
  <c r="AJ24" i="13"/>
  <c r="AK24" i="13"/>
  <c r="AL24" i="13" s="1"/>
  <c r="AF25" i="13"/>
  <c r="AG25" i="13"/>
  <c r="AH25" i="13"/>
  <c r="AI25" i="13"/>
  <c r="AJ25" i="13"/>
  <c r="AK25" i="13"/>
  <c r="AL25" i="13"/>
  <c r="AF26" i="13"/>
  <c r="AG26" i="13"/>
  <c r="AH26" i="13"/>
  <c r="AI26" i="13"/>
  <c r="AJ26" i="13"/>
  <c r="AK26" i="13"/>
  <c r="AL26" i="13" s="1"/>
  <c r="AF27" i="13"/>
  <c r="AG27" i="13"/>
  <c r="AH27" i="13"/>
  <c r="AI27" i="13"/>
  <c r="AJ27" i="13"/>
  <c r="AK27" i="13"/>
  <c r="AL27" i="13"/>
  <c r="AF28" i="13"/>
  <c r="AG28" i="13"/>
  <c r="AH28" i="13"/>
  <c r="AI28" i="13"/>
  <c r="AJ28" i="13"/>
  <c r="AK28" i="13"/>
  <c r="AL28" i="13" s="1"/>
  <c r="AF29" i="13"/>
  <c r="AG29" i="13"/>
  <c r="AH29" i="13"/>
  <c r="AI29" i="13"/>
  <c r="AJ29" i="13"/>
  <c r="AK29" i="13"/>
  <c r="AL29" i="13"/>
  <c r="AF30" i="13"/>
  <c r="AG30" i="13"/>
  <c r="AH30" i="13"/>
  <c r="AI30" i="13"/>
  <c r="AJ30" i="13"/>
  <c r="AK30" i="13"/>
  <c r="AL30" i="13" s="1"/>
  <c r="AF31" i="13"/>
  <c r="AG31" i="13"/>
  <c r="AH31" i="13"/>
  <c r="AI31" i="13"/>
  <c r="AJ31" i="13"/>
  <c r="AK31" i="13"/>
  <c r="AL31" i="13"/>
  <c r="AF32" i="13"/>
  <c r="AG32" i="13"/>
  <c r="AH32" i="13"/>
  <c r="AI32" i="13"/>
  <c r="AJ32" i="13"/>
  <c r="AK32" i="13"/>
  <c r="AL32" i="13" s="1"/>
  <c r="AF33" i="13"/>
  <c r="AG33" i="13"/>
  <c r="AH33" i="13"/>
  <c r="AI33" i="13"/>
  <c r="AJ33" i="13"/>
  <c r="AK33" i="13"/>
  <c r="AL33" i="13"/>
  <c r="AF34" i="13"/>
  <c r="AG34" i="13"/>
  <c r="AH34" i="13"/>
  <c r="AI34" i="13"/>
  <c r="AJ34" i="13"/>
  <c r="AK34" i="13"/>
  <c r="AL34" i="13" s="1"/>
  <c r="AF35" i="13"/>
  <c r="AG35" i="13"/>
  <c r="AH35" i="13"/>
  <c r="AI35" i="13"/>
  <c r="AJ35" i="13"/>
  <c r="AK35" i="13"/>
  <c r="AL35" i="13"/>
  <c r="AF36" i="13"/>
  <c r="AG36" i="13"/>
  <c r="AH36" i="13"/>
  <c r="AI36" i="13"/>
  <c r="AJ36" i="13"/>
  <c r="AK36" i="13"/>
  <c r="AL36" i="13" s="1"/>
  <c r="AF37" i="13"/>
  <c r="AG37" i="13"/>
  <c r="AH37" i="13"/>
  <c r="AI37" i="13"/>
  <c r="AJ37" i="13"/>
  <c r="AK37" i="13"/>
  <c r="AL37" i="13"/>
  <c r="AF38" i="13"/>
  <c r="AG38" i="13"/>
  <c r="AH38" i="13"/>
  <c r="AI38" i="13"/>
  <c r="AJ38" i="13"/>
  <c r="AK38" i="13"/>
  <c r="AL38" i="13" s="1"/>
  <c r="AF39" i="13"/>
  <c r="AG39" i="13"/>
  <c r="AH39" i="13"/>
  <c r="AI39" i="13"/>
  <c r="AJ39" i="13"/>
  <c r="AK39" i="13"/>
  <c r="AL39" i="13"/>
  <c r="AF40" i="13"/>
  <c r="AG40" i="13"/>
  <c r="AH40" i="13"/>
  <c r="AI40" i="13"/>
  <c r="AJ40" i="13"/>
  <c r="AK40" i="13"/>
  <c r="AL40" i="13" s="1"/>
  <c r="AF41" i="13"/>
  <c r="AG41" i="13"/>
  <c r="AH41" i="13"/>
  <c r="AI41" i="13"/>
  <c r="AJ41" i="13"/>
  <c r="AK41" i="13"/>
  <c r="AL41" i="13"/>
  <c r="AF42" i="13"/>
  <c r="AG42" i="13"/>
  <c r="AH42" i="13"/>
  <c r="AI42" i="13"/>
  <c r="AJ42" i="13"/>
  <c r="AK42" i="13"/>
  <c r="AL42" i="13" s="1"/>
  <c r="AF43" i="13"/>
  <c r="AG43" i="13"/>
  <c r="AH43" i="13"/>
  <c r="AI43" i="13"/>
  <c r="AJ43" i="13"/>
  <c r="AK43" i="13"/>
  <c r="AL43" i="13"/>
  <c r="AF44" i="13"/>
  <c r="AG44" i="13"/>
  <c r="AH44" i="13"/>
  <c r="AI44" i="13"/>
  <c r="AJ44" i="13"/>
  <c r="AK44" i="13"/>
  <c r="AL44" i="13" s="1"/>
  <c r="AF45" i="13"/>
  <c r="AG45" i="13"/>
  <c r="AH45" i="13"/>
  <c r="AI45" i="13"/>
  <c r="AJ45" i="13"/>
  <c r="AK45" i="13"/>
  <c r="AL45" i="13"/>
  <c r="AF46" i="13"/>
  <c r="AG46" i="13"/>
  <c r="AH46" i="13"/>
  <c r="AI46" i="13"/>
  <c r="AJ46" i="13"/>
  <c r="AK46" i="13"/>
  <c r="AL46" i="13" s="1"/>
  <c r="AF47" i="13"/>
  <c r="AG47" i="13"/>
  <c r="AH47" i="13"/>
  <c r="AI47" i="13"/>
  <c r="AJ47" i="13"/>
  <c r="AK47" i="13"/>
  <c r="AL47" i="13"/>
  <c r="AF48" i="13"/>
  <c r="AG48" i="13"/>
  <c r="AH48" i="13"/>
  <c r="AI48" i="13"/>
  <c r="AJ48" i="13"/>
  <c r="AK48" i="13"/>
  <c r="AL48" i="13" s="1"/>
  <c r="AF49" i="13"/>
  <c r="AG49" i="13"/>
  <c r="AH49" i="13"/>
  <c r="AI49" i="13"/>
  <c r="AJ49" i="13"/>
  <c r="AK49" i="13"/>
  <c r="AL49" i="13"/>
  <c r="AF50" i="13"/>
  <c r="AG50" i="13"/>
  <c r="AH50" i="13"/>
  <c r="AI50" i="13"/>
  <c r="AJ50" i="13"/>
  <c r="AK50" i="13"/>
  <c r="AL50" i="13" s="1"/>
  <c r="AF51" i="13"/>
  <c r="AG51" i="13"/>
  <c r="AH51" i="13"/>
  <c r="AI51" i="13"/>
  <c r="AJ51" i="13"/>
  <c r="AK51" i="13"/>
  <c r="AL51" i="13"/>
  <c r="AF52" i="13"/>
  <c r="AG52" i="13"/>
  <c r="AH52" i="13"/>
  <c r="AI52" i="13"/>
  <c r="AJ52" i="13"/>
  <c r="AK52" i="13"/>
  <c r="AL52" i="13" s="1"/>
  <c r="AF53" i="13"/>
  <c r="AG53" i="13"/>
  <c r="AH53" i="13"/>
  <c r="AI53" i="13"/>
  <c r="AJ53" i="13"/>
  <c r="AK53" i="13"/>
  <c r="AL53" i="13"/>
  <c r="AF54" i="13"/>
  <c r="AG54" i="13"/>
  <c r="AH54" i="13"/>
  <c r="AI54" i="13"/>
  <c r="AJ54" i="13"/>
  <c r="AK54" i="13"/>
  <c r="AL54" i="13" s="1"/>
  <c r="AF55" i="13"/>
  <c r="AG55" i="13"/>
  <c r="AH55" i="13"/>
  <c r="AI55" i="13"/>
  <c r="AJ55" i="13"/>
  <c r="AK55" i="13"/>
  <c r="AL55" i="13"/>
  <c r="AF56" i="13"/>
  <c r="AG56" i="13"/>
  <c r="AH56" i="13"/>
  <c r="AI56" i="13"/>
  <c r="AJ56" i="13"/>
  <c r="AK56" i="13"/>
  <c r="AL56" i="13" s="1"/>
  <c r="AF57" i="13"/>
  <c r="AG57" i="13"/>
  <c r="AH57" i="13"/>
  <c r="AI57" i="13"/>
  <c r="AJ57" i="13"/>
  <c r="AK57" i="13"/>
  <c r="AL57" i="13"/>
  <c r="AF58" i="13"/>
  <c r="AG58" i="13"/>
  <c r="AH58" i="13"/>
  <c r="AI58" i="13"/>
  <c r="AJ58" i="13"/>
  <c r="AK58" i="13"/>
  <c r="AL58" i="13" s="1"/>
  <c r="AF59" i="13"/>
  <c r="AG59" i="13"/>
  <c r="AH59" i="13"/>
  <c r="AI59" i="13"/>
  <c r="AJ59" i="13"/>
  <c r="AK59" i="13"/>
  <c r="AL59" i="13"/>
  <c r="AF60" i="13"/>
  <c r="AG60" i="13"/>
  <c r="AH60" i="13"/>
  <c r="AI60" i="13"/>
  <c r="AJ60" i="13"/>
  <c r="AK60" i="13"/>
  <c r="AL60" i="13" s="1"/>
  <c r="AF61" i="13"/>
  <c r="AG61" i="13"/>
  <c r="AH61" i="13"/>
  <c r="AI61" i="13"/>
  <c r="AJ61" i="13"/>
  <c r="AK61" i="13"/>
  <c r="AL61" i="13"/>
  <c r="AF62" i="13"/>
  <c r="AG62" i="13"/>
  <c r="AH62" i="13"/>
  <c r="AI62" i="13"/>
  <c r="AJ62" i="13"/>
  <c r="AK62" i="13"/>
  <c r="AL62" i="13" s="1"/>
  <c r="AF63" i="13"/>
  <c r="AG63" i="13"/>
  <c r="AH63" i="13"/>
  <c r="AI63" i="13"/>
  <c r="AJ63" i="13"/>
  <c r="AK63" i="13"/>
  <c r="AL63" i="13"/>
  <c r="AF64" i="13"/>
  <c r="AG64" i="13"/>
  <c r="AH64" i="13"/>
  <c r="AI64" i="13"/>
  <c r="AJ64" i="13"/>
  <c r="AK64" i="13"/>
  <c r="AL64" i="13" s="1"/>
  <c r="AF65" i="13"/>
  <c r="AG65" i="13"/>
  <c r="AH65" i="13"/>
  <c r="AI65" i="13"/>
  <c r="AJ65" i="13"/>
  <c r="AK65" i="13"/>
  <c r="AL65" i="13"/>
  <c r="AF66" i="13"/>
  <c r="AG66" i="13"/>
  <c r="AH66" i="13"/>
  <c r="AI66" i="13"/>
  <c r="AJ66" i="13"/>
  <c r="AK66" i="13"/>
  <c r="AL66" i="13" s="1"/>
  <c r="AF67" i="13"/>
  <c r="AG67" i="13"/>
  <c r="AH67" i="13"/>
  <c r="AI67" i="13"/>
  <c r="AJ67" i="13"/>
  <c r="AK67" i="13"/>
  <c r="AL67" i="13"/>
  <c r="AF68" i="13"/>
  <c r="AG68" i="13"/>
  <c r="AH68" i="13"/>
  <c r="AI68" i="13"/>
  <c r="AJ68" i="13"/>
  <c r="AK68" i="13"/>
  <c r="AL68" i="13" s="1"/>
  <c r="AF69" i="13"/>
  <c r="AG69" i="13"/>
  <c r="AH69" i="13"/>
  <c r="AI69" i="13"/>
  <c r="AJ69" i="13"/>
  <c r="AK69" i="13"/>
  <c r="AL69" i="13"/>
  <c r="AF70" i="13"/>
  <c r="AG70" i="13"/>
  <c r="AH70" i="13"/>
  <c r="AI70" i="13"/>
  <c r="AJ70" i="13"/>
  <c r="AK70" i="13"/>
  <c r="AL70" i="13" s="1"/>
  <c r="AF71" i="13"/>
  <c r="AG71" i="13"/>
  <c r="AH71" i="13"/>
  <c r="AI71" i="13"/>
  <c r="AJ71" i="13"/>
  <c r="AK71" i="13"/>
  <c r="AL71" i="13"/>
  <c r="AF72" i="13"/>
  <c r="AG72" i="13"/>
  <c r="AH72" i="13"/>
  <c r="AI72" i="13"/>
  <c r="AJ72" i="13"/>
  <c r="AK72" i="13"/>
  <c r="AL72" i="13" s="1"/>
  <c r="AF73" i="13"/>
  <c r="AG73" i="13"/>
  <c r="AH73" i="13"/>
  <c r="AI73" i="13"/>
  <c r="AJ73" i="13"/>
  <c r="AK73" i="13"/>
  <c r="AL73" i="13"/>
  <c r="AF74" i="13"/>
  <c r="AG74" i="13"/>
  <c r="AH74" i="13"/>
  <c r="AI74" i="13"/>
  <c r="AJ74" i="13"/>
  <c r="AK74" i="13"/>
  <c r="AL74" i="13" s="1"/>
  <c r="AF75" i="13"/>
  <c r="AG75" i="13"/>
  <c r="AH75" i="13"/>
  <c r="AI75" i="13"/>
  <c r="AJ75" i="13"/>
  <c r="AK75" i="13"/>
  <c r="AL75" i="13"/>
  <c r="AF76" i="13"/>
  <c r="AG76" i="13"/>
  <c r="AH76" i="13"/>
  <c r="AI76" i="13"/>
  <c r="AJ76" i="13"/>
  <c r="AK76" i="13"/>
  <c r="AL76" i="13" s="1"/>
  <c r="AF77" i="13"/>
  <c r="AG77" i="13"/>
  <c r="AH77" i="13"/>
  <c r="AI77" i="13"/>
  <c r="AJ77" i="13"/>
  <c r="AK77" i="13"/>
  <c r="AL77" i="13"/>
  <c r="AF78" i="13"/>
  <c r="AG78" i="13"/>
  <c r="AH78" i="13"/>
  <c r="AI78" i="13"/>
  <c r="AJ78" i="13"/>
  <c r="AK78" i="13"/>
  <c r="AL78" i="13" s="1"/>
  <c r="AF79" i="13"/>
  <c r="AG79" i="13"/>
  <c r="AH79" i="13"/>
  <c r="AI79" i="13"/>
  <c r="AJ79" i="13"/>
  <c r="AK79" i="13"/>
  <c r="AL79" i="13"/>
  <c r="AF80" i="13"/>
  <c r="AG80" i="13"/>
  <c r="AH80" i="13"/>
  <c r="AI80" i="13"/>
  <c r="AJ80" i="13"/>
  <c r="AK80" i="13"/>
  <c r="AL80" i="13" s="1"/>
  <c r="AF81" i="13"/>
  <c r="AG81" i="13"/>
  <c r="AH81" i="13"/>
  <c r="AI81" i="13"/>
  <c r="AJ81" i="13"/>
  <c r="AK81" i="13"/>
  <c r="AL81" i="13"/>
  <c r="AF82" i="13"/>
  <c r="AG82" i="13"/>
  <c r="AH82" i="13"/>
  <c r="AI82" i="13"/>
  <c r="AJ82" i="13"/>
  <c r="AK82" i="13"/>
  <c r="AL82" i="13" s="1"/>
  <c r="AF83" i="13"/>
  <c r="AG83" i="13"/>
  <c r="AH83" i="13"/>
  <c r="AI83" i="13"/>
  <c r="AJ83" i="13"/>
  <c r="AK83" i="13"/>
  <c r="AL83" i="13"/>
  <c r="AF84" i="13"/>
  <c r="AG84" i="13"/>
  <c r="AH84" i="13"/>
  <c r="AI84" i="13"/>
  <c r="AJ84" i="13"/>
  <c r="AK84" i="13"/>
  <c r="AL84" i="13" s="1"/>
  <c r="AF85" i="13"/>
  <c r="AG85" i="13"/>
  <c r="AH85" i="13"/>
  <c r="AI85" i="13"/>
  <c r="AJ85" i="13"/>
  <c r="AK85" i="13"/>
  <c r="AL85" i="13"/>
  <c r="AF86" i="13"/>
  <c r="AG86" i="13"/>
  <c r="AH86" i="13"/>
  <c r="AI86" i="13"/>
  <c r="AJ86" i="13"/>
  <c r="AK86" i="13"/>
  <c r="AL86" i="13" s="1"/>
  <c r="AF87" i="13"/>
  <c r="AG87" i="13"/>
  <c r="AH87" i="13"/>
  <c r="AI87" i="13"/>
  <c r="AJ87" i="13"/>
  <c r="AK87" i="13"/>
  <c r="AL87" i="13"/>
  <c r="AF88" i="13"/>
  <c r="AG88" i="13"/>
  <c r="AH88" i="13"/>
  <c r="AI88" i="13"/>
  <c r="AJ88" i="13"/>
  <c r="AK88" i="13"/>
  <c r="AL88" i="13" s="1"/>
  <c r="AF89" i="13"/>
  <c r="AG89" i="13"/>
  <c r="AH89" i="13"/>
  <c r="AI89" i="13"/>
  <c r="AJ89" i="13"/>
  <c r="AK89" i="13"/>
  <c r="AL89" i="13"/>
  <c r="AF90" i="13"/>
  <c r="AG90" i="13"/>
  <c r="AH90" i="13"/>
  <c r="AI90" i="13"/>
  <c r="AJ90" i="13"/>
  <c r="AK90" i="13"/>
  <c r="AL90" i="13" s="1"/>
  <c r="AF91" i="13"/>
  <c r="AG91" i="13"/>
  <c r="AH91" i="13"/>
  <c r="AI91" i="13"/>
  <c r="AJ91" i="13"/>
  <c r="AK91" i="13"/>
  <c r="AL91" i="13"/>
  <c r="AF92" i="13"/>
  <c r="AG92" i="13"/>
  <c r="AH92" i="13"/>
  <c r="AI92" i="13"/>
  <c r="AJ92" i="13"/>
  <c r="AK92" i="13"/>
  <c r="AL92" i="13" s="1"/>
  <c r="AF93" i="13"/>
  <c r="AG93" i="13"/>
  <c r="AH93" i="13"/>
  <c r="AI93" i="13"/>
  <c r="AJ93" i="13"/>
  <c r="AK93" i="13"/>
  <c r="AL93" i="13"/>
  <c r="AF94" i="13"/>
  <c r="AG94" i="13"/>
  <c r="AH94" i="13"/>
  <c r="AI94" i="13"/>
  <c r="AJ94" i="13"/>
  <c r="AK94" i="13"/>
  <c r="AL94" i="13" s="1"/>
  <c r="AF95" i="13"/>
  <c r="AG95" i="13"/>
  <c r="AH95" i="13"/>
  <c r="AI95" i="13"/>
  <c r="AJ95" i="13"/>
  <c r="AK95" i="13"/>
  <c r="AL95" i="13"/>
  <c r="AF96" i="13"/>
  <c r="AG96" i="13"/>
  <c r="AH96" i="13"/>
  <c r="AI96" i="13"/>
  <c r="AJ96" i="13"/>
  <c r="AK96" i="13"/>
  <c r="AL96" i="13" s="1"/>
  <c r="AF97" i="13"/>
  <c r="AG97" i="13"/>
  <c r="AH97" i="13"/>
  <c r="AI97" i="13"/>
  <c r="AJ97" i="13"/>
  <c r="AK97" i="13"/>
  <c r="AL97" i="13"/>
  <c r="AF98" i="13"/>
  <c r="AG98" i="13"/>
  <c r="AH98" i="13"/>
  <c r="AI98" i="13"/>
  <c r="AJ98" i="13"/>
  <c r="AK98" i="13"/>
  <c r="AL98" i="13" s="1"/>
  <c r="AF99" i="13"/>
  <c r="AG99" i="13"/>
  <c r="AH99" i="13"/>
  <c r="AI99" i="13"/>
  <c r="AJ99" i="13"/>
  <c r="AK99" i="13"/>
  <c r="AL99" i="13"/>
  <c r="AF100" i="13"/>
  <c r="AG100" i="13"/>
  <c r="AH100" i="13"/>
  <c r="AI100" i="13"/>
  <c r="AJ100" i="13"/>
  <c r="AK100" i="13"/>
  <c r="AL100" i="13" s="1"/>
  <c r="AF101" i="13"/>
  <c r="AG101" i="13"/>
  <c r="AH101" i="13"/>
  <c r="AI101" i="13"/>
  <c r="AJ101" i="13"/>
  <c r="AK101" i="13"/>
  <c r="AL101" i="13"/>
  <c r="AF102" i="13"/>
  <c r="AG102" i="13"/>
  <c r="AH102" i="13"/>
  <c r="AI102" i="13"/>
  <c r="AJ102" i="13"/>
  <c r="AK102" i="13"/>
  <c r="AL102" i="13" s="1"/>
  <c r="AF103" i="13"/>
  <c r="AG103" i="13"/>
  <c r="AH103" i="13"/>
  <c r="AI103" i="13"/>
  <c r="AJ103" i="13"/>
  <c r="AK103" i="13"/>
  <c r="AL103" i="13"/>
  <c r="AF104" i="13"/>
  <c r="AG104" i="13"/>
  <c r="AH104" i="13"/>
  <c r="AI104" i="13"/>
  <c r="AJ104" i="13"/>
  <c r="AK104" i="13"/>
  <c r="AL104" i="13" s="1"/>
  <c r="AF105" i="13"/>
  <c r="AG105" i="13"/>
  <c r="AH105" i="13"/>
  <c r="AI105" i="13"/>
  <c r="AJ105" i="13"/>
  <c r="AK105" i="13"/>
  <c r="AL105" i="13"/>
  <c r="AF106" i="13"/>
  <c r="AG106" i="13"/>
  <c r="AH106" i="13"/>
  <c r="AI106" i="13"/>
  <c r="AJ106" i="13"/>
  <c r="AK106" i="13"/>
  <c r="AL106" i="13" s="1"/>
  <c r="AF107" i="13"/>
  <c r="AG107" i="13"/>
  <c r="AH107" i="13"/>
  <c r="AI107" i="13"/>
  <c r="AJ107" i="13"/>
  <c r="AK107" i="13"/>
  <c r="AL107" i="13"/>
  <c r="AF108" i="13"/>
  <c r="AG108" i="13"/>
  <c r="AH108" i="13"/>
  <c r="AI108" i="13"/>
  <c r="AJ108" i="13"/>
  <c r="AK108" i="13"/>
  <c r="AL108" i="13" s="1"/>
  <c r="AF109" i="13"/>
  <c r="AG109" i="13"/>
  <c r="AH109" i="13"/>
  <c r="AI109" i="13"/>
  <c r="AJ109" i="13"/>
  <c r="AK109" i="13"/>
  <c r="AL109" i="13"/>
  <c r="AF110" i="13"/>
  <c r="AG110" i="13"/>
  <c r="AH110" i="13"/>
  <c r="AI110" i="13"/>
  <c r="AJ110" i="13"/>
  <c r="AK110" i="13"/>
  <c r="AL110" i="13" s="1"/>
  <c r="AF111" i="13"/>
  <c r="AG111" i="13"/>
  <c r="AH111" i="13"/>
  <c r="AI111" i="13"/>
  <c r="AJ111" i="13"/>
  <c r="AK111" i="13"/>
  <c r="AL111" i="13"/>
  <c r="AF112" i="13"/>
  <c r="AG112" i="13"/>
  <c r="AH112" i="13"/>
  <c r="AI112" i="13"/>
  <c r="AJ112" i="13"/>
  <c r="AK112" i="13"/>
  <c r="AL112" i="13" s="1"/>
  <c r="AF113" i="13"/>
  <c r="AG113" i="13"/>
  <c r="AH113" i="13"/>
  <c r="AI113" i="13"/>
  <c r="AJ113" i="13"/>
  <c r="AK113" i="13"/>
  <c r="AL113" i="13"/>
  <c r="AF114" i="13"/>
  <c r="AG114" i="13"/>
  <c r="AH114" i="13"/>
  <c r="AI114" i="13"/>
  <c r="AJ114" i="13"/>
  <c r="AK114" i="13"/>
  <c r="AL114" i="13" s="1"/>
  <c r="AF115" i="13"/>
  <c r="AG115" i="13"/>
  <c r="AH115" i="13"/>
  <c r="AI115" i="13"/>
  <c r="AJ115" i="13"/>
  <c r="AK115" i="13"/>
  <c r="AL115" i="13"/>
  <c r="AF116" i="13"/>
  <c r="AG116" i="13"/>
  <c r="AH116" i="13"/>
  <c r="AI116" i="13"/>
  <c r="AJ116" i="13"/>
  <c r="AK116" i="13"/>
  <c r="AL116" i="13" s="1"/>
  <c r="AF117" i="13"/>
  <c r="AG117" i="13"/>
  <c r="AH117" i="13"/>
  <c r="AI117" i="13"/>
  <c r="AJ117" i="13"/>
  <c r="AK117" i="13"/>
  <c r="AL117" i="13"/>
  <c r="AF118" i="13"/>
  <c r="AG118" i="13"/>
  <c r="AH118" i="13"/>
  <c r="AI118" i="13"/>
  <c r="AJ118" i="13"/>
  <c r="AK118" i="13"/>
  <c r="AL118" i="13" s="1"/>
  <c r="AF119" i="13"/>
  <c r="AG119" i="13"/>
  <c r="AH119" i="13"/>
  <c r="AI119" i="13"/>
  <c r="AJ119" i="13"/>
  <c r="AK119" i="13"/>
  <c r="AL119" i="13"/>
  <c r="AF120" i="13"/>
  <c r="AG120" i="13"/>
  <c r="AH120" i="13"/>
  <c r="AI120" i="13"/>
  <c r="AJ120" i="13"/>
  <c r="AK120" i="13"/>
  <c r="AL120" i="13" s="1"/>
  <c r="AF121" i="13"/>
  <c r="AG121" i="13"/>
  <c r="AH121" i="13"/>
  <c r="AI121" i="13"/>
  <c r="AJ121" i="13"/>
  <c r="AK121" i="13"/>
  <c r="AL121" i="13"/>
  <c r="AF122" i="13"/>
  <c r="AG122" i="13"/>
  <c r="AH122" i="13"/>
  <c r="AI122" i="13"/>
  <c r="AJ122" i="13"/>
  <c r="AK122" i="13"/>
  <c r="AL122" i="13" s="1"/>
  <c r="AF123" i="13"/>
  <c r="AG123" i="13"/>
  <c r="AH123" i="13"/>
  <c r="AI123" i="13"/>
  <c r="AJ123" i="13"/>
  <c r="AK123" i="13"/>
  <c r="AL123" i="13"/>
  <c r="AF124" i="13"/>
  <c r="AG124" i="13"/>
  <c r="AH124" i="13"/>
  <c r="AI124" i="13"/>
  <c r="AJ124" i="13"/>
  <c r="AK124" i="13"/>
  <c r="AL124" i="13" s="1"/>
  <c r="AF125" i="13"/>
  <c r="AG125" i="13"/>
  <c r="AH125" i="13"/>
  <c r="AI125" i="13"/>
  <c r="AJ125" i="13"/>
  <c r="AK125" i="13"/>
  <c r="AL125" i="13"/>
  <c r="AF126" i="13"/>
  <c r="AG126" i="13"/>
  <c r="AH126" i="13"/>
  <c r="AI126" i="13"/>
  <c r="AJ126" i="13"/>
  <c r="AK126" i="13"/>
  <c r="AL126" i="13" s="1"/>
  <c r="AF127" i="13"/>
  <c r="AG127" i="13"/>
  <c r="AH127" i="13"/>
  <c r="AI127" i="13"/>
  <c r="AJ127" i="13"/>
  <c r="AK127" i="13"/>
  <c r="AL127" i="13"/>
  <c r="AF128" i="13"/>
  <c r="AG128" i="13"/>
  <c r="AH128" i="13"/>
  <c r="AI128" i="13"/>
  <c r="AJ128" i="13"/>
  <c r="AK128" i="13"/>
  <c r="AL128" i="13" s="1"/>
  <c r="AF129" i="13"/>
  <c r="AG129" i="13"/>
  <c r="AH129" i="13"/>
  <c r="AI129" i="13"/>
  <c r="AJ129" i="13"/>
  <c r="AK129" i="13"/>
  <c r="AL129" i="13"/>
  <c r="AF130" i="13"/>
  <c r="AG130" i="13"/>
  <c r="AH130" i="13"/>
  <c r="AI130" i="13"/>
  <c r="AJ130" i="13"/>
  <c r="AK130" i="13"/>
  <c r="AL130" i="13" s="1"/>
  <c r="AF131" i="13"/>
  <c r="AG131" i="13"/>
  <c r="AH131" i="13"/>
  <c r="AI131" i="13"/>
  <c r="AJ131" i="13"/>
  <c r="AK131" i="13"/>
  <c r="AL131" i="13"/>
  <c r="AF132" i="13"/>
  <c r="AG132" i="13"/>
  <c r="AH132" i="13"/>
  <c r="AI132" i="13"/>
  <c r="AJ132" i="13"/>
  <c r="AK132" i="13"/>
  <c r="AL132" i="13" s="1"/>
  <c r="AF133" i="13"/>
  <c r="AG133" i="13"/>
  <c r="AH133" i="13"/>
  <c r="AI133" i="13"/>
  <c r="AJ133" i="13"/>
  <c r="AK133" i="13"/>
  <c r="AL133" i="13"/>
  <c r="AF134" i="13"/>
  <c r="AG134" i="13"/>
  <c r="AH134" i="13"/>
  <c r="AI134" i="13"/>
  <c r="AJ134" i="13"/>
  <c r="AK134" i="13"/>
  <c r="AL134" i="13" s="1"/>
  <c r="AF135" i="13"/>
  <c r="AG135" i="13"/>
  <c r="AH135" i="13"/>
  <c r="AI135" i="13"/>
  <c r="AJ135" i="13"/>
  <c r="AK135" i="13"/>
  <c r="AL135" i="13"/>
  <c r="AF136" i="13"/>
  <c r="AG136" i="13"/>
  <c r="AH136" i="13"/>
  <c r="AI136" i="13"/>
  <c r="AJ136" i="13"/>
  <c r="AK136" i="13"/>
  <c r="AL136" i="13" s="1"/>
  <c r="AF137" i="13"/>
  <c r="AG137" i="13"/>
  <c r="AH137" i="13"/>
  <c r="AI137" i="13"/>
  <c r="AJ137" i="13"/>
  <c r="AK137" i="13"/>
  <c r="AL137" i="13"/>
  <c r="AF138" i="13"/>
  <c r="AG138" i="13"/>
  <c r="AH138" i="13"/>
  <c r="AI138" i="13"/>
  <c r="AJ138" i="13"/>
  <c r="AK138" i="13"/>
  <c r="AL138" i="13" s="1"/>
  <c r="AF139" i="13"/>
  <c r="AG139" i="13"/>
  <c r="AH139" i="13"/>
  <c r="AI139" i="13"/>
  <c r="AJ139" i="13"/>
  <c r="AK139" i="13"/>
  <c r="AL139" i="13"/>
  <c r="AF140" i="13"/>
  <c r="AG140" i="13"/>
  <c r="AH140" i="13"/>
  <c r="AI140" i="13"/>
  <c r="AJ140" i="13"/>
  <c r="AK140" i="13"/>
  <c r="AL140" i="13" s="1"/>
  <c r="AF141" i="13"/>
  <c r="AG141" i="13"/>
  <c r="AH141" i="13"/>
  <c r="AI141" i="13"/>
  <c r="AJ141" i="13"/>
  <c r="AK141" i="13"/>
  <c r="AL141" i="13"/>
  <c r="AF142" i="13"/>
  <c r="AG142" i="13"/>
  <c r="AH142" i="13"/>
  <c r="AI142" i="13"/>
  <c r="AJ142" i="13"/>
  <c r="AK142" i="13"/>
  <c r="AL142" i="13" s="1"/>
  <c r="AF143" i="13"/>
  <c r="AG143" i="13"/>
  <c r="AH143" i="13"/>
  <c r="AI143" i="13"/>
  <c r="AJ143" i="13"/>
  <c r="AK143" i="13"/>
  <c r="AL143" i="13"/>
  <c r="AF144" i="13"/>
  <c r="AG144" i="13"/>
  <c r="AH144" i="13"/>
  <c r="AI144" i="13"/>
  <c r="AJ144" i="13"/>
  <c r="AK144" i="13"/>
  <c r="AL144" i="13" s="1"/>
  <c r="AF145" i="13"/>
  <c r="AG145" i="13"/>
  <c r="AH145" i="13"/>
  <c r="AI145" i="13"/>
  <c r="AJ145" i="13"/>
  <c r="AK145" i="13"/>
  <c r="AL145" i="13"/>
  <c r="AF146" i="13"/>
  <c r="AG146" i="13"/>
  <c r="AH146" i="13"/>
  <c r="AI146" i="13"/>
  <c r="AJ146" i="13"/>
  <c r="AK146" i="13"/>
  <c r="AL146" i="13" s="1"/>
  <c r="AF147" i="13"/>
  <c r="AG147" i="13"/>
  <c r="AH147" i="13"/>
  <c r="AI147" i="13"/>
  <c r="AJ147" i="13"/>
  <c r="AK147" i="13"/>
  <c r="AL147" i="13"/>
  <c r="AF148" i="13"/>
  <c r="AG148" i="13"/>
  <c r="AH148" i="13"/>
  <c r="AI148" i="13"/>
  <c r="AJ148" i="13"/>
  <c r="AK148" i="13"/>
  <c r="AL148" i="13" s="1"/>
  <c r="AF149" i="13"/>
  <c r="AG149" i="13"/>
  <c r="AH149" i="13"/>
  <c r="AI149" i="13"/>
  <c r="AJ149" i="13"/>
  <c r="AK149" i="13"/>
  <c r="AL149" i="13"/>
  <c r="AF150" i="13"/>
  <c r="AG150" i="13"/>
  <c r="AH150" i="13"/>
  <c r="AI150" i="13"/>
  <c r="AJ150" i="13"/>
  <c r="AK150" i="13"/>
  <c r="AL150" i="13" s="1"/>
  <c r="AF3" i="13"/>
  <c r="AG3" i="13" l="1"/>
  <c r="D40" i="13"/>
  <c r="D41" i="13"/>
  <c r="D42" i="13"/>
  <c r="D43" i="13"/>
  <c r="K43" i="13" s="1"/>
  <c r="D44" i="13"/>
  <c r="D45" i="13"/>
  <c r="D46" i="13"/>
  <c r="D47" i="13"/>
  <c r="K47" i="13" s="1"/>
  <c r="D48" i="13"/>
  <c r="D49" i="13"/>
  <c r="D50" i="13"/>
  <c r="K50" i="13" s="1"/>
  <c r="D51" i="13"/>
  <c r="K51" i="13" s="1"/>
  <c r="D52" i="13"/>
  <c r="D53" i="13"/>
  <c r="D54" i="13"/>
  <c r="K54" i="13" s="1"/>
  <c r="D55" i="13"/>
  <c r="K55" i="13" s="1"/>
  <c r="D56" i="13"/>
  <c r="D57" i="13"/>
  <c r="D58" i="13"/>
  <c r="D59" i="13"/>
  <c r="K59" i="13" s="1"/>
  <c r="D60" i="13"/>
  <c r="D61" i="13"/>
  <c r="D62" i="13"/>
  <c r="D63" i="13"/>
  <c r="K63" i="13" s="1"/>
  <c r="D64" i="13"/>
  <c r="D65" i="13"/>
  <c r="D66" i="13"/>
  <c r="K66" i="13" s="1"/>
  <c r="D67" i="13"/>
  <c r="K67" i="13" s="1"/>
  <c r="D68" i="13"/>
  <c r="D69" i="13"/>
  <c r="D70" i="13"/>
  <c r="K70" i="13" s="1"/>
  <c r="D71" i="13"/>
  <c r="K71" i="13" s="1"/>
  <c r="D72" i="13"/>
  <c r="D73" i="13"/>
  <c r="D74" i="13"/>
  <c r="D75" i="13"/>
  <c r="K75" i="13" s="1"/>
  <c r="D76" i="13"/>
  <c r="D77" i="13"/>
  <c r="D78" i="13"/>
  <c r="D79" i="13"/>
  <c r="K79" i="13" s="1"/>
  <c r="D80" i="13"/>
  <c r="D81" i="13"/>
  <c r="D82" i="13"/>
  <c r="K82" i="13" s="1"/>
  <c r="D83" i="13"/>
  <c r="K83" i="13" s="1"/>
  <c r="D84" i="13"/>
  <c r="D85" i="13"/>
  <c r="D86" i="13"/>
  <c r="K86" i="13" s="1"/>
  <c r="D87" i="13"/>
  <c r="K87" i="13" s="1"/>
  <c r="D88" i="13"/>
  <c r="D89" i="13"/>
  <c r="D90" i="13"/>
  <c r="D91" i="13"/>
  <c r="K91" i="13" s="1"/>
  <c r="D92" i="13"/>
  <c r="D93" i="13"/>
  <c r="D94" i="13"/>
  <c r="D95" i="13"/>
  <c r="K95" i="13" s="1"/>
  <c r="D96" i="13"/>
  <c r="D97" i="13"/>
  <c r="D98" i="13"/>
  <c r="K98" i="13" s="1"/>
  <c r="D99" i="13"/>
  <c r="K99" i="13" s="1"/>
  <c r="D100" i="13"/>
  <c r="D101" i="13"/>
  <c r="D102" i="13"/>
  <c r="K102" i="13" s="1"/>
  <c r="D103" i="13"/>
  <c r="K103" i="13" s="1"/>
  <c r="D104" i="13"/>
  <c r="D105" i="13"/>
  <c r="D106" i="13"/>
  <c r="D107" i="13"/>
  <c r="K107" i="13" s="1"/>
  <c r="D108" i="13"/>
  <c r="D109" i="13"/>
  <c r="D110" i="13"/>
  <c r="D111" i="13"/>
  <c r="K111" i="13" s="1"/>
  <c r="D112" i="13"/>
  <c r="D113" i="13"/>
  <c r="D114" i="13"/>
  <c r="K114" i="13" s="1"/>
  <c r="D115" i="13"/>
  <c r="K115" i="13" s="1"/>
  <c r="D116" i="13"/>
  <c r="D117" i="13"/>
  <c r="D118" i="13"/>
  <c r="K118" i="13" s="1"/>
  <c r="D119" i="13"/>
  <c r="K119" i="13" s="1"/>
  <c r="D120" i="13"/>
  <c r="D121" i="13"/>
  <c r="D122" i="13"/>
  <c r="D123" i="13"/>
  <c r="K123" i="13" s="1"/>
  <c r="D124" i="13"/>
  <c r="D125" i="13"/>
  <c r="D126" i="13"/>
  <c r="D127" i="13"/>
  <c r="K127" i="13" s="1"/>
  <c r="D128" i="13"/>
  <c r="D129" i="13"/>
  <c r="D130" i="13"/>
  <c r="K130" i="13" s="1"/>
  <c r="D131" i="13"/>
  <c r="K131" i="13" s="1"/>
  <c r="D132" i="13"/>
  <c r="D133" i="13"/>
  <c r="D134" i="13"/>
  <c r="K134" i="13" s="1"/>
  <c r="D135" i="13"/>
  <c r="K135" i="13" s="1"/>
  <c r="D136" i="13"/>
  <c r="D137" i="13"/>
  <c r="D138" i="13"/>
  <c r="D139" i="13"/>
  <c r="K139" i="13" s="1"/>
  <c r="D140" i="13"/>
  <c r="D141" i="13"/>
  <c r="D142" i="13"/>
  <c r="D143" i="13"/>
  <c r="K143" i="13" s="1"/>
  <c r="D144" i="13"/>
  <c r="D145" i="13"/>
  <c r="D146" i="13"/>
  <c r="K146" i="13" s="1"/>
  <c r="D147" i="13"/>
  <c r="K147" i="13" s="1"/>
  <c r="D148" i="13"/>
  <c r="D149" i="13"/>
  <c r="D150" i="13"/>
  <c r="K150" i="13" s="1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121" i="13"/>
  <c r="J122" i="13"/>
  <c r="J123" i="13"/>
  <c r="J124" i="13"/>
  <c r="J125" i="13"/>
  <c r="J126" i="13"/>
  <c r="J127" i="13"/>
  <c r="J128" i="13"/>
  <c r="J129" i="13"/>
  <c r="J130" i="13"/>
  <c r="J131" i="13"/>
  <c r="J132" i="13"/>
  <c r="J133" i="13"/>
  <c r="J134" i="13"/>
  <c r="J135" i="13"/>
  <c r="J136" i="13"/>
  <c r="J137" i="13"/>
  <c r="J138" i="13"/>
  <c r="J139" i="13"/>
  <c r="J140" i="13"/>
  <c r="J141" i="13"/>
  <c r="J142" i="13"/>
  <c r="J143" i="13"/>
  <c r="J144" i="13"/>
  <c r="J145" i="13"/>
  <c r="J146" i="13"/>
  <c r="J147" i="13"/>
  <c r="J148" i="13"/>
  <c r="J149" i="13"/>
  <c r="J150" i="13"/>
  <c r="K40" i="13"/>
  <c r="K41" i="13"/>
  <c r="K42" i="13"/>
  <c r="K44" i="13"/>
  <c r="K45" i="13"/>
  <c r="K46" i="13"/>
  <c r="K48" i="13"/>
  <c r="K49" i="13"/>
  <c r="K52" i="13"/>
  <c r="K53" i="13"/>
  <c r="K56" i="13"/>
  <c r="K57" i="13"/>
  <c r="K58" i="13"/>
  <c r="K60" i="13"/>
  <c r="K61" i="13"/>
  <c r="K62" i="13"/>
  <c r="K64" i="13"/>
  <c r="K65" i="13"/>
  <c r="K68" i="13"/>
  <c r="K69" i="13"/>
  <c r="K72" i="13"/>
  <c r="K73" i="13"/>
  <c r="K74" i="13"/>
  <c r="K76" i="13"/>
  <c r="K77" i="13"/>
  <c r="K78" i="13"/>
  <c r="K80" i="13"/>
  <c r="K81" i="13"/>
  <c r="K84" i="13"/>
  <c r="K85" i="13"/>
  <c r="K88" i="13"/>
  <c r="K89" i="13"/>
  <c r="K90" i="13"/>
  <c r="K92" i="13"/>
  <c r="K93" i="13"/>
  <c r="K94" i="13"/>
  <c r="K96" i="13"/>
  <c r="K97" i="13"/>
  <c r="K100" i="13"/>
  <c r="K101" i="13"/>
  <c r="K104" i="13"/>
  <c r="K105" i="13"/>
  <c r="K106" i="13"/>
  <c r="K108" i="13"/>
  <c r="K109" i="13"/>
  <c r="K110" i="13"/>
  <c r="K112" i="13"/>
  <c r="K113" i="13"/>
  <c r="K116" i="13"/>
  <c r="K117" i="13"/>
  <c r="K120" i="13"/>
  <c r="K121" i="13"/>
  <c r="K122" i="13"/>
  <c r="K124" i="13"/>
  <c r="K125" i="13"/>
  <c r="K126" i="13"/>
  <c r="K128" i="13"/>
  <c r="K129" i="13"/>
  <c r="K132" i="13"/>
  <c r="K133" i="13"/>
  <c r="K136" i="13"/>
  <c r="K137" i="13"/>
  <c r="K138" i="13"/>
  <c r="K140" i="13"/>
  <c r="K141" i="13"/>
  <c r="K142" i="13"/>
  <c r="K144" i="13"/>
  <c r="K145" i="13"/>
  <c r="K148" i="13"/>
  <c r="K14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M101" i="13"/>
  <c r="M102" i="13"/>
  <c r="M103" i="13"/>
  <c r="M104" i="13"/>
  <c r="M105" i="13"/>
  <c r="M106" i="13"/>
  <c r="M107" i="13"/>
  <c r="M108" i="13"/>
  <c r="M109" i="13"/>
  <c r="M110" i="13"/>
  <c r="M111" i="13"/>
  <c r="M112" i="13"/>
  <c r="M113" i="13"/>
  <c r="M114" i="13"/>
  <c r="M115" i="13"/>
  <c r="M116" i="13"/>
  <c r="M117" i="13"/>
  <c r="M118" i="13"/>
  <c r="M119" i="13"/>
  <c r="M120" i="13"/>
  <c r="M121" i="13"/>
  <c r="M122" i="13"/>
  <c r="M123" i="13"/>
  <c r="M124" i="13"/>
  <c r="M125" i="13"/>
  <c r="M126" i="13"/>
  <c r="M127" i="13"/>
  <c r="M128" i="13"/>
  <c r="M129" i="13"/>
  <c r="M130" i="13"/>
  <c r="M131" i="13"/>
  <c r="M132" i="13"/>
  <c r="M133" i="13"/>
  <c r="M134" i="13"/>
  <c r="M135" i="13"/>
  <c r="M136" i="13"/>
  <c r="M137" i="13"/>
  <c r="M138" i="13"/>
  <c r="M139" i="13"/>
  <c r="M140" i="13"/>
  <c r="M141" i="13"/>
  <c r="M142" i="13"/>
  <c r="M143" i="13"/>
  <c r="M144" i="13"/>
  <c r="M145" i="13"/>
  <c r="M146" i="13"/>
  <c r="M147" i="13"/>
  <c r="M148" i="13"/>
  <c r="M149" i="13"/>
  <c r="M150" i="13"/>
  <c r="N40" i="13"/>
  <c r="N41" i="13"/>
  <c r="N42" i="13"/>
  <c r="N43" i="13"/>
  <c r="N44" i="13"/>
  <c r="N45" i="13"/>
  <c r="N46" i="13"/>
  <c r="N47" i="13"/>
  <c r="N48" i="13"/>
  <c r="N49" i="13"/>
  <c r="N50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N64" i="13"/>
  <c r="N65" i="13"/>
  <c r="N66" i="13"/>
  <c r="N67" i="13"/>
  <c r="N68" i="13"/>
  <c r="N69" i="13"/>
  <c r="N70" i="13"/>
  <c r="N71" i="13"/>
  <c r="N72" i="13"/>
  <c r="N73" i="13"/>
  <c r="N74" i="13"/>
  <c r="N75" i="13"/>
  <c r="N76" i="13"/>
  <c r="N77" i="13"/>
  <c r="N78" i="13"/>
  <c r="N79" i="13"/>
  <c r="N80" i="13"/>
  <c r="N81" i="13"/>
  <c r="N82" i="13"/>
  <c r="N83" i="13"/>
  <c r="N84" i="13"/>
  <c r="N85" i="13"/>
  <c r="N86" i="13"/>
  <c r="N87" i="13"/>
  <c r="N88" i="13"/>
  <c r="N89" i="13"/>
  <c r="N90" i="13"/>
  <c r="N91" i="13"/>
  <c r="N92" i="13"/>
  <c r="N93" i="13"/>
  <c r="N94" i="13"/>
  <c r="N95" i="13"/>
  <c r="N96" i="13"/>
  <c r="N97" i="13"/>
  <c r="N98" i="13"/>
  <c r="N99" i="13"/>
  <c r="N100" i="13"/>
  <c r="N101" i="13"/>
  <c r="N102" i="13"/>
  <c r="N103" i="13"/>
  <c r="N104" i="13"/>
  <c r="N105" i="13"/>
  <c r="N106" i="13"/>
  <c r="N107" i="13"/>
  <c r="N108" i="13"/>
  <c r="N109" i="13"/>
  <c r="N110" i="13"/>
  <c r="N111" i="13"/>
  <c r="N112" i="13"/>
  <c r="N113" i="13"/>
  <c r="N114" i="13"/>
  <c r="N115" i="13"/>
  <c r="N116" i="13"/>
  <c r="N117" i="13"/>
  <c r="N118" i="13"/>
  <c r="N119" i="13"/>
  <c r="N120" i="13"/>
  <c r="N121" i="13"/>
  <c r="N122" i="13"/>
  <c r="N123" i="13"/>
  <c r="N124" i="13"/>
  <c r="N125" i="13"/>
  <c r="N126" i="13"/>
  <c r="N127" i="13"/>
  <c r="N128" i="13"/>
  <c r="N129" i="13"/>
  <c r="N130" i="13"/>
  <c r="N131" i="13"/>
  <c r="N132" i="13"/>
  <c r="N133" i="13"/>
  <c r="N134" i="13"/>
  <c r="N135" i="13"/>
  <c r="N136" i="13"/>
  <c r="N137" i="13"/>
  <c r="N138" i="13"/>
  <c r="N139" i="13"/>
  <c r="N140" i="13"/>
  <c r="N141" i="13"/>
  <c r="N142" i="13"/>
  <c r="N143" i="13"/>
  <c r="N144" i="13"/>
  <c r="N145" i="13"/>
  <c r="N146" i="13"/>
  <c r="N147" i="13"/>
  <c r="N148" i="13"/>
  <c r="N149" i="13"/>
  <c r="N150" i="13"/>
  <c r="O40" i="13"/>
  <c r="Q40" i="13" s="1"/>
  <c r="S40" i="13" s="1"/>
  <c r="O41" i="13"/>
  <c r="Q41" i="13" s="1"/>
  <c r="S41" i="13" s="1"/>
  <c r="O42" i="13"/>
  <c r="O43" i="13"/>
  <c r="O44" i="13"/>
  <c r="Q44" i="13" s="1"/>
  <c r="S44" i="13" s="1"/>
  <c r="O45" i="13"/>
  <c r="Q45" i="13" s="1"/>
  <c r="S45" i="13" s="1"/>
  <c r="O46" i="13"/>
  <c r="O47" i="13"/>
  <c r="O48" i="13"/>
  <c r="Q48" i="13" s="1"/>
  <c r="S48" i="13" s="1"/>
  <c r="O49" i="13"/>
  <c r="Q49" i="13" s="1"/>
  <c r="S49" i="13" s="1"/>
  <c r="O50" i="13"/>
  <c r="O51" i="13"/>
  <c r="O52" i="13"/>
  <c r="Q52" i="13" s="1"/>
  <c r="S52" i="13" s="1"/>
  <c r="O53" i="13"/>
  <c r="Q53" i="13" s="1"/>
  <c r="S53" i="13" s="1"/>
  <c r="O54" i="13"/>
  <c r="O55" i="13"/>
  <c r="O56" i="13"/>
  <c r="Q56" i="13" s="1"/>
  <c r="S56" i="13" s="1"/>
  <c r="O57" i="13"/>
  <c r="Q57" i="13" s="1"/>
  <c r="S57" i="13" s="1"/>
  <c r="O58" i="13"/>
  <c r="O59" i="13"/>
  <c r="O60" i="13"/>
  <c r="Q60" i="13" s="1"/>
  <c r="S60" i="13" s="1"/>
  <c r="O61" i="13"/>
  <c r="Q61" i="13" s="1"/>
  <c r="S61" i="13" s="1"/>
  <c r="O62" i="13"/>
  <c r="O63" i="13"/>
  <c r="O64" i="13"/>
  <c r="Q64" i="13" s="1"/>
  <c r="S64" i="13" s="1"/>
  <c r="O65" i="13"/>
  <c r="Q65" i="13" s="1"/>
  <c r="S65" i="13" s="1"/>
  <c r="O66" i="13"/>
  <c r="O67" i="13"/>
  <c r="O68" i="13"/>
  <c r="Q68" i="13" s="1"/>
  <c r="S68" i="13" s="1"/>
  <c r="O69" i="13"/>
  <c r="Q69" i="13" s="1"/>
  <c r="S69" i="13" s="1"/>
  <c r="O70" i="13"/>
  <c r="O71" i="13"/>
  <c r="O72" i="13"/>
  <c r="Q72" i="13" s="1"/>
  <c r="S72" i="13" s="1"/>
  <c r="O73" i="13"/>
  <c r="Q73" i="13" s="1"/>
  <c r="S73" i="13" s="1"/>
  <c r="O74" i="13"/>
  <c r="O75" i="13"/>
  <c r="O76" i="13"/>
  <c r="Q76" i="13" s="1"/>
  <c r="S76" i="13" s="1"/>
  <c r="O77" i="13"/>
  <c r="Q77" i="13" s="1"/>
  <c r="S77" i="13" s="1"/>
  <c r="O78" i="13"/>
  <c r="O79" i="13"/>
  <c r="O80" i="13"/>
  <c r="Q80" i="13" s="1"/>
  <c r="S80" i="13" s="1"/>
  <c r="O81" i="13"/>
  <c r="Q81" i="13" s="1"/>
  <c r="S81" i="13" s="1"/>
  <c r="O82" i="13"/>
  <c r="O83" i="13"/>
  <c r="O84" i="13"/>
  <c r="Q84" i="13" s="1"/>
  <c r="S84" i="13" s="1"/>
  <c r="O85" i="13"/>
  <c r="Q85" i="13" s="1"/>
  <c r="S85" i="13" s="1"/>
  <c r="O86" i="13"/>
  <c r="O87" i="13"/>
  <c r="O88" i="13"/>
  <c r="Q88" i="13" s="1"/>
  <c r="S88" i="13" s="1"/>
  <c r="O89" i="13"/>
  <c r="Q89" i="13" s="1"/>
  <c r="S89" i="13" s="1"/>
  <c r="O90" i="13"/>
  <c r="O91" i="13"/>
  <c r="O92" i="13"/>
  <c r="Q92" i="13" s="1"/>
  <c r="S92" i="13" s="1"/>
  <c r="O93" i="13"/>
  <c r="Q93" i="13" s="1"/>
  <c r="S93" i="13" s="1"/>
  <c r="O94" i="13"/>
  <c r="O95" i="13"/>
  <c r="O96" i="13"/>
  <c r="Q96" i="13" s="1"/>
  <c r="S96" i="13" s="1"/>
  <c r="O97" i="13"/>
  <c r="Q97" i="13" s="1"/>
  <c r="S97" i="13" s="1"/>
  <c r="O98" i="13"/>
  <c r="O99" i="13"/>
  <c r="O100" i="13"/>
  <c r="Q100" i="13" s="1"/>
  <c r="S100" i="13" s="1"/>
  <c r="O101" i="13"/>
  <c r="Q101" i="13" s="1"/>
  <c r="S101" i="13" s="1"/>
  <c r="O102" i="13"/>
  <c r="O103" i="13"/>
  <c r="O104" i="13"/>
  <c r="Q104" i="13" s="1"/>
  <c r="S104" i="13" s="1"/>
  <c r="O105" i="13"/>
  <c r="Q105" i="13" s="1"/>
  <c r="S105" i="13" s="1"/>
  <c r="O106" i="13"/>
  <c r="O107" i="13"/>
  <c r="O108" i="13"/>
  <c r="Q108" i="13" s="1"/>
  <c r="S108" i="13" s="1"/>
  <c r="O109" i="13"/>
  <c r="Q109" i="13" s="1"/>
  <c r="S109" i="13" s="1"/>
  <c r="O110" i="13"/>
  <c r="O111" i="13"/>
  <c r="O112" i="13"/>
  <c r="Q112" i="13" s="1"/>
  <c r="S112" i="13" s="1"/>
  <c r="O113" i="13"/>
  <c r="Q113" i="13" s="1"/>
  <c r="S113" i="13" s="1"/>
  <c r="O114" i="13"/>
  <c r="O115" i="13"/>
  <c r="O116" i="13"/>
  <c r="Q116" i="13" s="1"/>
  <c r="S116" i="13" s="1"/>
  <c r="O117" i="13"/>
  <c r="Q117" i="13" s="1"/>
  <c r="S117" i="13" s="1"/>
  <c r="O118" i="13"/>
  <c r="O119" i="13"/>
  <c r="O120" i="13"/>
  <c r="Q120" i="13" s="1"/>
  <c r="S120" i="13" s="1"/>
  <c r="O121" i="13"/>
  <c r="Q121" i="13" s="1"/>
  <c r="S121" i="13" s="1"/>
  <c r="O122" i="13"/>
  <c r="O123" i="13"/>
  <c r="O124" i="13"/>
  <c r="Q124" i="13" s="1"/>
  <c r="S124" i="13" s="1"/>
  <c r="O125" i="13"/>
  <c r="Q125" i="13" s="1"/>
  <c r="S125" i="13" s="1"/>
  <c r="O126" i="13"/>
  <c r="O127" i="13"/>
  <c r="O128" i="13"/>
  <c r="Q128" i="13" s="1"/>
  <c r="S128" i="13" s="1"/>
  <c r="O129" i="13"/>
  <c r="Q129" i="13" s="1"/>
  <c r="S129" i="13" s="1"/>
  <c r="O130" i="13"/>
  <c r="O131" i="13"/>
  <c r="O132" i="13"/>
  <c r="Q132" i="13" s="1"/>
  <c r="S132" i="13" s="1"/>
  <c r="O133" i="13"/>
  <c r="Q133" i="13" s="1"/>
  <c r="S133" i="13" s="1"/>
  <c r="O134" i="13"/>
  <c r="O135" i="13"/>
  <c r="O136" i="13"/>
  <c r="Q136" i="13" s="1"/>
  <c r="S136" i="13" s="1"/>
  <c r="O137" i="13"/>
  <c r="Q137" i="13" s="1"/>
  <c r="S137" i="13" s="1"/>
  <c r="O138" i="13"/>
  <c r="O139" i="13"/>
  <c r="O140" i="13"/>
  <c r="Q140" i="13" s="1"/>
  <c r="S140" i="13" s="1"/>
  <c r="O141" i="13"/>
  <c r="Q141" i="13" s="1"/>
  <c r="S141" i="13" s="1"/>
  <c r="O142" i="13"/>
  <c r="O143" i="13"/>
  <c r="O144" i="13"/>
  <c r="Q144" i="13" s="1"/>
  <c r="S144" i="13" s="1"/>
  <c r="O145" i="13"/>
  <c r="Q145" i="13" s="1"/>
  <c r="S145" i="13" s="1"/>
  <c r="O146" i="13"/>
  <c r="O147" i="13"/>
  <c r="O148" i="13"/>
  <c r="Q148" i="13" s="1"/>
  <c r="S148" i="13" s="1"/>
  <c r="O149" i="13"/>
  <c r="Q149" i="13" s="1"/>
  <c r="S149" i="13" s="1"/>
  <c r="O150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101" i="13"/>
  <c r="P102" i="13"/>
  <c r="P103" i="13"/>
  <c r="P104" i="13"/>
  <c r="P105" i="13"/>
  <c r="P106" i="13"/>
  <c r="P107" i="13"/>
  <c r="P108" i="13"/>
  <c r="P109" i="13"/>
  <c r="P110" i="13"/>
  <c r="P111" i="13"/>
  <c r="P112" i="13"/>
  <c r="P113" i="13"/>
  <c r="P114" i="13"/>
  <c r="P115" i="13"/>
  <c r="P116" i="13"/>
  <c r="P117" i="13"/>
  <c r="P118" i="13"/>
  <c r="P119" i="13"/>
  <c r="P120" i="13"/>
  <c r="P121" i="13"/>
  <c r="P122" i="13"/>
  <c r="P123" i="13"/>
  <c r="P124" i="13"/>
  <c r="P125" i="13"/>
  <c r="P126" i="13"/>
  <c r="P127" i="13"/>
  <c r="P128" i="13"/>
  <c r="P129" i="13"/>
  <c r="P130" i="13"/>
  <c r="P131" i="13"/>
  <c r="P132" i="13"/>
  <c r="P133" i="13"/>
  <c r="P134" i="13"/>
  <c r="P135" i="13"/>
  <c r="P136" i="13"/>
  <c r="P137" i="13"/>
  <c r="P138" i="13"/>
  <c r="P139" i="13"/>
  <c r="P140" i="13"/>
  <c r="P141" i="13"/>
  <c r="P142" i="13"/>
  <c r="P143" i="13"/>
  <c r="P144" i="13"/>
  <c r="P145" i="13"/>
  <c r="P146" i="13"/>
  <c r="P147" i="13"/>
  <c r="P148" i="13"/>
  <c r="P149" i="13"/>
  <c r="P150" i="13"/>
  <c r="Q42" i="13"/>
  <c r="S42" i="13" s="1"/>
  <c r="Q43" i="13"/>
  <c r="S43" i="13" s="1"/>
  <c r="Q46" i="13"/>
  <c r="S46" i="13" s="1"/>
  <c r="Q47" i="13"/>
  <c r="Q50" i="13"/>
  <c r="S50" i="13" s="1"/>
  <c r="Q51" i="13"/>
  <c r="S51" i="13" s="1"/>
  <c r="Q54" i="13"/>
  <c r="S54" i="13" s="1"/>
  <c r="Q55" i="13"/>
  <c r="Q58" i="13"/>
  <c r="S58" i="13" s="1"/>
  <c r="Q59" i="13"/>
  <c r="S59" i="13" s="1"/>
  <c r="Q62" i="13"/>
  <c r="S62" i="13" s="1"/>
  <c r="Q63" i="13"/>
  <c r="Q66" i="13"/>
  <c r="S66" i="13" s="1"/>
  <c r="Q67" i="13"/>
  <c r="S67" i="13" s="1"/>
  <c r="Q70" i="13"/>
  <c r="S70" i="13" s="1"/>
  <c r="Q71" i="13"/>
  <c r="Q74" i="13"/>
  <c r="S74" i="13" s="1"/>
  <c r="Q75" i="13"/>
  <c r="S75" i="13" s="1"/>
  <c r="Q78" i="13"/>
  <c r="S78" i="13" s="1"/>
  <c r="Q79" i="13"/>
  <c r="Q82" i="13"/>
  <c r="S82" i="13" s="1"/>
  <c r="Q83" i="13"/>
  <c r="S83" i="13" s="1"/>
  <c r="Q86" i="13"/>
  <c r="S86" i="13" s="1"/>
  <c r="Q87" i="13"/>
  <c r="Q90" i="13"/>
  <c r="S90" i="13" s="1"/>
  <c r="Q91" i="13"/>
  <c r="S91" i="13" s="1"/>
  <c r="Q94" i="13"/>
  <c r="S94" i="13" s="1"/>
  <c r="Q95" i="13"/>
  <c r="Q98" i="13"/>
  <c r="S98" i="13" s="1"/>
  <c r="Q99" i="13"/>
  <c r="S99" i="13" s="1"/>
  <c r="Q102" i="13"/>
  <c r="S102" i="13" s="1"/>
  <c r="Q103" i="13"/>
  <c r="Q106" i="13"/>
  <c r="S106" i="13" s="1"/>
  <c r="Q107" i="13"/>
  <c r="S107" i="13" s="1"/>
  <c r="Q110" i="13"/>
  <c r="S110" i="13" s="1"/>
  <c r="Q111" i="13"/>
  <c r="Q114" i="13"/>
  <c r="S114" i="13" s="1"/>
  <c r="Q115" i="13"/>
  <c r="S115" i="13" s="1"/>
  <c r="Q118" i="13"/>
  <c r="S118" i="13" s="1"/>
  <c r="Q119" i="13"/>
  <c r="Q122" i="13"/>
  <c r="S122" i="13" s="1"/>
  <c r="Q123" i="13"/>
  <c r="S123" i="13" s="1"/>
  <c r="Q126" i="13"/>
  <c r="S126" i="13" s="1"/>
  <c r="Q127" i="13"/>
  <c r="Q130" i="13"/>
  <c r="S130" i="13" s="1"/>
  <c r="Q131" i="13"/>
  <c r="S131" i="13" s="1"/>
  <c r="Q134" i="13"/>
  <c r="S134" i="13" s="1"/>
  <c r="Q135" i="13"/>
  <c r="Q138" i="13"/>
  <c r="S138" i="13" s="1"/>
  <c r="Q139" i="13"/>
  <c r="S139" i="13" s="1"/>
  <c r="Q142" i="13"/>
  <c r="S142" i="13" s="1"/>
  <c r="Q143" i="13"/>
  <c r="Q146" i="13"/>
  <c r="S146" i="13" s="1"/>
  <c r="Q147" i="13"/>
  <c r="S147" i="13" s="1"/>
  <c r="Q150" i="13"/>
  <c r="S150" i="13" s="1"/>
  <c r="S47" i="13"/>
  <c r="S55" i="13"/>
  <c r="S63" i="13"/>
  <c r="S71" i="13"/>
  <c r="S79" i="13"/>
  <c r="S87" i="13"/>
  <c r="S95" i="13"/>
  <c r="S103" i="13"/>
  <c r="S111" i="13"/>
  <c r="S119" i="13"/>
  <c r="S127" i="13"/>
  <c r="S135" i="13"/>
  <c r="S143" i="13"/>
  <c r="T40" i="13"/>
  <c r="T41" i="13"/>
  <c r="T42" i="13"/>
  <c r="T43" i="13"/>
  <c r="T44" i="13"/>
  <c r="T45" i="13"/>
  <c r="T46" i="13"/>
  <c r="T47" i="13"/>
  <c r="T48" i="13"/>
  <c r="T49" i="13"/>
  <c r="T50" i="13"/>
  <c r="T51" i="13"/>
  <c r="T52" i="13"/>
  <c r="T53" i="13"/>
  <c r="T54" i="13"/>
  <c r="T55" i="13"/>
  <c r="T56" i="13"/>
  <c r="T57" i="13"/>
  <c r="T58" i="13"/>
  <c r="T59" i="13"/>
  <c r="T60" i="13"/>
  <c r="T61" i="13"/>
  <c r="T62" i="13"/>
  <c r="T63" i="13"/>
  <c r="T64" i="13"/>
  <c r="T65" i="13"/>
  <c r="T66" i="13"/>
  <c r="T67" i="13"/>
  <c r="T68" i="13"/>
  <c r="T69" i="13"/>
  <c r="T70" i="13"/>
  <c r="T71" i="13"/>
  <c r="T72" i="13"/>
  <c r="T73" i="13"/>
  <c r="T74" i="13"/>
  <c r="T75" i="13"/>
  <c r="T76" i="13"/>
  <c r="T77" i="13"/>
  <c r="T78" i="13"/>
  <c r="T79" i="13"/>
  <c r="T80" i="13"/>
  <c r="T81" i="13"/>
  <c r="T82" i="13"/>
  <c r="T83" i="13"/>
  <c r="T84" i="13"/>
  <c r="T85" i="13"/>
  <c r="T86" i="13"/>
  <c r="T87" i="13"/>
  <c r="T88" i="13"/>
  <c r="T89" i="13"/>
  <c r="T90" i="13"/>
  <c r="T91" i="13"/>
  <c r="T92" i="13"/>
  <c r="T93" i="13"/>
  <c r="T94" i="13"/>
  <c r="T95" i="13"/>
  <c r="T96" i="13"/>
  <c r="T97" i="13"/>
  <c r="T98" i="13"/>
  <c r="T99" i="13"/>
  <c r="T100" i="13"/>
  <c r="T101" i="13"/>
  <c r="T102" i="13"/>
  <c r="T103" i="13"/>
  <c r="T104" i="13"/>
  <c r="T105" i="13"/>
  <c r="T106" i="13"/>
  <c r="T107" i="13"/>
  <c r="T108" i="13"/>
  <c r="T109" i="13"/>
  <c r="T110" i="13"/>
  <c r="T111" i="13"/>
  <c r="T112" i="13"/>
  <c r="T113" i="13"/>
  <c r="T114" i="13"/>
  <c r="T115" i="13"/>
  <c r="T116" i="13"/>
  <c r="T117" i="13"/>
  <c r="T118" i="13"/>
  <c r="T119" i="13"/>
  <c r="T120" i="13"/>
  <c r="T121" i="13"/>
  <c r="T122" i="13"/>
  <c r="T123" i="13"/>
  <c r="T124" i="13"/>
  <c r="T125" i="13"/>
  <c r="T126" i="13"/>
  <c r="T127" i="13"/>
  <c r="T128" i="13"/>
  <c r="T129" i="13"/>
  <c r="T130" i="13"/>
  <c r="T131" i="13"/>
  <c r="T132" i="13"/>
  <c r="T133" i="13"/>
  <c r="T134" i="13"/>
  <c r="T135" i="13"/>
  <c r="T136" i="13"/>
  <c r="T137" i="13"/>
  <c r="T138" i="13"/>
  <c r="T139" i="13"/>
  <c r="T140" i="13"/>
  <c r="T141" i="13"/>
  <c r="T142" i="13"/>
  <c r="T143" i="13"/>
  <c r="T144" i="13"/>
  <c r="T145" i="13"/>
  <c r="T146" i="13"/>
  <c r="T147" i="13"/>
  <c r="T148" i="13"/>
  <c r="T149" i="13"/>
  <c r="T150" i="13"/>
  <c r="W40" i="13"/>
  <c r="W41" i="13"/>
  <c r="W42" i="13"/>
  <c r="W43" i="13"/>
  <c r="W44" i="13"/>
  <c r="W45" i="13"/>
  <c r="W46" i="13"/>
  <c r="W47" i="13"/>
  <c r="W48" i="13"/>
  <c r="W49" i="13"/>
  <c r="W50" i="13"/>
  <c r="W51" i="13"/>
  <c r="W52" i="13"/>
  <c r="W53" i="13"/>
  <c r="W54" i="13"/>
  <c r="W55" i="13"/>
  <c r="W56" i="13"/>
  <c r="W57" i="13"/>
  <c r="W58" i="13"/>
  <c r="W59" i="13"/>
  <c r="W60" i="13"/>
  <c r="W61" i="13"/>
  <c r="W62" i="13"/>
  <c r="W63" i="13"/>
  <c r="W64" i="13"/>
  <c r="W65" i="13"/>
  <c r="W66" i="13"/>
  <c r="W67" i="13"/>
  <c r="W68" i="13"/>
  <c r="W69" i="13"/>
  <c r="W70" i="13"/>
  <c r="W71" i="13"/>
  <c r="W72" i="13"/>
  <c r="W73" i="13"/>
  <c r="W74" i="13"/>
  <c r="W75" i="13"/>
  <c r="W76" i="13"/>
  <c r="W77" i="13"/>
  <c r="W78" i="13"/>
  <c r="W79" i="13"/>
  <c r="W80" i="13"/>
  <c r="W81" i="13"/>
  <c r="W82" i="13"/>
  <c r="W83" i="13"/>
  <c r="W84" i="13"/>
  <c r="W85" i="13"/>
  <c r="W86" i="13"/>
  <c r="W87" i="13"/>
  <c r="W88" i="13"/>
  <c r="W89" i="13"/>
  <c r="W90" i="13"/>
  <c r="W91" i="13"/>
  <c r="W92" i="13"/>
  <c r="W93" i="13"/>
  <c r="W94" i="13"/>
  <c r="W95" i="13"/>
  <c r="W96" i="13"/>
  <c r="W97" i="13"/>
  <c r="W98" i="13"/>
  <c r="W99" i="13"/>
  <c r="W100" i="13"/>
  <c r="W101" i="13"/>
  <c r="W102" i="13"/>
  <c r="W103" i="13"/>
  <c r="W104" i="13"/>
  <c r="W105" i="13"/>
  <c r="W106" i="13"/>
  <c r="W107" i="13"/>
  <c r="W108" i="13"/>
  <c r="W109" i="13"/>
  <c r="W110" i="13"/>
  <c r="W111" i="13"/>
  <c r="W112" i="13"/>
  <c r="W113" i="13"/>
  <c r="W114" i="13"/>
  <c r="W115" i="13"/>
  <c r="W116" i="13"/>
  <c r="W117" i="13"/>
  <c r="W118" i="13"/>
  <c r="W119" i="13"/>
  <c r="W120" i="13"/>
  <c r="W121" i="13"/>
  <c r="W122" i="13"/>
  <c r="W123" i="13"/>
  <c r="W124" i="13"/>
  <c r="W125" i="13"/>
  <c r="W126" i="13"/>
  <c r="W127" i="13"/>
  <c r="W128" i="13"/>
  <c r="W129" i="13"/>
  <c r="W130" i="13"/>
  <c r="W131" i="13"/>
  <c r="W132" i="13"/>
  <c r="W133" i="13"/>
  <c r="W134" i="13"/>
  <c r="W135" i="13"/>
  <c r="W136" i="13"/>
  <c r="W137" i="13"/>
  <c r="W138" i="13"/>
  <c r="W139" i="13"/>
  <c r="W140" i="13"/>
  <c r="W141" i="13"/>
  <c r="W142" i="13"/>
  <c r="W143" i="13"/>
  <c r="W144" i="13"/>
  <c r="W145" i="13"/>
  <c r="W146" i="13"/>
  <c r="W147" i="13"/>
  <c r="W148" i="13"/>
  <c r="W149" i="13"/>
  <c r="W150" i="13"/>
  <c r="X40" i="13"/>
  <c r="X41" i="13"/>
  <c r="X42" i="13"/>
  <c r="Z42" i="13" s="1"/>
  <c r="X43" i="13"/>
  <c r="Z43" i="13" s="1"/>
  <c r="X44" i="13"/>
  <c r="X45" i="13"/>
  <c r="X46" i="13"/>
  <c r="Z46" i="13" s="1"/>
  <c r="X47" i="13"/>
  <c r="Z47" i="13" s="1"/>
  <c r="X48" i="13"/>
  <c r="X49" i="13"/>
  <c r="X50" i="13"/>
  <c r="Z50" i="13" s="1"/>
  <c r="X51" i="13"/>
  <c r="Z51" i="13" s="1"/>
  <c r="X52" i="13"/>
  <c r="X53" i="13"/>
  <c r="X54" i="13"/>
  <c r="Z54" i="13" s="1"/>
  <c r="X55" i="13"/>
  <c r="Z55" i="13" s="1"/>
  <c r="X56" i="13"/>
  <c r="X57" i="13"/>
  <c r="X58" i="13"/>
  <c r="X59" i="13"/>
  <c r="Z59" i="13" s="1"/>
  <c r="X60" i="13"/>
  <c r="X61" i="13"/>
  <c r="X62" i="13"/>
  <c r="Z62" i="13" s="1"/>
  <c r="X63" i="13"/>
  <c r="Z63" i="13" s="1"/>
  <c r="X64" i="13"/>
  <c r="X65" i="13"/>
  <c r="X66" i="13"/>
  <c r="Z66" i="13" s="1"/>
  <c r="X67" i="13"/>
  <c r="Z67" i="13" s="1"/>
  <c r="X68" i="13"/>
  <c r="X69" i="13"/>
  <c r="X70" i="13"/>
  <c r="Z70" i="13" s="1"/>
  <c r="X71" i="13"/>
  <c r="Z71" i="13" s="1"/>
  <c r="X72" i="13"/>
  <c r="X73" i="13"/>
  <c r="X74" i="13"/>
  <c r="X75" i="13"/>
  <c r="Z75" i="13" s="1"/>
  <c r="X76" i="13"/>
  <c r="X77" i="13"/>
  <c r="X78" i="13"/>
  <c r="Z78" i="13" s="1"/>
  <c r="X79" i="13"/>
  <c r="Z79" i="13" s="1"/>
  <c r="X80" i="13"/>
  <c r="X81" i="13"/>
  <c r="X82" i="13"/>
  <c r="Z82" i="13" s="1"/>
  <c r="X83" i="13"/>
  <c r="Z83" i="13" s="1"/>
  <c r="X84" i="13"/>
  <c r="X85" i="13"/>
  <c r="X86" i="13"/>
  <c r="Z86" i="13" s="1"/>
  <c r="X87" i="13"/>
  <c r="Z87" i="13" s="1"/>
  <c r="X88" i="13"/>
  <c r="X89" i="13"/>
  <c r="X90" i="13"/>
  <c r="X91" i="13"/>
  <c r="Z91" i="13" s="1"/>
  <c r="X92" i="13"/>
  <c r="X93" i="13"/>
  <c r="X94" i="13"/>
  <c r="Z94" i="13" s="1"/>
  <c r="X95" i="13"/>
  <c r="Z95" i="13" s="1"/>
  <c r="X96" i="13"/>
  <c r="X97" i="13"/>
  <c r="X98" i="13"/>
  <c r="Z98" i="13" s="1"/>
  <c r="X99" i="13"/>
  <c r="Z99" i="13" s="1"/>
  <c r="X100" i="13"/>
  <c r="X101" i="13"/>
  <c r="X102" i="13"/>
  <c r="Z102" i="13" s="1"/>
  <c r="X103" i="13"/>
  <c r="Z103" i="13" s="1"/>
  <c r="X104" i="13"/>
  <c r="X105" i="13"/>
  <c r="X106" i="13"/>
  <c r="X107" i="13"/>
  <c r="Z107" i="13" s="1"/>
  <c r="X108" i="13"/>
  <c r="X109" i="13"/>
  <c r="X110" i="13"/>
  <c r="Z110" i="13" s="1"/>
  <c r="X111" i="13"/>
  <c r="Z111" i="13" s="1"/>
  <c r="X112" i="13"/>
  <c r="X113" i="13"/>
  <c r="X114" i="13"/>
  <c r="Z114" i="13" s="1"/>
  <c r="X115" i="13"/>
  <c r="X116" i="13"/>
  <c r="X117" i="13"/>
  <c r="X118" i="13"/>
  <c r="Z118" i="13" s="1"/>
  <c r="X119" i="13"/>
  <c r="X120" i="13"/>
  <c r="X121" i="13"/>
  <c r="X122" i="13"/>
  <c r="Z122" i="13" s="1"/>
  <c r="X123" i="13"/>
  <c r="X124" i="13"/>
  <c r="X125" i="13"/>
  <c r="X126" i="13"/>
  <c r="Z126" i="13" s="1"/>
  <c r="X127" i="13"/>
  <c r="X128" i="13"/>
  <c r="X129" i="13"/>
  <c r="X130" i="13"/>
  <c r="Z130" i="13" s="1"/>
  <c r="X131" i="13"/>
  <c r="X132" i="13"/>
  <c r="X133" i="13"/>
  <c r="X134" i="13"/>
  <c r="Z134" i="13" s="1"/>
  <c r="X135" i="13"/>
  <c r="X136" i="13"/>
  <c r="X137" i="13"/>
  <c r="X138" i="13"/>
  <c r="Z138" i="13" s="1"/>
  <c r="X139" i="13"/>
  <c r="X140" i="13"/>
  <c r="X141" i="13"/>
  <c r="X142" i="13"/>
  <c r="Z142" i="13" s="1"/>
  <c r="X143" i="13"/>
  <c r="X144" i="13"/>
  <c r="X145" i="13"/>
  <c r="X146" i="13"/>
  <c r="Z146" i="13" s="1"/>
  <c r="X147" i="13"/>
  <c r="X148" i="13"/>
  <c r="X149" i="13"/>
  <c r="X150" i="13"/>
  <c r="Z150" i="13" s="1"/>
  <c r="Y40" i="13"/>
  <c r="Y41" i="13"/>
  <c r="Y42" i="13"/>
  <c r="Y43" i="13"/>
  <c r="Y44" i="13"/>
  <c r="Y45" i="13"/>
  <c r="Y46" i="13"/>
  <c r="Y47" i="13"/>
  <c r="Y48" i="13"/>
  <c r="Y49" i="13"/>
  <c r="Y50" i="13"/>
  <c r="Y51" i="13"/>
  <c r="Y52" i="13"/>
  <c r="Y53" i="13"/>
  <c r="Y54" i="13"/>
  <c r="Y55" i="13"/>
  <c r="Y56" i="13"/>
  <c r="Y57" i="13"/>
  <c r="Y58" i="13"/>
  <c r="Y59" i="13"/>
  <c r="Y60" i="13"/>
  <c r="Y61" i="13"/>
  <c r="Y62" i="13"/>
  <c r="Y63" i="13"/>
  <c r="Y64" i="13"/>
  <c r="Y65" i="13"/>
  <c r="Y66" i="13"/>
  <c r="Y67" i="13"/>
  <c r="Y68" i="13"/>
  <c r="Y69" i="13"/>
  <c r="Y70" i="13"/>
  <c r="Y71" i="13"/>
  <c r="Y72" i="13"/>
  <c r="Y73" i="13"/>
  <c r="Y74" i="13"/>
  <c r="Y75" i="13"/>
  <c r="Y76" i="13"/>
  <c r="Y77" i="13"/>
  <c r="Y78" i="13"/>
  <c r="Y79" i="13"/>
  <c r="Y80" i="13"/>
  <c r="Y81" i="13"/>
  <c r="Y82" i="13"/>
  <c r="Y83" i="13"/>
  <c r="Y84" i="13"/>
  <c r="Y85" i="13"/>
  <c r="Y86" i="13"/>
  <c r="Y87" i="13"/>
  <c r="Y88" i="13"/>
  <c r="Y89" i="13"/>
  <c r="Y90" i="13"/>
  <c r="Y91" i="13"/>
  <c r="Y92" i="13"/>
  <c r="Y93" i="13"/>
  <c r="Y94" i="13"/>
  <c r="Y95" i="13"/>
  <c r="Y96" i="13"/>
  <c r="Y97" i="13"/>
  <c r="Y98" i="13"/>
  <c r="Y99" i="13"/>
  <c r="Y100" i="13"/>
  <c r="Y101" i="13"/>
  <c r="Y102" i="13"/>
  <c r="Y103" i="13"/>
  <c r="Y104" i="13"/>
  <c r="Y105" i="13"/>
  <c r="Y106" i="13"/>
  <c r="Y107" i="13"/>
  <c r="Y108" i="13"/>
  <c r="Y109" i="13"/>
  <c r="Y110" i="13"/>
  <c r="Y111" i="13"/>
  <c r="Y112" i="13"/>
  <c r="Y113" i="13"/>
  <c r="Y114" i="13"/>
  <c r="Y115" i="13"/>
  <c r="Y116" i="13"/>
  <c r="Y117" i="13"/>
  <c r="Y118" i="13"/>
  <c r="Y119" i="13"/>
  <c r="Y120" i="13"/>
  <c r="Y121" i="13"/>
  <c r="Y122" i="13"/>
  <c r="Y123" i="13"/>
  <c r="Y124" i="13"/>
  <c r="Y125" i="13"/>
  <c r="Y126" i="13"/>
  <c r="Y127" i="13"/>
  <c r="Y128" i="13"/>
  <c r="Y129" i="13"/>
  <c r="Y130" i="13"/>
  <c r="Y131" i="13"/>
  <c r="Y132" i="13"/>
  <c r="Y133" i="13"/>
  <c r="Y134" i="13"/>
  <c r="Y135" i="13"/>
  <c r="Y136" i="13"/>
  <c r="Y137" i="13"/>
  <c r="Y138" i="13"/>
  <c r="Y139" i="13"/>
  <c r="Y140" i="13"/>
  <c r="Y141" i="13"/>
  <c r="Y142" i="13"/>
  <c r="Y143" i="13"/>
  <c r="Y144" i="13"/>
  <c r="Y145" i="13"/>
  <c r="Y146" i="13"/>
  <c r="Y147" i="13"/>
  <c r="Y148" i="13"/>
  <c r="Y149" i="13"/>
  <c r="Y150" i="13"/>
  <c r="Z40" i="13"/>
  <c r="Z41" i="13"/>
  <c r="Z44" i="13"/>
  <c r="Z45" i="13"/>
  <c r="Z48" i="13"/>
  <c r="Z49" i="13"/>
  <c r="Z52" i="13"/>
  <c r="Z53" i="13"/>
  <c r="Z56" i="13"/>
  <c r="Z57" i="13"/>
  <c r="Z58" i="13"/>
  <c r="Z60" i="13"/>
  <c r="Z61" i="13"/>
  <c r="Z64" i="13"/>
  <c r="Z65" i="13"/>
  <c r="Z68" i="13"/>
  <c r="Z69" i="13"/>
  <c r="Z72" i="13"/>
  <c r="Z73" i="13"/>
  <c r="Z74" i="13"/>
  <c r="Z76" i="13"/>
  <c r="Z77" i="13"/>
  <c r="Z80" i="13"/>
  <c r="Z81" i="13"/>
  <c r="Z84" i="13"/>
  <c r="Z85" i="13"/>
  <c r="Z88" i="13"/>
  <c r="Z89" i="13"/>
  <c r="Z90" i="13"/>
  <c r="Z92" i="13"/>
  <c r="Z93" i="13"/>
  <c r="Z96" i="13"/>
  <c r="Z97" i="13"/>
  <c r="Z100" i="13"/>
  <c r="Z101" i="13"/>
  <c r="Z104" i="13"/>
  <c r="Z105" i="13"/>
  <c r="Z106" i="13"/>
  <c r="Z108" i="13"/>
  <c r="Z109" i="13"/>
  <c r="Z112" i="13"/>
  <c r="Z113" i="13"/>
  <c r="Z115" i="13"/>
  <c r="Z116" i="13"/>
  <c r="Z117" i="13"/>
  <c r="Z119" i="13"/>
  <c r="Z120" i="13"/>
  <c r="Z121" i="13"/>
  <c r="Z123" i="13"/>
  <c r="Z124" i="13"/>
  <c r="Z125" i="13"/>
  <c r="Z127" i="13"/>
  <c r="Z128" i="13"/>
  <c r="Z129" i="13"/>
  <c r="Z131" i="13"/>
  <c r="Z132" i="13"/>
  <c r="Z133" i="13"/>
  <c r="Z135" i="13"/>
  <c r="Z136" i="13"/>
  <c r="Z137" i="13"/>
  <c r="Z139" i="13"/>
  <c r="Z140" i="13"/>
  <c r="Z141" i="13"/>
  <c r="Z143" i="13"/>
  <c r="Z144" i="13"/>
  <c r="Z145" i="13"/>
  <c r="Z147" i="13"/>
  <c r="Z148" i="13"/>
  <c r="Z149" i="13"/>
  <c r="AB40" i="13"/>
  <c r="AB41" i="13"/>
  <c r="AB42" i="13"/>
  <c r="AB44" i="13"/>
  <c r="AB45" i="13"/>
  <c r="AB46" i="13"/>
  <c r="AB48" i="13"/>
  <c r="AB49" i="13"/>
  <c r="AB50" i="13"/>
  <c r="AB52" i="13"/>
  <c r="AB53" i="13"/>
  <c r="AB54" i="13"/>
  <c r="AB56" i="13"/>
  <c r="AB57" i="13"/>
  <c r="AB58" i="13"/>
  <c r="AB60" i="13"/>
  <c r="AB61" i="13"/>
  <c r="AB62" i="13"/>
  <c r="AB64" i="13"/>
  <c r="AB65" i="13"/>
  <c r="AB66" i="13"/>
  <c r="AB68" i="13"/>
  <c r="AB69" i="13"/>
  <c r="AB70" i="13"/>
  <c r="AB72" i="13"/>
  <c r="AB73" i="13"/>
  <c r="AB74" i="13"/>
  <c r="AB76" i="13"/>
  <c r="AB77" i="13"/>
  <c r="AB78" i="13"/>
  <c r="AB80" i="13"/>
  <c r="AB81" i="13"/>
  <c r="AB82" i="13"/>
  <c r="AB84" i="13"/>
  <c r="AB85" i="13"/>
  <c r="AB86" i="13"/>
  <c r="AB88" i="13"/>
  <c r="AB89" i="13"/>
  <c r="AB90" i="13"/>
  <c r="AB92" i="13"/>
  <c r="AB93" i="13"/>
  <c r="AB94" i="13"/>
  <c r="AB96" i="13"/>
  <c r="AB97" i="13"/>
  <c r="AB98" i="13"/>
  <c r="AB100" i="13"/>
  <c r="AB101" i="13"/>
  <c r="AB102" i="13"/>
  <c r="AB104" i="13"/>
  <c r="AB105" i="13"/>
  <c r="AB106" i="13"/>
  <c r="AB108" i="13"/>
  <c r="AB109" i="13"/>
  <c r="AB110" i="13"/>
  <c r="AB112" i="13"/>
  <c r="AB113" i="13"/>
  <c r="AB114" i="13"/>
  <c r="AB116" i="13"/>
  <c r="AB117" i="13"/>
  <c r="AB118" i="13"/>
  <c r="AB120" i="13"/>
  <c r="AB121" i="13"/>
  <c r="AB122" i="13"/>
  <c r="AB124" i="13"/>
  <c r="AB125" i="13"/>
  <c r="AB126" i="13"/>
  <c r="AB128" i="13"/>
  <c r="AB129" i="13"/>
  <c r="AB130" i="13"/>
  <c r="AB132" i="13"/>
  <c r="AB133" i="13"/>
  <c r="AB134" i="13"/>
  <c r="AB136" i="13"/>
  <c r="AB137" i="13"/>
  <c r="AB138" i="13"/>
  <c r="AB140" i="13"/>
  <c r="AB141" i="13"/>
  <c r="AB142" i="13"/>
  <c r="AB144" i="13"/>
  <c r="AB145" i="13"/>
  <c r="AB146" i="13"/>
  <c r="AB148" i="13"/>
  <c r="AB149" i="13"/>
  <c r="AB150" i="13"/>
  <c r="AC40" i="13"/>
  <c r="AC41" i="13"/>
  <c r="AC42" i="13"/>
  <c r="AC43" i="13"/>
  <c r="AC44" i="13"/>
  <c r="AC45" i="13"/>
  <c r="AC46" i="13"/>
  <c r="AC47" i="13"/>
  <c r="AC48" i="13"/>
  <c r="AC49" i="13"/>
  <c r="AC50" i="13"/>
  <c r="AC51" i="13"/>
  <c r="AC52" i="13"/>
  <c r="AC53" i="13"/>
  <c r="AC54" i="13"/>
  <c r="AC55" i="13"/>
  <c r="AC56" i="13"/>
  <c r="AC57" i="13"/>
  <c r="AC58" i="13"/>
  <c r="AC59" i="13"/>
  <c r="AC60" i="13"/>
  <c r="AC61" i="13"/>
  <c r="AC62" i="13"/>
  <c r="AC63" i="13"/>
  <c r="AC64" i="13"/>
  <c r="AC65" i="13"/>
  <c r="AC66" i="13"/>
  <c r="AC67" i="13"/>
  <c r="AC68" i="13"/>
  <c r="AC69" i="13"/>
  <c r="AC70" i="13"/>
  <c r="AC71" i="13"/>
  <c r="AC72" i="13"/>
  <c r="AC73" i="13"/>
  <c r="AC74" i="13"/>
  <c r="AC75" i="13"/>
  <c r="AC76" i="13"/>
  <c r="AC77" i="13"/>
  <c r="AC78" i="13"/>
  <c r="AC79" i="13"/>
  <c r="AC80" i="13"/>
  <c r="AC81" i="13"/>
  <c r="AC82" i="13"/>
  <c r="AC83" i="13"/>
  <c r="AC84" i="13"/>
  <c r="AC85" i="13"/>
  <c r="AC86" i="13"/>
  <c r="AC87" i="13"/>
  <c r="AC88" i="13"/>
  <c r="AC89" i="13"/>
  <c r="AC90" i="13"/>
  <c r="AC91" i="13"/>
  <c r="AC92" i="13"/>
  <c r="AC93" i="13"/>
  <c r="AC94" i="13"/>
  <c r="AC95" i="13"/>
  <c r="AC96" i="13"/>
  <c r="AC97" i="13"/>
  <c r="AC98" i="13"/>
  <c r="AC99" i="13"/>
  <c r="AC100" i="13"/>
  <c r="AC101" i="13"/>
  <c r="AC102" i="13"/>
  <c r="AC103" i="13"/>
  <c r="AC104" i="13"/>
  <c r="AC105" i="13"/>
  <c r="AC106" i="13"/>
  <c r="AC107" i="13"/>
  <c r="AC108" i="13"/>
  <c r="AC109" i="13"/>
  <c r="AC110" i="13"/>
  <c r="AC111" i="13"/>
  <c r="AC112" i="13"/>
  <c r="AC113" i="13"/>
  <c r="AC114" i="13"/>
  <c r="AC115" i="13"/>
  <c r="AC116" i="13"/>
  <c r="AC117" i="13"/>
  <c r="AC118" i="13"/>
  <c r="AC119" i="13"/>
  <c r="AC120" i="13"/>
  <c r="AC121" i="13"/>
  <c r="AC122" i="13"/>
  <c r="AC123" i="13"/>
  <c r="AC124" i="13"/>
  <c r="AC125" i="13"/>
  <c r="AC126" i="13"/>
  <c r="AC127" i="13"/>
  <c r="AC128" i="13"/>
  <c r="AC129" i="13"/>
  <c r="AC130" i="13"/>
  <c r="AC131" i="13"/>
  <c r="AC132" i="13"/>
  <c r="AC133" i="13"/>
  <c r="AC134" i="13"/>
  <c r="AC135" i="13"/>
  <c r="AC136" i="13"/>
  <c r="AC137" i="13"/>
  <c r="AC138" i="13"/>
  <c r="AC139" i="13"/>
  <c r="AC140" i="13"/>
  <c r="AC141" i="13"/>
  <c r="AC142" i="13"/>
  <c r="AC143" i="13"/>
  <c r="AC144" i="13"/>
  <c r="AC145" i="13"/>
  <c r="AC146" i="13"/>
  <c r="AC147" i="13"/>
  <c r="AC148" i="13"/>
  <c r="AC149" i="13"/>
  <c r="AC150" i="13"/>
  <c r="AD40" i="13"/>
  <c r="AD41" i="13"/>
  <c r="AD42" i="13"/>
  <c r="AD43" i="13"/>
  <c r="AD44" i="13"/>
  <c r="AD45" i="13"/>
  <c r="AD46" i="13"/>
  <c r="AD47" i="13"/>
  <c r="AD48" i="13"/>
  <c r="AD49" i="13"/>
  <c r="AD50" i="13"/>
  <c r="AD51" i="13"/>
  <c r="AD52" i="13"/>
  <c r="AD53" i="13"/>
  <c r="AD54" i="13"/>
  <c r="AD55" i="13"/>
  <c r="AD56" i="13"/>
  <c r="AD57" i="13"/>
  <c r="AD58" i="13"/>
  <c r="AD59" i="13"/>
  <c r="AD60" i="13"/>
  <c r="AD61" i="13"/>
  <c r="AD62" i="13"/>
  <c r="AD63" i="13"/>
  <c r="AD64" i="13"/>
  <c r="AD65" i="13"/>
  <c r="AD66" i="13"/>
  <c r="AD67" i="13"/>
  <c r="AD68" i="13"/>
  <c r="AD69" i="13"/>
  <c r="AD70" i="13"/>
  <c r="AD71" i="13"/>
  <c r="AD72" i="13"/>
  <c r="AD73" i="13"/>
  <c r="AD74" i="13"/>
  <c r="AD75" i="13"/>
  <c r="AD76" i="13"/>
  <c r="AD77" i="13"/>
  <c r="AD78" i="13"/>
  <c r="AD79" i="13"/>
  <c r="AD80" i="13"/>
  <c r="AD81" i="13"/>
  <c r="AD82" i="13"/>
  <c r="AD83" i="13"/>
  <c r="AD84" i="13"/>
  <c r="AD85" i="13"/>
  <c r="AD86" i="13"/>
  <c r="AD87" i="13"/>
  <c r="AD88" i="13"/>
  <c r="AD89" i="13"/>
  <c r="AD90" i="13"/>
  <c r="AD91" i="13"/>
  <c r="AD92" i="13"/>
  <c r="AD93" i="13"/>
  <c r="AD94" i="13"/>
  <c r="AD95" i="13"/>
  <c r="AD96" i="13"/>
  <c r="AD97" i="13"/>
  <c r="AD98" i="13"/>
  <c r="AD99" i="13"/>
  <c r="AD100" i="13"/>
  <c r="AD101" i="13"/>
  <c r="AD102" i="13"/>
  <c r="AD103" i="13"/>
  <c r="AD104" i="13"/>
  <c r="AD105" i="13"/>
  <c r="AD106" i="13"/>
  <c r="AD107" i="13"/>
  <c r="AD108" i="13"/>
  <c r="AD109" i="13"/>
  <c r="AD110" i="13"/>
  <c r="AD111" i="13"/>
  <c r="AD112" i="13"/>
  <c r="AD113" i="13"/>
  <c r="AD114" i="13"/>
  <c r="AD115" i="13"/>
  <c r="AD116" i="13"/>
  <c r="AD117" i="13"/>
  <c r="AD118" i="13"/>
  <c r="AD119" i="13"/>
  <c r="AD120" i="13"/>
  <c r="AD121" i="13"/>
  <c r="AD122" i="13"/>
  <c r="AD123" i="13"/>
  <c r="AD124" i="13"/>
  <c r="AD125" i="13"/>
  <c r="AD126" i="13"/>
  <c r="AD127" i="13"/>
  <c r="AD128" i="13"/>
  <c r="AD129" i="13"/>
  <c r="AD130" i="13"/>
  <c r="AD131" i="13"/>
  <c r="AD132" i="13"/>
  <c r="AD133" i="13"/>
  <c r="AD134" i="13"/>
  <c r="AD135" i="13"/>
  <c r="AD136" i="13"/>
  <c r="AD137" i="13"/>
  <c r="AD138" i="13"/>
  <c r="AD139" i="13"/>
  <c r="AD140" i="13"/>
  <c r="AD141" i="13"/>
  <c r="AD142" i="13"/>
  <c r="AD143" i="13"/>
  <c r="AD144" i="13"/>
  <c r="AD145" i="13"/>
  <c r="AD146" i="13"/>
  <c r="AD147" i="13"/>
  <c r="AD148" i="13"/>
  <c r="AD149" i="13"/>
  <c r="AD150" i="13"/>
  <c r="AE40" i="13"/>
  <c r="AE41" i="13"/>
  <c r="AE42" i="13"/>
  <c r="AE43" i="13"/>
  <c r="AE44" i="13"/>
  <c r="AE45" i="13"/>
  <c r="AE46" i="13"/>
  <c r="AE47" i="13"/>
  <c r="AE48" i="13"/>
  <c r="AE49" i="13"/>
  <c r="AE50" i="13"/>
  <c r="AE51" i="13"/>
  <c r="AE52" i="13"/>
  <c r="AE53" i="13"/>
  <c r="AE54" i="13"/>
  <c r="AE55" i="13"/>
  <c r="AE56" i="13"/>
  <c r="AE57" i="13"/>
  <c r="AE58" i="13"/>
  <c r="AE59" i="13"/>
  <c r="AE60" i="13"/>
  <c r="AE61" i="13"/>
  <c r="AE62" i="13"/>
  <c r="AE63" i="13"/>
  <c r="AE64" i="13"/>
  <c r="AE65" i="13"/>
  <c r="AE66" i="13"/>
  <c r="AE67" i="13"/>
  <c r="AE68" i="13"/>
  <c r="AE69" i="13"/>
  <c r="AE70" i="13"/>
  <c r="AE71" i="13"/>
  <c r="AE72" i="13"/>
  <c r="AE73" i="13"/>
  <c r="AE74" i="13"/>
  <c r="AE75" i="13"/>
  <c r="AE76" i="13"/>
  <c r="AE77" i="13"/>
  <c r="AE78" i="13"/>
  <c r="AE79" i="13"/>
  <c r="AE80" i="13"/>
  <c r="AE81" i="13"/>
  <c r="AE82" i="13"/>
  <c r="AE83" i="13"/>
  <c r="AE84" i="13"/>
  <c r="AE85" i="13"/>
  <c r="AE86" i="13"/>
  <c r="AE87" i="13"/>
  <c r="AE88" i="13"/>
  <c r="AE89" i="13"/>
  <c r="AE90" i="13"/>
  <c r="AE91" i="13"/>
  <c r="AE92" i="13"/>
  <c r="AE93" i="13"/>
  <c r="AE94" i="13"/>
  <c r="AE95" i="13"/>
  <c r="AE96" i="13"/>
  <c r="AE97" i="13"/>
  <c r="AE98" i="13"/>
  <c r="AE99" i="13"/>
  <c r="AE100" i="13"/>
  <c r="AE101" i="13"/>
  <c r="AE102" i="13"/>
  <c r="AE103" i="13"/>
  <c r="AE104" i="13"/>
  <c r="AE105" i="13"/>
  <c r="AE106" i="13"/>
  <c r="AE107" i="13"/>
  <c r="AE108" i="13"/>
  <c r="AE109" i="13"/>
  <c r="AE110" i="13"/>
  <c r="AE111" i="13"/>
  <c r="AE112" i="13"/>
  <c r="AE113" i="13"/>
  <c r="AE114" i="13"/>
  <c r="AE115" i="13"/>
  <c r="AE116" i="13"/>
  <c r="AE117" i="13"/>
  <c r="AE118" i="13"/>
  <c r="AE119" i="13"/>
  <c r="AE120" i="13"/>
  <c r="AE121" i="13"/>
  <c r="AE122" i="13"/>
  <c r="AE123" i="13"/>
  <c r="AE124" i="13"/>
  <c r="AE125" i="13"/>
  <c r="AE126" i="13"/>
  <c r="AE127" i="13"/>
  <c r="AE128" i="13"/>
  <c r="AE129" i="13"/>
  <c r="AE130" i="13"/>
  <c r="AE131" i="13"/>
  <c r="AE132" i="13"/>
  <c r="AE133" i="13"/>
  <c r="AE134" i="13"/>
  <c r="AE135" i="13"/>
  <c r="AE136" i="13"/>
  <c r="AE137" i="13"/>
  <c r="AE138" i="13"/>
  <c r="AE139" i="13"/>
  <c r="AE140" i="13"/>
  <c r="AE141" i="13"/>
  <c r="AE142" i="13"/>
  <c r="AE143" i="13"/>
  <c r="AE144" i="13"/>
  <c r="AE145" i="13"/>
  <c r="AE146" i="13"/>
  <c r="AE147" i="13"/>
  <c r="AE148" i="13"/>
  <c r="AE149" i="13"/>
  <c r="AE150" i="13"/>
  <c r="Q2" i="13"/>
  <c r="Q4" i="13"/>
  <c r="Q5" i="13"/>
  <c r="Q6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T2" i="13"/>
  <c r="T4" i="13"/>
  <c r="T5" i="13"/>
  <c r="T6" i="13"/>
  <c r="T7" i="13"/>
  <c r="T8" i="13"/>
  <c r="T9" i="13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35" i="13"/>
  <c r="T36" i="13"/>
  <c r="T37" i="13"/>
  <c r="T38" i="13"/>
  <c r="T39" i="13"/>
  <c r="W2" i="13"/>
  <c r="W4" i="13"/>
  <c r="W5" i="13"/>
  <c r="W6" i="13"/>
  <c r="W7" i="13"/>
  <c r="W8" i="13"/>
  <c r="W9" i="13"/>
  <c r="W10" i="13"/>
  <c r="W11" i="13"/>
  <c r="W12" i="13"/>
  <c r="W13" i="13"/>
  <c r="W14" i="13"/>
  <c r="W15" i="13"/>
  <c r="W16" i="13"/>
  <c r="W17" i="13"/>
  <c r="W18" i="13"/>
  <c r="W19" i="13"/>
  <c r="W20" i="13"/>
  <c r="W21" i="13"/>
  <c r="W22" i="13"/>
  <c r="W23" i="13"/>
  <c r="W24" i="13"/>
  <c r="W25" i="13"/>
  <c r="W26" i="13"/>
  <c r="W27" i="13"/>
  <c r="W28" i="13"/>
  <c r="W29" i="13"/>
  <c r="W30" i="13"/>
  <c r="W31" i="13"/>
  <c r="W32" i="13"/>
  <c r="W33" i="13"/>
  <c r="W34" i="13"/>
  <c r="W35" i="13"/>
  <c r="W36" i="13"/>
  <c r="W37" i="13"/>
  <c r="W38" i="13"/>
  <c r="W39" i="13"/>
  <c r="Z2" i="13"/>
  <c r="Z4" i="13"/>
  <c r="Z5" i="13"/>
  <c r="Z6" i="13"/>
  <c r="Z7" i="13"/>
  <c r="Z8" i="13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28" i="13"/>
  <c r="Z29" i="13"/>
  <c r="Z30" i="13"/>
  <c r="Z31" i="13"/>
  <c r="Z32" i="13"/>
  <c r="Z33" i="13"/>
  <c r="Z34" i="13"/>
  <c r="Z35" i="13"/>
  <c r="Z36" i="13"/>
  <c r="Z37" i="13"/>
  <c r="Z38" i="13"/>
  <c r="Z39" i="13"/>
  <c r="AB6" i="13"/>
  <c r="AB7" i="13"/>
  <c r="AB8" i="13"/>
  <c r="AB9" i="13"/>
  <c r="AB10" i="13"/>
  <c r="AB11" i="13"/>
  <c r="AB12" i="13"/>
  <c r="AB13" i="13"/>
  <c r="AB14" i="13"/>
  <c r="AB15" i="13"/>
  <c r="AB16" i="13"/>
  <c r="AB17" i="13"/>
  <c r="AB18" i="13"/>
  <c r="AB19" i="13"/>
  <c r="AB20" i="13"/>
  <c r="AB21" i="13"/>
  <c r="AB22" i="13"/>
  <c r="AB23" i="13"/>
  <c r="AB24" i="13"/>
  <c r="AB25" i="13"/>
  <c r="AB26" i="13"/>
  <c r="AB27" i="13"/>
  <c r="AB28" i="13"/>
  <c r="AB29" i="13"/>
  <c r="AB30" i="13"/>
  <c r="AB31" i="13"/>
  <c r="AB32" i="13"/>
  <c r="AB33" i="13"/>
  <c r="AB34" i="13"/>
  <c r="AB35" i="13"/>
  <c r="AB36" i="13"/>
  <c r="AB37" i="13"/>
  <c r="AB38" i="13"/>
  <c r="AB39" i="13"/>
  <c r="AC6" i="13"/>
  <c r="AC7" i="13"/>
  <c r="AC8" i="13"/>
  <c r="AC9" i="13"/>
  <c r="AC10" i="13"/>
  <c r="AC11" i="13"/>
  <c r="AC12" i="13"/>
  <c r="AC13" i="13"/>
  <c r="AC14" i="13"/>
  <c r="AC15" i="13"/>
  <c r="AC16" i="13"/>
  <c r="AC17" i="13"/>
  <c r="AC18" i="13"/>
  <c r="AC19" i="13"/>
  <c r="AC20" i="13"/>
  <c r="AC21" i="13"/>
  <c r="AC22" i="13"/>
  <c r="AC23" i="13"/>
  <c r="AC24" i="13"/>
  <c r="AC25" i="13"/>
  <c r="AC26" i="13"/>
  <c r="AC27" i="13"/>
  <c r="AC28" i="13"/>
  <c r="AC29" i="13"/>
  <c r="AC30" i="13"/>
  <c r="AC31" i="13"/>
  <c r="AC32" i="13"/>
  <c r="AC33" i="13"/>
  <c r="AC34" i="13"/>
  <c r="AC35" i="13"/>
  <c r="AC36" i="13"/>
  <c r="AC37" i="13"/>
  <c r="AC38" i="13"/>
  <c r="AC39" i="13"/>
  <c r="AD4" i="13"/>
  <c r="A2" i="6" s="1"/>
  <c r="AD5" i="13"/>
  <c r="AD6" i="13"/>
  <c r="AD7" i="13"/>
  <c r="AD8" i="13"/>
  <c r="AD9" i="13"/>
  <c r="AD10" i="13"/>
  <c r="AD11" i="13"/>
  <c r="AD12" i="13"/>
  <c r="AD13" i="13"/>
  <c r="AD14" i="13"/>
  <c r="AD15" i="13"/>
  <c r="AD16" i="13"/>
  <c r="AD17" i="13"/>
  <c r="AD18" i="13"/>
  <c r="AD19" i="13"/>
  <c r="AD20" i="13"/>
  <c r="AD21" i="13"/>
  <c r="AD22" i="13"/>
  <c r="AD23" i="13"/>
  <c r="AD24" i="13"/>
  <c r="AD25" i="13"/>
  <c r="AD26" i="13"/>
  <c r="AD27" i="13"/>
  <c r="AD28" i="13"/>
  <c r="AD29" i="13"/>
  <c r="AD30" i="13"/>
  <c r="AD31" i="13"/>
  <c r="AD32" i="13"/>
  <c r="AD33" i="13"/>
  <c r="AD34" i="13"/>
  <c r="AD35" i="13"/>
  <c r="AD36" i="13"/>
  <c r="AD37" i="13"/>
  <c r="AD38" i="13"/>
  <c r="AD39" i="13"/>
  <c r="AE2" i="13"/>
  <c r="AE4" i="13"/>
  <c r="AE5" i="13"/>
  <c r="AE6" i="13"/>
  <c r="AE7" i="13"/>
  <c r="AE8" i="13"/>
  <c r="AE9" i="13"/>
  <c r="AE10" i="13"/>
  <c r="AE11" i="13"/>
  <c r="AE12" i="13"/>
  <c r="AE13" i="13"/>
  <c r="AE14" i="13"/>
  <c r="AE15" i="13"/>
  <c r="AE16" i="13"/>
  <c r="AE17" i="13"/>
  <c r="AE18" i="13"/>
  <c r="AE19" i="13"/>
  <c r="AE20" i="13"/>
  <c r="AE21" i="13"/>
  <c r="AE22" i="13"/>
  <c r="AE23" i="13"/>
  <c r="AE24" i="13"/>
  <c r="AE25" i="13"/>
  <c r="AE26" i="13"/>
  <c r="AE27" i="13"/>
  <c r="AE28" i="13"/>
  <c r="AE29" i="13"/>
  <c r="AE30" i="13"/>
  <c r="AE31" i="13"/>
  <c r="AE32" i="13"/>
  <c r="AE33" i="13"/>
  <c r="AE34" i="13"/>
  <c r="AE35" i="13"/>
  <c r="AE36" i="13"/>
  <c r="AE37" i="13"/>
  <c r="AE38" i="13"/>
  <c r="AE39" i="13"/>
  <c r="AK2" i="13"/>
  <c r="AL2" i="13" s="1"/>
  <c r="AJ2" i="13"/>
  <c r="N2" i="13"/>
  <c r="M2" i="13"/>
  <c r="K2" i="13"/>
  <c r="J2" i="13"/>
  <c r="I2" i="13"/>
  <c r="D2" i="13"/>
  <c r="AL4" i="13" l="1"/>
  <c r="AH6" i="13"/>
  <c r="AI6" i="13"/>
  <c r="AI3" i="13"/>
  <c r="AH3" i="13"/>
  <c r="AB147" i="13"/>
  <c r="AB143" i="13"/>
  <c r="AB139" i="13"/>
  <c r="AB135" i="13"/>
  <c r="AB131" i="13"/>
  <c r="AB127" i="13"/>
  <c r="AB123" i="13"/>
  <c r="AB119" i="13"/>
  <c r="AB115" i="13"/>
  <c r="AB111" i="13"/>
  <c r="AB107" i="13"/>
  <c r="AB103" i="13"/>
  <c r="AB99" i="13"/>
  <c r="AB95" i="13"/>
  <c r="AB91" i="13"/>
  <c r="AB87" i="13"/>
  <c r="AB83" i="13"/>
  <c r="AB79" i="13"/>
  <c r="AB75" i="13"/>
  <c r="AB71" i="13"/>
  <c r="AB67" i="13"/>
  <c r="AB63" i="13"/>
  <c r="AB59" i="13"/>
  <c r="AB55" i="13"/>
  <c r="AB51" i="13"/>
  <c r="AB47" i="13"/>
  <c r="AB43" i="13"/>
  <c r="AD2" i="13"/>
  <c r="AC2" i="13" s="1"/>
  <c r="AB2" i="13"/>
  <c r="AF2" i="13"/>
  <c r="AG2" i="13" l="1"/>
  <c r="AI2" i="13" l="1"/>
  <c r="AH2" i="13"/>
  <c r="N39" i="13"/>
  <c r="M39" i="13"/>
  <c r="J39" i="13"/>
  <c r="I39" i="13"/>
  <c r="D39" i="13"/>
  <c r="N38" i="13"/>
  <c r="M38" i="13"/>
  <c r="K38" i="13"/>
  <c r="J38" i="13"/>
  <c r="I38" i="13"/>
  <c r="D38" i="13"/>
  <c r="N37" i="13"/>
  <c r="M37" i="13"/>
  <c r="J37" i="13"/>
  <c r="I37" i="13"/>
  <c r="D37" i="13"/>
  <c r="N36" i="13"/>
  <c r="M36" i="13"/>
  <c r="J36" i="13"/>
  <c r="I36" i="13"/>
  <c r="D36" i="13"/>
  <c r="N35" i="13"/>
  <c r="M35" i="13"/>
  <c r="J35" i="13"/>
  <c r="I35" i="13"/>
  <c r="D35" i="13"/>
  <c r="N34" i="13"/>
  <c r="M34" i="13"/>
  <c r="K34" i="13"/>
  <c r="J34" i="13"/>
  <c r="I34" i="13"/>
  <c r="D34" i="13"/>
  <c r="N33" i="13"/>
  <c r="M33" i="13"/>
  <c r="J33" i="13"/>
  <c r="I33" i="13"/>
  <c r="D33" i="13"/>
  <c r="N32" i="13"/>
  <c r="M32" i="13"/>
  <c r="K32" i="13"/>
  <c r="J32" i="13"/>
  <c r="I32" i="13"/>
  <c r="D32" i="13"/>
  <c r="N31" i="13"/>
  <c r="M31" i="13"/>
  <c r="J31" i="13"/>
  <c r="I31" i="13"/>
  <c r="D31" i="13"/>
  <c r="N30" i="13"/>
  <c r="M30" i="13"/>
  <c r="J30" i="13"/>
  <c r="I30" i="13"/>
  <c r="D30" i="13"/>
  <c r="N29" i="13"/>
  <c r="M29" i="13"/>
  <c r="J29" i="13"/>
  <c r="I29" i="13"/>
  <c r="D29" i="13"/>
  <c r="N28" i="13"/>
  <c r="M28" i="13"/>
  <c r="K28" i="13"/>
  <c r="J28" i="13"/>
  <c r="I28" i="13"/>
  <c r="D28" i="13"/>
  <c r="N27" i="13"/>
  <c r="M27" i="13"/>
  <c r="J27" i="13"/>
  <c r="I27" i="13"/>
  <c r="D27" i="13"/>
  <c r="N26" i="13"/>
  <c r="M26" i="13"/>
  <c r="J26" i="13"/>
  <c r="I26" i="13"/>
  <c r="D26" i="13"/>
  <c r="N25" i="13"/>
  <c r="M25" i="13"/>
  <c r="J25" i="13"/>
  <c r="I25" i="13"/>
  <c r="D25" i="13"/>
  <c r="N24" i="13"/>
  <c r="M24" i="13"/>
  <c r="J24" i="13"/>
  <c r="I24" i="13"/>
  <c r="D24" i="13"/>
  <c r="N23" i="13"/>
  <c r="M23" i="13"/>
  <c r="J23" i="13"/>
  <c r="I23" i="13"/>
  <c r="D23" i="13"/>
  <c r="N22" i="13"/>
  <c r="M22" i="13"/>
  <c r="K22" i="13"/>
  <c r="J22" i="13"/>
  <c r="I22" i="13"/>
  <c r="D22" i="13"/>
  <c r="N21" i="13"/>
  <c r="M21" i="13"/>
  <c r="J21" i="13"/>
  <c r="I21" i="13"/>
  <c r="D21" i="13"/>
  <c r="N20" i="13"/>
  <c r="M20" i="13"/>
  <c r="J20" i="13"/>
  <c r="I20" i="13"/>
  <c r="D20" i="13"/>
  <c r="N19" i="13"/>
  <c r="M19" i="13"/>
  <c r="J19" i="13"/>
  <c r="I19" i="13"/>
  <c r="D19" i="13"/>
  <c r="N18" i="13"/>
  <c r="M18" i="13"/>
  <c r="K18" i="13"/>
  <c r="J18" i="13"/>
  <c r="I18" i="13"/>
  <c r="D18" i="13"/>
  <c r="N17" i="13"/>
  <c r="M17" i="13"/>
  <c r="J17" i="13"/>
  <c r="I17" i="13"/>
  <c r="D17" i="13"/>
  <c r="N16" i="13"/>
  <c r="M16" i="13"/>
  <c r="K16" i="13"/>
  <c r="J16" i="13"/>
  <c r="I16" i="13"/>
  <c r="D16" i="13"/>
  <c r="N15" i="13"/>
  <c r="M15" i="13"/>
  <c r="J15" i="13"/>
  <c r="I15" i="13"/>
  <c r="D15" i="13"/>
  <c r="N14" i="13"/>
  <c r="M14" i="13"/>
  <c r="J14" i="13"/>
  <c r="I14" i="13"/>
  <c r="D14" i="13"/>
  <c r="N13" i="13"/>
  <c r="M13" i="13"/>
  <c r="J13" i="13"/>
  <c r="I13" i="13"/>
  <c r="D13" i="13"/>
  <c r="N12" i="13"/>
  <c r="M12" i="13"/>
  <c r="K12" i="13"/>
  <c r="J12" i="13"/>
  <c r="I12" i="13"/>
  <c r="D12" i="13"/>
  <c r="N11" i="13"/>
  <c r="M11" i="13"/>
  <c r="K11" i="13"/>
  <c r="J11" i="13"/>
  <c r="I11" i="13"/>
  <c r="D11" i="13"/>
  <c r="N10" i="13"/>
  <c r="M10" i="13"/>
  <c r="J10" i="13"/>
  <c r="I10" i="13"/>
  <c r="D10" i="13"/>
  <c r="N9" i="13"/>
  <c r="M9" i="13"/>
  <c r="K9" i="13"/>
  <c r="J9" i="13"/>
  <c r="I9" i="13"/>
  <c r="D9" i="13"/>
  <c r="N8" i="13"/>
  <c r="M8" i="13"/>
  <c r="K8" i="13"/>
  <c r="J8" i="13"/>
  <c r="I8" i="13"/>
  <c r="D8" i="13"/>
  <c r="N7" i="13"/>
  <c r="M7" i="13"/>
  <c r="J7" i="13"/>
  <c r="I7" i="13"/>
  <c r="D7" i="13"/>
  <c r="N6" i="13"/>
  <c r="M6" i="13"/>
  <c r="J6" i="13"/>
  <c r="I6" i="13"/>
  <c r="D6" i="13"/>
  <c r="N5" i="13"/>
  <c r="M5" i="13"/>
  <c r="J5" i="13"/>
  <c r="I5" i="13"/>
  <c r="D5" i="13"/>
  <c r="N4" i="13"/>
  <c r="M4" i="13"/>
  <c r="J4" i="13"/>
  <c r="I4" i="13"/>
  <c r="D4" i="13"/>
  <c r="AF5" i="13"/>
  <c r="AF4" i="13"/>
  <c r="AG5" i="13" l="1"/>
  <c r="AB5" i="13"/>
  <c r="AC5" i="13" s="1"/>
  <c r="AG4" i="13"/>
  <c r="AB4" i="13"/>
  <c r="AC4" i="13" s="1"/>
  <c r="K4" i="13"/>
  <c r="K15" i="13"/>
  <c r="K6" i="13"/>
  <c r="K10" i="13"/>
  <c r="K14" i="13"/>
  <c r="K20" i="13"/>
  <c r="K26" i="13"/>
  <c r="K36" i="13"/>
  <c r="K5" i="13"/>
  <c r="K7" i="13"/>
  <c r="K13" i="13"/>
  <c r="K24" i="13"/>
  <c r="K30" i="13"/>
  <c r="K17" i="13"/>
  <c r="K19" i="13"/>
  <c r="K21" i="13"/>
  <c r="K23" i="13"/>
  <c r="K25" i="13"/>
  <c r="K27" i="13"/>
  <c r="K29" i="13"/>
  <c r="K31" i="13"/>
  <c r="K33" i="13"/>
  <c r="K35" i="13"/>
  <c r="K37" i="13"/>
  <c r="K39" i="13"/>
  <c r="AJ40" i="5"/>
  <c r="AJ3" i="5"/>
  <c r="AK3" i="5" s="1"/>
  <c r="AD3" i="5" s="1"/>
  <c r="D3" i="5"/>
  <c r="AF3" i="5" s="1"/>
  <c r="AG3" i="5" s="1"/>
  <c r="D4" i="5"/>
  <c r="AB4" i="5" s="1"/>
  <c r="D5" i="5"/>
  <c r="K5" i="5" s="1"/>
  <c r="D6" i="5"/>
  <c r="AF6" i="5" s="1"/>
  <c r="D7" i="5"/>
  <c r="AF7" i="5" s="1"/>
  <c r="AB7" i="5"/>
  <c r="D8" i="5"/>
  <c r="K8" i="5" s="1"/>
  <c r="D9" i="5"/>
  <c r="AB9" i="5"/>
  <c r="D10" i="5"/>
  <c r="AB10" i="5" s="1"/>
  <c r="D11" i="5"/>
  <c r="K11" i="5" s="1"/>
  <c r="AF11" i="5"/>
  <c r="D12" i="5"/>
  <c r="K12" i="5" s="1"/>
  <c r="K27" i="4"/>
  <c r="K26" i="4"/>
  <c r="K25" i="4"/>
  <c r="K24" i="4"/>
  <c r="K23" i="4"/>
  <c r="K19" i="4"/>
  <c r="K18" i="4"/>
  <c r="K16" i="4"/>
  <c r="K17" i="4" s="1"/>
  <c r="K15" i="4"/>
  <c r="K14" i="4"/>
  <c r="K13" i="4"/>
  <c r="K12" i="4"/>
  <c r="K11" i="4"/>
  <c r="K10" i="4"/>
  <c r="K6" i="4"/>
  <c r="K5" i="4"/>
  <c r="K3" i="4"/>
  <c r="K7" i="4" s="1"/>
  <c r="K2" i="4"/>
  <c r="F73" i="12"/>
  <c r="F73" i="11"/>
  <c r="F73" i="10"/>
  <c r="F72" i="12"/>
  <c r="E72" i="12"/>
  <c r="G72" i="12" s="1"/>
  <c r="D72" i="12"/>
  <c r="F71" i="12"/>
  <c r="E71" i="12"/>
  <c r="G71" i="12"/>
  <c r="D71" i="12"/>
  <c r="F70" i="12"/>
  <c r="E70" i="12"/>
  <c r="G70" i="12"/>
  <c r="D70" i="12"/>
  <c r="F69" i="12"/>
  <c r="E69" i="12"/>
  <c r="G69" i="12"/>
  <c r="D69" i="12"/>
  <c r="F68" i="12"/>
  <c r="E68" i="12"/>
  <c r="G68" i="12"/>
  <c r="D68" i="12"/>
  <c r="F67" i="12"/>
  <c r="E67" i="12"/>
  <c r="G67" i="12"/>
  <c r="D67" i="12"/>
  <c r="F66" i="12"/>
  <c r="E66" i="12"/>
  <c r="G66" i="12"/>
  <c r="D66" i="12"/>
  <c r="F65" i="12"/>
  <c r="E65" i="12"/>
  <c r="G65" i="12"/>
  <c r="D65" i="12"/>
  <c r="F64" i="12"/>
  <c r="E64" i="12"/>
  <c r="G64" i="12"/>
  <c r="D64" i="12"/>
  <c r="F63" i="12"/>
  <c r="E63" i="12"/>
  <c r="G63" i="12"/>
  <c r="D63" i="12"/>
  <c r="F62" i="12"/>
  <c r="E62" i="12"/>
  <c r="G62" i="12"/>
  <c r="D62" i="12"/>
  <c r="F61" i="12"/>
  <c r="E61" i="12"/>
  <c r="G61" i="12"/>
  <c r="D61" i="12"/>
  <c r="F60" i="12"/>
  <c r="E60" i="12"/>
  <c r="G60" i="12"/>
  <c r="D60" i="12"/>
  <c r="F59" i="12"/>
  <c r="E59" i="12"/>
  <c r="G59" i="12"/>
  <c r="D59" i="12"/>
  <c r="F58" i="12"/>
  <c r="E58" i="12"/>
  <c r="G58" i="12"/>
  <c r="D58" i="12"/>
  <c r="F57" i="12"/>
  <c r="E57" i="12"/>
  <c r="G57" i="12"/>
  <c r="D57" i="12"/>
  <c r="F56" i="12"/>
  <c r="E56" i="12"/>
  <c r="G56" i="12"/>
  <c r="D56" i="12"/>
  <c r="F55" i="12"/>
  <c r="E55" i="12"/>
  <c r="G55" i="12"/>
  <c r="D55" i="12"/>
  <c r="F54" i="12"/>
  <c r="E54" i="12"/>
  <c r="G54" i="12"/>
  <c r="D54" i="12"/>
  <c r="F53" i="12"/>
  <c r="E53" i="12"/>
  <c r="G53" i="12"/>
  <c r="D53" i="12"/>
  <c r="F52" i="12"/>
  <c r="E52" i="12"/>
  <c r="G52" i="12"/>
  <c r="D52" i="12"/>
  <c r="F51" i="12"/>
  <c r="E51" i="12"/>
  <c r="G51" i="12"/>
  <c r="D51" i="12"/>
  <c r="F50" i="12"/>
  <c r="E50" i="12"/>
  <c r="G50" i="12"/>
  <c r="D50" i="12"/>
  <c r="F49" i="12"/>
  <c r="E49" i="12"/>
  <c r="G49" i="12"/>
  <c r="D49" i="12"/>
  <c r="F48" i="12"/>
  <c r="E48" i="12"/>
  <c r="G48" i="12"/>
  <c r="D48" i="12"/>
  <c r="F47" i="12"/>
  <c r="E47" i="12"/>
  <c r="G47" i="12"/>
  <c r="D47" i="12"/>
  <c r="F46" i="12"/>
  <c r="E46" i="12"/>
  <c r="G46" i="12"/>
  <c r="D46" i="12"/>
  <c r="F45" i="12"/>
  <c r="E45" i="12"/>
  <c r="G45" i="12"/>
  <c r="D45" i="12"/>
  <c r="F44" i="12"/>
  <c r="E44" i="12"/>
  <c r="G44" i="12"/>
  <c r="D44" i="12"/>
  <c r="F43" i="12"/>
  <c r="E43" i="12"/>
  <c r="G43" i="12"/>
  <c r="D43" i="12"/>
  <c r="F42" i="12"/>
  <c r="E42" i="12"/>
  <c r="G42" i="12"/>
  <c r="D42" i="12"/>
  <c r="F41" i="12"/>
  <c r="E41" i="12"/>
  <c r="G41" i="12"/>
  <c r="D41" i="12"/>
  <c r="F40" i="12"/>
  <c r="E40" i="12"/>
  <c r="G40" i="12"/>
  <c r="D40" i="12"/>
  <c r="F39" i="12"/>
  <c r="E39" i="12"/>
  <c r="G39" i="12"/>
  <c r="D39" i="12"/>
  <c r="F38" i="12"/>
  <c r="E38" i="12"/>
  <c r="G38" i="12"/>
  <c r="D38" i="12"/>
  <c r="F37" i="12"/>
  <c r="E37" i="12"/>
  <c r="G37" i="12"/>
  <c r="D37" i="12"/>
  <c r="F36" i="12"/>
  <c r="E36" i="12"/>
  <c r="G36" i="12"/>
  <c r="D36" i="12"/>
  <c r="F35" i="12"/>
  <c r="E35" i="12"/>
  <c r="G35" i="12"/>
  <c r="D35" i="12"/>
  <c r="F34" i="12"/>
  <c r="E34" i="12"/>
  <c r="G34" i="12"/>
  <c r="D34" i="12"/>
  <c r="F33" i="12"/>
  <c r="E33" i="12"/>
  <c r="G33" i="12"/>
  <c r="D33" i="12"/>
  <c r="F32" i="12"/>
  <c r="D32" i="12"/>
  <c r="E32" i="12"/>
  <c r="G32" i="12" s="1"/>
  <c r="F31" i="12"/>
  <c r="D31" i="12"/>
  <c r="E31" i="12"/>
  <c r="G31" i="12" s="1"/>
  <c r="F30" i="12"/>
  <c r="D30" i="12"/>
  <c r="E30" i="12"/>
  <c r="G30" i="12" s="1"/>
  <c r="F29" i="12"/>
  <c r="D29" i="12"/>
  <c r="E29" i="12"/>
  <c r="G29" i="12" s="1"/>
  <c r="F28" i="12"/>
  <c r="D28" i="12"/>
  <c r="E28" i="12"/>
  <c r="G28" i="12" s="1"/>
  <c r="F27" i="12"/>
  <c r="D27" i="12"/>
  <c r="E27" i="12"/>
  <c r="G27" i="12" s="1"/>
  <c r="F26" i="12"/>
  <c r="D26" i="12"/>
  <c r="E26" i="12"/>
  <c r="G26" i="12" s="1"/>
  <c r="F25" i="12"/>
  <c r="D25" i="12"/>
  <c r="E25" i="12"/>
  <c r="G25" i="12" s="1"/>
  <c r="F24" i="12"/>
  <c r="D24" i="12"/>
  <c r="E24" i="12"/>
  <c r="G24" i="12" s="1"/>
  <c r="F23" i="12"/>
  <c r="D23" i="12"/>
  <c r="E23" i="12"/>
  <c r="G23" i="12" s="1"/>
  <c r="F22" i="12"/>
  <c r="D22" i="12"/>
  <c r="E22" i="12"/>
  <c r="G22" i="12" s="1"/>
  <c r="F21" i="12"/>
  <c r="D21" i="12"/>
  <c r="E21" i="12"/>
  <c r="G21" i="12" s="1"/>
  <c r="F20" i="12"/>
  <c r="D20" i="12"/>
  <c r="E20" i="12"/>
  <c r="G20" i="12" s="1"/>
  <c r="F19" i="12"/>
  <c r="D19" i="12"/>
  <c r="E19" i="12"/>
  <c r="G19" i="12" s="1"/>
  <c r="F18" i="12"/>
  <c r="D18" i="12"/>
  <c r="E18" i="12"/>
  <c r="G18" i="12" s="1"/>
  <c r="F17" i="12"/>
  <c r="D17" i="12"/>
  <c r="E17" i="12"/>
  <c r="G17" i="12" s="1"/>
  <c r="F16" i="12"/>
  <c r="D16" i="12"/>
  <c r="E16" i="12"/>
  <c r="G16" i="12" s="1"/>
  <c r="F15" i="12"/>
  <c r="D15" i="12"/>
  <c r="E15" i="12"/>
  <c r="G15" i="12" s="1"/>
  <c r="F14" i="12"/>
  <c r="D14" i="12"/>
  <c r="E14" i="12"/>
  <c r="G14" i="12" s="1"/>
  <c r="F13" i="12"/>
  <c r="D13" i="12"/>
  <c r="E13" i="12"/>
  <c r="G13" i="12" s="1"/>
  <c r="F12" i="12"/>
  <c r="D12" i="12"/>
  <c r="E12" i="12"/>
  <c r="G12" i="12" s="1"/>
  <c r="F11" i="12"/>
  <c r="D11" i="12"/>
  <c r="E11" i="12"/>
  <c r="G11" i="12" s="1"/>
  <c r="F10" i="12"/>
  <c r="D10" i="12"/>
  <c r="E10" i="12"/>
  <c r="E73" i="12" s="1"/>
  <c r="G73" i="12" s="1"/>
  <c r="A3" i="12"/>
  <c r="F72" i="11"/>
  <c r="E72" i="11"/>
  <c r="G72" i="11" s="1"/>
  <c r="D72" i="11"/>
  <c r="F71" i="11"/>
  <c r="E71" i="11"/>
  <c r="G71" i="11" s="1"/>
  <c r="D71" i="11"/>
  <c r="F70" i="11"/>
  <c r="E70" i="11"/>
  <c r="G70" i="11" s="1"/>
  <c r="D70" i="11"/>
  <c r="F69" i="11"/>
  <c r="E69" i="11"/>
  <c r="G69" i="11" s="1"/>
  <c r="D69" i="11"/>
  <c r="F68" i="11"/>
  <c r="E68" i="11"/>
  <c r="G68" i="11" s="1"/>
  <c r="D68" i="11"/>
  <c r="F67" i="11"/>
  <c r="E67" i="11"/>
  <c r="G67" i="11" s="1"/>
  <c r="D67" i="11"/>
  <c r="F66" i="11"/>
  <c r="E66" i="11"/>
  <c r="G66" i="11" s="1"/>
  <c r="D66" i="11"/>
  <c r="F65" i="11"/>
  <c r="E65" i="11"/>
  <c r="G65" i="11" s="1"/>
  <c r="D65" i="11"/>
  <c r="F64" i="11"/>
  <c r="E64" i="11"/>
  <c r="G64" i="11" s="1"/>
  <c r="D64" i="11"/>
  <c r="F63" i="11"/>
  <c r="E63" i="11"/>
  <c r="G63" i="11" s="1"/>
  <c r="D63" i="11"/>
  <c r="F62" i="11"/>
  <c r="E62" i="11"/>
  <c r="G62" i="11" s="1"/>
  <c r="D62" i="11"/>
  <c r="F61" i="11"/>
  <c r="E61" i="11"/>
  <c r="G61" i="11" s="1"/>
  <c r="D61" i="11"/>
  <c r="F60" i="11"/>
  <c r="E60" i="11"/>
  <c r="G60" i="11" s="1"/>
  <c r="D60" i="11"/>
  <c r="F59" i="11"/>
  <c r="E59" i="11"/>
  <c r="G59" i="11" s="1"/>
  <c r="D59" i="11"/>
  <c r="F58" i="11"/>
  <c r="E58" i="11"/>
  <c r="G58" i="11" s="1"/>
  <c r="D58" i="11"/>
  <c r="F57" i="11"/>
  <c r="E57" i="11"/>
  <c r="G57" i="11" s="1"/>
  <c r="D57" i="11"/>
  <c r="F56" i="11"/>
  <c r="E56" i="11"/>
  <c r="G56" i="11" s="1"/>
  <c r="D56" i="11"/>
  <c r="F55" i="11"/>
  <c r="E55" i="11"/>
  <c r="G55" i="11" s="1"/>
  <c r="D55" i="11"/>
  <c r="F54" i="11"/>
  <c r="E54" i="11"/>
  <c r="G54" i="11" s="1"/>
  <c r="D54" i="11"/>
  <c r="F53" i="11"/>
  <c r="E53" i="11"/>
  <c r="G53" i="11" s="1"/>
  <c r="D53" i="11"/>
  <c r="F52" i="11"/>
  <c r="D52" i="11"/>
  <c r="E52" i="11"/>
  <c r="G52" i="11"/>
  <c r="F51" i="11"/>
  <c r="D51" i="11"/>
  <c r="E51" i="11"/>
  <c r="G51" i="11"/>
  <c r="F50" i="11"/>
  <c r="D50" i="11"/>
  <c r="E50" i="11"/>
  <c r="G50" i="11"/>
  <c r="F49" i="11"/>
  <c r="D49" i="11"/>
  <c r="E49" i="11"/>
  <c r="G49" i="11"/>
  <c r="F48" i="11"/>
  <c r="D48" i="11"/>
  <c r="E48" i="11"/>
  <c r="G48" i="11"/>
  <c r="F47" i="11"/>
  <c r="D47" i="11"/>
  <c r="E47" i="11"/>
  <c r="G47" i="11"/>
  <c r="F46" i="11"/>
  <c r="D46" i="11"/>
  <c r="E46" i="11"/>
  <c r="G46" i="11"/>
  <c r="F45" i="11"/>
  <c r="D45" i="11"/>
  <c r="E45" i="11"/>
  <c r="G45" i="11"/>
  <c r="F44" i="11"/>
  <c r="D44" i="11"/>
  <c r="E44" i="11"/>
  <c r="F43" i="11"/>
  <c r="D43" i="11"/>
  <c r="E43" i="11"/>
  <c r="G43" i="11" s="1"/>
  <c r="F42" i="11"/>
  <c r="D42" i="11"/>
  <c r="E42" i="11"/>
  <c r="G42" i="11" s="1"/>
  <c r="F41" i="11"/>
  <c r="D41" i="11"/>
  <c r="E41" i="11"/>
  <c r="G41" i="11" s="1"/>
  <c r="F40" i="11"/>
  <c r="D40" i="11"/>
  <c r="E40" i="11"/>
  <c r="G40" i="11" s="1"/>
  <c r="F39" i="11"/>
  <c r="D39" i="11"/>
  <c r="E39" i="11"/>
  <c r="G39" i="11" s="1"/>
  <c r="F38" i="11"/>
  <c r="D38" i="11"/>
  <c r="E38" i="11"/>
  <c r="G38" i="11" s="1"/>
  <c r="F37" i="11"/>
  <c r="D37" i="11"/>
  <c r="E37" i="11"/>
  <c r="G37" i="11" s="1"/>
  <c r="F36" i="11"/>
  <c r="D36" i="11"/>
  <c r="E36" i="11"/>
  <c r="G36" i="11" s="1"/>
  <c r="F35" i="11"/>
  <c r="D35" i="11"/>
  <c r="E35" i="11"/>
  <c r="G35" i="11" s="1"/>
  <c r="F34" i="11"/>
  <c r="D34" i="11"/>
  <c r="E34" i="11"/>
  <c r="F33" i="11"/>
  <c r="D33" i="11"/>
  <c r="E33" i="11"/>
  <c r="G33" i="11" s="1"/>
  <c r="F32" i="11"/>
  <c r="D32" i="11"/>
  <c r="E32" i="11"/>
  <c r="G32" i="11" s="1"/>
  <c r="F31" i="11"/>
  <c r="D31" i="11"/>
  <c r="E31" i="11"/>
  <c r="G31" i="11" s="1"/>
  <c r="F30" i="11"/>
  <c r="D30" i="11"/>
  <c r="E30" i="11"/>
  <c r="G30" i="11" s="1"/>
  <c r="F29" i="11"/>
  <c r="D29" i="11"/>
  <c r="E29" i="11"/>
  <c r="G29" i="11" s="1"/>
  <c r="F28" i="11"/>
  <c r="D28" i="11"/>
  <c r="E28" i="11"/>
  <c r="G28" i="11" s="1"/>
  <c r="F27" i="11"/>
  <c r="D27" i="11"/>
  <c r="E27" i="11"/>
  <c r="G27" i="11" s="1"/>
  <c r="F26" i="11"/>
  <c r="D26" i="11"/>
  <c r="E26" i="11"/>
  <c r="G26" i="11" s="1"/>
  <c r="F25" i="11"/>
  <c r="D25" i="11"/>
  <c r="E25" i="11"/>
  <c r="G25" i="11" s="1"/>
  <c r="F24" i="11"/>
  <c r="D24" i="11"/>
  <c r="E24" i="11"/>
  <c r="G24" i="11" s="1"/>
  <c r="F23" i="11"/>
  <c r="D23" i="11"/>
  <c r="E23" i="11"/>
  <c r="G23" i="11" s="1"/>
  <c r="F22" i="11"/>
  <c r="D22" i="11"/>
  <c r="E22" i="11"/>
  <c r="G22" i="11" s="1"/>
  <c r="F21" i="11"/>
  <c r="D21" i="11"/>
  <c r="E21" i="11"/>
  <c r="G21" i="11" s="1"/>
  <c r="F20" i="11"/>
  <c r="D20" i="11"/>
  <c r="E20" i="11"/>
  <c r="G20" i="11" s="1"/>
  <c r="F19" i="11"/>
  <c r="D19" i="11"/>
  <c r="E19" i="11"/>
  <c r="G19" i="11" s="1"/>
  <c r="F18" i="11"/>
  <c r="D18" i="11"/>
  <c r="E18" i="11"/>
  <c r="G18" i="11" s="1"/>
  <c r="F17" i="11"/>
  <c r="D17" i="11"/>
  <c r="E17" i="11"/>
  <c r="G17" i="11" s="1"/>
  <c r="F16" i="11"/>
  <c r="D16" i="11"/>
  <c r="E16" i="11"/>
  <c r="G16" i="11" s="1"/>
  <c r="F15" i="11"/>
  <c r="D15" i="11"/>
  <c r="E15" i="11"/>
  <c r="G15" i="11" s="1"/>
  <c r="F14" i="11"/>
  <c r="D14" i="11"/>
  <c r="E14" i="11"/>
  <c r="G14" i="11" s="1"/>
  <c r="F13" i="11"/>
  <c r="D13" i="11"/>
  <c r="E13" i="11"/>
  <c r="G13" i="11" s="1"/>
  <c r="F12" i="11"/>
  <c r="D12" i="11"/>
  <c r="E12" i="11"/>
  <c r="G12" i="11" s="1"/>
  <c r="F11" i="11"/>
  <c r="D11" i="11"/>
  <c r="E11" i="11"/>
  <c r="G11" i="11" s="1"/>
  <c r="F10" i="11"/>
  <c r="D10" i="11"/>
  <c r="E10" i="11"/>
  <c r="G10" i="11" s="1"/>
  <c r="A3" i="11"/>
  <c r="F72" i="10"/>
  <c r="E72" i="10"/>
  <c r="G72" i="10" s="1"/>
  <c r="D72" i="10"/>
  <c r="F71" i="10"/>
  <c r="E71" i="10"/>
  <c r="G71" i="10" s="1"/>
  <c r="D71" i="10"/>
  <c r="F70" i="10"/>
  <c r="E70" i="10"/>
  <c r="G70" i="10" s="1"/>
  <c r="D70" i="10"/>
  <c r="F69" i="10"/>
  <c r="E69" i="10"/>
  <c r="G69" i="10" s="1"/>
  <c r="D69" i="10"/>
  <c r="F68" i="10"/>
  <c r="E68" i="10"/>
  <c r="G68" i="10" s="1"/>
  <c r="D68" i="10"/>
  <c r="F67" i="10"/>
  <c r="E67" i="10"/>
  <c r="G67" i="10" s="1"/>
  <c r="D67" i="10"/>
  <c r="F66" i="10"/>
  <c r="E66" i="10"/>
  <c r="G66" i="10" s="1"/>
  <c r="D66" i="10"/>
  <c r="F65" i="10"/>
  <c r="E65" i="10"/>
  <c r="G65" i="10" s="1"/>
  <c r="D65" i="10"/>
  <c r="F64" i="10"/>
  <c r="E64" i="10"/>
  <c r="G64" i="10" s="1"/>
  <c r="D64" i="10"/>
  <c r="F63" i="10"/>
  <c r="E63" i="10"/>
  <c r="G63" i="10" s="1"/>
  <c r="D63" i="10"/>
  <c r="F62" i="10"/>
  <c r="E62" i="10"/>
  <c r="G62" i="10" s="1"/>
  <c r="D62" i="10"/>
  <c r="F61" i="10"/>
  <c r="E61" i="10"/>
  <c r="G61" i="10" s="1"/>
  <c r="D61" i="10"/>
  <c r="F60" i="10"/>
  <c r="E60" i="10"/>
  <c r="G60" i="10" s="1"/>
  <c r="D60" i="10"/>
  <c r="F59" i="10"/>
  <c r="E59" i="10"/>
  <c r="G59" i="10" s="1"/>
  <c r="D59" i="10"/>
  <c r="F58" i="10"/>
  <c r="E58" i="10"/>
  <c r="G58" i="10" s="1"/>
  <c r="D58" i="10"/>
  <c r="F57" i="10"/>
  <c r="E57" i="10"/>
  <c r="G57" i="10" s="1"/>
  <c r="D57" i="10"/>
  <c r="F56" i="10"/>
  <c r="E56" i="10"/>
  <c r="G56" i="10" s="1"/>
  <c r="D56" i="10"/>
  <c r="F55" i="10"/>
  <c r="E55" i="10"/>
  <c r="G55" i="10" s="1"/>
  <c r="D55" i="10"/>
  <c r="F54" i="10"/>
  <c r="E54" i="10"/>
  <c r="G54" i="10" s="1"/>
  <c r="D54" i="10"/>
  <c r="F53" i="10"/>
  <c r="E53" i="10"/>
  <c r="G53" i="10" s="1"/>
  <c r="D53" i="10"/>
  <c r="F52" i="10"/>
  <c r="E52" i="10"/>
  <c r="G52" i="10" s="1"/>
  <c r="D52" i="10"/>
  <c r="F51" i="10"/>
  <c r="D51" i="10"/>
  <c r="E51" i="10"/>
  <c r="G51" i="10" s="1"/>
  <c r="F50" i="10"/>
  <c r="D50" i="10"/>
  <c r="E50" i="10"/>
  <c r="G50" i="10" s="1"/>
  <c r="F49" i="10"/>
  <c r="D49" i="10"/>
  <c r="E49" i="10"/>
  <c r="G49" i="10" s="1"/>
  <c r="F48" i="10"/>
  <c r="D48" i="10"/>
  <c r="E48" i="10"/>
  <c r="G48" i="10" s="1"/>
  <c r="F47" i="10"/>
  <c r="D47" i="10"/>
  <c r="E47" i="10"/>
  <c r="G47" i="10" s="1"/>
  <c r="F46" i="10"/>
  <c r="D46" i="10"/>
  <c r="E46" i="10"/>
  <c r="G46" i="10" s="1"/>
  <c r="F45" i="10"/>
  <c r="D45" i="10"/>
  <c r="E45" i="10"/>
  <c r="G45" i="10" s="1"/>
  <c r="F44" i="10"/>
  <c r="E44" i="10"/>
  <c r="G44" i="10" s="1"/>
  <c r="D44" i="10"/>
  <c r="F43" i="10"/>
  <c r="D43" i="10"/>
  <c r="E43" i="10"/>
  <c r="G43" i="10" s="1"/>
  <c r="F42" i="10"/>
  <c r="D42" i="10"/>
  <c r="E42" i="10"/>
  <c r="G42" i="10" s="1"/>
  <c r="F41" i="10"/>
  <c r="D41" i="10"/>
  <c r="E41" i="10"/>
  <c r="G41" i="10" s="1"/>
  <c r="F40" i="10"/>
  <c r="D40" i="10"/>
  <c r="E40" i="10"/>
  <c r="G40" i="10" s="1"/>
  <c r="F39" i="10"/>
  <c r="D39" i="10"/>
  <c r="E39" i="10"/>
  <c r="G39" i="10" s="1"/>
  <c r="F38" i="10"/>
  <c r="D38" i="10"/>
  <c r="E38" i="10"/>
  <c r="G38" i="10" s="1"/>
  <c r="F37" i="10"/>
  <c r="D37" i="10"/>
  <c r="E37" i="10"/>
  <c r="G37" i="10" s="1"/>
  <c r="F36" i="10"/>
  <c r="D36" i="10"/>
  <c r="E36" i="10"/>
  <c r="G36" i="10" s="1"/>
  <c r="F35" i="10"/>
  <c r="D35" i="10"/>
  <c r="E35" i="10"/>
  <c r="G35" i="10" s="1"/>
  <c r="F34" i="10"/>
  <c r="D34" i="10"/>
  <c r="E34" i="10"/>
  <c r="G34" i="10" s="1"/>
  <c r="F33" i="10"/>
  <c r="D33" i="10"/>
  <c r="E33" i="10"/>
  <c r="G33" i="10" s="1"/>
  <c r="F32" i="10"/>
  <c r="D32" i="10"/>
  <c r="E32" i="10"/>
  <c r="G32" i="10" s="1"/>
  <c r="F31" i="10"/>
  <c r="D31" i="10"/>
  <c r="E31" i="10"/>
  <c r="G31" i="10" s="1"/>
  <c r="F30" i="10"/>
  <c r="D30" i="10"/>
  <c r="E30" i="10"/>
  <c r="G30" i="10" s="1"/>
  <c r="F29" i="10"/>
  <c r="D29" i="10"/>
  <c r="E29" i="10"/>
  <c r="G29" i="10" s="1"/>
  <c r="F28" i="10"/>
  <c r="D28" i="10"/>
  <c r="E28" i="10"/>
  <c r="G28" i="10" s="1"/>
  <c r="F27" i="10"/>
  <c r="D27" i="10"/>
  <c r="E27" i="10"/>
  <c r="G27" i="10" s="1"/>
  <c r="F26" i="10"/>
  <c r="D26" i="10"/>
  <c r="E26" i="10"/>
  <c r="G26" i="10" s="1"/>
  <c r="F25" i="10"/>
  <c r="D25" i="10"/>
  <c r="E25" i="10"/>
  <c r="G25" i="10" s="1"/>
  <c r="F24" i="10"/>
  <c r="D24" i="10"/>
  <c r="E24" i="10"/>
  <c r="G24" i="10" s="1"/>
  <c r="F23" i="10"/>
  <c r="D23" i="10"/>
  <c r="E23" i="10"/>
  <c r="G23" i="10" s="1"/>
  <c r="F22" i="10"/>
  <c r="D22" i="10"/>
  <c r="E22" i="10"/>
  <c r="G22" i="10" s="1"/>
  <c r="F21" i="10"/>
  <c r="D21" i="10"/>
  <c r="E21" i="10"/>
  <c r="G21" i="10" s="1"/>
  <c r="F20" i="10"/>
  <c r="D20" i="10"/>
  <c r="E20" i="10"/>
  <c r="G20" i="10" s="1"/>
  <c r="F19" i="10"/>
  <c r="D19" i="10"/>
  <c r="E19" i="10"/>
  <c r="G19" i="10" s="1"/>
  <c r="F18" i="10"/>
  <c r="D18" i="10"/>
  <c r="E18" i="10"/>
  <c r="G18" i="10" s="1"/>
  <c r="F17" i="10"/>
  <c r="D17" i="10"/>
  <c r="E17" i="10"/>
  <c r="G17" i="10" s="1"/>
  <c r="F16" i="10"/>
  <c r="D16" i="10"/>
  <c r="E16" i="10"/>
  <c r="G16" i="10" s="1"/>
  <c r="F15" i="10"/>
  <c r="D15" i="10"/>
  <c r="E15" i="10"/>
  <c r="G15" i="10" s="1"/>
  <c r="F14" i="10"/>
  <c r="D14" i="10"/>
  <c r="E14" i="10"/>
  <c r="G14" i="10" s="1"/>
  <c r="F13" i="10"/>
  <c r="D13" i="10"/>
  <c r="E13" i="10"/>
  <c r="G13" i="10" s="1"/>
  <c r="F12" i="10"/>
  <c r="D12" i="10"/>
  <c r="E12" i="10"/>
  <c r="G12" i="10" s="1"/>
  <c r="F11" i="10"/>
  <c r="D11" i="10"/>
  <c r="E11" i="10" s="1"/>
  <c r="G11" i="10" s="1"/>
  <c r="F10" i="10"/>
  <c r="D10" i="10"/>
  <c r="E10" i="10" s="1"/>
  <c r="A3" i="10"/>
  <c r="N2" i="5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9" i="5"/>
  <c r="N40" i="5"/>
  <c r="N38" i="5"/>
  <c r="N41" i="5"/>
  <c r="M2" i="5"/>
  <c r="M3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9" i="5"/>
  <c r="M40" i="5"/>
  <c r="M38" i="5"/>
  <c r="M41" i="5"/>
  <c r="AD41" i="5"/>
  <c r="AJ41" i="5"/>
  <c r="AK41" i="5" s="1"/>
  <c r="AJ2" i="5"/>
  <c r="AK2" i="5"/>
  <c r="AD2" i="5" s="1"/>
  <c r="AJ4" i="5"/>
  <c r="AK4" i="5" s="1"/>
  <c r="AD4" i="5" s="1"/>
  <c r="AJ5" i="5"/>
  <c r="AK5" i="5" s="1"/>
  <c r="AD5" i="5"/>
  <c r="AJ6" i="5"/>
  <c r="AK6" i="5"/>
  <c r="AD6" i="5"/>
  <c r="AJ7" i="5"/>
  <c r="AK7" i="5"/>
  <c r="AJ8" i="5"/>
  <c r="AK8" i="5" s="1"/>
  <c r="AD8" i="5"/>
  <c r="AJ9" i="5"/>
  <c r="AK9" i="5"/>
  <c r="AD9" i="5"/>
  <c r="AJ10" i="5"/>
  <c r="AK10" i="5"/>
  <c r="AD10" i="5"/>
  <c r="AJ11" i="5"/>
  <c r="AK11" i="5" s="1"/>
  <c r="AD11" i="5"/>
  <c r="AJ12" i="5"/>
  <c r="AK12" i="5" s="1"/>
  <c r="AD12" i="5"/>
  <c r="AJ13" i="5"/>
  <c r="AK13" i="5"/>
  <c r="AD13" i="5"/>
  <c r="AJ14" i="5"/>
  <c r="AK14" i="5" s="1"/>
  <c r="AD14" i="5"/>
  <c r="AJ15" i="5"/>
  <c r="AK15" i="5"/>
  <c r="AD15" i="5"/>
  <c r="AJ16" i="5"/>
  <c r="AK16" i="5" s="1"/>
  <c r="AD16" i="5"/>
  <c r="AJ17" i="5"/>
  <c r="AK17" i="5" s="1"/>
  <c r="AD17" i="5"/>
  <c r="AJ18" i="5"/>
  <c r="AK18" i="5"/>
  <c r="AD18" i="5"/>
  <c r="AJ19" i="5"/>
  <c r="AK19" i="5"/>
  <c r="AD19" i="5"/>
  <c r="AJ20" i="5"/>
  <c r="AK20" i="5" s="1"/>
  <c r="AJ21" i="5"/>
  <c r="AK21" i="5"/>
  <c r="AD21" i="5"/>
  <c r="AJ22" i="5"/>
  <c r="AK22" i="5"/>
  <c r="AD22" i="5"/>
  <c r="AJ23" i="5"/>
  <c r="AK23" i="5" s="1"/>
  <c r="AD23" i="5"/>
  <c r="AJ24" i="5"/>
  <c r="AK24" i="5"/>
  <c r="AD24" i="5"/>
  <c r="AJ25" i="5"/>
  <c r="AK25" i="5"/>
  <c r="AJ26" i="5"/>
  <c r="AK26" i="5" s="1"/>
  <c r="AD26" i="5"/>
  <c r="AJ27" i="5"/>
  <c r="AK27" i="5"/>
  <c r="AJ28" i="5"/>
  <c r="AK28" i="5"/>
  <c r="AJ29" i="5"/>
  <c r="AK29" i="5"/>
  <c r="AD29" i="5"/>
  <c r="AJ30" i="5"/>
  <c r="AK30" i="5" s="1"/>
  <c r="AJ31" i="5"/>
  <c r="AK31" i="5" s="1"/>
  <c r="AD31" i="5"/>
  <c r="AJ32" i="5"/>
  <c r="AK32" i="5" s="1"/>
  <c r="AD32" i="5"/>
  <c r="AJ33" i="5"/>
  <c r="AK33" i="5"/>
  <c r="AD33" i="5"/>
  <c r="AJ34" i="5"/>
  <c r="AK34" i="5"/>
  <c r="AD34" i="5"/>
  <c r="AJ35" i="5"/>
  <c r="AK35" i="5" s="1"/>
  <c r="AJ36" i="5"/>
  <c r="AK36" i="5"/>
  <c r="AD36" i="5"/>
  <c r="AJ37" i="5"/>
  <c r="AK37" i="5"/>
  <c r="AD37" i="5"/>
  <c r="AJ39" i="5"/>
  <c r="AK39" i="5" s="1"/>
  <c r="AD39" i="5"/>
  <c r="AK40" i="5"/>
  <c r="AD40" i="5"/>
  <c r="Y41" i="5"/>
  <c r="Z41" i="5" s="1"/>
  <c r="AC38" i="5"/>
  <c r="AC41" i="5"/>
  <c r="AI41" i="5" s="1"/>
  <c r="S38" i="5"/>
  <c r="T38" i="5"/>
  <c r="P2" i="5"/>
  <c r="P3" i="5"/>
  <c r="P4" i="5"/>
  <c r="P5" i="5"/>
  <c r="P7" i="5"/>
  <c r="P6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1" i="5"/>
  <c r="P30" i="5"/>
  <c r="P32" i="5"/>
  <c r="P34" i="5"/>
  <c r="P33" i="5"/>
  <c r="P35" i="5"/>
  <c r="P36" i="5"/>
  <c r="P37" i="5"/>
  <c r="P40" i="5"/>
  <c r="P39" i="5"/>
  <c r="P38" i="5"/>
  <c r="P41" i="5"/>
  <c r="O41" i="5"/>
  <c r="J41" i="5"/>
  <c r="J38" i="5"/>
  <c r="J39" i="5"/>
  <c r="J40" i="5"/>
  <c r="O40" i="5"/>
  <c r="J37" i="5"/>
  <c r="J36" i="5"/>
  <c r="J35" i="5"/>
  <c r="O35" i="5"/>
  <c r="J33" i="5"/>
  <c r="O33" i="5"/>
  <c r="J34" i="5"/>
  <c r="J32" i="5"/>
  <c r="J30" i="5"/>
  <c r="J31" i="5"/>
  <c r="J29" i="5"/>
  <c r="J28" i="5"/>
  <c r="J27" i="5"/>
  <c r="O27" i="5"/>
  <c r="J26" i="5"/>
  <c r="J25" i="5"/>
  <c r="J24" i="5"/>
  <c r="J23" i="5"/>
  <c r="O23" i="5"/>
  <c r="Y23" i="5"/>
  <c r="Z23" i="5" s="1"/>
  <c r="J22" i="5"/>
  <c r="J21" i="5"/>
  <c r="J20" i="5"/>
  <c r="J19" i="5"/>
  <c r="O19" i="5"/>
  <c r="Y19" i="5"/>
  <c r="Z19" i="5" s="1"/>
  <c r="J18" i="5"/>
  <c r="O18" i="5"/>
  <c r="J17" i="5"/>
  <c r="J16" i="5"/>
  <c r="J15" i="5"/>
  <c r="O15" i="5"/>
  <c r="Y15" i="5"/>
  <c r="Z15" i="5" s="1"/>
  <c r="J14" i="5"/>
  <c r="J13" i="5"/>
  <c r="J12" i="5"/>
  <c r="O12" i="5"/>
  <c r="Y12" i="5"/>
  <c r="Z12" i="5"/>
  <c r="J11" i="5"/>
  <c r="J10" i="5"/>
  <c r="J9" i="5"/>
  <c r="J8" i="5"/>
  <c r="O8" i="5"/>
  <c r="Y8" i="5"/>
  <c r="Z8" i="5"/>
  <c r="J6" i="5"/>
  <c r="J7" i="5"/>
  <c r="J5" i="5"/>
  <c r="J4" i="5"/>
  <c r="J2" i="5"/>
  <c r="O3" i="5"/>
  <c r="AE2" i="5"/>
  <c r="AE3" i="5"/>
  <c r="AE4" i="5"/>
  <c r="AE5" i="5"/>
  <c r="AE7" i="5"/>
  <c r="AE6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1" i="5"/>
  <c r="AE30" i="5"/>
  <c r="AE32" i="5"/>
  <c r="AE34" i="5"/>
  <c r="AE33" i="5"/>
  <c r="AE35" i="5"/>
  <c r="AE36" i="5"/>
  <c r="AE37" i="5"/>
  <c r="AE40" i="5"/>
  <c r="AE39" i="5"/>
  <c r="AE38" i="5"/>
  <c r="AE41" i="5"/>
  <c r="A3" i="8"/>
  <c r="A4" i="8"/>
  <c r="A5" i="8"/>
  <c r="A6" i="8"/>
  <c r="A7" i="8"/>
  <c r="A8" i="8"/>
  <c r="A9" i="8"/>
  <c r="A10" i="8"/>
  <c r="A11" i="8"/>
  <c r="A12" i="8"/>
  <c r="A13" i="8"/>
  <c r="A2" i="8"/>
  <c r="D41" i="5"/>
  <c r="AG41" i="5" s="1"/>
  <c r="AB41" i="5"/>
  <c r="I41" i="5"/>
  <c r="S41" i="5"/>
  <c r="T41" i="5"/>
  <c r="W41" i="5"/>
  <c r="X41" i="5"/>
  <c r="I4" i="5"/>
  <c r="I5" i="5"/>
  <c r="I6" i="5"/>
  <c r="I12" i="5"/>
  <c r="I13" i="5"/>
  <c r="I14" i="5"/>
  <c r="I15" i="5"/>
  <c r="I16" i="5"/>
  <c r="I17" i="5"/>
  <c r="I19" i="5"/>
  <c r="I22" i="5"/>
  <c r="I24" i="5"/>
  <c r="I29" i="5"/>
  <c r="I31" i="5"/>
  <c r="I32" i="5"/>
  <c r="I36" i="5"/>
  <c r="I37" i="5"/>
  <c r="I40" i="5"/>
  <c r="I39" i="5"/>
  <c r="B4" i="1"/>
  <c r="C4" i="1" s="1"/>
  <c r="D13" i="5"/>
  <c r="AF13" i="5" s="1"/>
  <c r="D14" i="5"/>
  <c r="AF14" i="5" s="1"/>
  <c r="D15" i="5"/>
  <c r="AG15" i="5" s="1"/>
  <c r="D16" i="5"/>
  <c r="K16" i="5"/>
  <c r="D17" i="5"/>
  <c r="K17" i="5" s="1"/>
  <c r="D18" i="5"/>
  <c r="AG18" i="5" s="1"/>
  <c r="D19" i="5"/>
  <c r="K19" i="5"/>
  <c r="D20" i="5"/>
  <c r="AF20" i="5" s="1"/>
  <c r="I20" i="5"/>
  <c r="D21" i="5"/>
  <c r="K21" i="5"/>
  <c r="I21" i="5"/>
  <c r="D22" i="5"/>
  <c r="K22" i="5" s="1"/>
  <c r="D23" i="5"/>
  <c r="K23" i="5" s="1"/>
  <c r="I23" i="5"/>
  <c r="D24" i="5"/>
  <c r="K24" i="5" s="1"/>
  <c r="D25" i="5"/>
  <c r="AF25" i="5" s="1"/>
  <c r="AG25" i="5"/>
  <c r="I25" i="5"/>
  <c r="D26" i="5"/>
  <c r="AB26" i="5" s="1"/>
  <c r="I26" i="5"/>
  <c r="D27" i="5"/>
  <c r="AG27" i="5" s="1"/>
  <c r="K27" i="5"/>
  <c r="I27" i="5"/>
  <c r="D28" i="5"/>
  <c r="K28" i="5"/>
  <c r="I28" i="5"/>
  <c r="D29" i="5"/>
  <c r="K29" i="5"/>
  <c r="D31" i="5"/>
  <c r="AG31" i="5" s="1"/>
  <c r="D30" i="5"/>
  <c r="AF30" i="5" s="1"/>
  <c r="D32" i="5"/>
  <c r="K32" i="5"/>
  <c r="D34" i="5"/>
  <c r="AB34" i="5" s="1"/>
  <c r="I34" i="5"/>
  <c r="D33" i="5"/>
  <c r="AB33" i="5"/>
  <c r="D35" i="5"/>
  <c r="AG35" i="5" s="1"/>
  <c r="AF35" i="5"/>
  <c r="D36" i="5"/>
  <c r="AF36" i="5"/>
  <c r="D37" i="5"/>
  <c r="AB37" i="5" s="1"/>
  <c r="AF37" i="5"/>
  <c r="D40" i="5"/>
  <c r="K40" i="5"/>
  <c r="D39" i="5"/>
  <c r="K39" i="5"/>
  <c r="D38" i="5"/>
  <c r="AG38" i="5"/>
  <c r="D2" i="5"/>
  <c r="AF2" i="5" s="1"/>
  <c r="AB2" i="5"/>
  <c r="I3" i="5"/>
  <c r="I7" i="5"/>
  <c r="I8" i="5"/>
  <c r="W3" i="5"/>
  <c r="X3" i="5"/>
  <c r="W4" i="5"/>
  <c r="X4" i="5"/>
  <c r="W7" i="5"/>
  <c r="X7" i="5"/>
  <c r="W6" i="5"/>
  <c r="X6" i="5"/>
  <c r="W8" i="5"/>
  <c r="X8" i="5"/>
  <c r="W9" i="5"/>
  <c r="X9" i="5"/>
  <c r="W10" i="5"/>
  <c r="X10" i="5"/>
  <c r="W11" i="5"/>
  <c r="X11" i="5"/>
  <c r="W12" i="5"/>
  <c r="X12" i="5"/>
  <c r="W13" i="5"/>
  <c r="AC13" i="5"/>
  <c r="AH13" i="5" s="1"/>
  <c r="AI13" i="5"/>
  <c r="X13" i="5"/>
  <c r="W14" i="5"/>
  <c r="X14" i="5"/>
  <c r="W15" i="5"/>
  <c r="X15" i="5"/>
  <c r="W16" i="5"/>
  <c r="AC16" i="5"/>
  <c r="AI16" i="5" s="1"/>
  <c r="AH16" i="5"/>
  <c r="X16" i="5"/>
  <c r="W17" i="5"/>
  <c r="X17" i="5"/>
  <c r="W18" i="5"/>
  <c r="X18" i="5"/>
  <c r="W19" i="5"/>
  <c r="X19" i="5"/>
  <c r="W20" i="5"/>
  <c r="X20" i="5"/>
  <c r="W21" i="5"/>
  <c r="X21" i="5"/>
  <c r="W22" i="5"/>
  <c r="X22" i="5"/>
  <c r="W23" i="5"/>
  <c r="X23" i="5"/>
  <c r="W24" i="5"/>
  <c r="X24" i="5"/>
  <c r="W25" i="5"/>
  <c r="X25" i="5"/>
  <c r="W26" i="5"/>
  <c r="X26" i="5"/>
  <c r="W27" i="5"/>
  <c r="X27" i="5"/>
  <c r="W28" i="5"/>
  <c r="X28" i="5"/>
  <c r="W29" i="5"/>
  <c r="X29" i="5"/>
  <c r="W31" i="5"/>
  <c r="X31" i="5"/>
  <c r="W30" i="5"/>
  <c r="X30" i="5"/>
  <c r="W32" i="5"/>
  <c r="X32" i="5"/>
  <c r="W34" i="5"/>
  <c r="X34" i="5"/>
  <c r="W33" i="5"/>
  <c r="X33" i="5"/>
  <c r="W35" i="5"/>
  <c r="X35" i="5"/>
  <c r="W36" i="5"/>
  <c r="X36" i="5"/>
  <c r="W37" i="5"/>
  <c r="X37" i="5"/>
  <c r="W40" i="5"/>
  <c r="X40" i="5"/>
  <c r="W39" i="5"/>
  <c r="X39" i="5"/>
  <c r="W38" i="5"/>
  <c r="X38" i="5"/>
  <c r="X2" i="5"/>
  <c r="W2" i="5"/>
  <c r="S3" i="5"/>
  <c r="T3" i="5"/>
  <c r="S4" i="5"/>
  <c r="AC4" i="5"/>
  <c r="T4" i="5"/>
  <c r="S5" i="5"/>
  <c r="AC5" i="5"/>
  <c r="AI5" i="5" s="1"/>
  <c r="T5" i="5"/>
  <c r="S7" i="5"/>
  <c r="T7" i="5"/>
  <c r="S6" i="5"/>
  <c r="T6" i="5"/>
  <c r="S8" i="5"/>
  <c r="T8" i="5"/>
  <c r="S9" i="5"/>
  <c r="T9" i="5"/>
  <c r="S10" i="5"/>
  <c r="T10" i="5"/>
  <c r="S11" i="5"/>
  <c r="T11" i="5"/>
  <c r="S12" i="5"/>
  <c r="T12" i="5"/>
  <c r="S13" i="5"/>
  <c r="T13" i="5"/>
  <c r="S14" i="5"/>
  <c r="T14" i="5"/>
  <c r="S15" i="5"/>
  <c r="T15" i="5"/>
  <c r="S16" i="5"/>
  <c r="T16" i="5"/>
  <c r="S17" i="5"/>
  <c r="T17" i="5"/>
  <c r="S18" i="5"/>
  <c r="T18" i="5"/>
  <c r="S19" i="5"/>
  <c r="AC19" i="5"/>
  <c r="AH19" i="5" s="1"/>
  <c r="T19" i="5"/>
  <c r="S20" i="5"/>
  <c r="T20" i="5"/>
  <c r="AD20" i="5"/>
  <c r="S21" i="5"/>
  <c r="T21" i="5"/>
  <c r="AC21" i="5"/>
  <c r="AH21" i="5" s="1"/>
  <c r="S22" i="5"/>
  <c r="T22" i="5"/>
  <c r="S23" i="5"/>
  <c r="T23" i="5"/>
  <c r="AC23" i="5"/>
  <c r="AH23" i="5" s="1"/>
  <c r="S24" i="5"/>
  <c r="T24" i="5"/>
  <c r="S25" i="5"/>
  <c r="T25" i="5"/>
  <c r="AD25" i="5"/>
  <c r="S26" i="5"/>
  <c r="T26" i="5"/>
  <c r="S27" i="5"/>
  <c r="T27" i="5"/>
  <c r="AD27" i="5"/>
  <c r="S28" i="5"/>
  <c r="T28" i="5"/>
  <c r="AD28" i="5"/>
  <c r="S29" i="5"/>
  <c r="AC29" i="5"/>
  <c r="AI29" i="5" s="1"/>
  <c r="T29" i="5"/>
  <c r="S31" i="5"/>
  <c r="T31" i="5"/>
  <c r="S30" i="5"/>
  <c r="AD30" i="5"/>
  <c r="T30" i="5"/>
  <c r="S32" i="5"/>
  <c r="T32" i="5"/>
  <c r="S34" i="5"/>
  <c r="T34" i="5"/>
  <c r="AC34" i="5"/>
  <c r="AI34" i="5" s="1"/>
  <c r="S33" i="5"/>
  <c r="T33" i="5"/>
  <c r="S35" i="5"/>
  <c r="T35" i="5"/>
  <c r="S36" i="5"/>
  <c r="T36" i="5"/>
  <c r="S37" i="5"/>
  <c r="T37" i="5"/>
  <c r="S40" i="5"/>
  <c r="AC40" i="5"/>
  <c r="AI40" i="5"/>
  <c r="T40" i="5"/>
  <c r="S39" i="5"/>
  <c r="T39" i="5"/>
  <c r="T2" i="5"/>
  <c r="S2" i="5"/>
  <c r="I10" i="5"/>
  <c r="I9" i="5"/>
  <c r="I2" i="5"/>
  <c r="O24" i="5"/>
  <c r="O7" i="5"/>
  <c r="O9" i="5"/>
  <c r="Y9" i="5"/>
  <c r="Z9" i="5" s="1"/>
  <c r="O11" i="5"/>
  <c r="Y11" i="5"/>
  <c r="Z11" i="5"/>
  <c r="O14" i="5"/>
  <c r="Y14" i="5"/>
  <c r="Z14" i="5" s="1"/>
  <c r="O16" i="5"/>
  <c r="O20" i="5"/>
  <c r="Y20" i="5"/>
  <c r="Z20" i="5" s="1"/>
  <c r="O25" i="5"/>
  <c r="Y25" i="5"/>
  <c r="Z25" i="5"/>
  <c r="O28" i="5"/>
  <c r="O32" i="5"/>
  <c r="O36" i="5"/>
  <c r="O21" i="5"/>
  <c r="O29" i="5"/>
  <c r="O34" i="5"/>
  <c r="O37" i="5"/>
  <c r="O39" i="5"/>
  <c r="Y39" i="5"/>
  <c r="Z39" i="5"/>
  <c r="O5" i="5"/>
  <c r="O26" i="5"/>
  <c r="O30" i="5"/>
  <c r="O10" i="5"/>
  <c r="Y10" i="5"/>
  <c r="Z10" i="5"/>
  <c r="O6" i="5"/>
  <c r="O13" i="5"/>
  <c r="O17" i="5"/>
  <c r="Y17" i="5"/>
  <c r="Z17" i="5" s="1"/>
  <c r="I33" i="5"/>
  <c r="O38" i="5"/>
  <c r="AJ38" i="5"/>
  <c r="AK38" i="5" s="1"/>
  <c r="Y33" i="5"/>
  <c r="Z33" i="5" s="1"/>
  <c r="AC33" i="5"/>
  <c r="AH33" i="5" s="1"/>
  <c r="O31" i="5"/>
  <c r="AC31" i="5"/>
  <c r="AH31" i="5" s="1"/>
  <c r="AI31" i="5"/>
  <c r="AC36" i="5"/>
  <c r="AH36" i="5"/>
  <c r="Y36" i="5"/>
  <c r="Z36" i="5"/>
  <c r="O22" i="5"/>
  <c r="Y22" i="5"/>
  <c r="Z22" i="5"/>
  <c r="AD35" i="5"/>
  <c r="AC22" i="5"/>
  <c r="AI22" i="5" s="1"/>
  <c r="Y27" i="5"/>
  <c r="Z27" i="5" s="1"/>
  <c r="I30" i="5"/>
  <c r="Y18" i="5"/>
  <c r="Z18" i="5" s="1"/>
  <c r="AC18" i="5"/>
  <c r="AI18" i="5"/>
  <c r="I18" i="5"/>
  <c r="AC20" i="5"/>
  <c r="AH20" i="5"/>
  <c r="Y34" i="5"/>
  <c r="Z34" i="5"/>
  <c r="Y40" i="5"/>
  <c r="Z40" i="5"/>
  <c r="Y31" i="5"/>
  <c r="Z31" i="5"/>
  <c r="Y7" i="5"/>
  <c r="Z7" i="5"/>
  <c r="Y26" i="5"/>
  <c r="Z26" i="5"/>
  <c r="AC26" i="5"/>
  <c r="Y21" i="5"/>
  <c r="Z21" i="5" s="1"/>
  <c r="Y16" i="5"/>
  <c r="Z16" i="5" s="1"/>
  <c r="Y24" i="5"/>
  <c r="Z24" i="5" s="1"/>
  <c r="AC24" i="5"/>
  <c r="AI24" i="5" s="1"/>
  <c r="I38" i="5"/>
  <c r="AC39" i="5"/>
  <c r="AI39" i="5" s="1"/>
  <c r="AH39" i="5"/>
  <c r="AC35" i="5"/>
  <c r="AH35" i="5"/>
  <c r="Y35" i="5"/>
  <c r="Z35" i="5"/>
  <c r="AC10" i="5"/>
  <c r="AH10" i="5"/>
  <c r="Y5" i="5"/>
  <c r="Z5" i="5"/>
  <c r="Y37" i="5"/>
  <c r="Z37" i="5"/>
  <c r="AC37" i="5"/>
  <c r="AH37" i="5" s="1"/>
  <c r="AI37" i="5"/>
  <c r="Y32" i="5"/>
  <c r="Z32" i="5"/>
  <c r="AC32" i="5"/>
  <c r="AI32" i="5"/>
  <c r="AC15" i="5"/>
  <c r="AI15" i="5"/>
  <c r="AC25" i="5"/>
  <c r="AH25" i="5" s="1"/>
  <c r="AI25" i="5"/>
  <c r="AC14" i="5"/>
  <c r="AH14" i="5"/>
  <c r="Y30" i="5"/>
  <c r="Z30" i="5"/>
  <c r="AC12" i="5"/>
  <c r="AH12" i="5"/>
  <c r="AC8" i="5"/>
  <c r="AH8" i="5"/>
  <c r="Y38" i="5"/>
  <c r="Z38" i="5"/>
  <c r="AD38" i="5"/>
  <c r="Y13" i="5"/>
  <c r="Z13" i="5" s="1"/>
  <c r="Y29" i="5"/>
  <c r="Z29" i="5" s="1"/>
  <c r="AC28" i="5"/>
  <c r="AH28" i="5" s="1"/>
  <c r="Y28" i="5"/>
  <c r="Z28" i="5" s="1"/>
  <c r="AC9" i="5"/>
  <c r="AI9" i="5" s="1"/>
  <c r="Y6" i="5"/>
  <c r="Z6" i="5" s="1"/>
  <c r="AC6" i="5"/>
  <c r="AH6" i="5" s="1"/>
  <c r="G44" i="11"/>
  <c r="AF5" i="5"/>
  <c r="O4" i="5"/>
  <c r="Y4" i="5" s="1"/>
  <c r="Z4" i="5" s="1"/>
  <c r="G34" i="11"/>
  <c r="I35" i="5"/>
  <c r="I11" i="5"/>
  <c r="AF17" i="5"/>
  <c r="AG9" i="5"/>
  <c r="AD7" i="5"/>
  <c r="AC7" i="5"/>
  <c r="AH7" i="5" s="1"/>
  <c r="AI7" i="5"/>
  <c r="AC30" i="5"/>
  <c r="AI30" i="5" s="1"/>
  <c r="AC27" i="5"/>
  <c r="AI27" i="5"/>
  <c r="AC17" i="5"/>
  <c r="AH17" i="5" s="1"/>
  <c r="AC11" i="5"/>
  <c r="AI11" i="5"/>
  <c r="K4" i="4"/>
  <c r="K8" i="4"/>
  <c r="K9" i="4"/>
  <c r="K33" i="5"/>
  <c r="AB15" i="5"/>
  <c r="AI26" i="5"/>
  <c r="AH26" i="5"/>
  <c r="AB27" i="5"/>
  <c r="AB32" i="5"/>
  <c r="AG19" i="5"/>
  <c r="AB5" i="5"/>
  <c r="AI6" i="5"/>
  <c r="AG29" i="5"/>
  <c r="AB6" i="5"/>
  <c r="AI8" i="5"/>
  <c r="AI17" i="5"/>
  <c r="AH32" i="5"/>
  <c r="AH30" i="5"/>
  <c r="AB36" i="5"/>
  <c r="AG6" i="5"/>
  <c r="AG33" i="5"/>
  <c r="AF18" i="5"/>
  <c r="AF9" i="5"/>
  <c r="AF29" i="5"/>
  <c r="K9" i="5"/>
  <c r="AB22" i="5"/>
  <c r="AB29" i="5"/>
  <c r="AI23" i="5"/>
  <c r="AG12" i="5"/>
  <c r="AB19" i="5"/>
  <c r="AB21" i="5"/>
  <c r="AF33" i="5"/>
  <c r="AF19" i="5"/>
  <c r="AB39" i="5"/>
  <c r="AG39" i="5"/>
  <c r="AI20" i="5"/>
  <c r="AG16" i="5"/>
  <c r="AB17" i="5"/>
  <c r="AB14" i="5"/>
  <c r="AH15" i="5"/>
  <c r="AI10" i="5"/>
  <c r="AF16" i="5"/>
  <c r="AG17" i="5"/>
  <c r="AI14" i="5"/>
  <c r="O2" i="5"/>
  <c r="Y2" i="5" s="1"/>
  <c r="Z2" i="5" s="1"/>
  <c r="AB16" i="5"/>
  <c r="K7" i="5"/>
  <c r="AG7" i="5"/>
  <c r="AF28" i="5"/>
  <c r="AG28" i="5"/>
  <c r="AB28" i="5"/>
  <c r="AF32" i="5"/>
  <c r="AG32" i="5"/>
  <c r="AI12" i="5"/>
  <c r="AH11" i="5"/>
  <c r="K20" i="5"/>
  <c r="AH27" i="5"/>
  <c r="AG21" i="5"/>
  <c r="K13" i="5"/>
  <c r="K6" i="5"/>
  <c r="K25" i="5"/>
  <c r="AB25" i="5"/>
  <c r="AH22" i="5"/>
  <c r="AI28" i="5"/>
  <c r="AH18" i="5"/>
  <c r="AF21" i="5"/>
  <c r="AG14" i="5"/>
  <c r="AH24" i="5"/>
  <c r="AF38" i="5"/>
  <c r="AG30" i="5"/>
  <c r="AG36" i="5"/>
  <c r="K36" i="5"/>
  <c r="AH38" i="5"/>
  <c r="AI38" i="5"/>
  <c r="K38" i="5"/>
  <c r="AI35" i="5"/>
  <c r="K35" i="5"/>
  <c r="AG40" i="5"/>
  <c r="AI36" i="5"/>
  <c r="AB35" i="5"/>
  <c r="AF39" i="5"/>
  <c r="AB38" i="5"/>
  <c r="AF40" i="5"/>
  <c r="AB40" i="5"/>
  <c r="AG37" i="5"/>
  <c r="AB11" i="5"/>
  <c r="AG11" i="5"/>
  <c r="AH40" i="5"/>
  <c r="AF4" i="5"/>
  <c r="C40" i="6" l="1"/>
  <c r="C37" i="6"/>
  <c r="F20" i="6"/>
  <c r="AH5" i="13"/>
  <c r="AI5" i="13"/>
  <c r="A37" i="6"/>
  <c r="AI4" i="13"/>
  <c r="AH4" i="13"/>
  <c r="C20" i="6"/>
  <c r="AB3" i="5"/>
  <c r="K20" i="4"/>
  <c r="K21" i="4"/>
  <c r="K22" i="4" s="1"/>
  <c r="K34" i="5"/>
  <c r="AF10" i="5"/>
  <c r="AF31" i="5"/>
  <c r="K30" i="5"/>
  <c r="AB12" i="5"/>
  <c r="K2" i="5"/>
  <c r="AG24" i="5"/>
  <c r="AI4" i="5"/>
  <c r="AF12" i="5"/>
  <c r="K37" i="5"/>
  <c r="K14" i="5"/>
  <c r="AF22" i="5"/>
  <c r="K31" i="5"/>
  <c r="AB31" i="5"/>
  <c r="K10" i="5"/>
  <c r="AG22" i="5"/>
  <c r="AF24" i="5"/>
  <c r="AI19" i="5"/>
  <c r="K41" i="5"/>
  <c r="AB13" i="5"/>
  <c r="AG13" i="5"/>
  <c r="AG10" i="5"/>
  <c r="K4" i="5"/>
  <c r="AF27" i="5"/>
  <c r="AI21" i="5"/>
  <c r="AF41" i="5"/>
  <c r="AG4" i="5"/>
  <c r="AH4" i="5" s="1"/>
  <c r="AB24" i="5"/>
  <c r="AG5" i="5"/>
  <c r="AC3" i="5"/>
  <c r="AH3" i="5" s="1"/>
  <c r="Y3" i="5"/>
  <c r="Z3" i="5" s="1"/>
  <c r="E73" i="10"/>
  <c r="G73" i="10" s="1"/>
  <c r="G10" i="10"/>
  <c r="C5" i="1"/>
  <c r="D4" i="1"/>
  <c r="F5" i="6"/>
  <c r="B5" i="1"/>
  <c r="B31" i="1" s="1"/>
  <c r="AF8" i="5"/>
  <c r="E73" i="11"/>
  <c r="G73" i="11" s="1"/>
  <c r="K3" i="5"/>
  <c r="AG8" i="5"/>
  <c r="K26" i="5"/>
  <c r="AB20" i="5"/>
  <c r="AH34" i="5"/>
  <c r="AB18" i="5"/>
  <c r="K15" i="5"/>
  <c r="AF15" i="5"/>
  <c r="G10" i="12"/>
  <c r="AF23" i="5"/>
  <c r="AH9" i="5"/>
  <c r="AB23" i="5"/>
  <c r="AI33" i="5"/>
  <c r="AH29" i="5"/>
  <c r="AH5" i="5"/>
  <c r="AF34" i="5"/>
  <c r="AB30" i="5"/>
  <c r="AF26" i="5"/>
  <c r="AG23" i="5"/>
  <c r="AG20" i="5"/>
  <c r="K18" i="5"/>
  <c r="AH41" i="5"/>
  <c r="AC2" i="5"/>
  <c r="C2" i="6" s="1"/>
  <c r="AB8" i="5"/>
  <c r="AG26" i="5"/>
  <c r="AG34" i="5"/>
  <c r="AG2" i="5"/>
  <c r="C22" i="6" s="1"/>
  <c r="F30" i="6" l="1"/>
  <c r="G12" i="8" s="1"/>
  <c r="F25" i="6"/>
  <c r="G7" i="8" s="1"/>
  <c r="F28" i="6"/>
  <c r="G10" i="8" s="1"/>
  <c r="F23" i="6"/>
  <c r="G5" i="8" s="1"/>
  <c r="F31" i="6"/>
  <c r="G13" i="8" s="1"/>
  <c r="F24" i="6"/>
  <c r="G6" i="8" s="1"/>
  <c r="F26" i="6"/>
  <c r="G8" i="8" s="1"/>
  <c r="F29" i="6"/>
  <c r="G11" i="8" s="1"/>
  <c r="F27" i="6"/>
  <c r="G9" i="8" s="1"/>
  <c r="F22" i="6"/>
  <c r="G4" i="8" s="1"/>
  <c r="F21" i="6"/>
  <c r="G3" i="8" s="1"/>
  <c r="C24" i="6"/>
  <c r="E24" i="6" s="1"/>
  <c r="E6" i="8" s="1"/>
  <c r="C25" i="6"/>
  <c r="D25" i="6" s="1"/>
  <c r="D7" i="8" s="1"/>
  <c r="C26" i="6"/>
  <c r="E26" i="6" s="1"/>
  <c r="E8" i="8" s="1"/>
  <c r="C31" i="6"/>
  <c r="B13" i="8" s="1"/>
  <c r="C29" i="6"/>
  <c r="B11" i="8" s="1"/>
  <c r="C27" i="6"/>
  <c r="E27" i="6" s="1"/>
  <c r="E9" i="8" s="1"/>
  <c r="C30" i="6"/>
  <c r="B12" i="8" s="1"/>
  <c r="C28" i="6"/>
  <c r="D28" i="6" s="1"/>
  <c r="D10" i="8" s="1"/>
  <c r="C23" i="6"/>
  <c r="B5" i="8" s="1"/>
  <c r="C31" i="1"/>
  <c r="C32" i="1" s="1"/>
  <c r="C21" i="6"/>
  <c r="E21" i="6" s="1"/>
  <c r="AI3" i="5"/>
  <c r="AI2" i="5"/>
  <c r="B4" i="8"/>
  <c r="AH2" i="5"/>
  <c r="B32" i="1"/>
  <c r="D5" i="1"/>
  <c r="D31" i="1" s="1"/>
  <c r="E4" i="1"/>
  <c r="G2" i="8"/>
  <c r="D20" i="6"/>
  <c r="D2" i="8" s="1"/>
  <c r="E20" i="6"/>
  <c r="B2" i="8"/>
  <c r="G23" i="6" l="1"/>
  <c r="H5" i="8" s="1"/>
  <c r="G27" i="6"/>
  <c r="H9" i="8" s="1"/>
  <c r="G31" i="6"/>
  <c r="H13" i="8" s="1"/>
  <c r="G24" i="6"/>
  <c r="H6" i="8" s="1"/>
  <c r="G28" i="6"/>
  <c r="H10" i="8" s="1"/>
  <c r="G25" i="6"/>
  <c r="H7" i="8" s="1"/>
  <c r="G29" i="6"/>
  <c r="H11" i="8" s="1"/>
  <c r="G22" i="6"/>
  <c r="H4" i="8" s="1"/>
  <c r="G26" i="6"/>
  <c r="H8" i="8" s="1"/>
  <c r="G30" i="6"/>
  <c r="H12" i="8" s="1"/>
  <c r="G21" i="6"/>
  <c r="H3" i="8" s="1"/>
  <c r="G20" i="6"/>
  <c r="E3" i="8"/>
  <c r="D27" i="6"/>
  <c r="D9" i="8" s="1"/>
  <c r="B9" i="8"/>
  <c r="E25" i="6"/>
  <c r="E7" i="8" s="1"/>
  <c r="B7" i="8"/>
  <c r="C34" i="6"/>
  <c r="E28" i="6"/>
  <c r="E10" i="8" s="1"/>
  <c r="D29" i="6"/>
  <c r="D11" i="8" s="1"/>
  <c r="D21" i="6"/>
  <c r="D3" i="8" s="1"/>
  <c r="A34" i="6"/>
  <c r="E31" i="6"/>
  <c r="E13" i="8" s="1"/>
  <c r="B3" i="8"/>
  <c r="D24" i="6"/>
  <c r="D6" i="8" s="1"/>
  <c r="F34" i="6"/>
  <c r="D26" i="6"/>
  <c r="D8" i="8" s="1"/>
  <c r="C17" i="6"/>
  <c r="C11" i="8" s="1"/>
  <c r="B6" i="8"/>
  <c r="B10" i="8"/>
  <c r="B8" i="8"/>
  <c r="D30" i="6"/>
  <c r="D12" i="8" s="1"/>
  <c r="E29" i="6"/>
  <c r="E11" i="8" s="1"/>
  <c r="D23" i="6"/>
  <c r="D5" i="8" s="1"/>
  <c r="D22" i="6"/>
  <c r="D4" i="8" s="1"/>
  <c r="E30" i="6"/>
  <c r="E12" i="8" s="1"/>
  <c r="D31" i="6"/>
  <c r="D13" i="8" s="1"/>
  <c r="E23" i="6"/>
  <c r="E5" i="8" s="1"/>
  <c r="E22" i="6"/>
  <c r="E4" i="8" s="1"/>
  <c r="D32" i="1"/>
  <c r="F4" i="1"/>
  <c r="E5" i="1"/>
  <c r="E31" i="1" s="1"/>
  <c r="G5" i="6"/>
  <c r="E5" i="6"/>
  <c r="E2" i="8"/>
  <c r="C3" i="8" l="1"/>
  <c r="C7" i="8"/>
  <c r="C13" i="8"/>
  <c r="C12" i="8"/>
  <c r="C4" i="8"/>
  <c r="C2" i="8"/>
  <c r="I13" i="8"/>
  <c r="I5" i="8"/>
  <c r="G17" i="6"/>
  <c r="F5" i="8" s="1"/>
  <c r="C8" i="8"/>
  <c r="C5" i="8"/>
  <c r="C9" i="8"/>
  <c r="I2" i="8"/>
  <c r="C6" i="8"/>
  <c r="C10" i="8"/>
  <c r="I6" i="8"/>
  <c r="I7" i="8"/>
  <c r="I10" i="8"/>
  <c r="I11" i="8"/>
  <c r="I9" i="8"/>
  <c r="I3" i="8"/>
  <c r="I12" i="8"/>
  <c r="I4" i="8"/>
  <c r="H2" i="8"/>
  <c r="I8" i="8"/>
  <c r="E32" i="1"/>
  <c r="F5" i="1"/>
  <c r="F31" i="1" s="1"/>
  <c r="G4" i="1"/>
  <c r="F7" i="8" l="1"/>
  <c r="F4" i="8"/>
  <c r="F12" i="8"/>
  <c r="F10" i="8"/>
  <c r="F13" i="8"/>
  <c r="F9" i="8"/>
  <c r="F11" i="8"/>
  <c r="F6" i="8"/>
  <c r="F2" i="8"/>
  <c r="F8" i="8"/>
  <c r="F3" i="8"/>
  <c r="H4" i="1"/>
  <c r="G5" i="1"/>
  <c r="G31" i="1" s="1"/>
  <c r="F32" i="1"/>
  <c r="G32" i="1" l="1"/>
  <c r="I4" i="1"/>
  <c r="H5" i="1"/>
  <c r="H31" i="1" s="1"/>
  <c r="H32" i="1" l="1"/>
  <c r="J4" i="1"/>
  <c r="I5" i="1"/>
  <c r="I31" i="1" s="1"/>
  <c r="I32" i="1" l="1"/>
  <c r="K4" i="1"/>
  <c r="J5" i="1"/>
  <c r="J31" i="1" s="1"/>
  <c r="J32" i="1" l="1"/>
  <c r="L4" i="1"/>
  <c r="K5" i="1"/>
  <c r="K31" i="1" s="1"/>
  <c r="K32" i="1" l="1"/>
  <c r="L5" i="1"/>
  <c r="L31" i="1" s="1"/>
  <c r="M4" i="1"/>
  <c r="M5" i="1" l="1"/>
  <c r="M31" i="1" s="1"/>
  <c r="N4" i="1"/>
  <c r="L32" i="1"/>
  <c r="N5" i="1" l="1"/>
  <c r="N31" i="1" s="1"/>
  <c r="O4" i="1"/>
  <c r="M32" i="1"/>
  <c r="O5" i="1" l="1"/>
  <c r="O31" i="1" s="1"/>
  <c r="P4" i="1"/>
  <c r="N32" i="1"/>
  <c r="Q4" i="1" l="1"/>
  <c r="P5" i="1"/>
  <c r="P31" i="1" s="1"/>
  <c r="O32" i="1"/>
  <c r="P32" i="1" l="1"/>
  <c r="Q5" i="1"/>
  <c r="Q31" i="1" s="1"/>
  <c r="R4" i="1"/>
  <c r="S4" i="1" l="1"/>
  <c r="R5" i="1"/>
  <c r="R31" i="1" s="1"/>
  <c r="Q32" i="1"/>
  <c r="R32" i="1" l="1"/>
  <c r="S5" i="1"/>
  <c r="S31" i="1" s="1"/>
  <c r="T4" i="1"/>
  <c r="U4" i="1" l="1"/>
  <c r="T5" i="1"/>
  <c r="T31" i="1" s="1"/>
  <c r="S32" i="1"/>
  <c r="T32" i="1" l="1"/>
  <c r="U5" i="1"/>
  <c r="U31" i="1" s="1"/>
  <c r="V4" i="1"/>
  <c r="W4" i="1" l="1"/>
  <c r="V5" i="1"/>
  <c r="V31" i="1" s="1"/>
  <c r="U32" i="1"/>
  <c r="V32" i="1" l="1"/>
  <c r="X4" i="1"/>
  <c r="W5" i="1"/>
  <c r="W31" i="1" s="1"/>
  <c r="W32" i="1" l="1"/>
  <c r="Y4" i="1"/>
  <c r="X5" i="1"/>
  <c r="X31" i="1" s="1"/>
  <c r="Y5" i="1" l="1"/>
  <c r="Y31" i="1" s="1"/>
  <c r="Z4" i="1"/>
  <c r="X32" i="1"/>
  <c r="Z5" i="1" l="1"/>
  <c r="Z31" i="1" s="1"/>
  <c r="AA4" i="1"/>
  <c r="Y32" i="1"/>
  <c r="AA5" i="1" l="1"/>
  <c r="AA31" i="1" s="1"/>
  <c r="AB4" i="1"/>
  <c r="Z32" i="1"/>
  <c r="AC4" i="1" l="1"/>
  <c r="AB5" i="1"/>
  <c r="AB31" i="1" s="1"/>
  <c r="AA32" i="1"/>
  <c r="AB32" i="1" l="1"/>
  <c r="AD4" i="1"/>
  <c r="AC5" i="1"/>
  <c r="AC31" i="1" s="1"/>
  <c r="AD5" i="1" l="1"/>
  <c r="AD31" i="1" s="1"/>
  <c r="AE4" i="1"/>
  <c r="AC32" i="1"/>
  <c r="AF4" i="1" l="1"/>
  <c r="AE5" i="1"/>
  <c r="AE31" i="1" s="1"/>
  <c r="AD32" i="1"/>
  <c r="AE32" i="1" l="1"/>
  <c r="AF5" i="1"/>
  <c r="AF31" i="1" s="1"/>
  <c r="J35" i="1"/>
  <c r="AF32" i="1" l="1"/>
  <c r="R35" i="1"/>
</calcChain>
</file>

<file path=xl/sharedStrings.xml><?xml version="1.0" encoding="utf-8"?>
<sst xmlns="http://schemas.openxmlformats.org/spreadsheetml/2006/main" count="633" uniqueCount="369">
  <si>
    <t>Pâques</t>
  </si>
  <si>
    <t>Lundi de Pâques</t>
  </si>
  <si>
    <t>Ascension</t>
  </si>
  <si>
    <t>Pentecôte</t>
  </si>
  <si>
    <t>Assomption</t>
  </si>
  <si>
    <t>Toussaint</t>
  </si>
  <si>
    <t>Armistice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</si>
  <si>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</si>
  <si>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</si>
  <si>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</si>
  <si>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</si>
  <si>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</si>
  <si>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</si>
  <si>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</si>
  <si>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</si>
  <si>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</si>
  <si>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</si>
  <si>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</si>
  <si>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</si>
  <si>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</si>
  <si>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</si>
  <si>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</si>
  <si>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</si>
  <si>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</si>
  <si>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</si>
  <si>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</si>
  <si>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Nom du groupe</t>
  </si>
  <si>
    <t>Convention</t>
  </si>
  <si>
    <t>Sous-réserve</t>
  </si>
  <si>
    <t>Statut</t>
  </si>
  <si>
    <t>Taux d'occupation</t>
  </si>
  <si>
    <t>Moyenne nuitées / pax</t>
  </si>
  <si>
    <t>Nbr total 
réservations</t>
  </si>
  <si>
    <t>Nbr
de nuit(s)</t>
  </si>
  <si>
    <t>Nbr pax / jour</t>
  </si>
  <si>
    <t>Objectif 
nuitées</t>
  </si>
  <si>
    <t>Total 
pax</t>
  </si>
  <si>
    <t>Total 
nuits</t>
  </si>
  <si>
    <t>Total 
nuitées</t>
  </si>
  <si>
    <t>Nuitées
Sous-réserve</t>
  </si>
  <si>
    <t>Nuitées
Demande de convention</t>
  </si>
  <si>
    <t>Nuitées
Convention</t>
  </si>
  <si>
    <t>Taux d'occupation 
moyen / mois</t>
  </si>
  <si>
    <t>Moyenne 
pax / nuit</t>
  </si>
  <si>
    <t>Total nuitées 
/ mois</t>
  </si>
  <si>
    <t>Moyenne de nuitées</t>
  </si>
  <si>
    <t>Taux d'occupation 
moyen</t>
  </si>
  <si>
    <t>Effectif reçu</t>
  </si>
  <si>
    <t>Cat</t>
  </si>
  <si>
    <t>Orgn</t>
  </si>
  <si>
    <t>Effectif facturé</t>
  </si>
  <si>
    <t>Dem convention</t>
  </si>
  <si>
    <t>IME</t>
  </si>
  <si>
    <t>ASS</t>
  </si>
  <si>
    <t>SPT</t>
  </si>
  <si>
    <t>SEM</t>
  </si>
  <si>
    <t>ALSH</t>
  </si>
  <si>
    <t>FAM</t>
  </si>
  <si>
    <t>BEL</t>
  </si>
  <si>
    <t>GB</t>
  </si>
  <si>
    <t>Liste
Cat</t>
  </si>
  <si>
    <t>Liste 
Orgn</t>
  </si>
  <si>
    <t>Liste Mois</t>
  </si>
  <si>
    <t>Liste Fériés</t>
  </si>
  <si>
    <t>Liste 
Années</t>
  </si>
  <si>
    <t>Nuitées réalisées</t>
  </si>
  <si>
    <t>Adultes</t>
  </si>
  <si>
    <t>Enfants</t>
  </si>
  <si>
    <t>Base de données groupes</t>
  </si>
  <si>
    <t>Liste
Reg</t>
  </si>
  <si>
    <t>DP</t>
  </si>
  <si>
    <t>PC</t>
  </si>
  <si>
    <t>NPD</t>
  </si>
  <si>
    <t>NS</t>
  </si>
  <si>
    <t>Tarifs Adultes</t>
  </si>
  <si>
    <t>Nbr de nuitées</t>
  </si>
  <si>
    <t>HOT</t>
  </si>
  <si>
    <t>Taxe séjour</t>
  </si>
  <si>
    <t>Tarifs
Enfants</t>
  </si>
  <si>
    <t>Gratuité annuelle</t>
  </si>
  <si>
    <t>Chiffre d'affaire annuel</t>
  </si>
  <si>
    <t>Taxe de séjour annuelle</t>
  </si>
  <si>
    <r>
      <t xml:space="preserve">DP </t>
    </r>
    <r>
      <rPr>
        <b/>
        <sz val="10"/>
        <color indexed="10"/>
        <rFont val="Times New Roman"/>
        <family val="1"/>
      </rPr>
      <t>HS</t>
    </r>
  </si>
  <si>
    <r>
      <t xml:space="preserve">NPD </t>
    </r>
    <r>
      <rPr>
        <b/>
        <sz val="10"/>
        <color indexed="10"/>
        <rFont val="Times New Roman"/>
        <family val="1"/>
      </rPr>
      <t>HS</t>
    </r>
  </si>
  <si>
    <r>
      <t xml:space="preserve">NS </t>
    </r>
    <r>
      <rPr>
        <b/>
        <sz val="10"/>
        <color indexed="10"/>
        <rFont val="Times New Roman"/>
        <family val="1"/>
      </rPr>
      <t>HS</t>
    </r>
  </si>
  <si>
    <r>
      <t xml:space="preserve">PC </t>
    </r>
    <r>
      <rPr>
        <b/>
        <sz val="10"/>
        <color indexed="10"/>
        <rFont val="Times New Roman"/>
        <family val="1"/>
      </rPr>
      <t>HS</t>
    </r>
  </si>
  <si>
    <t>Nbr de nuit(s)</t>
  </si>
  <si>
    <t>Date de départ</t>
  </si>
  <si>
    <t>Date d'arrivée</t>
  </si>
  <si>
    <t>Effectif reçu adlt(s)</t>
  </si>
  <si>
    <t>Effectif reçu enft(s)</t>
  </si>
  <si>
    <t>Perte effectif adlt(s)</t>
  </si>
  <si>
    <t>Perte effectif enft(s)</t>
  </si>
  <si>
    <t>Perte nuitées</t>
  </si>
  <si>
    <t>Nbr de pax</t>
  </si>
  <si>
    <t>Effectif facturé adlt(s)</t>
  </si>
  <si>
    <t>Effectif facturé enft(s)</t>
  </si>
  <si>
    <t>Régime type</t>
  </si>
  <si>
    <t>Régime nbr</t>
  </si>
  <si>
    <t>Régime 2 type</t>
  </si>
  <si>
    <t>Régime 2 nbr</t>
  </si>
  <si>
    <t>Gratuité nbr</t>
  </si>
  <si>
    <t>Coût taxe séjour</t>
  </si>
  <si>
    <t>Mois</t>
  </si>
  <si>
    <t>Taux 
d'occupation</t>
  </si>
  <si>
    <t>Nuitées</t>
  </si>
  <si>
    <t>Chiffre d'affaire</t>
  </si>
  <si>
    <t>Nuitées 
réalisées</t>
  </si>
  <si>
    <t>Taux d'occupation moyen</t>
  </si>
  <si>
    <t>Moyenne de nuitées mensuelle</t>
  </si>
  <si>
    <t>Moyenne chiffre d'affaire</t>
  </si>
  <si>
    <t>Total général</t>
  </si>
  <si>
    <t>Total</t>
  </si>
  <si>
    <t>Somme de Nbr de nuitées</t>
  </si>
  <si>
    <t>Nombre de Orgn</t>
  </si>
  <si>
    <t>Données</t>
  </si>
  <si>
    <t>Moyenne mensuelle de nuitées</t>
  </si>
  <si>
    <t>Total mensuel nuitées</t>
  </si>
  <si>
    <t>Taux mensuel d'occupation</t>
  </si>
  <si>
    <t>Taux mensuel moyen d'occupation</t>
  </si>
  <si>
    <t>Chiffre d'affaire mensuel</t>
  </si>
  <si>
    <t>Chiffre d'affaire mensuel moyen</t>
  </si>
  <si>
    <t>Nbr de nuit(s) mois M</t>
  </si>
  <si>
    <t>Nbr de nuit(s) mois M+1</t>
  </si>
  <si>
    <t>Chiffre d'affaire mois  M</t>
  </si>
  <si>
    <t>Chiffre d'affaire mois M+1</t>
  </si>
  <si>
    <t>N° adhérent</t>
  </si>
  <si>
    <t>Code postal &amp; Ville</t>
  </si>
  <si>
    <t>SCO P</t>
  </si>
  <si>
    <t>SCO C</t>
  </si>
  <si>
    <t>SCO L</t>
  </si>
  <si>
    <t>SCO U</t>
  </si>
  <si>
    <t>RAND</t>
  </si>
  <si>
    <t>91460 MARCOUSSIS</t>
  </si>
  <si>
    <t>41700 CONTRES</t>
  </si>
  <si>
    <t>02100 HARLY</t>
  </si>
  <si>
    <t>B – 1040 BRUXELLES</t>
  </si>
  <si>
    <t xml:space="preserve">B - 1180 BRUXELLES </t>
  </si>
  <si>
    <t>08300 RETHEL</t>
  </si>
  <si>
    <t>60121 BRETEUIL</t>
  </si>
  <si>
    <t>77220 FAVIERES</t>
  </si>
  <si>
    <t>80430 BEAUCAMPS LE VIEUX</t>
  </si>
  <si>
    <t>59840 PERENCHIES</t>
  </si>
  <si>
    <t>59700 MARCQ-EN-BAROEUL</t>
  </si>
  <si>
    <t>57013 METZ cedex 1</t>
  </si>
  <si>
    <t>78450 VILLEPREUX</t>
  </si>
  <si>
    <t>5060 AUVELAIS - Belgique</t>
  </si>
  <si>
    <t>B - 4000 LIEGE</t>
  </si>
  <si>
    <t>Grande-Bretagne</t>
  </si>
  <si>
    <t>18330 VOUZERON</t>
  </si>
  <si>
    <t>Rappel
Nom du groupe</t>
  </si>
  <si>
    <t>59750 FEIGNIES</t>
  </si>
  <si>
    <t>61250 DAMIGNY</t>
  </si>
  <si>
    <t>76620 LE HAVRE</t>
  </si>
  <si>
    <t>28480 MIERMAIGNE</t>
  </si>
  <si>
    <t>59500 DOUAI</t>
  </si>
  <si>
    <t>27450 ST ETIENNE L'ALLIER</t>
  </si>
  <si>
    <t>45100 ORLEANS</t>
  </si>
  <si>
    <t>02000 AULNOIS SOUS LAON</t>
  </si>
  <si>
    <t>02100 MORCOURT</t>
  </si>
  <si>
    <t>02400 CHATEAU-THIERRY</t>
  </si>
  <si>
    <t>78300 POISSY</t>
  </si>
  <si>
    <t>27800 LE BEC HELLOUIN</t>
  </si>
  <si>
    <t>93600 AULNAY SOUS BOIS</t>
  </si>
  <si>
    <t>41100 NAVEIL</t>
  </si>
  <si>
    <t>02200 SOISSONS</t>
  </si>
  <si>
    <t>44200 NANTES</t>
  </si>
  <si>
    <t>80330 LONGUEAU</t>
  </si>
  <si>
    <t>02300 AMIGNY ROUY</t>
  </si>
  <si>
    <t>78711 MANTES LA VILLE</t>
  </si>
  <si>
    <t>80210 FEUQUIERES EN VIMEU</t>
  </si>
  <si>
    <t>77120 COULOMMIERS</t>
  </si>
  <si>
    <t>93332 NEUILLY SUR MARNE CEDEX</t>
  </si>
  <si>
    <t>80800 GENTELLES</t>
  </si>
  <si>
    <t>92160 ANTONY</t>
  </si>
  <si>
    <t>60700 PONT SAINT MAXENCE</t>
  </si>
  <si>
    <t>80400 MUILLE-VILLETTE</t>
  </si>
  <si>
    <t>80230 CHAULNES</t>
  </si>
  <si>
    <t>51000 CHALONS EN CHAMPAGNE</t>
  </si>
  <si>
    <t>51100 REIMS</t>
  </si>
  <si>
    <t>94360 ST MANDE</t>
  </si>
  <si>
    <t>67100 STRASBOURG</t>
  </si>
  <si>
    <t>62600 BEUVRY</t>
  </si>
  <si>
    <t>58250 LANTY</t>
  </si>
  <si>
    <t>02400 ESSOMES SUR MARNE</t>
  </si>
  <si>
    <t>17740 SAINTE MARIE DE RE</t>
  </si>
  <si>
    <t>91240 SAINT MICHEL SUR ORGE</t>
  </si>
  <si>
    <t>59239 THUMERIES</t>
  </si>
  <si>
    <t>36330 LE POINCONNET</t>
  </si>
  <si>
    <t>75009 PARIS</t>
  </si>
  <si>
    <t>91260 JUVISY SUR ORGE</t>
  </si>
  <si>
    <t>13120 GARDANNE</t>
  </si>
  <si>
    <t>95530 LA FRETTE-SUR-SEINE</t>
  </si>
  <si>
    <t>59152 GRUSON</t>
  </si>
  <si>
    <t>76300 SOTTEVILLE-LES-ROUEN</t>
  </si>
  <si>
    <t>76360 VILLERS ECALLES</t>
  </si>
  <si>
    <t>95140 GARGES LES GONESSE</t>
  </si>
  <si>
    <t>78800 HOUILLES</t>
  </si>
  <si>
    <t>61270 RAI</t>
  </si>
  <si>
    <t>59000 LILLE</t>
  </si>
  <si>
    <t>59495 LEFFRINCKOUCKE</t>
  </si>
  <si>
    <t>95740 FREPILLON</t>
  </si>
  <si>
    <t>60603 CLERMONT CEDEX</t>
  </si>
  <si>
    <t>72290 SOULIGNE SOUS BALLON</t>
  </si>
  <si>
    <t>91280 SAINT PIERRE DU PERRAY</t>
  </si>
  <si>
    <t xml:space="preserve">BN37BD 
GRANDE-BRETAGNE   </t>
  </si>
  <si>
    <t>Adresse 1</t>
  </si>
  <si>
    <t>Adresse 2</t>
  </si>
  <si>
    <t>RS</t>
  </si>
  <si>
    <r>
      <t xml:space="preserve">RS </t>
    </r>
    <r>
      <rPr>
        <b/>
        <sz val="10"/>
        <color indexed="10"/>
        <rFont val="Times New Roman"/>
        <family val="1"/>
      </rPr>
      <t>HS</t>
    </r>
  </si>
  <si>
    <t>02100 SAINT-QUENTIN</t>
  </si>
  <si>
    <t>75019 PARIS</t>
  </si>
  <si>
    <t>91510 LARDY</t>
  </si>
  <si>
    <r>
      <t xml:space="preserve">PC </t>
    </r>
    <r>
      <rPr>
        <b/>
        <sz val="10"/>
        <color indexed="17"/>
        <rFont val="Times New Roman"/>
        <family val="1"/>
      </rPr>
      <t>Rem</t>
    </r>
  </si>
  <si>
    <r>
      <t xml:space="preserve">RS </t>
    </r>
    <r>
      <rPr>
        <b/>
        <sz val="10"/>
        <color indexed="17"/>
        <rFont val="Times New Roman"/>
        <family val="1"/>
      </rPr>
      <t>Rem</t>
    </r>
  </si>
  <si>
    <t>Perte financière en €</t>
  </si>
  <si>
    <t>Montant total en €</t>
  </si>
  <si>
    <t>Coût gratuité en €</t>
  </si>
  <si>
    <t>Tarif adlt en €</t>
  </si>
  <si>
    <t>Tarif enft en €</t>
  </si>
  <si>
    <t>Tarif 2 adlt en €</t>
  </si>
  <si>
    <t>Tarif 2 enft en €</t>
  </si>
  <si>
    <t>95680 MONTLIGNON</t>
  </si>
  <si>
    <t>TAXE DE SEJOUR - REGISTRE D'ACCUEIL</t>
  </si>
  <si>
    <t>CLP ESCALE EN BAIE DE SOMME - 228 av du Cdt Y. Masset - 80410 CAYEUX SUR MER</t>
  </si>
  <si>
    <t>Adultes et enfants de plus de 13 ans</t>
  </si>
  <si>
    <t>Montant par séjour</t>
  </si>
  <si>
    <t>Nb Personnes totales y compris exonération</t>
  </si>
  <si>
    <t>SEJOUR</t>
  </si>
  <si>
    <t>Nb Personnes</t>
  </si>
  <si>
    <t>Nb Nuits</t>
  </si>
  <si>
    <t>Tarif</t>
  </si>
  <si>
    <t>DU</t>
  </si>
  <si>
    <t>AU</t>
  </si>
  <si>
    <t>Signature</t>
  </si>
  <si>
    <t>Taxe de séjour
Janvier-Mai</t>
  </si>
  <si>
    <t>Taxe de séjour
Juin-Août</t>
  </si>
  <si>
    <t>Taxe de séjour
Septembre-Décembre</t>
  </si>
  <si>
    <t>A Cayeux sur mer, le 9 Juin 2017</t>
  </si>
  <si>
    <t>60200 COMPIEGNE</t>
  </si>
  <si>
    <t>68200 MULHOUSE</t>
  </si>
  <si>
    <t>76430 GRAIMBOUVILLE</t>
  </si>
  <si>
    <t>58230 SAINT-AIGNAN</t>
  </si>
  <si>
    <t>Annulé</t>
  </si>
  <si>
    <t>Sans suite</t>
  </si>
  <si>
    <t>Nuitées
Sans suite</t>
  </si>
  <si>
    <t>Nuitées
Annulées</t>
  </si>
  <si>
    <t>Perte pax
totale</t>
  </si>
  <si>
    <t>Perte financière
baisse effectif</t>
  </si>
  <si>
    <t>Perte financière
réservation annulée</t>
  </si>
  <si>
    <t>Perte financière
totale</t>
  </si>
  <si>
    <t>Perte pax
Sans suite</t>
  </si>
  <si>
    <t>Perte pax
baisse effectif</t>
  </si>
  <si>
    <t>Perte pax
réservation annulée</t>
  </si>
  <si>
    <t>Perte nuitées
réservation annulée</t>
  </si>
  <si>
    <t>Perte nuitées
totale</t>
  </si>
  <si>
    <t>Perte nuitées
baisse effectif</t>
  </si>
  <si>
    <t>Perte nuitées
sans suite</t>
  </si>
  <si>
    <t>Gratuité annulée nbr</t>
  </si>
  <si>
    <t>Coût gratuité annulée en €</t>
  </si>
  <si>
    <t>Regroupement</t>
  </si>
  <si>
    <t>(Plusieurs éléments)</t>
  </si>
  <si>
    <t>41000 BLOIS</t>
  </si>
  <si>
    <t>Hauts de France</t>
  </si>
  <si>
    <t>Randonneurs</t>
  </si>
  <si>
    <t>Chambre 2 personnes</t>
  </si>
  <si>
    <t>Chambre 3 personnes</t>
  </si>
  <si>
    <t>Chambre 4 personnes</t>
  </si>
  <si>
    <t>Personne seule</t>
  </si>
  <si>
    <t>Tarif Chambre</t>
  </si>
  <si>
    <t>PCE</t>
  </si>
  <si>
    <t>DPE</t>
  </si>
  <si>
    <t>PD</t>
  </si>
  <si>
    <t>CC</t>
  </si>
  <si>
    <t>Tarif Chambre 2 pers</t>
  </si>
  <si>
    <t>Tarif Chambre 3 pers</t>
  </si>
  <si>
    <t>Tarif Chambre 4 pers</t>
  </si>
  <si>
    <t>Tarif Chambre pers seul</t>
  </si>
  <si>
    <t>Régime chamb 2 pers</t>
  </si>
  <si>
    <t>Nbr chamb 2 pers</t>
  </si>
  <si>
    <t>Régime chamb 3 pers</t>
  </si>
  <si>
    <t>Nbr chamb 3 pers</t>
  </si>
  <si>
    <t>Régime chamb 4 pers</t>
  </si>
  <si>
    <t>Nbr chamb 4 pers</t>
  </si>
  <si>
    <t>Régime chamb seul</t>
  </si>
  <si>
    <t>Nbr chamb seul</t>
  </si>
  <si>
    <t>Gratuité en €</t>
  </si>
  <si>
    <t>Perte financiére en €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</si>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</sst>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/m;@"/>
    <numFmt numFmtId="165" formatCode="ddd"/>
    <numFmt numFmtId="166" formatCode="ddd\ * dd\-mm\-yy"/>
    <numFmt numFmtId="167" formatCode="0.0"/>
    <numFmt numFmtId="168" formatCode="General;;"/>
    <numFmt numFmtId="169" formatCode="0.0%"/>
    <numFmt numFmtId="170" formatCode="00"/>
    <numFmt numFmtId="171" formatCode="#,##0.0\ &quot;€&quot;"/>
    <numFmt numFmtId="172" formatCode="#,##0\ &quot;€&quot;"/>
    <numFmt numFmtId="173" formatCode="#,##0.00\ &quot;€&quot;"/>
    <numFmt numFmtId="174" formatCode="#"/>
    <numFmt numFmtId="175" formatCode="#,##0.0\ &quot;€&quot;;[Red]\-#,##0.0\ &quot;€&quot;"/>
    <numFmt numFmtId="176" formatCode="0.000000%"/>
    <numFmt numFmtId="177" formatCode="_-* #,##0.00\ [$€-40C]_-;\-* #,##0.00\ [$€-40C]_-;_-* &quot;-&quot;??\ [$€-40C]_-;_-@_-"/>
    <numFmt numFmtId="178" formatCode="_-* #,##0\ _€_-;\-* #,##0\ _€_-;_-* &quot;-&quot;??\ _€_-;_-@_-"/>
    <numFmt numFmtId="179" formatCode="0.0\ &quot;€&quot;;;;@"/>
  </numFmts>
  <fonts count="32" x14ac:knownFonts="1">
    <font>
      <sz val="10"/>
      <name val="Times New Roman"/>
    </font>
    <font>
      <sz val="1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2"/>
      <color indexed="9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sz val="10"/>
      <color indexed="55"/>
      <name val="Times New Roman"/>
      <family val="1"/>
    </font>
    <font>
      <b/>
      <sz val="10"/>
      <color indexed="17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4"/>
      <color theme="5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Bodoni MT"/>
      <family val="1"/>
    </font>
    <font>
      <sz val="11"/>
      <color theme="1"/>
      <name val="Bodoni MT"/>
      <family val="1"/>
    </font>
    <font>
      <b/>
      <sz val="12"/>
      <color theme="1"/>
      <name val="Bodoni MT"/>
      <family val="1"/>
    </font>
    <font>
      <b/>
      <sz val="12"/>
      <color theme="0"/>
      <name val="Bodoni MT"/>
      <family val="1"/>
    </font>
    <font>
      <sz val="12"/>
      <color theme="0"/>
      <name val="Bodoni MT"/>
      <family val="1"/>
    </font>
    <font>
      <sz val="10"/>
      <color theme="0"/>
      <name val="Times New Roman"/>
      <family val="1"/>
    </font>
    <font>
      <sz val="10"/>
      <color theme="1"/>
      <name val="Times New Roman"/>
      <family val="1"/>
    </font>
    <font>
      <b/>
      <sz val="10"/>
      <color rgb="FF0070C0"/>
      <name val="Times New Roman"/>
      <family val="1"/>
    </font>
    <font>
      <sz val="20"/>
      <color theme="1"/>
      <name val="Bodoni MT"/>
      <family val="1"/>
    </font>
    <font>
      <b/>
      <sz val="14"/>
      <color rgb="FF80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429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65" fontId="3" fillId="0" borderId="2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7" fillId="3" borderId="0" xfId="0" applyFont="1" applyFill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164" fontId="5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4" borderId="3" xfId="0" applyNumberFormat="1" applyFont="1" applyFill="1" applyBorder="1" applyAlignment="1">
      <alignment horizontal="center" vertical="center"/>
    </xf>
    <xf numFmtId="0" fontId="3" fillId="5" borderId="4" xfId="5" applyFont="1" applyFill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3" fillId="6" borderId="4" xfId="5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9" fontId="7" fillId="7" borderId="0" xfId="6" applyFont="1" applyFill="1" applyBorder="1" applyAlignment="1" applyProtection="1">
      <alignment horizontal="center" vertical="center"/>
      <protection hidden="1"/>
    </xf>
    <xf numFmtId="0" fontId="7" fillId="3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/>
    <xf numFmtId="0" fontId="0" fillId="0" borderId="0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8" fontId="3" fillId="0" borderId="7" xfId="0" applyNumberFormat="1" applyFont="1" applyBorder="1" applyAlignment="1">
      <alignment horizontal="center" vertical="center"/>
    </xf>
    <xf numFmtId="167" fontId="3" fillId="0" borderId="8" xfId="0" applyNumberFormat="1" applyFont="1" applyBorder="1" applyAlignment="1">
      <alignment horizontal="center" vertical="center"/>
    </xf>
    <xf numFmtId="167" fontId="3" fillId="0" borderId="9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0" xfId="5" applyFont="1" applyBorder="1" applyAlignment="1">
      <alignment horizontal="center" vertical="center"/>
    </xf>
    <xf numFmtId="0" fontId="3" fillId="0" borderId="0" xfId="5" applyFont="1" applyAlignment="1">
      <alignment horizontal="center" vertical="center"/>
    </xf>
    <xf numFmtId="0" fontId="7" fillId="0" borderId="5" xfId="5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/>
    </xf>
    <xf numFmtId="168" fontId="3" fillId="0" borderId="0" xfId="0" applyNumberFormat="1" applyFont="1" applyBorder="1" applyAlignment="1">
      <alignment horizontal="center" vertical="center"/>
    </xf>
    <xf numFmtId="9" fontId="3" fillId="0" borderId="0" xfId="6" applyFont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168" fontId="3" fillId="0" borderId="10" xfId="0" applyNumberFormat="1" applyFont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0" fontId="7" fillId="4" borderId="12" xfId="0" applyFont="1" applyFill="1" applyBorder="1" applyAlignment="1">
      <alignment horizontal="center" vertical="center" wrapText="1" readingOrder="1"/>
    </xf>
    <xf numFmtId="168" fontId="3" fillId="0" borderId="13" xfId="0" applyNumberFormat="1" applyFont="1" applyBorder="1" applyAlignment="1">
      <alignment horizontal="center" vertical="center"/>
    </xf>
    <xf numFmtId="168" fontId="3" fillId="0" borderId="14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70" fontId="3" fillId="0" borderId="0" xfId="0" applyNumberFormat="1" applyFont="1" applyAlignment="1">
      <alignment horizontal="center" vertical="center"/>
    </xf>
    <xf numFmtId="0" fontId="7" fillId="0" borderId="15" xfId="5" applyFont="1" applyBorder="1" applyAlignment="1">
      <alignment horizontal="center" vertical="center" wrapText="1"/>
    </xf>
    <xf numFmtId="0" fontId="7" fillId="0" borderId="16" xfId="5" applyFont="1" applyBorder="1" applyAlignment="1">
      <alignment horizontal="center" vertical="center" wrapText="1"/>
    </xf>
    <xf numFmtId="0" fontId="7" fillId="0" borderId="17" xfId="5" applyFont="1" applyBorder="1" applyAlignment="1">
      <alignment horizontal="center" vertical="center" wrapText="1"/>
    </xf>
    <xf numFmtId="168" fontId="11" fillId="4" borderId="18" xfId="0" applyNumberFormat="1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11" fillId="4" borderId="20" xfId="0" applyFont="1" applyFill="1" applyBorder="1" applyAlignment="1">
      <alignment horizontal="center" vertical="center" wrapText="1"/>
    </xf>
    <xf numFmtId="0" fontId="3" fillId="0" borderId="8" xfId="6" applyNumberFormat="1" applyFont="1" applyBorder="1" applyAlignment="1">
      <alignment horizontal="center" vertical="center"/>
    </xf>
    <xf numFmtId="172" fontId="3" fillId="0" borderId="0" xfId="0" applyNumberFormat="1" applyFont="1" applyBorder="1" applyAlignment="1">
      <alignment horizontal="center" vertical="center"/>
    </xf>
    <xf numFmtId="171" fontId="7" fillId="0" borderId="0" xfId="0" applyNumberFormat="1" applyFont="1" applyBorder="1" applyAlignment="1">
      <alignment horizontal="center" vertical="center"/>
    </xf>
    <xf numFmtId="171" fontId="3" fillId="0" borderId="0" xfId="0" applyNumberFormat="1" applyFont="1" applyBorder="1" applyAlignment="1">
      <alignment horizontal="center" vertical="center"/>
    </xf>
    <xf numFmtId="0" fontId="7" fillId="0" borderId="5" xfId="5" applyFont="1" applyFill="1" applyBorder="1" applyAlignment="1">
      <alignment horizontal="center" vertical="center" wrapText="1"/>
    </xf>
    <xf numFmtId="170" fontId="3" fillId="0" borderId="21" xfId="5" applyNumberFormat="1" applyFont="1" applyFill="1" applyBorder="1" applyAlignment="1">
      <alignment horizontal="center" vertical="center" wrapText="1"/>
    </xf>
    <xf numFmtId="0" fontId="7" fillId="0" borderId="22" xfId="5" applyFont="1" applyFill="1" applyBorder="1" applyAlignment="1">
      <alignment horizontal="center" vertical="center" wrapText="1"/>
    </xf>
    <xf numFmtId="0" fontId="3" fillId="0" borderId="0" xfId="5" applyFont="1" applyFill="1" applyBorder="1" applyAlignment="1">
      <alignment horizontal="center" vertical="center"/>
    </xf>
    <xf numFmtId="0" fontId="7" fillId="0" borderId="4" xfId="5" applyFont="1" applyFill="1" applyBorder="1" applyAlignment="1">
      <alignment horizontal="center" vertical="center" wrapText="1"/>
    </xf>
    <xf numFmtId="0" fontId="3" fillId="0" borderId="21" xfId="5" applyFont="1" applyFill="1" applyBorder="1" applyAlignment="1">
      <alignment horizontal="center" vertical="center"/>
    </xf>
    <xf numFmtId="0" fontId="3" fillId="0" borderId="4" xfId="5" applyFont="1" applyBorder="1" applyAlignment="1">
      <alignment horizontal="center" vertical="center"/>
    </xf>
    <xf numFmtId="171" fontId="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1" fontId="7" fillId="0" borderId="0" xfId="0" applyNumberFormat="1" applyFont="1" applyAlignment="1">
      <alignment horizontal="center" vertical="center"/>
    </xf>
    <xf numFmtId="174" fontId="3" fillId="0" borderId="0" xfId="0" applyNumberFormat="1" applyFont="1" applyAlignment="1">
      <alignment horizontal="center" vertical="center"/>
    </xf>
    <xf numFmtId="171" fontId="19" fillId="0" borderId="0" xfId="0" applyNumberFormat="1" applyFont="1" applyAlignment="1">
      <alignment horizontal="center" vertical="center"/>
    </xf>
    <xf numFmtId="169" fontId="0" fillId="0" borderId="1" xfId="6" applyNumberFormat="1" applyFont="1" applyBorder="1" applyAlignment="1">
      <alignment horizontal="center" vertical="center"/>
    </xf>
    <xf numFmtId="169" fontId="0" fillId="0" borderId="14" xfId="6" applyNumberFormat="1" applyFont="1" applyBorder="1" applyAlignment="1">
      <alignment horizontal="center" vertical="center"/>
    </xf>
    <xf numFmtId="0" fontId="3" fillId="0" borderId="1" xfId="6" applyNumberFormat="1" applyFont="1" applyBorder="1" applyAlignment="1">
      <alignment horizontal="center" vertical="center"/>
    </xf>
    <xf numFmtId="0" fontId="3" fillId="0" borderId="14" xfId="6" applyNumberFormat="1" applyFont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3" fillId="0" borderId="1" xfId="6" applyNumberFormat="1" applyFont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1" fontId="7" fillId="0" borderId="14" xfId="0" applyNumberFormat="1" applyFont="1" applyBorder="1" applyAlignment="1">
      <alignment horizontal="center" vertical="center"/>
    </xf>
    <xf numFmtId="171" fontId="0" fillId="0" borderId="1" xfId="6" applyNumberFormat="1" applyFont="1" applyBorder="1" applyAlignment="1">
      <alignment horizontal="center" vertical="center"/>
    </xf>
    <xf numFmtId="167" fontId="7" fillId="0" borderId="17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67" fontId="0" fillId="0" borderId="1" xfId="6" applyNumberFormat="1" applyFont="1" applyBorder="1" applyAlignment="1">
      <alignment horizontal="center" vertical="center"/>
    </xf>
    <xf numFmtId="0" fontId="3" fillId="0" borderId="18" xfId="6" applyNumberFormat="1" applyFont="1" applyBorder="1" applyAlignment="1">
      <alignment horizontal="center" vertical="center"/>
    </xf>
    <xf numFmtId="167" fontId="0" fillId="0" borderId="18" xfId="6" applyNumberFormat="1" applyFont="1" applyBorder="1" applyAlignment="1">
      <alignment horizontal="center" vertical="center"/>
    </xf>
    <xf numFmtId="169" fontId="0" fillId="0" borderId="18" xfId="6" applyNumberFormat="1" applyFont="1" applyBorder="1" applyAlignment="1">
      <alignment horizontal="center" vertical="center"/>
    </xf>
    <xf numFmtId="169" fontId="0" fillId="0" borderId="18" xfId="0" applyNumberFormat="1" applyBorder="1" applyAlignment="1">
      <alignment horizontal="center" vertical="center"/>
    </xf>
    <xf numFmtId="171" fontId="3" fillId="0" borderId="18" xfId="6" applyNumberFormat="1" applyFont="1" applyBorder="1" applyAlignment="1">
      <alignment horizontal="center" vertical="center"/>
    </xf>
    <xf numFmtId="171" fontId="0" fillId="0" borderId="18" xfId="6" applyNumberFormat="1" applyFont="1" applyBorder="1" applyAlignment="1">
      <alignment horizontal="center" vertical="center"/>
    </xf>
    <xf numFmtId="171" fontId="0" fillId="0" borderId="23" xfId="6" applyNumberFormat="1" applyFont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3" xfId="6" applyNumberFormat="1" applyFont="1" applyBorder="1" applyAlignment="1">
      <alignment horizontal="center" vertical="center"/>
    </xf>
    <xf numFmtId="167" fontId="0" fillId="0" borderId="23" xfId="6" applyNumberFormat="1" applyFont="1" applyBorder="1" applyAlignment="1">
      <alignment horizontal="center" vertical="center"/>
    </xf>
    <xf numFmtId="169" fontId="0" fillId="0" borderId="23" xfId="6" applyNumberFormat="1" applyFont="1" applyBorder="1" applyAlignment="1">
      <alignment horizontal="center" vertical="center"/>
    </xf>
    <xf numFmtId="169" fontId="0" fillId="0" borderId="23" xfId="0" applyNumberFormat="1" applyBorder="1" applyAlignment="1">
      <alignment horizontal="center" vertical="center"/>
    </xf>
    <xf numFmtId="171" fontId="3" fillId="0" borderId="23" xfId="6" applyNumberFormat="1" applyFont="1" applyBorder="1" applyAlignment="1">
      <alignment horizontal="center" vertical="center"/>
    </xf>
    <xf numFmtId="0" fontId="0" fillId="4" borderId="24" xfId="0" applyFont="1" applyFill="1" applyBorder="1" applyAlignment="1">
      <alignment horizontal="center" vertical="center" wrapText="1"/>
    </xf>
    <xf numFmtId="171" fontId="0" fillId="0" borderId="2" xfId="0" applyNumberFormat="1" applyBorder="1" applyAlignment="1">
      <alignment horizontal="center" vertical="center"/>
    </xf>
    <xf numFmtId="171" fontId="0" fillId="0" borderId="1" xfId="0" applyNumberFormat="1" applyBorder="1" applyAlignment="1">
      <alignment horizontal="center" vertical="center"/>
    </xf>
    <xf numFmtId="171" fontId="0" fillId="0" borderId="23" xfId="0" applyNumberFormat="1" applyBorder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68" fontId="3" fillId="0" borderId="0" xfId="0" applyNumberFormat="1" applyFont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71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166" fontId="3" fillId="2" borderId="28" xfId="0" applyNumberFormat="1" applyFont="1" applyFill="1" applyBorder="1" applyAlignment="1">
      <alignment horizontal="center" vertical="center"/>
    </xf>
    <xf numFmtId="14" fontId="3" fillId="2" borderId="29" xfId="0" applyNumberFormat="1" applyFont="1" applyFill="1" applyBorder="1" applyAlignment="1">
      <alignment horizontal="center" vertical="center"/>
    </xf>
    <xf numFmtId="166" fontId="3" fillId="2" borderId="30" xfId="0" applyNumberFormat="1" applyFont="1" applyFill="1" applyBorder="1" applyAlignment="1">
      <alignment horizontal="center" vertical="center"/>
    </xf>
    <xf numFmtId="14" fontId="3" fillId="2" borderId="31" xfId="0" applyNumberFormat="1" applyFont="1" applyFill="1" applyBorder="1" applyAlignment="1">
      <alignment horizontal="center" vertical="center"/>
    </xf>
    <xf numFmtId="166" fontId="3" fillId="2" borderId="6" xfId="0" applyNumberFormat="1" applyFont="1" applyFill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/>
    </xf>
    <xf numFmtId="166" fontId="3" fillId="8" borderId="28" xfId="5" applyNumberFormat="1" applyFont="1" applyFill="1" applyBorder="1" applyAlignment="1">
      <alignment horizontal="center" vertical="center"/>
    </xf>
    <xf numFmtId="14" fontId="3" fillId="8" borderId="31" xfId="0" applyNumberFormat="1" applyFont="1" applyFill="1" applyBorder="1" applyAlignment="1">
      <alignment horizontal="center" vertical="center"/>
    </xf>
    <xf numFmtId="166" fontId="3" fillId="8" borderId="30" xfId="0" applyNumberFormat="1" applyFont="1" applyFill="1" applyBorder="1" applyAlignment="1">
      <alignment horizontal="center" vertical="center"/>
    </xf>
    <xf numFmtId="166" fontId="3" fillId="8" borderId="6" xfId="0" applyNumberFormat="1" applyFont="1" applyFill="1" applyBorder="1" applyAlignment="1">
      <alignment horizontal="center" vertical="center"/>
    </xf>
    <xf numFmtId="14" fontId="3" fillId="8" borderId="9" xfId="0" applyNumberFormat="1" applyFont="1" applyFill="1" applyBorder="1" applyAlignment="1">
      <alignment horizontal="center" vertical="center"/>
    </xf>
    <xf numFmtId="166" fontId="3" fillId="0" borderId="0" xfId="5" applyNumberFormat="1" applyFont="1" applyAlignment="1">
      <alignment horizontal="center" vertical="center"/>
    </xf>
    <xf numFmtId="0" fontId="0" fillId="0" borderId="64" xfId="0" pivotButton="1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21" fillId="0" borderId="32" xfId="0" applyFont="1" applyFill="1" applyBorder="1" applyAlignment="1" applyProtection="1">
      <alignment horizontal="center" vertical="center" wrapText="1"/>
      <protection locked="0"/>
    </xf>
    <xf numFmtId="0" fontId="21" fillId="0" borderId="33" xfId="0" applyFont="1" applyFill="1" applyBorder="1" applyAlignment="1" applyProtection="1">
      <alignment horizontal="center" vertical="center" wrapText="1"/>
      <protection locked="0"/>
    </xf>
    <xf numFmtId="0" fontId="7" fillId="0" borderId="16" xfId="5" applyFont="1" applyFill="1" applyBorder="1" applyAlignment="1">
      <alignment horizontal="center" vertical="center" wrapText="1"/>
    </xf>
    <xf numFmtId="0" fontId="3" fillId="0" borderId="33" xfId="5" applyFont="1" applyFill="1" applyBorder="1" applyAlignment="1">
      <alignment horizontal="center" vertical="center" wrapText="1"/>
    </xf>
    <xf numFmtId="0" fontId="3" fillId="0" borderId="33" xfId="5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3" xfId="0" applyFont="1" applyFill="1" applyBorder="1" applyAlignment="1" applyProtection="1">
      <alignment horizontal="center" vertical="center" wrapText="1"/>
      <protection locked="0"/>
    </xf>
    <xf numFmtId="0" fontId="3" fillId="0" borderId="24" xfId="0" applyFont="1" applyBorder="1" applyAlignment="1">
      <alignment horizontal="center" vertical="center" wrapText="1"/>
    </xf>
    <xf numFmtId="0" fontId="3" fillId="0" borderId="0" xfId="5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21" fillId="0" borderId="28" xfId="0" applyFont="1" applyFill="1" applyBorder="1" applyAlignment="1" applyProtection="1">
      <alignment horizontal="center" vertical="center" wrapText="1"/>
      <protection locked="0"/>
    </xf>
    <xf numFmtId="170" fontId="3" fillId="0" borderId="33" xfId="0" applyNumberFormat="1" applyFont="1" applyBorder="1" applyAlignment="1">
      <alignment horizontal="center" vertical="center" wrapText="1"/>
    </xf>
    <xf numFmtId="0" fontId="21" fillId="0" borderId="30" xfId="0" applyFont="1" applyFill="1" applyBorder="1" applyAlignment="1" applyProtection="1">
      <alignment horizontal="center" vertical="center" wrapText="1"/>
      <protection locked="0"/>
    </xf>
    <xf numFmtId="170" fontId="3" fillId="0" borderId="33" xfId="5" applyNumberFormat="1" applyFont="1" applyFill="1" applyBorder="1" applyAlignment="1">
      <alignment horizontal="center" vertical="center" wrapText="1"/>
    </xf>
    <xf numFmtId="170" fontId="3" fillId="0" borderId="33" xfId="5" applyNumberFormat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1" xfId="5" applyFont="1" applyBorder="1" applyAlignment="1">
      <alignment horizontal="center" vertical="center"/>
    </xf>
    <xf numFmtId="0" fontId="3" fillId="0" borderId="30" xfId="5" applyFont="1" applyBorder="1" applyAlignment="1">
      <alignment horizontal="center" vertical="center"/>
    </xf>
    <xf numFmtId="171" fontId="3" fillId="0" borderId="33" xfId="5" applyNumberFormat="1" applyFont="1" applyBorder="1" applyAlignment="1">
      <alignment horizontal="center" vertical="center"/>
    </xf>
    <xf numFmtId="171" fontId="3" fillId="0" borderId="34" xfId="5" applyNumberFormat="1" applyFont="1" applyBorder="1" applyAlignment="1">
      <alignment horizontal="center" vertical="center"/>
    </xf>
    <xf numFmtId="171" fontId="3" fillId="0" borderId="34" xfId="3" applyNumberFormat="1" applyFont="1" applyBorder="1" applyAlignment="1">
      <alignment horizontal="center" vertical="center"/>
    </xf>
    <xf numFmtId="0" fontId="3" fillId="0" borderId="6" xfId="5" applyFont="1" applyBorder="1" applyAlignment="1">
      <alignment horizontal="center" vertical="center"/>
    </xf>
    <xf numFmtId="171" fontId="3" fillId="0" borderId="24" xfId="5" applyNumberFormat="1" applyFont="1" applyBorder="1" applyAlignment="1">
      <alignment horizontal="center" vertical="center"/>
    </xf>
    <xf numFmtId="171" fontId="3" fillId="0" borderId="35" xfId="2" applyNumberFormat="1" applyFont="1" applyBorder="1" applyAlignment="1">
      <alignment horizontal="center" vertical="center"/>
    </xf>
    <xf numFmtId="0" fontId="7" fillId="0" borderId="36" xfId="5" applyFont="1" applyBorder="1" applyAlignment="1">
      <alignment horizontal="center" vertical="center"/>
    </xf>
    <xf numFmtId="0" fontId="3" fillId="0" borderId="37" xfId="5" applyFont="1" applyBorder="1" applyAlignment="1">
      <alignment horizontal="center" vertical="center"/>
    </xf>
    <xf numFmtId="175" fontId="3" fillId="0" borderId="38" xfId="5" applyNumberFormat="1" applyFont="1" applyBorder="1" applyAlignment="1">
      <alignment horizontal="center" vertical="center"/>
    </xf>
    <xf numFmtId="0" fontId="3" fillId="0" borderId="0" xfId="5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70" fontId="3" fillId="0" borderId="24" xfId="0" applyNumberFormat="1" applyFont="1" applyBorder="1" applyAlignment="1">
      <alignment horizontal="center" vertical="center" wrapText="1"/>
    </xf>
    <xf numFmtId="170" fontId="21" fillId="0" borderId="34" xfId="0" applyNumberFormat="1" applyFont="1" applyFill="1" applyBorder="1" applyAlignment="1" applyProtection="1">
      <alignment horizontal="center" vertical="center" wrapText="1"/>
      <protection locked="0"/>
    </xf>
    <xf numFmtId="170" fontId="3" fillId="0" borderId="34" xfId="5" applyNumberFormat="1" applyFont="1" applyBorder="1" applyAlignment="1">
      <alignment horizontal="center" vertical="center" wrapText="1"/>
    </xf>
    <xf numFmtId="170" fontId="3" fillId="0" borderId="35" xfId="5" applyNumberFormat="1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>
      <alignment wrapText="1"/>
    </xf>
    <xf numFmtId="171" fontId="3" fillId="0" borderId="34" xfId="2" applyNumberFormat="1" applyFont="1" applyBorder="1" applyAlignment="1">
      <alignment horizontal="center" vertical="center"/>
    </xf>
    <xf numFmtId="170" fontId="3" fillId="0" borderId="4" xfId="5" applyNumberFormat="1" applyFont="1" applyFill="1" applyBorder="1" applyAlignment="1">
      <alignment horizontal="center" vertical="center" wrapText="1"/>
    </xf>
    <xf numFmtId="170" fontId="3" fillId="0" borderId="37" xfId="5" applyNumberFormat="1" applyFont="1" applyFill="1" applyBorder="1" applyAlignment="1">
      <alignment horizontal="center" vertical="center" wrapText="1"/>
    </xf>
    <xf numFmtId="10" fontId="0" fillId="0" borderId="1" xfId="6" applyNumberFormat="1" applyFont="1" applyBorder="1" applyAlignment="1">
      <alignment horizontal="center" vertical="center"/>
    </xf>
    <xf numFmtId="10" fontId="7" fillId="0" borderId="8" xfId="6" applyNumberFormat="1" applyFont="1" applyBorder="1" applyAlignment="1">
      <alignment horizontal="center" vertical="center"/>
    </xf>
    <xf numFmtId="10" fontId="7" fillId="0" borderId="17" xfId="0" applyNumberFormat="1" applyFont="1" applyBorder="1" applyAlignment="1">
      <alignment horizontal="center" vertical="center"/>
    </xf>
    <xf numFmtId="173" fontId="7" fillId="0" borderId="12" xfId="6" applyNumberFormat="1" applyFont="1" applyBorder="1" applyAlignment="1">
      <alignment horizontal="center" vertical="center"/>
    </xf>
    <xf numFmtId="173" fontId="7" fillId="0" borderId="13" xfId="6" applyNumberFormat="1" applyFont="1" applyBorder="1" applyAlignment="1">
      <alignment horizontal="center" vertical="center"/>
    </xf>
    <xf numFmtId="173" fontId="3" fillId="0" borderId="1" xfId="6" applyNumberFormat="1" applyFont="1" applyBorder="1" applyAlignment="1">
      <alignment horizontal="center" vertical="center"/>
    </xf>
    <xf numFmtId="173" fontId="3" fillId="0" borderId="14" xfId="6" applyNumberFormat="1" applyFont="1" applyBorder="1" applyAlignment="1">
      <alignment horizontal="center" vertical="center"/>
    </xf>
    <xf numFmtId="9" fontId="7" fillId="7" borderId="0" xfId="6" applyNumberFormat="1" applyFont="1" applyFill="1" applyBorder="1" applyAlignment="1" applyProtection="1">
      <alignment horizontal="center" vertical="center"/>
      <protection hidden="1"/>
    </xf>
    <xf numFmtId="0" fontId="0" fillId="0" borderId="64" xfId="0" applyBorder="1" applyAlignment="1">
      <alignment horizontal="center" vertical="center" wrapText="1"/>
    </xf>
    <xf numFmtId="14" fontId="22" fillId="0" borderId="1" xfId="0" applyNumberFormat="1" applyFont="1" applyBorder="1" applyAlignment="1">
      <alignment horizontal="center"/>
    </xf>
    <xf numFmtId="14" fontId="22" fillId="0" borderId="3" xfId="0" applyNumberFormat="1" applyFont="1" applyBorder="1" applyAlignment="1">
      <alignment horizontal="center"/>
    </xf>
    <xf numFmtId="177" fontId="22" fillId="0" borderId="1" xfId="0" applyNumberFormat="1" applyFont="1" applyBorder="1" applyAlignment="1">
      <alignment horizontal="center"/>
    </xf>
    <xf numFmtId="0" fontId="22" fillId="0" borderId="39" xfId="0" applyFont="1" applyBorder="1" applyAlignment="1">
      <alignment horizontal="center"/>
    </xf>
    <xf numFmtId="0" fontId="22" fillId="0" borderId="27" xfId="0" applyFont="1" applyBorder="1" applyAlignment="1">
      <alignment horizontal="center"/>
    </xf>
    <xf numFmtId="0" fontId="22" fillId="0" borderId="4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41" xfId="0" applyFont="1" applyBorder="1" applyAlignment="1">
      <alignment horizontal="center"/>
    </xf>
    <xf numFmtId="0" fontId="22" fillId="0" borderId="42" xfId="0" applyFont="1" applyBorder="1" applyAlignment="1">
      <alignment horizontal="center"/>
    </xf>
    <xf numFmtId="0" fontId="22" fillId="0" borderId="43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3" fillId="0" borderId="0" xfId="6" applyNumberFormat="1" applyFont="1" applyBorder="1" applyAlignment="1">
      <alignment horizontal="center" vertical="center"/>
    </xf>
    <xf numFmtId="169" fontId="0" fillId="0" borderId="0" xfId="6" applyNumberFormat="1" applyFont="1" applyBorder="1" applyAlignment="1">
      <alignment horizontal="center" vertical="center"/>
    </xf>
    <xf numFmtId="173" fontId="3" fillId="0" borderId="0" xfId="6" applyNumberFormat="1" applyFont="1" applyBorder="1" applyAlignment="1">
      <alignment horizontal="center" vertical="center"/>
    </xf>
    <xf numFmtId="173" fontId="7" fillId="0" borderId="0" xfId="6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10" borderId="4" xfId="5" applyFont="1" applyFill="1" applyBorder="1" applyAlignment="1">
      <alignment horizontal="center" vertical="center"/>
    </xf>
    <xf numFmtId="0" fontId="3" fillId="11" borderId="37" xfId="5" applyFont="1" applyFill="1" applyBorder="1" applyAlignment="1">
      <alignment horizontal="center" vertical="center"/>
    </xf>
    <xf numFmtId="0" fontId="3" fillId="12" borderId="4" xfId="5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/>
    </xf>
    <xf numFmtId="0" fontId="7" fillId="0" borderId="24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177" fontId="24" fillId="0" borderId="1" xfId="0" applyNumberFormat="1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44" xfId="0" applyFont="1" applyBorder="1" applyAlignment="1"/>
    <xf numFmtId="0" fontId="24" fillId="0" borderId="26" xfId="0" applyFont="1" applyBorder="1" applyAlignment="1"/>
    <xf numFmtId="44" fontId="24" fillId="0" borderId="1" xfId="4" applyFont="1" applyBorder="1" applyAlignment="1"/>
    <xf numFmtId="0" fontId="20" fillId="0" borderId="0" xfId="0" applyFont="1"/>
    <xf numFmtId="178" fontId="25" fillId="0" borderId="0" xfId="2" applyNumberFormat="1" applyFont="1" applyAlignment="1">
      <alignment horizontal="center"/>
    </xf>
    <xf numFmtId="0" fontId="7" fillId="0" borderId="27" xfId="0" applyFont="1" applyBorder="1"/>
    <xf numFmtId="44" fontId="22" fillId="0" borderId="1" xfId="0" applyNumberFormat="1" applyFont="1" applyBorder="1" applyAlignment="1">
      <alignment horizontal="center"/>
    </xf>
    <xf numFmtId="44" fontId="24" fillId="0" borderId="1" xfId="4" applyNumberFormat="1" applyFont="1" applyBorder="1" applyAlignment="1">
      <alignment horizontal="center" vertical="center"/>
    </xf>
    <xf numFmtId="44" fontId="24" fillId="0" borderId="1" xfId="4" applyNumberFormat="1" applyFont="1" applyBorder="1" applyAlignment="1"/>
    <xf numFmtId="0" fontId="7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7" fillId="0" borderId="0" xfId="0" applyFont="1"/>
    <xf numFmtId="178" fontId="26" fillId="0" borderId="0" xfId="2" applyNumberFormat="1" applyFont="1" applyAlignment="1">
      <alignment horizontal="center"/>
    </xf>
    <xf numFmtId="0" fontId="0" fillId="0" borderId="64" xfId="0" pivotButton="1" applyBorder="1" applyAlignment="1">
      <alignment wrapText="1"/>
    </xf>
    <xf numFmtId="0" fontId="0" fillId="0" borderId="64" xfId="0" pivotButton="1" applyBorder="1" applyAlignment="1"/>
    <xf numFmtId="0" fontId="0" fillId="0" borderId="67" xfId="0" applyBorder="1" applyAlignment="1">
      <alignment horizontal="center" vertical="center"/>
    </xf>
    <xf numFmtId="0" fontId="0" fillId="0" borderId="68" xfId="0" applyNumberFormat="1" applyBorder="1" applyAlignment="1">
      <alignment horizontal="center" vertical="center"/>
    </xf>
    <xf numFmtId="0" fontId="0" fillId="0" borderId="69" xfId="0" applyBorder="1"/>
    <xf numFmtId="0" fontId="0" fillId="0" borderId="67" xfId="0" applyBorder="1"/>
    <xf numFmtId="0" fontId="0" fillId="0" borderId="70" xfId="0" applyBorder="1"/>
    <xf numFmtId="171" fontId="0" fillId="0" borderId="64" xfId="0" applyNumberFormat="1" applyBorder="1"/>
    <xf numFmtId="171" fontId="0" fillId="0" borderId="71" xfId="0" applyNumberFormat="1" applyBorder="1"/>
    <xf numFmtId="171" fontId="0" fillId="0" borderId="66" xfId="0" applyNumberFormat="1" applyBorder="1"/>
    <xf numFmtId="171" fontId="0" fillId="0" borderId="72" xfId="0" applyNumberFormat="1" applyBorder="1"/>
    <xf numFmtId="171" fontId="0" fillId="0" borderId="65" xfId="0" applyNumberFormat="1" applyBorder="1"/>
    <xf numFmtId="171" fontId="0" fillId="0" borderId="73" xfId="0" applyNumberFormat="1" applyBorder="1"/>
    <xf numFmtId="0" fontId="0" fillId="0" borderId="71" xfId="0" applyBorder="1" applyAlignment="1">
      <alignment wrapText="1"/>
    </xf>
    <xf numFmtId="169" fontId="0" fillId="0" borderId="64" xfId="0" applyNumberFormat="1" applyBorder="1"/>
    <xf numFmtId="169" fontId="0" fillId="0" borderId="71" xfId="0" applyNumberFormat="1" applyBorder="1"/>
    <xf numFmtId="169" fontId="0" fillId="0" borderId="66" xfId="0" applyNumberFormat="1" applyBorder="1"/>
    <xf numFmtId="169" fontId="0" fillId="0" borderId="72" xfId="0" applyNumberFormat="1" applyBorder="1"/>
    <xf numFmtId="169" fontId="0" fillId="0" borderId="65" xfId="0" applyNumberFormat="1" applyBorder="1"/>
    <xf numFmtId="169" fontId="0" fillId="0" borderId="73" xfId="0" applyNumberFormat="1" applyBorder="1"/>
    <xf numFmtId="0" fontId="0" fillId="0" borderId="64" xfId="0" applyBorder="1" applyAlignment="1"/>
    <xf numFmtId="0" fontId="0" fillId="0" borderId="73" xfId="0" applyNumberFormat="1" applyBorder="1"/>
    <xf numFmtId="0" fontId="0" fillId="0" borderId="64" xfId="0" applyNumberFormat="1" applyBorder="1" applyAlignment="1">
      <alignment horizontal="right"/>
    </xf>
    <xf numFmtId="0" fontId="0" fillId="0" borderId="66" xfId="0" applyNumberFormat="1" applyBorder="1" applyAlignment="1">
      <alignment horizontal="right"/>
    </xf>
    <xf numFmtId="0" fontId="0" fillId="0" borderId="65" xfId="0" applyNumberFormat="1" applyBorder="1" applyAlignment="1">
      <alignment horizontal="right"/>
    </xf>
    <xf numFmtId="167" fontId="0" fillId="0" borderId="71" xfId="0" applyNumberFormat="1" applyBorder="1"/>
    <xf numFmtId="167" fontId="0" fillId="0" borderId="72" xfId="0" applyNumberFormat="1" applyBorder="1"/>
    <xf numFmtId="0" fontId="0" fillId="0" borderId="68" xfId="0" pivotButton="1" applyBorder="1"/>
    <xf numFmtId="0" fontId="0" fillId="0" borderId="68" xfId="0" applyBorder="1"/>
    <xf numFmtId="0" fontId="3" fillId="0" borderId="33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Alignment="1">
      <alignment horizontal="center"/>
    </xf>
    <xf numFmtId="0" fontId="22" fillId="0" borderId="3" xfId="0" applyFont="1" applyBorder="1" applyAlignment="1">
      <alignment horizontal="center"/>
    </xf>
    <xf numFmtId="0" fontId="6" fillId="0" borderId="0" xfId="1" applyFont="1" applyAlignment="1" applyProtection="1">
      <alignment horizontal="center" vertical="center"/>
    </xf>
    <xf numFmtId="0" fontId="3" fillId="0" borderId="34" xfId="5" applyFont="1" applyBorder="1" applyAlignment="1">
      <alignment horizontal="center" vertical="center" wrapText="1"/>
    </xf>
    <xf numFmtId="170" fontId="3" fillId="0" borderId="41" xfId="0" applyNumberFormat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0" fillId="0" borderId="67" xfId="0" applyNumberFormat="1" applyBorder="1" applyAlignment="1">
      <alignment horizontal="center" vertical="center"/>
    </xf>
    <xf numFmtId="0" fontId="16" fillId="0" borderId="0" xfId="0" applyFont="1"/>
    <xf numFmtId="171" fontId="3" fillId="0" borderId="28" xfId="5" applyNumberFormat="1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171" fontId="28" fillId="0" borderId="17" xfId="0" applyNumberFormat="1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/>
    </xf>
    <xf numFmtId="171" fontId="3" fillId="0" borderId="45" xfId="5" applyNumberFormat="1" applyFont="1" applyBorder="1" applyAlignment="1">
      <alignment horizontal="center" vertical="center"/>
    </xf>
    <xf numFmtId="171" fontId="3" fillId="0" borderId="30" xfId="5" applyNumberFormat="1" applyFont="1" applyBorder="1" applyAlignment="1">
      <alignment horizontal="center" vertical="center"/>
    </xf>
    <xf numFmtId="171" fontId="3" fillId="0" borderId="6" xfId="5" applyNumberFormat="1" applyFont="1" applyBorder="1" applyAlignment="1">
      <alignment horizontal="center" vertical="center"/>
    </xf>
    <xf numFmtId="171" fontId="3" fillId="0" borderId="32" xfId="5" applyNumberFormat="1" applyFont="1" applyBorder="1" applyAlignment="1">
      <alignment horizontal="center" vertical="center"/>
    </xf>
    <xf numFmtId="171" fontId="3" fillId="0" borderId="32" xfId="3" applyNumberFormat="1" applyFont="1" applyBorder="1" applyAlignment="1">
      <alignment horizontal="center" vertical="center"/>
    </xf>
    <xf numFmtId="171" fontId="3" fillId="0" borderId="32" xfId="3" applyNumberFormat="1" applyFont="1" applyFill="1" applyBorder="1" applyAlignment="1">
      <alignment horizontal="center" vertical="center"/>
    </xf>
    <xf numFmtId="171" fontId="3" fillId="0" borderId="29" xfId="3" applyNumberFormat="1" applyFont="1" applyFill="1" applyBorder="1" applyAlignment="1">
      <alignment horizontal="center" vertical="center"/>
    </xf>
    <xf numFmtId="171" fontId="28" fillId="0" borderId="33" xfId="0" applyNumberFormat="1" applyFont="1" applyBorder="1" applyAlignment="1">
      <alignment horizontal="center" vertical="center"/>
    </xf>
    <xf numFmtId="171" fontId="28" fillId="0" borderId="33" xfId="0" applyNumberFormat="1" applyFont="1" applyFill="1" applyBorder="1" applyAlignment="1">
      <alignment horizontal="center" vertical="center"/>
    </xf>
    <xf numFmtId="171" fontId="28" fillId="13" borderId="31" xfId="0" applyNumberFormat="1" applyFont="1" applyFill="1" applyBorder="1" applyAlignment="1">
      <alignment horizontal="center" vertical="center"/>
    </xf>
    <xf numFmtId="171" fontId="3" fillId="0" borderId="33" xfId="5" applyNumberFormat="1" applyFont="1" applyFill="1" applyBorder="1" applyAlignment="1">
      <alignment horizontal="center" vertical="center"/>
    </xf>
    <xf numFmtId="171" fontId="3" fillId="0" borderId="31" xfId="5" applyNumberFormat="1" applyFont="1" applyFill="1" applyBorder="1" applyAlignment="1">
      <alignment horizontal="center" vertical="center"/>
    </xf>
    <xf numFmtId="171" fontId="3" fillId="0" borderId="9" xfId="5" applyNumberFormat="1" applyFont="1" applyBorder="1" applyAlignment="1">
      <alignment horizontal="center" vertical="center"/>
    </xf>
    <xf numFmtId="14" fontId="3" fillId="0" borderId="0" xfId="0" applyNumberFormat="1" applyFont="1" applyBorder="1" applyAlignment="1" applyProtection="1">
      <alignment horizontal="center" vertical="center"/>
      <protection locked="0"/>
    </xf>
    <xf numFmtId="1" fontId="3" fillId="0" borderId="0" xfId="0" applyNumberFormat="1" applyFont="1" applyBorder="1" applyAlignment="1">
      <alignment horizontal="center" vertical="center"/>
    </xf>
    <xf numFmtId="168" fontId="3" fillId="0" borderId="0" xfId="0" applyNumberFormat="1" applyFont="1" applyBorder="1" applyAlignment="1" applyProtection="1">
      <alignment horizontal="center" vertical="center"/>
      <protection locked="0"/>
    </xf>
    <xf numFmtId="174" fontId="3" fillId="0" borderId="0" xfId="0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>
      <alignment horizontal="center" vertical="center"/>
    </xf>
    <xf numFmtId="170" fontId="3" fillId="0" borderId="0" xfId="0" applyNumberFormat="1" applyFont="1" applyBorder="1" applyAlignment="1">
      <alignment horizontal="center" vertical="center"/>
    </xf>
    <xf numFmtId="171" fontId="3" fillId="0" borderId="0" xfId="0" applyNumberFormat="1" applyFont="1" applyBorder="1" applyAlignment="1" applyProtection="1">
      <alignment horizontal="center" vertical="center"/>
      <protection locked="0"/>
    </xf>
    <xf numFmtId="172" fontId="3" fillId="0" borderId="0" xfId="4" applyNumberFormat="1" applyFont="1" applyBorder="1" applyAlignment="1">
      <alignment horizontal="center" vertical="center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171" fontId="19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171" fontId="3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wrapText="1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 wrapText="1"/>
    </xf>
    <xf numFmtId="171" fontId="3" fillId="0" borderId="0" xfId="4" applyNumberFormat="1" applyFont="1" applyBorder="1" applyAlignment="1">
      <alignment horizontal="center" vertical="center"/>
    </xf>
    <xf numFmtId="0" fontId="3" fillId="0" borderId="0" xfId="4" applyNumberFormat="1" applyFont="1" applyBorder="1" applyAlignment="1">
      <alignment horizontal="center" vertical="center"/>
    </xf>
    <xf numFmtId="173" fontId="3" fillId="0" borderId="0" xfId="0" applyNumberFormat="1" applyFont="1" applyBorder="1" applyAlignment="1" applyProtection="1">
      <alignment horizontal="center" vertical="center"/>
      <protection locked="0"/>
    </xf>
    <xf numFmtId="171" fontId="29" fillId="0" borderId="0" xfId="0" applyNumberFormat="1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center"/>
    </xf>
    <xf numFmtId="174" fontId="7" fillId="0" borderId="0" xfId="0" applyNumberFormat="1" applyFont="1" applyBorder="1" applyAlignment="1">
      <alignment horizontal="center"/>
    </xf>
    <xf numFmtId="0" fontId="4" fillId="9" borderId="74" xfId="0" applyFont="1" applyFill="1" applyBorder="1" applyAlignment="1" applyProtection="1">
      <alignment horizontal="center" vertical="center" wrapText="1"/>
      <protection locked="0"/>
    </xf>
    <xf numFmtId="14" fontId="4" fillId="9" borderId="75" xfId="0" applyNumberFormat="1" applyFont="1" applyFill="1" applyBorder="1" applyAlignment="1" applyProtection="1">
      <alignment horizontal="center" vertical="center" wrapText="1"/>
      <protection locked="0"/>
    </xf>
    <xf numFmtId="168" fontId="20" fillId="4" borderId="75" xfId="0" applyNumberFormat="1" applyFont="1" applyFill="1" applyBorder="1" applyAlignment="1">
      <alignment horizontal="center" vertical="center" wrapText="1"/>
    </xf>
    <xf numFmtId="0" fontId="20" fillId="9" borderId="75" xfId="0" applyFont="1" applyFill="1" applyBorder="1" applyAlignment="1" applyProtection="1">
      <alignment horizontal="center" vertical="center" wrapText="1"/>
      <protection locked="0"/>
    </xf>
    <xf numFmtId="0" fontId="20" fillId="4" borderId="75" xfId="0" applyFont="1" applyFill="1" applyBorder="1" applyAlignment="1">
      <alignment horizontal="center" vertical="center" wrapText="1"/>
    </xf>
    <xf numFmtId="168" fontId="20" fillId="9" borderId="75" xfId="0" applyNumberFormat="1" applyFont="1" applyFill="1" applyBorder="1" applyAlignment="1" applyProtection="1">
      <alignment horizontal="center" vertical="center" wrapText="1"/>
      <protection locked="0"/>
    </xf>
    <xf numFmtId="0" fontId="20" fillId="4" borderId="75" xfId="0" applyFont="1" applyFill="1" applyBorder="1" applyAlignment="1">
      <alignment horizontal="center" vertical="center"/>
    </xf>
    <xf numFmtId="0" fontId="20" fillId="9" borderId="75" xfId="0" applyNumberFormat="1" applyFont="1" applyFill="1" applyBorder="1" applyAlignment="1" applyProtection="1">
      <alignment horizontal="center" vertical="center" wrapText="1"/>
      <protection locked="0"/>
    </xf>
    <xf numFmtId="0" fontId="20" fillId="4" borderId="75" xfId="0" applyFont="1" applyFill="1" applyBorder="1" applyAlignment="1" applyProtection="1">
      <alignment horizontal="center" vertical="center" wrapText="1"/>
      <protection locked="0"/>
    </xf>
    <xf numFmtId="168" fontId="20" fillId="4" borderId="76" xfId="0" applyNumberFormat="1" applyFont="1" applyFill="1" applyBorder="1" applyAlignment="1">
      <alignment horizontal="center" vertical="center" wrapText="1"/>
    </xf>
    <xf numFmtId="0" fontId="29" fillId="15" borderId="77" xfId="0" applyFont="1" applyFill="1" applyBorder="1" applyAlignment="1">
      <alignment horizontal="center" vertical="center" wrapText="1"/>
    </xf>
    <xf numFmtId="0" fontId="4" fillId="4" borderId="78" xfId="0" applyFont="1" applyFill="1" applyBorder="1" applyAlignment="1" applyProtection="1">
      <alignment horizontal="center" vertical="center" wrapText="1"/>
      <protection locked="0"/>
    </xf>
    <xf numFmtId="0" fontId="19" fillId="15" borderId="52" xfId="0" applyFont="1" applyFill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left" vertical="center" wrapText="1"/>
      <protection locked="0"/>
    </xf>
    <xf numFmtId="179" fontId="19" fillId="0" borderId="0" xfId="0" applyNumberFormat="1" applyFont="1" applyBorder="1" applyAlignment="1">
      <alignment horizontal="center" vertical="center"/>
    </xf>
    <xf numFmtId="0" fontId="0" fillId="0" borderId="0" xfId="0" applyNumberFormat="1" applyAlignment="1">
      <alignment wrapText="1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174" fontId="14" fillId="0" borderId="0" xfId="0" applyNumberFormat="1" applyFont="1" applyBorder="1" applyAlignment="1">
      <alignment horizontal="center"/>
    </xf>
    <xf numFmtId="0" fontId="4" fillId="4" borderId="75" xfId="0" applyFont="1" applyFill="1" applyBorder="1" applyAlignment="1" applyProtection="1">
      <alignment horizontal="center" vertical="center" wrapText="1"/>
      <protection locked="0"/>
    </xf>
    <xf numFmtId="0" fontId="20" fillId="4" borderId="77" xfId="0" applyFont="1" applyFill="1" applyBorder="1" applyAlignment="1">
      <alignment horizontal="center" vertical="center" wrapText="1"/>
    </xf>
    <xf numFmtId="168" fontId="20" fillId="4" borderId="77" xfId="0" applyNumberFormat="1" applyFont="1" applyFill="1" applyBorder="1" applyAlignment="1">
      <alignment horizontal="center" vertical="center" wrapText="1"/>
    </xf>
    <xf numFmtId="0" fontId="0" fillId="0" borderId="79" xfId="0" applyBorder="1"/>
    <xf numFmtId="0" fontId="1" fillId="0" borderId="0" xfId="0" applyFont="1" applyAlignment="1">
      <alignment horizontal="center" vertical="center"/>
    </xf>
    <xf numFmtId="0" fontId="29" fillId="15" borderId="75" xfId="0" applyFont="1" applyFill="1" applyBorder="1" applyAlignment="1">
      <alignment horizontal="center" vertical="center" wrapText="1"/>
    </xf>
    <xf numFmtId="168" fontId="19" fillId="15" borderId="78" xfId="0" applyNumberFormat="1" applyFont="1" applyFill="1" applyBorder="1" applyAlignment="1">
      <alignment horizontal="center" vertical="center" wrapText="1"/>
    </xf>
    <xf numFmtId="0" fontId="8" fillId="4" borderId="45" xfId="0" applyFont="1" applyFill="1" applyBorder="1" applyAlignment="1">
      <alignment horizontal="center" vertical="center" wrapText="1"/>
    </xf>
    <xf numFmtId="0" fontId="3" fillId="0" borderId="4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9" fillId="4" borderId="46" xfId="0" applyFont="1" applyFill="1" applyBorder="1" applyAlignment="1" applyProtection="1">
      <alignment horizontal="center" vertical="center"/>
      <protection locked="0"/>
    </xf>
    <xf numFmtId="0" fontId="9" fillId="4" borderId="47" xfId="0" applyFont="1" applyFill="1" applyBorder="1" applyAlignment="1" applyProtection="1">
      <alignment horizontal="center" vertical="center"/>
      <protection locked="0"/>
    </xf>
    <xf numFmtId="0" fontId="9" fillId="4" borderId="29" xfId="0" applyFont="1" applyFill="1" applyBorder="1" applyAlignment="1" applyProtection="1">
      <alignment horizontal="center" vertical="center"/>
      <protection locked="0"/>
    </xf>
    <xf numFmtId="0" fontId="9" fillId="4" borderId="10" xfId="0" applyFont="1" applyFill="1" applyBorder="1" applyAlignment="1" applyProtection="1">
      <alignment horizontal="center" vertical="center"/>
      <protection locked="0"/>
    </xf>
    <xf numFmtId="0" fontId="9" fillId="4" borderId="48" xfId="0" applyFont="1" applyFill="1" applyBorder="1" applyAlignment="1" applyProtection="1">
      <alignment horizontal="center" vertical="center"/>
      <protection locked="0"/>
    </xf>
    <xf numFmtId="0" fontId="9" fillId="4" borderId="9" xfId="0" applyFont="1" applyFill="1" applyBorder="1" applyAlignment="1" applyProtection="1">
      <alignment horizontal="center" vertical="center"/>
      <protection locked="0"/>
    </xf>
    <xf numFmtId="0" fontId="3" fillId="0" borderId="40" xfId="0" applyFont="1" applyBorder="1" applyAlignment="1">
      <alignment horizontal="center"/>
    </xf>
    <xf numFmtId="0" fontId="7" fillId="4" borderId="22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/>
    </xf>
    <xf numFmtId="0" fontId="7" fillId="4" borderId="52" xfId="0" applyFont="1" applyFill="1" applyBorder="1" applyAlignment="1">
      <alignment horizontal="center" vertical="center"/>
    </xf>
    <xf numFmtId="10" fontId="7" fillId="0" borderId="22" xfId="0" applyNumberFormat="1" applyFont="1" applyBorder="1" applyAlignment="1">
      <alignment horizontal="center" vertical="center"/>
    </xf>
    <xf numFmtId="10" fontId="0" fillId="0" borderId="51" xfId="0" applyNumberFormat="1" applyBorder="1" applyAlignment="1">
      <alignment horizontal="center" vertical="center"/>
    </xf>
    <xf numFmtId="10" fontId="0" fillId="0" borderId="52" xfId="0" applyNumberFormat="1" applyBorder="1" applyAlignment="1">
      <alignment horizontal="center" vertical="center"/>
    </xf>
    <xf numFmtId="0" fontId="7" fillId="0" borderId="22" xfId="0" quotePrefix="1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0" fillId="0" borderId="5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16" borderId="53" xfId="0" applyFont="1" applyFill="1" applyBorder="1" applyAlignment="1">
      <alignment horizontal="center" vertical="center" wrapText="1"/>
    </xf>
    <xf numFmtId="0" fontId="7" fillId="16" borderId="19" xfId="0" applyFont="1" applyFill="1" applyBorder="1" applyAlignment="1">
      <alignment horizontal="center" vertical="center" wrapText="1"/>
    </xf>
    <xf numFmtId="0" fontId="7" fillId="9" borderId="18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7" fillId="14" borderId="18" xfId="0" applyFont="1" applyFill="1" applyBorder="1" applyAlignment="1">
      <alignment horizontal="center" vertical="center" wrapText="1"/>
    </xf>
    <xf numFmtId="0" fontId="7" fillId="14" borderId="19" xfId="0" applyFont="1" applyFill="1" applyBorder="1" applyAlignment="1">
      <alignment horizontal="center" vertical="center" wrapText="1"/>
    </xf>
    <xf numFmtId="0" fontId="7" fillId="14" borderId="53" xfId="0" applyFont="1" applyFill="1" applyBorder="1" applyAlignment="1">
      <alignment horizontal="center" vertical="center" wrapText="1"/>
    </xf>
    <xf numFmtId="173" fontId="19" fillId="0" borderId="14" xfId="0" applyNumberFormat="1" applyFont="1" applyBorder="1" applyAlignment="1">
      <alignment horizontal="center" vertical="center"/>
    </xf>
    <xf numFmtId="0" fontId="7" fillId="9" borderId="53" xfId="0" applyFont="1" applyFill="1" applyBorder="1" applyAlignment="1">
      <alignment horizontal="center" vertical="center" wrapText="1"/>
    </xf>
    <xf numFmtId="0" fontId="7" fillId="15" borderId="18" xfId="0" applyFont="1" applyFill="1" applyBorder="1" applyAlignment="1">
      <alignment horizontal="center" vertical="center" wrapText="1"/>
    </xf>
    <xf numFmtId="0" fontId="7" fillId="15" borderId="19" xfId="0" applyFont="1" applyFill="1" applyBorder="1" applyAlignment="1">
      <alignment horizontal="center" vertical="center" wrapText="1"/>
    </xf>
    <xf numFmtId="0" fontId="11" fillId="17" borderId="20" xfId="0" applyFont="1" applyFill="1" applyBorder="1" applyAlignment="1">
      <alignment horizontal="center" vertical="center" wrapText="1"/>
    </xf>
    <xf numFmtId="0" fontId="11" fillId="17" borderId="25" xfId="0" applyFont="1" applyFill="1" applyBorder="1" applyAlignment="1">
      <alignment horizontal="center" vertical="center" wrapText="1"/>
    </xf>
    <xf numFmtId="0" fontId="11" fillId="12" borderId="56" xfId="0" applyFont="1" applyFill="1" applyBorder="1" applyAlignment="1">
      <alignment horizontal="center" vertical="center" wrapText="1"/>
    </xf>
    <xf numFmtId="0" fontId="11" fillId="12" borderId="62" xfId="0" applyFont="1" applyFill="1" applyBorder="1" applyAlignment="1">
      <alignment horizontal="center" vertical="center" wrapText="1"/>
    </xf>
    <xf numFmtId="0" fontId="11" fillId="12" borderId="25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1" fillId="5" borderId="56" xfId="0" applyFont="1" applyFill="1" applyBorder="1" applyAlignment="1">
      <alignment horizontal="center" vertical="center" wrapText="1"/>
    </xf>
    <xf numFmtId="0" fontId="11" fillId="5" borderId="57" xfId="0" applyFont="1" applyFill="1" applyBorder="1" applyAlignment="1">
      <alignment horizontal="center" vertical="center" wrapText="1"/>
    </xf>
    <xf numFmtId="173" fontId="0" fillId="0" borderId="58" xfId="0" applyNumberForma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173" fontId="3" fillId="0" borderId="60" xfId="0" applyNumberFormat="1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173" fontId="0" fillId="0" borderId="60" xfId="0" applyNumberForma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7" fillId="15" borderId="53" xfId="0" applyFont="1" applyFill="1" applyBorder="1" applyAlignment="1">
      <alignment horizontal="center" vertical="center" wrapText="1"/>
    </xf>
    <xf numFmtId="0" fontId="11" fillId="6" borderId="56" xfId="0" applyFont="1" applyFill="1" applyBorder="1" applyAlignment="1">
      <alignment horizontal="center" vertical="center" wrapText="1"/>
    </xf>
    <xf numFmtId="0" fontId="11" fillId="6" borderId="57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horizontal="center" vertical="center" wrapText="1"/>
    </xf>
    <xf numFmtId="0" fontId="11" fillId="10" borderId="25" xfId="0" applyFont="1" applyFill="1" applyBorder="1" applyAlignment="1">
      <alignment horizontal="center" vertical="center" wrapText="1"/>
    </xf>
    <xf numFmtId="0" fontId="11" fillId="12" borderId="20" xfId="0" applyFont="1" applyFill="1" applyBorder="1" applyAlignment="1">
      <alignment horizontal="center" vertical="center" wrapText="1"/>
    </xf>
    <xf numFmtId="0" fontId="11" fillId="12" borderId="57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 wrapText="1"/>
    </xf>
    <xf numFmtId="0" fontId="7" fillId="7" borderId="55" xfId="0" applyFont="1" applyFill="1" applyBorder="1" applyAlignment="1">
      <alignment horizontal="center" vertical="center" wrapText="1"/>
    </xf>
    <xf numFmtId="0" fontId="11" fillId="11" borderId="20" xfId="0" applyFont="1" applyFill="1" applyBorder="1" applyAlignment="1">
      <alignment horizontal="center" vertical="center" wrapText="1"/>
    </xf>
    <xf numFmtId="0" fontId="11" fillId="11" borderId="57" xfId="0" applyFont="1" applyFill="1" applyBorder="1" applyAlignment="1">
      <alignment horizontal="center" vertical="center" wrapText="1"/>
    </xf>
    <xf numFmtId="0" fontId="7" fillId="4" borderId="53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/>
    </xf>
    <xf numFmtId="0" fontId="11" fillId="4" borderId="3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167" fontId="7" fillId="7" borderId="18" xfId="0" applyNumberFormat="1" applyFont="1" applyFill="1" applyBorder="1" applyAlignment="1">
      <alignment horizontal="center" vertical="center"/>
    </xf>
    <xf numFmtId="167" fontId="7" fillId="7" borderId="19" xfId="0" applyNumberFormat="1" applyFont="1" applyFill="1" applyBorder="1" applyAlignment="1">
      <alignment horizontal="center" vertical="center"/>
    </xf>
    <xf numFmtId="173" fontId="3" fillId="0" borderId="58" xfId="0" applyNumberFormat="1" applyFont="1" applyBorder="1" applyAlignment="1">
      <alignment horizontal="center" vertical="center"/>
    </xf>
    <xf numFmtId="173" fontId="3" fillId="0" borderId="59" xfId="0" applyNumberFormat="1" applyFont="1" applyBorder="1" applyAlignment="1">
      <alignment horizontal="center" vertical="center"/>
    </xf>
    <xf numFmtId="173" fontId="7" fillId="0" borderId="60" xfId="0" applyNumberFormat="1" applyFont="1" applyBorder="1" applyAlignment="1">
      <alignment horizontal="center" vertical="center"/>
    </xf>
    <xf numFmtId="173" fontId="7" fillId="0" borderId="61" xfId="0" applyNumberFormat="1" applyFont="1" applyBorder="1" applyAlignment="1">
      <alignment horizontal="center" vertical="center"/>
    </xf>
    <xf numFmtId="173" fontId="7" fillId="0" borderId="59" xfId="0" applyNumberFormat="1" applyFont="1" applyBorder="1" applyAlignment="1">
      <alignment horizontal="center" vertical="center"/>
    </xf>
    <xf numFmtId="173" fontId="3" fillId="0" borderId="63" xfId="0" applyNumberFormat="1" applyFont="1" applyBorder="1" applyAlignment="1">
      <alignment horizontal="center" vertical="center"/>
    </xf>
    <xf numFmtId="0" fontId="7" fillId="7" borderId="53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7" fillId="4" borderId="53" xfId="0" applyFont="1" applyFill="1" applyBorder="1" applyAlignment="1">
      <alignment horizontal="center" vertical="center"/>
    </xf>
    <xf numFmtId="0" fontId="7" fillId="4" borderId="56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11" fillId="5" borderId="62" xfId="0" applyFont="1" applyFill="1" applyBorder="1" applyAlignment="1">
      <alignment horizontal="center" vertical="center" wrapText="1"/>
    </xf>
    <xf numFmtId="0" fontId="11" fillId="5" borderId="25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23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47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/>
    </xf>
    <xf numFmtId="0" fontId="30" fillId="0" borderId="47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48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/>
    </xf>
  </cellXfs>
  <cellStyles count="8">
    <cellStyle name="Lien hypertexte" xfId="1" builtinId="8"/>
    <cellStyle name="Milliers" xfId="2" builtinId="3"/>
    <cellStyle name="Milliers 2" xfId="3"/>
    <cellStyle name="Monétaire" xfId="4" builtinId="4"/>
    <cellStyle name="Normal" xfId="0" builtinId="0"/>
    <cellStyle name="Normal_Classeur2" xfId="5"/>
    <cellStyle name="Pourcentage" xfId="6" builtinId="5"/>
    <cellStyle name="Pourcentage 2" xfId="7"/>
  </cellStyles>
  <dxfs count="216">
    <dxf>
      <numFmt numFmtId="171" formatCode="#,##0.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7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alignment wrapText="1" readingOrder="0"/>
    </dxf>
    <dxf>
      <alignment wrapText="0"/>
    </dxf>
    <dxf>
      <alignment wrapText="1"/>
    </dxf>
    <dxf>
      <alignment wrapText="1" readingOrder="0"/>
    </dxf>
    <dxf>
      <alignment wrapText="1"/>
    </dxf>
    <dxf>
      <alignment wrapText="0"/>
    </dxf>
    <dxf>
      <alignment wrapText="1"/>
    </dxf>
    <dxf>
      <alignment wrapText="1"/>
    </dxf>
    <dxf>
      <alignment wrapText="0"/>
    </dxf>
    <dxf>
      <alignment wrapText="0"/>
    </dxf>
    <dxf>
      <numFmt numFmtId="167" formatCode="0.0"/>
    </dxf>
    <dxf>
      <numFmt numFmtId="2" formatCode="0.00"/>
    </dxf>
    <dxf>
      <numFmt numFmtId="180" formatCode="0.000"/>
    </dxf>
    <dxf>
      <numFmt numFmtId="181" formatCode="0.0000"/>
    </dxf>
    <dxf>
      <numFmt numFmtId="182" formatCode="0.00000"/>
    </dxf>
    <dxf>
      <numFmt numFmtId="183" formatCode="0.000000"/>
    </dxf>
    <dxf>
      <alignment horizontal="center"/>
    </dxf>
    <dxf>
      <alignment horizontal="right"/>
    </dxf>
    <dxf>
      <alignment horizontal="right"/>
    </dxf>
    <dxf>
      <alignment vertical="center"/>
    </dxf>
    <dxf>
      <alignment wrapText="1"/>
    </dxf>
    <dxf>
      <alignment wrapText="1" readingOrder="0"/>
    </dxf>
    <dxf>
      <alignment horizontal="center"/>
    </dxf>
    <dxf>
      <alignment vertical="center"/>
    </dxf>
    <dxf>
      <numFmt numFmtId="170" formatCode="00"/>
    </dxf>
    <dxf>
      <numFmt numFmtId="170" formatCode="00"/>
    </dxf>
    <dxf>
      <alignment vertical="center" readingOrder="0"/>
    </dxf>
    <dxf>
      <alignment horizontal="left" readingOrder="0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0"/>
    </dxf>
    <dxf>
      <alignment wrapText="1"/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7"/>
      </font>
      <fill>
        <patternFill>
          <bgColor theme="7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numFmt numFmtId="0" formatCode="General"/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2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0" formatCode="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0" hidden="0"/>
    </dxf>
    <dxf>
      <border outline="0">
        <top style="medium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numFmt numFmtId="0" formatCode="General"/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1" formatCode="#,##0.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0" formatCode="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4" formatCode="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left" vertical="center" textRotation="0" wrapText="1" indent="0" justifyLastLine="0" shrinkToFit="0" readingOrder="0"/>
      <protection locked="0" hidden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Sommeprod OK.xlsm]Graphiques!Tableau croisé dynamique1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Catégorie</a:t>
            </a:r>
            <a:r>
              <a:rPr lang="fr-FR" baseline="0"/>
              <a:t> des groupes reçus</a:t>
            </a:r>
          </a:p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 baseline="0"/>
              <a:t>(en nombre de nuitées)</a:t>
            </a:r>
            <a:endParaRPr lang="fr-FR"/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Graphiques!$B$3:$B$4</c:f>
              <c:strCache>
                <c:ptCount val="1"/>
                <c:pt idx="0">
                  <c:v>Total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Graphiques!$A$5:$A$6</c:f>
              <c:strCache>
                <c:ptCount val="1"/>
                <c:pt idx="0">
                  <c:v>Randonneurs</c:v>
                </c:pt>
              </c:strCache>
            </c:strRef>
          </c:cat>
          <c:val>
            <c:numRef>
              <c:f>Graphiques!$B$5:$B$6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CB-42AB-ADF5-CDF64BF79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Sommeprod OK.xlsm]Graphiques!Tableau croisé dynamique2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Origine géographique</a:t>
            </a:r>
            <a:r>
              <a:rPr lang="fr-FR" baseline="0"/>
              <a:t> des groupes (en nombre de séjours)</a:t>
            </a:r>
            <a:endParaRPr lang="fr-FR"/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Graphiques!$C$73:$C$74</c:f>
              <c:strCache>
                <c:ptCount val="1"/>
                <c:pt idx="0">
                  <c:v>Total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Graphiques!$A$75:$B$76</c:f>
              <c:strCache>
                <c:ptCount val="1"/>
                <c:pt idx="0">
                  <c:v>Hauts de France</c:v>
                </c:pt>
              </c:strCache>
            </c:strRef>
          </c:cat>
          <c:val>
            <c:numRef>
              <c:f>Graphiques!$C$75:$C$76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E3-4044-99E6-95EE1BFAD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Sommeprod OK.xlsm]Graphiques!Tableau croisé dynamique3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Total mensuel de nuitées et moyenne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Graphiques!$B$19:$B$20</c:f>
              <c:strCache>
                <c:ptCount val="1"/>
                <c:pt idx="0">
                  <c:v>Total mensuel nuitées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333333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346-452A-844E-A4C429015F1E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Graphiques!$A$21:$A$33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Graphiques!$B$21:$B$33</c:f>
              <c:numCache>
                <c:formatCode>General</c:formatCode>
                <c:ptCount val="12"/>
                <c:pt idx="0">
                  <c:v>386</c:v>
                </c:pt>
                <c:pt idx="1">
                  <c:v>136</c:v>
                </c:pt>
                <c:pt idx="2">
                  <c:v>24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46-452A-844E-A4C429015F1E}"/>
            </c:ext>
          </c:extLst>
        </c:ser>
        <c:ser>
          <c:idx val="1"/>
          <c:order val="1"/>
          <c:tx>
            <c:strRef>
              <c:f>Graphiques!$C$19:$C$20</c:f>
              <c:strCache>
                <c:ptCount val="1"/>
                <c:pt idx="0">
                  <c:v>Moyenne mensuelle de nuitées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Graphiques!$A$21:$A$33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Graphiques!$C$21:$C$33</c:f>
              <c:numCache>
                <c:formatCode>0.0</c:formatCode>
                <c:ptCount val="12"/>
                <c:pt idx="0">
                  <c:v>45.5</c:v>
                </c:pt>
                <c:pt idx="1">
                  <c:v>45.5</c:v>
                </c:pt>
                <c:pt idx="2">
                  <c:v>45.5</c:v>
                </c:pt>
                <c:pt idx="3">
                  <c:v>45.5</c:v>
                </c:pt>
                <c:pt idx="4">
                  <c:v>45.5</c:v>
                </c:pt>
                <c:pt idx="5">
                  <c:v>45.5</c:v>
                </c:pt>
                <c:pt idx="6">
                  <c:v>45.5</c:v>
                </c:pt>
                <c:pt idx="7">
                  <c:v>45.5</c:v>
                </c:pt>
                <c:pt idx="8">
                  <c:v>45.5</c:v>
                </c:pt>
                <c:pt idx="9">
                  <c:v>45.5</c:v>
                </c:pt>
                <c:pt idx="10">
                  <c:v>45.5</c:v>
                </c:pt>
                <c:pt idx="11">
                  <c:v>45.5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46-452A-844E-A4C429015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7539336"/>
        <c:axId val="1"/>
      </c:lineChart>
      <c:catAx>
        <c:axId val="327539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2753933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Sommeprod OK.xlsm]Graphiques!Tableau croisé dynamique4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Taux mensuel d'occupation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pPr>
            <a:noFill/>
            <a:ln w="25400">
              <a:noFill/>
            </a:ln>
          </c:spPr>
          <c:txPr>
            <a:bodyPr/>
            <a:lstStyle/>
            <a:p>
              <a:pPr>
                <a:defRPr sz="900" b="0" i="0" u="none" strike="noStrike" baseline="0">
                  <a:solidFill>
                    <a:srgbClr val="333333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dLblPos val="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Graphiques!$B$37:$B$38</c:f>
              <c:strCache>
                <c:ptCount val="1"/>
                <c:pt idx="0">
                  <c:v>Taux mensuel d'occupation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333333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BD7-4688-9FF3-C418889CC46C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Graphiques!$A$39:$A$51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Graphiques!$B$39:$B$51</c:f>
              <c:numCache>
                <c:formatCode>0.0%</c:formatCode>
                <c:ptCount val="12"/>
                <c:pt idx="0">
                  <c:v>0.2075268817204301</c:v>
                </c:pt>
                <c:pt idx="1">
                  <c:v>8.0952380952380956E-2</c:v>
                </c:pt>
                <c:pt idx="2">
                  <c:v>1.2903225806451613E-2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D7-4688-9FF3-C418889CC46C}"/>
            </c:ext>
          </c:extLst>
        </c:ser>
        <c:ser>
          <c:idx val="1"/>
          <c:order val="1"/>
          <c:tx>
            <c:strRef>
              <c:f>Graphiques!$C$37:$C$38</c:f>
              <c:strCache>
                <c:ptCount val="1"/>
                <c:pt idx="0">
                  <c:v>Taux mensuel moyen d'occupation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Graphiques!$A$39:$A$51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Graphiques!$C$39:$C$51</c:f>
              <c:numCache>
                <c:formatCode>0.0%</c:formatCode>
                <c:ptCount val="12"/>
                <c:pt idx="0">
                  <c:v>2.5115207373271886E-2</c:v>
                </c:pt>
                <c:pt idx="1">
                  <c:v>2.5115207373271886E-2</c:v>
                </c:pt>
                <c:pt idx="2">
                  <c:v>2.5115207373271886E-2</c:v>
                </c:pt>
                <c:pt idx="3">
                  <c:v>2.5115207373271886E-2</c:v>
                </c:pt>
                <c:pt idx="4">
                  <c:v>2.5115207373271886E-2</c:v>
                </c:pt>
                <c:pt idx="5">
                  <c:v>2.5115207373271886E-2</c:v>
                </c:pt>
                <c:pt idx="6">
                  <c:v>2.5115207373271886E-2</c:v>
                </c:pt>
                <c:pt idx="7">
                  <c:v>2.5115207373271886E-2</c:v>
                </c:pt>
                <c:pt idx="8">
                  <c:v>2.5115207373271886E-2</c:v>
                </c:pt>
                <c:pt idx="9">
                  <c:v>2.5115207373271886E-2</c:v>
                </c:pt>
                <c:pt idx="10">
                  <c:v>2.5115207373271886E-2</c:v>
                </c:pt>
                <c:pt idx="11">
                  <c:v>2.5115207373271886E-2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BD7-4688-9FF3-C418889CC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7425864"/>
        <c:axId val="1"/>
      </c:lineChart>
      <c:catAx>
        <c:axId val="327425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2742586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[Planning Charge Sommeprod OK.xlsm]Graphiques!Tableau croisé dynamique5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333333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fr-FR"/>
              <a:t>Chiffre d'affaire mensuel et moyenne</a:t>
            </a:r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 w="25400">
              <a:noFill/>
            </a:ln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Graphiques!$B$55:$B$56</c:f>
              <c:strCache>
                <c:ptCount val="1"/>
                <c:pt idx="0">
                  <c:v>Chiffre d'affaire mensuel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Graphiques!$A$57:$A$69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Graphiques!$B$57:$B$69</c:f>
              <c:numCache>
                <c:formatCode>#\ ##0.0\ "€"</c:formatCode>
                <c:ptCount val="12"/>
                <c:pt idx="0">
                  <c:v>7178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78-423E-8872-6EA386158A31}"/>
            </c:ext>
          </c:extLst>
        </c:ser>
        <c:ser>
          <c:idx val="1"/>
          <c:order val="1"/>
          <c:tx>
            <c:strRef>
              <c:f>Graphiques!$C$55:$C$56</c:f>
              <c:strCache>
                <c:ptCount val="1"/>
                <c:pt idx="0">
                  <c:v>Chiffre d'affaire mensuel moyen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Graphiques!$A$57:$A$69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Graphiques!$C$57:$C$69</c:f>
              <c:numCache>
                <c:formatCode>#\ ##0.0\ "€"</c:formatCode>
                <c:ptCount val="12"/>
                <c:pt idx="0">
                  <c:v>598.16666666666663</c:v>
                </c:pt>
                <c:pt idx="1">
                  <c:v>598.16666666666663</c:v>
                </c:pt>
                <c:pt idx="2">
                  <c:v>598.16666666666663</c:v>
                </c:pt>
                <c:pt idx="3">
                  <c:v>598.16666666666663</c:v>
                </c:pt>
                <c:pt idx="4">
                  <c:v>598.16666666666663</c:v>
                </c:pt>
                <c:pt idx="5">
                  <c:v>598.16666666666663</c:v>
                </c:pt>
                <c:pt idx="6">
                  <c:v>598.16666666666663</c:v>
                </c:pt>
                <c:pt idx="7">
                  <c:v>598.16666666666663</c:v>
                </c:pt>
                <c:pt idx="8">
                  <c:v>598.16666666666663</c:v>
                </c:pt>
                <c:pt idx="9">
                  <c:v>598.16666666666663</c:v>
                </c:pt>
                <c:pt idx="10">
                  <c:v>598.16666666666663</c:v>
                </c:pt>
                <c:pt idx="11">
                  <c:v>598.16666666666663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78-423E-8872-6EA386158A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7584720"/>
        <c:axId val="1"/>
      </c:lineChart>
      <c:catAx>
        <c:axId val="327584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\ &quot;€&quot;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27584720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63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9525</xdr:rowOff>
        </xdr:from>
        <xdr:to>
          <xdr:col>1</xdr:col>
          <xdr:colOff>0</xdr:colOff>
          <xdr:row>4</xdr:row>
          <xdr:rowOff>0</xdr:rowOff>
        </xdr:to>
        <xdr:sp macro="" textlink="">
          <xdr:nvSpPr>
            <xdr:cNvPr id="1102" name="Bou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2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</xdr:row>
          <xdr:rowOff>0</xdr:rowOff>
        </xdr:from>
        <xdr:to>
          <xdr:col>10</xdr:col>
          <xdr:colOff>0</xdr:colOff>
          <xdr:row>5</xdr:row>
          <xdr:rowOff>0</xdr:rowOff>
        </xdr:to>
        <xdr:sp macro="" textlink="">
          <xdr:nvSpPr>
            <xdr:cNvPr id="7172" name="Bou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3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0</xdr:colOff>
      <xdr:row>20</xdr:row>
      <xdr:rowOff>161925</xdr:rowOff>
    </xdr:to>
    <xdr:graphicFrame macro="">
      <xdr:nvGraphicFramePr>
        <xdr:cNvPr id="4870423" name="Graphique 1">
          <a:extLst>
            <a:ext uri="{FF2B5EF4-FFF2-40B4-BE49-F238E27FC236}">
              <a16:creationId xmlns:a16="http://schemas.microsoft.com/office/drawing/2014/main" id="{00000000-0008-0000-0400-000017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8</xdr:col>
      <xdr:colOff>0</xdr:colOff>
      <xdr:row>21</xdr:row>
      <xdr:rowOff>0</xdr:rowOff>
    </xdr:to>
    <xdr:graphicFrame macro="">
      <xdr:nvGraphicFramePr>
        <xdr:cNvPr id="4870424" name="Graphique 2">
          <a:extLst>
            <a:ext uri="{FF2B5EF4-FFF2-40B4-BE49-F238E27FC236}">
              <a16:creationId xmlns:a16="http://schemas.microsoft.com/office/drawing/2014/main" id="{00000000-0008-0000-0400-000018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22</xdr:row>
      <xdr:rowOff>0</xdr:rowOff>
    </xdr:from>
    <xdr:to>
      <xdr:col>13</xdr:col>
      <xdr:colOff>0</xdr:colOff>
      <xdr:row>40</xdr:row>
      <xdr:rowOff>0</xdr:rowOff>
    </xdr:to>
    <xdr:graphicFrame macro="">
      <xdr:nvGraphicFramePr>
        <xdr:cNvPr id="4870425" name="Graphique 3">
          <a:extLst>
            <a:ext uri="{FF2B5EF4-FFF2-40B4-BE49-F238E27FC236}">
              <a16:creationId xmlns:a16="http://schemas.microsoft.com/office/drawing/2014/main" id="{00000000-0008-0000-0400-000019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41</xdr:row>
      <xdr:rowOff>0</xdr:rowOff>
    </xdr:from>
    <xdr:to>
      <xdr:col>13</xdr:col>
      <xdr:colOff>0</xdr:colOff>
      <xdr:row>60</xdr:row>
      <xdr:rowOff>0</xdr:rowOff>
    </xdr:to>
    <xdr:graphicFrame macro="">
      <xdr:nvGraphicFramePr>
        <xdr:cNvPr id="4870426" name="Graphique 4">
          <a:extLst>
            <a:ext uri="{FF2B5EF4-FFF2-40B4-BE49-F238E27FC236}">
              <a16:creationId xmlns:a16="http://schemas.microsoft.com/office/drawing/2014/main" id="{00000000-0008-0000-0400-00001A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61</xdr:row>
      <xdr:rowOff>0</xdr:rowOff>
    </xdr:from>
    <xdr:to>
      <xdr:col>13</xdr:col>
      <xdr:colOff>0</xdr:colOff>
      <xdr:row>80</xdr:row>
      <xdr:rowOff>0</xdr:rowOff>
    </xdr:to>
    <xdr:graphicFrame macro="">
      <xdr:nvGraphicFramePr>
        <xdr:cNvPr id="4870427" name="Graphique 5">
          <a:extLst>
            <a:ext uri="{FF2B5EF4-FFF2-40B4-BE49-F238E27FC236}">
              <a16:creationId xmlns:a16="http://schemas.microsoft.com/office/drawing/2014/main" id="{00000000-0008-0000-0400-00001B51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ives" refreshedDate="43099.790209143517" createdVersion="6" refreshedVersion="6" recordCount="39">
  <cacheSource type="worksheet">
    <worksheetSource name="SaisiePers"/>
  </cacheSource>
  <cacheFields count="32">
    <cacheField name="Nom du groupe" numFmtId="0">
      <sharedItems containsBlank="1"/>
    </cacheField>
    <cacheField name="Date d'arrivée" numFmtId="14">
      <sharedItems containsNonDate="0" containsDate="1" containsString="0" containsBlank="1" minDate="2018-01-01T00:00:00" maxDate="2018-01-04T00:00:00"/>
    </cacheField>
    <cacheField name="Date de départ" numFmtId="14">
      <sharedItems containsNonDate="0" containsDate="1" containsString="0" containsBlank="1" minDate="2018-01-03T00:00:00" maxDate="2018-01-06T00:00:00"/>
    </cacheField>
    <cacheField name="Nbr de nuit(s)" numFmtId="1">
      <sharedItems containsMixedTypes="1" containsNumber="1" containsInteger="1" minValue="2" maxValue="2"/>
    </cacheField>
    <cacheField name="Effectif reçu adlt(s)" numFmtId="0">
      <sharedItems containsString="0" containsBlank="1" containsNumber="1" containsInteger="1" minValue="5" maxValue="10"/>
    </cacheField>
    <cacheField name="Effectif reçu enft(s)" numFmtId="0">
      <sharedItems containsString="0" containsBlank="1" containsNumber="1" containsInteger="1" minValue="45" maxValue="45"/>
    </cacheField>
    <cacheField name="Perte effectif adlt(s)" numFmtId="0">
      <sharedItems containsNonDate="0" containsString="0" containsBlank="1"/>
    </cacheField>
    <cacheField name="Perte effectif enft(s)" numFmtId="0">
      <sharedItems containsString="0" containsBlank="1" containsNumber="1" containsInteger="1" minValue="5" maxValue="5"/>
    </cacheField>
    <cacheField name="Perte nuitées" numFmtId="174">
      <sharedItems containsMixedTypes="1" containsNumber="1" containsInteger="1" minValue="10" maxValue="10"/>
    </cacheField>
    <cacheField name="Nbr de pax" numFmtId="174">
      <sharedItems containsSemiMixedTypes="0" containsString="0" containsNumber="1" containsInteger="1" minValue="0" maxValue="55"/>
    </cacheField>
    <cacheField name="Nbr de nuitées" numFmtId="1">
      <sharedItems containsMixedTypes="1" containsNumber="1" containsInteger="1" minValue="100" maxValue="110"/>
    </cacheField>
    <cacheField name="Statut" numFmtId="0">
      <sharedItems containsBlank="1" count="6">
        <s v="Convention"/>
        <s v="Dem convention"/>
        <m/>
        <s v="Sous-réserve" u="1"/>
        <s v="Annulé" u="1"/>
        <s v="Sans suite" u="1"/>
      </sharedItems>
    </cacheField>
    <cacheField name="Cat" numFmtId="0">
      <sharedItems containsMixedTypes="1" containsNumber="1" containsInteger="1" minValue="0" maxValue="0" count="3">
        <s v="RAND"/>
        <s v=""/>
        <n v="0" u="1"/>
      </sharedItems>
    </cacheField>
    <cacheField name="Orgn" numFmtId="170">
      <sharedItems containsMixedTypes="1" containsNumber="1" containsInteger="1" minValue="0" maxValue="95" count="40">
        <n v="59"/>
        <n v="91"/>
        <s v=""/>
        <n v="0" u="1"/>
        <n v="57" u="1"/>
        <n v="75" u="1"/>
        <n v="13" u="1"/>
        <n v="36" u="1"/>
        <n v="61" u="1"/>
        <n v="5" u="1"/>
        <n v="42" u="1"/>
        <n v="44" u="1"/>
        <n v="95" u="1"/>
        <n v="2" u="1"/>
        <n v="78" u="1"/>
        <n v="17" u="1"/>
        <n v="18" u="1"/>
        <n v="19" u="1"/>
        <n v="7" u="1"/>
        <n v="94" u="1"/>
        <n v="58" u="1"/>
        <n v="35" u="1"/>
        <n v="77" u="1"/>
        <n v="60" u="1"/>
        <n v="1" u="1"/>
        <n v="62" u="1"/>
        <n v="8" u="1"/>
        <n v="41" u="1"/>
        <n v="68" u="1"/>
        <n v="93" u="1"/>
        <n v="72" u="1"/>
        <n v="45" u="1"/>
        <n v="27" u="1"/>
        <n v="76" u="1"/>
        <n v="28" u="1"/>
        <n v="80" u="1"/>
        <n v="51" u="1"/>
        <n v="88" u="1"/>
        <n v="67" u="1"/>
        <n v="92" u="1"/>
      </sharedItems>
      <fieldGroup par="31"/>
    </cacheField>
    <cacheField name="Effectif facturé adlt(s)" numFmtId="0">
      <sharedItems containsMixedTypes="1" containsNumber="1" containsInteger="1" minValue="3" maxValue="8"/>
    </cacheField>
    <cacheField name="Effectif facturé enft(s)" numFmtId="174">
      <sharedItems containsMixedTypes="1" containsNumber="1" containsInteger="1" minValue="45" maxValue="45"/>
    </cacheField>
    <cacheField name="Régime type" numFmtId="0">
      <sharedItems containsBlank="1"/>
    </cacheField>
    <cacheField name="Régime nbr" numFmtId="0">
      <sharedItems containsString="0" containsBlank="1" containsNumber="1" containsInteger="1" minValue="2" maxValue="2"/>
    </cacheField>
    <cacheField name="Tarif adlt en €" numFmtId="171">
      <sharedItems containsMixedTypes="1" containsNumber="1" containsInteger="1" minValue="29" maxValue="44"/>
    </cacheField>
    <cacheField name="Tarif enft en €" numFmtId="171">
      <sharedItems containsMixedTypes="1" containsNumber="1" containsInteger="1" minValue="29" maxValue="41"/>
    </cacheField>
    <cacheField name="Régime 2 type" numFmtId="171">
      <sharedItems containsNonDate="0" containsString="0" containsBlank="1"/>
    </cacheField>
    <cacheField name="Régime 2 nbr" numFmtId="0">
      <sharedItems containsNonDate="0" containsString="0" containsBlank="1"/>
    </cacheField>
    <cacheField name="Tarif 2 adlt en €" numFmtId="171">
      <sharedItems containsBlank="1"/>
    </cacheField>
    <cacheField name="Tarif 2 enft en €" numFmtId="171">
      <sharedItems containsBlank="1"/>
    </cacheField>
    <cacheField name="Gratuité nbr" numFmtId="0">
      <sharedItems containsMixedTypes="1" containsNumber="1" containsInteger="1" minValue="2" maxValue="2"/>
    </cacheField>
    <cacheField name="Coût gratuité en €" numFmtId="172">
      <sharedItems containsMixedTypes="1" containsNumber="1" containsInteger="1" minValue="116" maxValue="176"/>
    </cacheField>
    <cacheField name="Taxe séjour" numFmtId="0">
      <sharedItems containsString="0" containsBlank="1" containsNumber="1" containsInteger="1" minValue="5" maxValue="10"/>
    </cacheField>
    <cacheField name="Coût taxe séjour" numFmtId="171">
      <sharedItems containsMixedTypes="1" containsNumber="1" containsInteger="1" minValue="5" maxValue="10"/>
    </cacheField>
    <cacheField name="Montant total en €" numFmtId="171">
      <sharedItems containsMixedTypes="1" containsNumber="1" containsInteger="1" minValue="2784" maxValue="4394"/>
    </cacheField>
    <cacheField name="Perte financière en €" numFmtId="171">
      <sharedItems containsMixedTypes="1" containsNumber="1" containsInteger="1" minValue="0" maxValue="410"/>
    </cacheField>
    <cacheField name="Rappel_x000a_Nom du groupe" numFmtId="0">
      <sharedItems/>
    </cacheField>
    <cacheField name="Orgn2" numFmtId="0" databaseField="0">
      <fieldGroup base="13">
        <discretePr count="40">
          <x v="7"/>
          <x v="8"/>
          <x v="1"/>
          <x v="3"/>
          <x v="9"/>
          <x v="8"/>
          <x v="2"/>
          <x v="12"/>
          <x v="10"/>
          <x v="4"/>
          <x v="5"/>
          <x v="13"/>
          <x v="8"/>
          <x v="7"/>
          <x v="8"/>
          <x v="11"/>
          <x v="12"/>
          <x v="11"/>
          <x v="14"/>
          <x v="8"/>
          <x v="0"/>
          <x v="6"/>
          <x v="8"/>
          <x v="7"/>
          <x v="14"/>
          <x v="7"/>
          <x v="9"/>
          <x v="12"/>
          <x v="9"/>
          <x v="8"/>
          <x v="13"/>
          <x v="12"/>
          <x v="10"/>
          <x v="10"/>
          <x v="12"/>
          <x v="7"/>
          <x v="9"/>
          <x v="9"/>
          <x v="9"/>
          <x v="8"/>
        </discretePr>
        <groupItems count="15">
          <n v="58"/>
          <s v=""/>
          <n v="13"/>
          <n v="0"/>
          <n v="5"/>
          <n v="42"/>
          <n v="35"/>
          <s v="Groupe1"/>
          <s v="Groupe2"/>
          <s v="Groupe3"/>
          <s v="Groupe4"/>
          <s v="Groupe5"/>
          <s v="Groupe6"/>
          <s v="Groupe7"/>
          <s v="Groupe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ives" refreshedDate="43099.790209259256" createdVersion="6" refreshedVersion="6" recordCount="12">
  <cacheSource type="worksheet">
    <worksheetSource name="Graphs"/>
  </cacheSource>
  <cacheFields count="9"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Nuitées" numFmtId="0">
      <sharedItems containsMixedTypes="1" containsNumber="1" containsInteger="1" minValue="24" maxValue="386"/>
    </cacheField>
    <cacheField name="Moyenne de nuitées" numFmtId="167">
      <sharedItems containsSemiMixedTypes="0" containsString="0" containsNumber="1" minValue="45.5" maxValue="45.5"/>
    </cacheField>
    <cacheField name="Nuitées réalisées" numFmtId="169">
      <sharedItems containsMixedTypes="1" containsNumber="1" minValue="4.0000000000000001E-3" maxValue="6.433333333333334E-2"/>
    </cacheField>
    <cacheField name="Taux d'occupation" numFmtId="169">
      <sharedItems containsMixedTypes="1" containsNumber="1" minValue="1.2903225806451613E-2" maxValue="0.2075268817204301"/>
    </cacheField>
    <cacheField name="Taux d'occupation moyen" numFmtId="169">
      <sharedItems containsSemiMixedTypes="0" containsString="0" containsNumber="1" minValue="2.5115207373271886E-2" maxValue="2.5115207373271886E-2"/>
    </cacheField>
    <cacheField name="Taxe séjour" numFmtId="171">
      <sharedItems containsMixedTypes="1" containsNumber="1" containsInteger="1" minValue="15" maxValue="15"/>
    </cacheField>
    <cacheField name="Chiffre d'affaire" numFmtId="171">
      <sharedItems containsMixedTypes="1" containsNumber="1" containsInteger="1" minValue="7178" maxValue="7178"/>
    </cacheField>
    <cacheField name="Moyenne chiffre d'affaire" numFmtId="171">
      <sharedItems containsSemiMixedTypes="0" containsString="0" containsNumber="1" minValue="598.16666666666663" maxValue="598.166666666666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A la découverte de Fagnes"/>
    <d v="2018-01-01T00:00:00"/>
    <d v="2018-01-03T00:00:00"/>
    <n v="2"/>
    <n v="5"/>
    <n v="45"/>
    <m/>
    <m/>
    <s v=""/>
    <n v="50"/>
    <n v="100"/>
    <x v="0"/>
    <x v="0"/>
    <x v="0"/>
    <n v="3"/>
    <n v="45"/>
    <s v="NPD"/>
    <n v="2"/>
    <n v="29"/>
    <n v="29"/>
    <m/>
    <m/>
    <s v=""/>
    <s v=""/>
    <n v="2"/>
    <n v="116"/>
    <n v="5"/>
    <n v="5"/>
    <n v="2784"/>
    <n v="0"/>
    <s v="A la découverte de Fagnes"/>
  </r>
  <r>
    <s v="A.S Marcoussis"/>
    <d v="2018-01-03T00:00:00"/>
    <d v="2018-01-05T00:00:00"/>
    <n v="2"/>
    <n v="10"/>
    <n v="45"/>
    <m/>
    <n v="5"/>
    <n v="10"/>
    <n v="55"/>
    <n v="110"/>
    <x v="1"/>
    <x v="0"/>
    <x v="1"/>
    <n v="8"/>
    <n v="45"/>
    <s v="DP"/>
    <n v="2"/>
    <n v="44"/>
    <n v="41"/>
    <m/>
    <m/>
    <s v=""/>
    <s v=""/>
    <n v="2"/>
    <n v="176"/>
    <n v="10"/>
    <n v="10"/>
    <n v="4394"/>
    <n v="410"/>
    <s v="A.S Marcoussis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m/>
    <m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  <r>
    <m/>
    <m/>
    <m/>
    <s v=""/>
    <m/>
    <m/>
    <m/>
    <m/>
    <s v=""/>
    <n v="0"/>
    <s v=""/>
    <x v="2"/>
    <x v="1"/>
    <x v="2"/>
    <s v=""/>
    <s v=""/>
    <m/>
    <m/>
    <s v=""/>
    <s v=""/>
    <m/>
    <m/>
    <s v=""/>
    <s v=""/>
    <s v=""/>
    <s v=""/>
    <m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">
  <r>
    <x v="0"/>
    <n v="386"/>
    <n v="45.5"/>
    <n v="6.433333333333334E-2"/>
    <n v="0.2075268817204301"/>
    <n v="2.5115207373271886E-2"/>
    <n v="15"/>
    <n v="7178"/>
    <n v="598.16666666666663"/>
  </r>
  <r>
    <x v="1"/>
    <n v="136"/>
    <n v="45.5"/>
    <n v="2.2666666666666668E-2"/>
    <n v="8.0952380952380956E-2"/>
    <n v="2.5115207373271886E-2"/>
    <e v="#N/A"/>
    <e v="#N/A"/>
    <n v="598.16666666666663"/>
  </r>
  <r>
    <x v="2"/>
    <n v="24"/>
    <n v="45.5"/>
    <n v="4.0000000000000001E-3"/>
    <n v="1.2903225806451613E-2"/>
    <n v="2.5115207373271886E-2"/>
    <e v="#N/A"/>
    <e v="#N/A"/>
    <n v="598.16666666666663"/>
  </r>
  <r>
    <x v="3"/>
    <e v="#N/A"/>
    <n v="45.5"/>
    <e v="#N/A"/>
    <e v="#N/A"/>
    <n v="2.5115207373271886E-2"/>
    <e v="#N/A"/>
    <e v="#N/A"/>
    <n v="598.16666666666663"/>
  </r>
  <r>
    <x v="4"/>
    <e v="#N/A"/>
    <n v="45.5"/>
    <e v="#N/A"/>
    <e v="#N/A"/>
    <n v="2.5115207373271886E-2"/>
    <e v="#N/A"/>
    <e v="#N/A"/>
    <n v="598.16666666666663"/>
  </r>
  <r>
    <x v="5"/>
    <e v="#N/A"/>
    <n v="45.5"/>
    <e v="#N/A"/>
    <e v="#N/A"/>
    <n v="2.5115207373271886E-2"/>
    <e v="#N/A"/>
    <e v="#N/A"/>
    <n v="598.16666666666663"/>
  </r>
  <r>
    <x v="6"/>
    <e v="#N/A"/>
    <n v="45.5"/>
    <e v="#N/A"/>
    <e v="#N/A"/>
    <n v="2.5115207373271886E-2"/>
    <e v="#N/A"/>
    <e v="#N/A"/>
    <n v="598.16666666666663"/>
  </r>
  <r>
    <x v="7"/>
    <e v="#N/A"/>
    <n v="45.5"/>
    <e v="#N/A"/>
    <e v="#N/A"/>
    <n v="2.5115207373271886E-2"/>
    <e v="#N/A"/>
    <e v="#N/A"/>
    <n v="598.16666666666663"/>
  </r>
  <r>
    <x v="8"/>
    <e v="#N/A"/>
    <n v="45.5"/>
    <e v="#N/A"/>
    <e v="#N/A"/>
    <n v="2.5115207373271886E-2"/>
    <e v="#N/A"/>
    <e v="#N/A"/>
    <n v="598.16666666666663"/>
  </r>
  <r>
    <x v="9"/>
    <e v="#N/A"/>
    <n v="45.5"/>
    <e v="#N/A"/>
    <e v="#N/A"/>
    <n v="2.5115207373271886E-2"/>
    <e v="#N/A"/>
    <e v="#N/A"/>
    <n v="598.16666666666663"/>
  </r>
  <r>
    <x v="10"/>
    <e v="#N/A"/>
    <n v="45.5"/>
    <e v="#N/A"/>
    <e v="#N/A"/>
    <n v="2.5115207373271886E-2"/>
    <e v="#N/A"/>
    <e v="#N/A"/>
    <n v="598.16666666666663"/>
  </r>
  <r>
    <x v="11"/>
    <e v="#N/A"/>
    <n v="45.5"/>
    <e v="#N/A"/>
    <e v="#N/A"/>
    <n v="2.5115207373271886E-2"/>
    <e v="#N/A"/>
    <e v="#N/A"/>
    <n v="598.1666666666666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 chartFormat="1">
  <location ref="A55:C69" firstHeaderRow="1" firstDataRow="2" firstDataCol="1"/>
  <pivotFields count="9"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compact="0" outline="0" subtotalTop="0" showAll="0" includeNewItemsInFilter="1"/>
    <pivotField compact="0" numFmtId="167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9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dataField="1" compact="0" numFmtId="171" outline="0" subtotalTop="0" showAll="0" includeNewItemsInFilter="1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Chiffre d'affaire mensuel" fld="7" baseField="0" baseItem="0" numFmtId="171"/>
    <dataField name="Chiffre d'affaire mensuel moyen" fld="8" baseField="0" baseItem="0" numFmtId="171"/>
  </dataFields>
  <formats count="1">
    <format dxfId="17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 chartFormat="1">
  <location ref="A37:C51" firstHeaderRow="1" firstDataRow="2" firstDataCol="1"/>
  <pivotFields count="9"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compact="0" outline="0" subtotalTop="0" showAll="0" includeNewItemsInFilter="1"/>
    <pivotField compact="0" numFmtId="167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dataField="1" compact="0" numFmtId="169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1" outline="0" subtotalTop="0" showAll="0" includeNewItemsInFilter="1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Taux mensuel d'occupation" fld="4" baseField="0" baseItem="0" numFmtId="169"/>
    <dataField name="Taux mensuel moyen d'occupation" fld="5" baseField="0" baseItem="0" numFmtId="169"/>
  </dataFields>
  <formats count="3">
    <format dxfId="2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8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 chartFormat="1">
  <location ref="A19:C33" firstHeaderRow="1" firstDataRow="2" firstDataCol="1"/>
  <pivotFields count="9">
    <pivotField axis="axisRow" compact="0" outline="0" subtotalTop="0" showAll="0" includeNewItemsInFilter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compact="0" outline="0" subtotalTop="0" showAll="0" includeNewItemsInFilter="1"/>
    <pivotField dataField="1" compact="0" numFmtId="167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9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1" outline="0" subtotalTop="0" showAll="0" includeNewItemsInFilter="1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mensuel nuitées" fld="1" baseField="0" baseItem="0"/>
    <dataField name="Moyenne mensuelle de nuitées" fld="2" baseField="0" baseItem="0"/>
  </dataFields>
  <formats count="18">
    <format dxfId="3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">
      <pivotArea outline="0" fieldPosition="0">
        <references count="1">
          <reference field="4294967294" count="1" selected="0">
            <x v="0"/>
          </reference>
        </references>
      </pivotArea>
    </format>
    <format dxfId="3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2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31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30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9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8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7">
      <pivotArea outline="0" fieldPosition="0">
        <references count="2">
          <reference field="4294967294" count="1" selected="0">
            <x v="1"/>
          </reference>
          <reference field="0" count="0" selected="0"/>
        </references>
      </pivotArea>
    </format>
    <format dxfId="26">
      <pivotArea field="0" type="button" dataOnly="0" labelOnly="1" outline="0" axis="axisRow" fieldPosition="0"/>
    </format>
    <format dxfId="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4">
      <pivotArea field="0" type="button" dataOnly="0" labelOnly="1" outline="0" axis="axisRow" fieldPosition="0"/>
    </format>
    <format dxfId="2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1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 chartFormat="1">
  <location ref="A73:C76" firstHeaderRow="2" firstDataRow="2" firstDataCol="2" rowPageCount="1" colPageCount="1"/>
  <pivotFields count="32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4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h="1" m="1" x="4"/>
        <item x="0"/>
        <item h="1" x="1"/>
        <item h="1" m="1" x="5"/>
        <item h="1" m="1" x="3"/>
        <item h="1" x="2"/>
        <item t="default"/>
      </items>
    </pivotField>
    <pivotField compact="0" outline="0" subtotalTop="0" showAll="0" includeNewItemsInFilter="1"/>
    <pivotField axis="axisRow" dataField="1" compact="0" outline="0" subtotalTop="0" showAll="0" includeNewItemsInFilter="1">
      <items count="41">
        <item n="02" m="1" x="13"/>
        <item m="1" x="21"/>
        <item m="1" x="10"/>
        <item x="0"/>
        <item m="1" x="25"/>
        <item m="1" x="35"/>
        <item h="1" x="2"/>
        <item m="1" x="24"/>
        <item m="1" x="3"/>
        <item m="1" x="9"/>
        <item n="08" m="1" x="26"/>
        <item x="1"/>
        <item m="1" x="38"/>
        <item m="1" x="5"/>
        <item m="1" x="39"/>
        <item m="1" x="31"/>
        <item m="1" x="33"/>
        <item m="1" x="23"/>
        <item m="1" x="14"/>
        <item m="1" x="12"/>
        <item m="1" x="19"/>
        <item m="1" x="34"/>
        <item m="1" x="36"/>
        <item m="1" x="32"/>
        <item m="1" x="8"/>
        <item m="1" x="27"/>
        <item m="1" x="22"/>
        <item m="1" x="4"/>
        <item m="1" x="15"/>
        <item m="1" x="30"/>
        <item m="1" x="29"/>
        <item m="1" x="20"/>
        <item m="1" x="7"/>
        <item m="1" x="11"/>
        <item m="1" x="6"/>
        <item m="1" x="16"/>
        <item m="1" x="28"/>
        <item m="1" x="37"/>
        <item m="1" x="17"/>
        <item m="1" x="1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name="Regroupement" axis="axisRow" subtotalCaption="?" compact="0" outline="0" subtotalTop="0" showAll="0" includeNewItemsInFilter="1">
      <items count="16">
        <item n="Hauts de France" sd="0" x="7"/>
        <item x="6"/>
        <item x="5"/>
        <item h="1" x="1"/>
        <item n="Auvergne-Rhône-Alpes" sd="0" x="14"/>
        <item x="3"/>
        <item x="4"/>
        <item n="Grand Est" sd="0" x="9"/>
        <item n="Île-de-France" sd="0" x="8"/>
        <item n="Centre-Val de Loire" sd="0" x="12"/>
        <item n="Normandie" sd="0" x="10"/>
        <item n="Nouvelle-Aquitaine" sd="0" x="11"/>
        <item n="Pays de la Loire" sd="0" x="13"/>
        <item n="Bourgogne-Franche-Comté" sd="0" x="0"/>
        <item n="Provence-Alpes-Côte d'Azur" sd="0" x="2"/>
        <item t="default"/>
      </items>
    </pivotField>
  </pivotFields>
  <rowFields count="2">
    <field x="31"/>
    <field x="13"/>
  </rowFields>
  <rowItems count="2">
    <i>
      <x/>
    </i>
    <i t="grand">
      <x/>
    </i>
  </rowItems>
  <colItems count="1">
    <i/>
  </colItems>
  <pageFields count="1">
    <pageField fld="11" hier="0"/>
  </pageFields>
  <dataFields count="1">
    <dataField name="Nombre de Orgn" fld="13" subtotal="count" baseField="0" baseItem="0"/>
  </dataFields>
  <formats count="6">
    <format dxfId="44">
      <pivotArea dataOnly="0" labelOnly="1" outline="0" fieldPosition="0">
        <references count="1">
          <reference field="13" count="0"/>
        </references>
      </pivotArea>
    </format>
    <format dxfId="43">
      <pivotArea dataOnly="0" labelOnly="1" outline="0" fieldPosition="0">
        <references count="1">
          <reference field="13" count="0"/>
        </references>
      </pivotArea>
    </format>
    <format dxfId="42">
      <pivotArea dataOnly="0" labelOnly="1" outline="0" fieldPosition="0">
        <references count="1">
          <reference field="13" count="1">
            <x v="0"/>
          </reference>
        </references>
      </pivotArea>
    </format>
    <format dxfId="41">
      <pivotArea dataOnly="0" labelOnly="1" outline="0" fieldPosition="0">
        <references count="1">
          <reference field="13" count="0"/>
        </references>
      </pivotArea>
    </format>
    <format dxfId="40">
      <pivotArea outline="0" fieldPosition="0"/>
    </format>
    <format dxfId="39">
      <pivotArea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6" minRefreshableVersion="3" showMemberPropertyTips="0" useAutoFormatting="1" itemPrintTitles="1" createdVersion="6" indent="0" compact="0" compactData="0" gridDropZones="1" chartFormat="1">
  <location ref="A3:B6" firstHeaderRow="2" firstDataRow="2" firstDataCol="1" rowPageCount="1" colPageCount="1"/>
  <pivotFields count="32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4" outline="0" subtotalTop="0" showAll="0" includeNewItemsInFilter="1"/>
    <pivotField dataField="1" compact="0" outline="0" subtotalTop="0" showAll="0" includeNewItemsInFilter="1"/>
    <pivotField axis="axisPage" compact="0" outline="0" subtotalTop="0" showAll="0" includeNewItemsInFilter="1">
      <items count="7">
        <item h="1" m="1" x="4"/>
        <item x="0"/>
        <item h="1" m="1" x="5"/>
        <item h="1" m="1" x="3"/>
        <item h="1" x="2"/>
        <item h="1" x="1"/>
        <item t="default"/>
      </items>
    </pivotField>
    <pivotField axis="axisRow" compact="0" outline="0" subtotalTop="0" showAll="0" includeNewItemsInFilter="1">
      <items count="4">
        <item h="1" x="1"/>
        <item m="1" x="2"/>
        <item n="Randonneurs" x="0"/>
        <item t="default"/>
      </items>
    </pivotField>
    <pivotField compact="0" outline="0" subtotalTop="0" showAll="0" includeNewItemsInFilter="1">
      <items count="41">
        <item m="1" x="3"/>
        <item m="1" x="24"/>
        <item m="1" x="13"/>
        <item m="1" x="9"/>
        <item m="1" x="26"/>
        <item m="1" x="6"/>
        <item m="1" x="15"/>
        <item m="1" x="16"/>
        <item m="1" x="17"/>
        <item m="1" x="32"/>
        <item m="1" x="34"/>
        <item m="1" x="21"/>
        <item m="1" x="7"/>
        <item m="1" x="27"/>
        <item m="1" x="10"/>
        <item m="1" x="11"/>
        <item m="1" x="31"/>
        <item m="1" x="36"/>
        <item m="1" x="4"/>
        <item m="1" x="20"/>
        <item x="0"/>
        <item m="1" x="23"/>
        <item m="1" x="8"/>
        <item m="1" x="25"/>
        <item m="1" x="38"/>
        <item m="1" x="28"/>
        <item m="1" x="30"/>
        <item m="1" x="5"/>
        <item m="1" x="33"/>
        <item m="1" x="22"/>
        <item m="1" x="14"/>
        <item m="1" x="35"/>
        <item m="1" x="37"/>
        <item x="1"/>
        <item m="1" x="39"/>
        <item m="1" x="29"/>
        <item m="1" x="19"/>
        <item m="1" x="12"/>
        <item x="2"/>
        <item m="1" x="1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>
      <items count="15">
        <item x="3"/>
        <item x="14"/>
        <item x="7"/>
        <item x="4"/>
        <item x="9"/>
        <item x="2"/>
        <item x="11"/>
        <item x="12"/>
        <item x="10"/>
        <item x="6"/>
        <item x="5"/>
        <item x="13"/>
        <item x="0"/>
        <item x="8"/>
        <item x="1"/>
      </items>
    </pivotField>
  </pivotFields>
  <rowFields count="1">
    <field x="12"/>
  </rowFields>
  <rowItems count="2">
    <i>
      <x v="2"/>
    </i>
    <i t="grand">
      <x/>
    </i>
  </rowItems>
  <colItems count="1">
    <i/>
  </colItems>
  <pageFields count="1">
    <pageField fld="11" hier="0"/>
  </pageFields>
  <dataFields count="1">
    <dataField name="Somme de Nbr de nuitées" fld="10" baseField="1" baseItem="16563"/>
  </dataFields>
  <formats count="8">
    <format dxfId="52">
      <pivotArea type="origin" dataOnly="0" labelOnly="1" outline="0" fieldPosition="0"/>
    </format>
    <format dxfId="51">
      <pivotArea type="origin" dataOnly="0" labelOnly="1" outline="0" fieldPosition="0"/>
    </format>
    <format dxfId="50">
      <pivotArea outline="0" fieldPosition="0"/>
    </format>
    <format dxfId="49">
      <pivotArea type="topRight" dataOnly="0" labelOnly="1" outline="0" fieldPosition="0"/>
    </format>
    <format dxfId="48">
      <pivotArea type="topRight" dataOnly="0" labelOnly="1" outline="0" fieldPosition="0"/>
    </format>
    <format dxfId="47">
      <pivotArea outline="0" fieldPosition="0"/>
    </format>
    <format dxfId="46">
      <pivotArea type="topRight" dataOnly="0" labelOnly="1" outline="0" fieldPosition="0"/>
    </format>
    <format dxfId="45">
      <pivotArea type="topRight" dataOnly="0" labelOnly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2" name="SaisieChamb" displayName="SaisieChamb" ref="A1:AE150" headerRowBorderDxfId="200" tableBorderDxfId="199">
  <autoFilter ref="A1:AE150"/>
  <sortState ref="A2:AE39">
    <sortCondition ref="B1:B39"/>
  </sortState>
  <tableColumns count="31">
    <tableColumn id="1" name="Nom du groupe" totalsRowLabel="Total" dataDxfId="198" totalsRowDxfId="197"/>
    <tableColumn id="2" name="Date d'arrivée" dataDxfId="196" totalsRowDxfId="195"/>
    <tableColumn id="3" name="Date de départ" dataDxfId="194" totalsRowDxfId="193"/>
    <tableColumn id="4" name="Nbr de nuit(s)" dataDxfId="192">
      <calculatedColumnFormula>IF($B2="","",IF($C2="","",DATEDIF($B2,$C2,"D")))</calculatedColumnFormula>
    </tableColumn>
    <tableColumn id="5" name="Effectif reçu adlt(s)" dataDxfId="191" totalsRowDxfId="190"/>
    <tableColumn id="6" name="Effectif reçu enft(s)" dataDxfId="189" totalsRowDxfId="188"/>
    <tableColumn id="7" name="Perte effectif adlt(s)" dataDxfId="187" totalsRowDxfId="186"/>
    <tableColumn id="8" name="Perte effectif enft(s)" dataDxfId="185" totalsRowDxfId="184"/>
    <tableColumn id="9" name="Perte nuitées" dataDxfId="183" totalsRowDxfId="182">
      <calculatedColumnFormula>IF($G2&amp;$H2="","",IF($E2="","",IF($G2="","0",SUMPRODUCT($G2,$D2))+IF($F2="","0",IF($H2="","0",SUMPRODUCT($H2,$D2)))))</calculatedColumnFormula>
    </tableColumn>
    <tableColumn id="10" name="Nbr de pax" dataDxfId="181" totalsRowDxfId="180">
      <calculatedColumnFormula>IF($E2&amp;$F2="0","",SUM($E2:$F2))</calculatedColumnFormula>
    </tableColumn>
    <tableColumn id="11" name="Nbr de nuitées" dataDxfId="179" totalsRowDxfId="178">
      <calculatedColumnFormula>IF($D2="","",IF($J2="","",$D2*$J2))</calculatedColumnFormula>
    </tableColumn>
    <tableColumn id="12" name="Statut" dataDxfId="177" totalsRowDxfId="176"/>
    <tableColumn id="13" name="Cat" dataDxfId="175" totalsRowDxfId="174">
      <calculatedColumnFormula>IF($A2="","",IF(VLOOKUP($A2,Données,5,FALSE)="","",VLOOKUP($A2,Données,5,FALSE)))</calculatedColumnFormula>
    </tableColumn>
    <tableColumn id="14" name="Orgn" dataDxfId="173" totalsRowDxfId="172">
      <calculatedColumnFormula>IF($A2="","",IF(VLOOKUP($A2,Données,6,FALSE)="","",VLOOKUP($A2,Données,6,FALSE)))</calculatedColumnFormula>
    </tableColumn>
    <tableColumn id="15" name="Régime chamb 2 pers" dataDxfId="171" totalsRowDxfId="170">
      <calculatedColumnFormula>IF($E2="","",IF($J2&gt;=60,$E2-3,IF($J2&gt;=42,$E2-2,IF($J2&gt;=21,$E2-1,$E2))))</calculatedColumnFormula>
    </tableColumn>
    <tableColumn id="16" name="Nbr chamb 2 pers" dataDxfId="169" totalsRowDxfId="168">
      <calculatedColumnFormula>IF($F2="","",$F2)</calculatedColumnFormula>
    </tableColumn>
    <tableColumn id="17" name="Tarif Chambre 2 pers" dataDxfId="167" totalsRowDxfId="166">
      <calculatedColumnFormula>IF($O2="","",VLOOKUP($O2,Tarifs_2018,2,FALSE))</calculatedColumnFormula>
    </tableColumn>
    <tableColumn id="18" name="Régime chamb 3 pers" dataDxfId="165" totalsRowDxfId="164"/>
    <tableColumn id="19" name="Nbr chamb 3 pers" dataDxfId="163" totalsRowDxfId="162">
      <calculatedColumnFormula>IF($Q2="","",VLOOKUP($Q2,Tarifs,2,FALSE))</calculatedColumnFormula>
    </tableColumn>
    <tableColumn id="20" name="Tarif Chambre 3 pers" dataDxfId="161" totalsRowDxfId="160">
      <calculatedColumnFormula>IF($R2="","",VLOOKUP($R2,Tarifs_2018,3,FALSE))</calculatedColumnFormula>
    </tableColumn>
    <tableColumn id="21" name="Régime chamb 4 pers" dataDxfId="159" totalsRowDxfId="158"/>
    <tableColumn id="22" name="Nbr chamb 4 pers" dataDxfId="157" totalsRowDxfId="156"/>
    <tableColumn id="23" name="Tarif Chambre 4 pers" dataDxfId="155" totalsRowDxfId="154">
      <calculatedColumnFormula>IF($U2="","",VLOOKUP($U2,Tarifs_2018,4,FALSE))</calculatedColumnFormula>
    </tableColumn>
    <tableColumn id="24" name="Régime chamb seul" dataDxfId="153" totalsRowDxfId="152">
      <calculatedColumnFormula>IF($U2="","",VLOOKUP($U2,Tarifs,3,FALSE))</calculatedColumnFormula>
    </tableColumn>
    <tableColumn id="25" name="Nbr chamb seul" dataDxfId="151" totalsRowDxfId="150">
      <calculatedColumnFormula>IF($L2="Annulé",0,(IF($E2="","",SUM($E2-$O2))))</calculatedColumnFormula>
    </tableColumn>
    <tableColumn id="26" name="Tarif Chambre pers seul" dataDxfId="149" totalsRowDxfId="148">
      <calculatedColumnFormula>IF($X2="","",VLOOKUP($X2,Tarifs_2018,5,FALSE))</calculatedColumnFormula>
    </tableColumn>
    <tableColumn id="27" name="Taxe séjour" dataDxfId="147" totalsRowDxfId="146"/>
    <tableColumn id="28" name="Coût taxe séjour" dataDxfId="145" totalsRowDxfId="144">
      <calculatedColumnFormula>IF($D2="","",IF($AA2="","",SUMPRODUCT($AA2,$D2,Taxe)))</calculatedColumnFormula>
    </tableColumn>
    <tableColumn id="29" name="Montant total en €" dataDxfId="143" totalsRowDxfId="142">
      <calculatedColumnFormula>IF(L2="Annulé",0,IF(L2="Sans suite",0,IF($A2="","",IF($O2="",0,IF($P2="",0,SUMPRODUCT($D2,$P2,$Q2)))+IF($R2="",0,IF($S2="",0,SUMPRODUCT($D2,$S2,$T2)))+IF($U2="",0,IF($V2="",0,SUMPRODUCT($D2,$V2,$W2)))+IF($X2="",0,IF($Y2="",0,SUMPRODUCT($D2,$Y2,$Z2)))-IF($AD2="",0,$AD2)+IF($AB2="",0,$AB2))))</calculatedColumnFormula>
    </tableColumn>
    <tableColumn id="30" name="Gratuité en €" totalsRowFunction="count" dataDxfId="141" totalsRowDxfId="140">
      <calculatedColumnFormula>IF($L2="Annulé","",IF($V2&gt;=1,IF($J2&gt;40,IF($W2="","",$D2*$W2*0.5),""),""))</calculatedColumnFormula>
    </tableColumn>
    <tableColumn id="32" name="Rappel_x000a_Nom du groupe" dataDxfId="139">
      <calculatedColumnFormula>IF($A2="","",$A2)</calculatedColumnFormula>
    </tableColumn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1" name="SaisiePers" displayName="SaisiePers" ref="A1:AE40" headerRowDxfId="133" headerRowBorderDxfId="132" tableBorderDxfId="131">
  <autoFilter ref="A1:AE40"/>
  <sortState ref="A2:AE41">
    <sortCondition ref="B1:B41"/>
  </sortState>
  <tableColumns count="31">
    <tableColumn id="1" name="Nom du groupe" totalsRowLabel="Total" dataDxfId="130" totalsRowDxfId="129"/>
    <tableColumn id="2" name="Date d'arrivée" dataDxfId="128" totalsRowDxfId="127"/>
    <tableColumn id="3" name="Date de départ" dataDxfId="126" totalsRowDxfId="125"/>
    <tableColumn id="4" name="Nbr de nuit(s)" dataDxfId="124">
      <calculatedColumnFormula>IF($B2="","",IF($C2="","",DATEDIF($B2,$C2,"D")))</calculatedColumnFormula>
    </tableColumn>
    <tableColumn id="5" name="Effectif reçu adlt(s)" dataDxfId="123" totalsRowDxfId="122"/>
    <tableColumn id="6" name="Effectif reçu enft(s)" dataDxfId="121" totalsRowDxfId="120"/>
    <tableColumn id="7" name="Perte effectif adlt(s)" dataDxfId="119" totalsRowDxfId="118"/>
    <tableColumn id="8" name="Perte effectif enft(s)" dataDxfId="117" totalsRowDxfId="116"/>
    <tableColumn id="9" name="Perte nuitées" dataDxfId="115" totalsRowDxfId="114">
      <calculatedColumnFormula>IF($G2&amp;$H2="","",IF($E2="","",IF($G2="","0",SUMPRODUCT($G2,$D2))+IF($F2="","0",IF($H2="","0",SUMPRODUCT($H2,$D2)))))</calculatedColumnFormula>
    </tableColumn>
    <tableColumn id="10" name="Nbr de pax" dataDxfId="113" totalsRowDxfId="112">
      <calculatedColumnFormula>IF($E2&amp;$F2="0","",SUM($E2:$F2))</calculatedColumnFormula>
    </tableColumn>
    <tableColumn id="11" name="Nbr de nuitées" dataDxfId="111" totalsRowDxfId="110">
      <calculatedColumnFormula>IF($D2="","",IF($J2="","",$D2*$J2))</calculatedColumnFormula>
    </tableColumn>
    <tableColumn id="12" name="Statut" dataDxfId="109" totalsRowDxfId="108"/>
    <tableColumn id="13" name="Cat" dataDxfId="107" totalsRowDxfId="106">
      <calculatedColumnFormula>IF($A2="","",IF(VLOOKUP($A2,Données,5,FALSE)="","",VLOOKUP($A2,Données,5,FALSE)))</calculatedColumnFormula>
    </tableColumn>
    <tableColumn id="14" name="Orgn" dataDxfId="105" totalsRowDxfId="104">
      <calculatedColumnFormula>IF($A2="","",IF(VLOOKUP($A2,Données,6,FALSE)="","",VLOOKUP($A2,Données,6,FALSE)))</calculatedColumnFormula>
    </tableColumn>
    <tableColumn id="15" name="Effectif facturé adlt(s)" dataDxfId="103" totalsRowDxfId="102">
      <calculatedColumnFormula>IF($E2="","",IF($J2&gt;=60,$E2-3,IF($J2&gt;=42,$E2-2,IF($J2&gt;=21,$E2-1,$E2))))</calculatedColumnFormula>
    </tableColumn>
    <tableColumn id="16" name="Effectif facturé enft(s)" dataDxfId="101" totalsRowDxfId="100">
      <calculatedColumnFormula>IF($F2="","",$F2)</calculatedColumnFormula>
    </tableColumn>
    <tableColumn id="17" name="Régime type" dataDxfId="99" totalsRowDxfId="98"/>
    <tableColumn id="18" name="Régime nbr" dataDxfId="97" totalsRowDxfId="96"/>
    <tableColumn id="19" name="Tarif adlt en €" dataDxfId="95" totalsRowDxfId="94">
      <calculatedColumnFormula>IF($Q2="","",VLOOKUP($Q2,Tarifs,2,FALSE))</calculatedColumnFormula>
    </tableColumn>
    <tableColumn id="20" name="Tarif enft en €" dataDxfId="93" totalsRowDxfId="92">
      <calculatedColumnFormula>IF($Q2="","",VLOOKUP($Q2,Tarifs,3,FALSE))</calculatedColumnFormula>
    </tableColumn>
    <tableColumn id="21" name="Régime 2 type" dataDxfId="91" totalsRowDxfId="90"/>
    <tableColumn id="22" name="Régime 2 nbr" dataDxfId="89" totalsRowDxfId="88"/>
    <tableColumn id="23" name="Tarif 2 adlt en €" dataDxfId="87" totalsRowDxfId="86">
      <calculatedColumnFormula>IF($U2="","",VLOOKUP($U2,Tarifs,2,FALSE))</calculatedColumnFormula>
    </tableColumn>
    <tableColumn id="24" name="Tarif 2 enft en €" dataDxfId="85" totalsRowDxfId="84">
      <calculatedColumnFormula>IF($U2="","",VLOOKUP($U2,Tarifs,3,FALSE))</calculatedColumnFormula>
    </tableColumn>
    <tableColumn id="25" name="Gratuité nbr" dataDxfId="83" totalsRowDxfId="82">
      <calculatedColumnFormula>IF($L2="Annulé",0,(IF($E2="","",SUM($E2-$O2))))</calculatedColumnFormula>
    </tableColumn>
    <tableColumn id="26" name="Coût gratuité en €" dataDxfId="81" totalsRowDxfId="80">
      <calculatedColumnFormula>IF($Y2="","",IF($Q2="","0",IF($R2="","0",SUMPRODUCT($Y2,$R2,$S2)+IF($U2="","0",IF($V2="","0",SUMPRODUCT($Y2,$V2,$W2))))))</calculatedColumnFormula>
    </tableColumn>
    <tableColumn id="27" name="Taxe séjour" dataDxfId="79" totalsRowDxfId="78"/>
    <tableColumn id="28" name="Coût taxe séjour" dataDxfId="77" totalsRowDxfId="76">
      <calculatedColumnFormula>IF($D2="","",IF($AA2="","",SUMPRODUCT($AA2,$D2,Taxe)))</calculatedColumnFormula>
    </tableColumn>
    <tableColumn id="29" name="Montant total en €" dataDxfId="75" totalsRowDxfId="74">
      <calculatedColumnFormula>IF(L2="Annulé",0,(IF($A2="","",(IF($Q2="","0",IF($R2="","0",SUMPRODUCT($O2,$R2,$S2)+IF($P2="","0",SUMPRODUCT($P2,$R2,$T2))))+IF($U2="","0",IF($V2="","0",SUMPRODUCT($O2,$V2,$W2)+IF($P2="","0",SUMPRODUCT($P2,$V2,$X2))))))))</calculatedColumnFormula>
    </tableColumn>
    <tableColumn id="30" name="Perte financière en €" totalsRowFunction="count" dataDxfId="73" totalsRowDxfId="72">
      <calculatedColumnFormula>IF($A2="","",((IF($G2="","0",IF($Q2="","0",IF($R2="","0",SUMPRODUCT($G2,$R2,$S2))))))+(IF($G2="","0",IF($U2="","0",IF($V2="","0",SUMPRODUCT($G2,$V2,$W2)))))+IF($F2="","0",IF($H2="","0",IF($Q2="","0",IF($R2="","0",SUMPRODUCT($H2,$R2,$T2))))+IF($F2="","0",(IF($H2="","0",IF($U2="","0",SUMPRODUCT($H2,$V2,$X2))))))-IF($AK2="",0,$AK2))</calculatedColumnFormula>
    </tableColumn>
    <tableColumn id="32" name="Rappel_x000a_Nom du groupe" dataDxfId="71">
      <calculatedColumnFormula>IF($A2="","",$A2)</calculatedColumnFormula>
    </tableColumn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id="13" name="Graphs" displayName="Graphs" ref="A1:I13" totalsRowShown="0" headerRowDxfId="11" headerRowBorderDxfId="10" tableBorderDxfId="9">
  <autoFilter ref="A1:I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Mois" dataDxfId="8"/>
    <tableColumn id="2" name="Nuitées" dataDxfId="7">
      <calculatedColumnFormula>IF('Bilan annuel réservations'!$C20=0,NA(),'Bilan annuel réservations'!$C20)</calculatedColumnFormula>
    </tableColumn>
    <tableColumn id="13" name="Moyenne de nuitées" dataDxfId="6" dataCellStyle="Pourcentage">
      <calculatedColumnFormula>'Bilan annuel réservations'!$C$17</calculatedColumnFormula>
    </tableColumn>
    <tableColumn id="4" name="Nuitées réalisées" dataDxfId="5">
      <calculatedColumnFormula>IF('Bilan annuel réservations'!$D20=0,NA(),'Bilan annuel réservations'!$D20)</calculatedColumnFormula>
    </tableColumn>
    <tableColumn id="7" name="Taux d'occupation" dataDxfId="4">
      <calculatedColumnFormula>IF('Bilan annuel réservations'!$E20=0,NA(),'Bilan annuel réservations'!$E20)</calculatedColumnFormula>
    </tableColumn>
    <tableColumn id="8" name="Taux d'occupation moyen" dataDxfId="3"/>
    <tableColumn id="9" name="Taxe séjour" dataDxfId="2">
      <calculatedColumnFormula>IF('Bilan annuel réservations'!$F20=0,NA(),'Bilan annuel réservations'!$F20)</calculatedColumnFormula>
    </tableColumn>
    <tableColumn id="11" name="Chiffre d'affaire" dataDxfId="1">
      <calculatedColumnFormula>IF('Bilan annuel réservations'!$G20=0,NA(),'Bilan annuel réservations'!$G20)</calculatedColumnFormula>
    </tableColumn>
    <tableColumn id="15" name="Moyenne chiffre d'affaire" dataDxfId="0">
      <calculatedColumnFormula>AVERAGE('Bilan annuel réservations'!$G$20:$G$31)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6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5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/>
    <pageSetUpPr fitToPage="1"/>
  </sheetPr>
  <dimension ref="A1:AL150"/>
  <sheetViews>
    <sheetView zoomScale="90" zoomScaleNormal="90" workbookViewId="0">
      <pane ySplit="1" topLeftCell="A2" activePane="bottomLeft" state="frozen"/>
      <selection pane="bottomLeft"/>
    </sheetView>
  </sheetViews>
  <sheetFormatPr baseColWidth="10" defaultRowHeight="12.75" x14ac:dyDescent="0.2"/>
  <cols>
    <col min="1" max="1" width="26.83203125" style="163" customWidth="1"/>
    <col min="2" max="3" width="13.1640625" style="108" customWidth="1"/>
    <col min="4" max="4" width="13.1640625" style="12" customWidth="1"/>
    <col min="5" max="8" width="13.1640625" style="107" customWidth="1"/>
    <col min="9" max="9" width="13.1640625" style="12" customWidth="1"/>
    <col min="10" max="11" width="14.33203125" style="4" customWidth="1"/>
    <col min="12" max="12" width="17.83203125" style="109" customWidth="1"/>
    <col min="13" max="16" width="14.33203125" style="4" customWidth="1"/>
    <col min="17" max="18" width="14.33203125" style="109" customWidth="1"/>
    <col min="19" max="20" width="14.33203125" style="4" customWidth="1"/>
    <col min="21" max="22" width="14.33203125" style="109" customWidth="1"/>
    <col min="23" max="26" width="14.33203125" style="4" customWidth="1"/>
    <col min="27" max="27" width="14.33203125" style="109" customWidth="1"/>
    <col min="28" max="28" width="14.33203125" style="4" customWidth="1"/>
    <col min="29" max="29" width="14.33203125" style="69" customWidth="1"/>
    <col min="30" max="30" width="14.33203125" style="2" customWidth="1"/>
    <col min="31" max="31" width="26.83203125" style="164" customWidth="1"/>
    <col min="32" max="35" width="14.33203125" style="2" customWidth="1"/>
    <col min="36" max="36" width="14.33203125" style="4" customWidth="1"/>
    <col min="37" max="37" width="15.83203125" style="4" customWidth="1"/>
    <col min="38" max="16384" width="12" style="2"/>
  </cols>
  <sheetData>
    <row r="1" spans="1:38" ht="45" customHeight="1" thickBot="1" x14ac:dyDescent="0.25">
      <c r="A1" s="298" t="s">
        <v>26</v>
      </c>
      <c r="B1" s="299" t="s">
        <v>88</v>
      </c>
      <c r="C1" s="299" t="s">
        <v>87</v>
      </c>
      <c r="D1" s="300" t="s">
        <v>86</v>
      </c>
      <c r="E1" s="301" t="s">
        <v>89</v>
      </c>
      <c r="F1" s="301" t="s">
        <v>90</v>
      </c>
      <c r="G1" s="301" t="s">
        <v>91</v>
      </c>
      <c r="H1" s="301" t="s">
        <v>92</v>
      </c>
      <c r="I1" s="302" t="s">
        <v>93</v>
      </c>
      <c r="J1" s="300" t="s">
        <v>94</v>
      </c>
      <c r="K1" s="300" t="s">
        <v>75</v>
      </c>
      <c r="L1" s="303" t="s">
        <v>29</v>
      </c>
      <c r="M1" s="304" t="s">
        <v>48</v>
      </c>
      <c r="N1" s="304" t="s">
        <v>49</v>
      </c>
      <c r="O1" s="301" t="s">
        <v>278</v>
      </c>
      <c r="P1" s="305" t="s">
        <v>279</v>
      </c>
      <c r="Q1" s="302" t="s">
        <v>274</v>
      </c>
      <c r="R1" s="301" t="s">
        <v>280</v>
      </c>
      <c r="S1" s="305" t="s">
        <v>281</v>
      </c>
      <c r="T1" s="306" t="s">
        <v>275</v>
      </c>
      <c r="U1" s="301" t="s">
        <v>282</v>
      </c>
      <c r="V1" s="305" t="s">
        <v>283</v>
      </c>
      <c r="W1" s="306" t="s">
        <v>276</v>
      </c>
      <c r="X1" s="301" t="s">
        <v>284</v>
      </c>
      <c r="Y1" s="305" t="s">
        <v>285</v>
      </c>
      <c r="Z1" s="306" t="s">
        <v>277</v>
      </c>
      <c r="AA1" s="301" t="s">
        <v>77</v>
      </c>
      <c r="AB1" s="302" t="s">
        <v>102</v>
      </c>
      <c r="AC1" s="307" t="s">
        <v>216</v>
      </c>
      <c r="AD1" s="308" t="s">
        <v>286</v>
      </c>
      <c r="AE1" s="309" t="s">
        <v>150</v>
      </c>
      <c r="AF1" s="302" t="s">
        <v>122</v>
      </c>
      <c r="AG1" s="302" t="s">
        <v>123</v>
      </c>
      <c r="AH1" s="302" t="s">
        <v>124</v>
      </c>
      <c r="AI1" s="302" t="s">
        <v>125</v>
      </c>
      <c r="AJ1" s="302" t="s">
        <v>258</v>
      </c>
      <c r="AK1" s="302" t="s">
        <v>259</v>
      </c>
      <c r="AL1" s="310" t="s">
        <v>287</v>
      </c>
    </row>
    <row r="2" spans="1:38" x14ac:dyDescent="0.2">
      <c r="A2" s="311" t="s">
        <v>288</v>
      </c>
      <c r="B2" s="274">
        <v>43110</v>
      </c>
      <c r="C2" s="274">
        <v>43114</v>
      </c>
      <c r="D2" s="275">
        <f>IF($B2="","",IF($C2="","",DATEDIF($B2,$C2,"D")))</f>
        <v>4</v>
      </c>
      <c r="E2" s="279">
        <v>5</v>
      </c>
      <c r="F2" s="288">
        <v>36</v>
      </c>
      <c r="G2" s="279"/>
      <c r="H2" s="279"/>
      <c r="I2" s="277" t="str">
        <f>IF($G2&amp;$H2="","",IF($E2="","",IF($G2="","0",SUMPRODUCT($G2,$D2))+IF($F2="","0",IF($H2="","0",SUMPRODUCT($H2,$D2)))))</f>
        <v/>
      </c>
      <c r="J2" s="277">
        <f>IF($E2&amp;$F2="0","",SUM($E2:$F2))</f>
        <v>41</v>
      </c>
      <c r="K2" s="278">
        <f>IF($D2="","",IF($J2="","",$D2*$J2))</f>
        <v>164</v>
      </c>
      <c r="L2" s="279" t="s">
        <v>27</v>
      </c>
      <c r="M2" s="280" t="str">
        <f ca="1">IF($A2="","",IF(VLOOKUP($A2,Données,5,FALSE)="","",VLOOKUP($A2,Données,5,FALSE)))</f>
        <v>RAND</v>
      </c>
      <c r="N2" s="281">
        <f ca="1">IF($A2="","",IF(VLOOKUP($A2,Données,6,FALSE)="","",VLOOKUP($A2,Données,6,FALSE)))</f>
        <v>59</v>
      </c>
      <c r="O2" s="279" t="s">
        <v>71</v>
      </c>
      <c r="P2" s="279">
        <v>2</v>
      </c>
      <c r="Q2" s="60">
        <f>IF($O2="","",VLOOKUP($O2,Tarifs_2018,2,FALSE))</f>
        <v>120</v>
      </c>
      <c r="R2" s="282" t="s">
        <v>270</v>
      </c>
      <c r="S2" s="279">
        <v>8</v>
      </c>
      <c r="T2" s="282">
        <f>IF($R2="","",VLOOKUP($R2,Tarifs_2018,3,FALSE))</f>
        <v>149</v>
      </c>
      <c r="U2" s="282" t="s">
        <v>270</v>
      </c>
      <c r="V2" s="280">
        <v>3</v>
      </c>
      <c r="W2" s="60">
        <f>IF($U2="","",VLOOKUP($U2,Tarifs_2018,4,FALSE))</f>
        <v>198</v>
      </c>
      <c r="X2" s="279" t="s">
        <v>71</v>
      </c>
      <c r="Y2" s="280">
        <v>1</v>
      </c>
      <c r="Z2" s="60">
        <f>IF($X2="","",VLOOKUP($X2,Tarifs_2018,5,FALSE))</f>
        <v>92</v>
      </c>
      <c r="AA2" s="293">
        <v>5</v>
      </c>
      <c r="AB2" s="282">
        <f>IF($D2="","",IF($AA2="","",SUMPRODUCT($AA2,$D2,Taxe)))</f>
        <v>10</v>
      </c>
      <c r="AC2" s="59">
        <f t="shared" ref="AC2:AC39" si="0">IF(L2="Annulé",0,IF(L2="Sans suite",0,IF($A2="","",IF($O2="",0,IF($P2="",0,SUMPRODUCT($D2,$P2,$Q2)))+IF($R2="",0,IF($S2="",0,SUMPRODUCT($D2,$S2,$T2)))+IF($U2="",0,IF($V2="",0,SUMPRODUCT($D2,$V2,$W2)))+IF($X2="",0,IF($Y2="",0,SUMPRODUCT($D2,$Y2,$Z2)))-IF($AD2="",0,$AD2)+IF($AB2="",0,$AB2))))</f>
        <v>8086</v>
      </c>
      <c r="AD2" s="295">
        <f t="shared" ref="AD2:AD39" si="1">IF($L2="Annulé","",IF($V2&gt;=1,IF($J2&gt;40,IF($W2="","",$D2*$W2*0.5),""),""))</f>
        <v>396</v>
      </c>
      <c r="AE2" s="289" t="str">
        <f t="shared" ref="AE2:AE39" si="2">IF($A2="","",$A2)</f>
        <v>Client 1</v>
      </c>
      <c r="AF2" s="297">
        <f ca="1">IF(MONTH($C2)=MONTH($B2),$D2,SUMPRODUCT(--(MONTH(ROW(INDIRECT($B2&amp;":"&amp;$C2)))=MONTH($B2))))</f>
        <v>4</v>
      </c>
      <c r="AG2" s="277">
        <f t="shared" ref="AG2:AG65" ca="1" si="3">IF($D2="","",IF($AF2="","",+$D2-$AF2))</f>
        <v>0</v>
      </c>
      <c r="AH2" s="287">
        <f t="shared" ref="AH2:AH65" ca="1" si="4">IF($AC2="","",IF($AG2=0,$AC2,($AC2/$D2)*$AF2))</f>
        <v>8086</v>
      </c>
      <c r="AI2" s="287">
        <f t="shared" ref="AI2" ca="1" si="5">IF($AC2="","",(IF(AG2=0,0,(AC2/D2)*AG2)))</f>
        <v>0</v>
      </c>
      <c r="AJ2" s="7" t="str">
        <f t="shared" ref="AJ2:AJ65" si="6">IF($L2="Annulé",IF($V2&gt;=1,IF($J2&gt;40,1,""),""),"")</f>
        <v/>
      </c>
      <c r="AK2" s="292" t="str">
        <f t="shared" ref="AK2:AK65" si="7">IF($L2="Annulé",IF($V2&gt;=1,IF($J2&gt;=40,IF($W2="","",$D2*$W2*0.5),""),""),"")</f>
        <v/>
      </c>
      <c r="AL2" s="312">
        <f t="shared" ref="AL2" si="8">IF(L2="Annulé",IF($A2="","",IF($O2="",0,IF($P2="",0,SUMPRODUCT($D2,$P2,$Q2)))+IF($R2="",0,IF($S2="",0,SUMPRODUCT($D2,$S2,$T2)))+IF($U2="",0,IF($V2="",0,SUMPRODUCT($D2,$V2,$W2)))+IF($X2="",0,IF($Y2="",0,SUMPRODUCT($D2,$Y2,$Z2)))-IF($AD2="",0,$AD2)+IF($AB2="",0,$AB2)),0)-IF($AK2="",0,$AK2)</f>
        <v>0</v>
      </c>
    </row>
    <row r="3" spans="1:38" x14ac:dyDescent="0.2">
      <c r="A3" s="314" t="s">
        <v>289</v>
      </c>
      <c r="B3" s="274">
        <v>43131</v>
      </c>
      <c r="C3" s="274">
        <v>43134</v>
      </c>
      <c r="D3" s="275">
        <f t="shared" ref="D3" si="9">IF($B3="","",IF($C3="","",DATEDIF($B3,$C3,"D")))</f>
        <v>3</v>
      </c>
      <c r="E3" s="276">
        <v>12</v>
      </c>
      <c r="F3" s="276"/>
      <c r="G3" s="276"/>
      <c r="H3" s="276"/>
      <c r="I3" s="277" t="str">
        <f t="shared" ref="I3" si="10">IF($G3&amp;$H3="","",IF($E3="","",IF($G3="","0",SUMPRODUCT($G3,$D3))+IF($F3="","0",IF($H3="","0",SUMPRODUCT($H3,$D3)))))</f>
        <v/>
      </c>
      <c r="J3" s="277">
        <f t="shared" ref="J3" si="11">IF($E3&amp;$F3="0","",SUM($E3:$F3))</f>
        <v>12</v>
      </c>
      <c r="K3" s="278">
        <f t="shared" ref="K3" si="12">IF($D3="","",IF($J3="","",$D3*$J3))</f>
        <v>36</v>
      </c>
      <c r="L3" s="279" t="s">
        <v>51</v>
      </c>
      <c r="M3" s="280" t="str">
        <f t="shared" ref="M3" ca="1" si="13">IF($A3="","",IF(VLOOKUP($A3,Données,5,FALSE)="","",VLOOKUP($A3,Données,5,FALSE)))</f>
        <v>RAND</v>
      </c>
      <c r="N3" s="281">
        <f t="shared" ref="N3" ca="1" si="14">IF($A3="","",IF(VLOOKUP($A3,Données,6,FALSE)="","",VLOOKUP($A3,Données,6,FALSE)))</f>
        <v>91</v>
      </c>
      <c r="O3" s="279" t="s">
        <v>70</v>
      </c>
      <c r="P3" s="277">
        <v>6</v>
      </c>
      <c r="Q3" s="60">
        <f t="shared" ref="Q3" si="15">IF($O3="","",VLOOKUP($O3,Tarifs_2018,2,FALSE))</f>
        <v>102</v>
      </c>
      <c r="R3" s="282"/>
      <c r="S3" s="60"/>
      <c r="T3" s="282" t="str">
        <f t="shared" ref="T3" si="16">IF($R3="","",VLOOKUP($R3,Tarifs_2018,3,FALSE))</f>
        <v/>
      </c>
      <c r="U3" s="282"/>
      <c r="V3" s="279"/>
      <c r="W3" s="60" t="str">
        <f t="shared" ref="W3" si="17">IF($U3="","",VLOOKUP($U3,Tarifs_2018,4,FALSE))</f>
        <v/>
      </c>
      <c r="X3" s="279"/>
      <c r="Y3" s="280"/>
      <c r="Z3" s="283" t="str">
        <f t="shared" ref="Z3" si="18">IF($X3="","",VLOOKUP($X3,Tarifs_2018,5,FALSE))</f>
        <v/>
      </c>
      <c r="AA3" s="293">
        <v>12</v>
      </c>
      <c r="AB3" s="294">
        <f t="shared" ref="AB3" si="19">IF($D3="","",IF($AA3="","",SUMPRODUCT($AA3,$D3,Taxe)))</f>
        <v>18</v>
      </c>
      <c r="AC3" s="59">
        <f t="shared" si="0"/>
        <v>1854</v>
      </c>
      <c r="AD3" s="295" t="str">
        <f t="shared" si="1"/>
        <v/>
      </c>
      <c r="AE3" s="286" t="str">
        <f t="shared" si="2"/>
        <v>Client 2</v>
      </c>
      <c r="AF3" s="297">
        <f t="shared" ref="AF3:AF66" ca="1" si="20">IF(MONTH($C3)=MONTH($B3),$D3,SUMPRODUCT(--(MONTH(ROW(INDIRECT($B3&amp;":"&amp;$C3)))=MONTH($B3))))</f>
        <v>1</v>
      </c>
      <c r="AG3" s="277">
        <f t="shared" ca="1" si="3"/>
        <v>2</v>
      </c>
      <c r="AH3" s="287">
        <f t="shared" ca="1" si="4"/>
        <v>618</v>
      </c>
      <c r="AI3" s="287">
        <f t="shared" ref="AI3:AI66" ca="1" si="21">IF($AC3="","",(IF(AG3=0,0,(AC3/D3)*AG3)))</f>
        <v>1236</v>
      </c>
      <c r="AJ3" s="7" t="str">
        <f t="shared" si="6"/>
        <v/>
      </c>
      <c r="AK3" s="292" t="str">
        <f t="shared" si="7"/>
        <v/>
      </c>
      <c r="AL3" s="312">
        <f t="shared" ref="AL3:AL66" si="22">IF(L3="Annulé",IF($A3="","",IF($O3="",0,IF($P3="",0,SUMPRODUCT($D3,$P3,$Q3)))+IF($R3="",0,IF($S3="",0,SUMPRODUCT($D3,$S3,$T3)))+IF($U3="",0,IF($V3="",0,SUMPRODUCT($D3,$V3,$W3)))+IF($X3="",0,IF($Y3="",0,SUMPRODUCT($D3,$Y3,$Z3)))-IF($AD3="",0,$AD3)+IF($AB3="",0,$AB3)),0)-IF($AK3="",0,$AK3)</f>
        <v>0</v>
      </c>
    </row>
    <row r="4" spans="1:38" ht="12.75" customHeight="1" x14ac:dyDescent="0.2">
      <c r="A4" s="311" t="s">
        <v>290</v>
      </c>
      <c r="B4" s="274">
        <v>43158</v>
      </c>
      <c r="C4" s="274">
        <v>43161</v>
      </c>
      <c r="D4" s="275">
        <f t="shared" ref="D4:D39" si="23">IF($B4="","",IF($C4="","",DATEDIF($B4,$C4,"D")))</f>
        <v>3</v>
      </c>
      <c r="E4" s="279">
        <v>24</v>
      </c>
      <c r="F4" s="288"/>
      <c r="G4" s="279"/>
      <c r="H4" s="279"/>
      <c r="I4" s="277" t="str">
        <f t="shared" ref="I4:I39" si="24">IF($G4&amp;$H4="","",IF($E4="","",IF($G4="","0",SUMPRODUCT($G4,$D4))+IF($F4="","0",IF($H4="","0",SUMPRODUCT($H4,$D4)))))</f>
        <v/>
      </c>
      <c r="J4" s="277">
        <f t="shared" ref="J4:J39" si="25">IF($E4&amp;$F4="0","",SUM($E4:$F4))</f>
        <v>24</v>
      </c>
      <c r="K4" s="278">
        <f t="shared" ref="K4:K39" si="26">IF($D4="","",IF($J4="","",$D4*$J4))</f>
        <v>72</v>
      </c>
      <c r="L4" s="279" t="s">
        <v>27</v>
      </c>
      <c r="M4" s="280" t="str">
        <f t="shared" ref="M4:M39" ca="1" si="27">IF($A4="","",IF(VLOOKUP($A4,Données,5,FALSE)="","",VLOOKUP($A4,Données,5,FALSE)))</f>
        <v>RAND</v>
      </c>
      <c r="N4" s="281">
        <f t="shared" ref="N4:N39" ca="1" si="28">IF($A4="","",IF(VLOOKUP($A4,Données,6,FALSE)="","",VLOOKUP($A4,Données,6,FALSE)))</f>
        <v>61</v>
      </c>
      <c r="O4" s="279" t="s">
        <v>73</v>
      </c>
      <c r="P4" s="277">
        <v>12</v>
      </c>
      <c r="Q4" s="282">
        <f t="shared" ref="Q4:Q35" si="29">IF($O4="","",VLOOKUP($O4,Tarifs_2018,2,FALSE))</f>
        <v>64</v>
      </c>
      <c r="R4" s="282"/>
      <c r="S4" s="60"/>
      <c r="T4" s="60" t="str">
        <f t="shared" ref="T4:T35" si="30">IF($R4="","",VLOOKUP($R4,Tarifs_2018,3,FALSE))</f>
        <v/>
      </c>
      <c r="U4" s="282"/>
      <c r="V4" s="279"/>
      <c r="W4" s="60" t="str">
        <f t="shared" ref="W4:W35" si="31">IF($U4="","",VLOOKUP($U4,Tarifs_2018,4,FALSE))</f>
        <v/>
      </c>
      <c r="X4" s="60"/>
      <c r="Y4" s="7"/>
      <c r="Z4" s="283" t="str">
        <f t="shared" ref="Z4:Z35" si="32">IF($X4="","",VLOOKUP($X4,Tarifs_2018,5,FALSE))</f>
        <v/>
      </c>
      <c r="AA4" s="284">
        <v>24</v>
      </c>
      <c r="AB4" s="60">
        <f t="shared" ref="AB4:AB35" si="33">IF($D4="","",IF($AA4="","",SUMPRODUCT($AA4,$D4,Taxe)))</f>
        <v>36</v>
      </c>
      <c r="AC4" s="59">
        <f t="shared" si="0"/>
        <v>2340</v>
      </c>
      <c r="AD4" s="285" t="str">
        <f t="shared" si="1"/>
        <v/>
      </c>
      <c r="AE4" s="289" t="str">
        <f t="shared" si="2"/>
        <v>Client 3</v>
      </c>
      <c r="AF4" s="297">
        <f t="shared" ca="1" si="20"/>
        <v>2</v>
      </c>
      <c r="AG4" s="277">
        <f t="shared" ca="1" si="3"/>
        <v>1</v>
      </c>
      <c r="AH4" s="287">
        <f t="shared" ca="1" si="4"/>
        <v>1560</v>
      </c>
      <c r="AI4" s="287">
        <f t="shared" ca="1" si="21"/>
        <v>780</v>
      </c>
      <c r="AJ4" s="7" t="str">
        <f t="shared" si="6"/>
        <v/>
      </c>
      <c r="AK4" s="292" t="str">
        <f t="shared" si="7"/>
        <v/>
      </c>
      <c r="AL4" s="312">
        <f t="shared" si="22"/>
        <v>0</v>
      </c>
    </row>
    <row r="5" spans="1:38" x14ac:dyDescent="0.2">
      <c r="A5" s="311" t="s">
        <v>291</v>
      </c>
      <c r="B5" s="274">
        <v>43146</v>
      </c>
      <c r="C5" s="274">
        <v>43150</v>
      </c>
      <c r="D5" s="275">
        <f t="shared" si="23"/>
        <v>4</v>
      </c>
      <c r="E5" s="279">
        <v>12</v>
      </c>
      <c r="F5" s="288">
        <v>4</v>
      </c>
      <c r="G5" s="279"/>
      <c r="H5" s="279"/>
      <c r="I5" s="277" t="str">
        <f t="shared" si="24"/>
        <v/>
      </c>
      <c r="J5" s="277">
        <f t="shared" si="25"/>
        <v>16</v>
      </c>
      <c r="K5" s="278">
        <f t="shared" si="26"/>
        <v>64</v>
      </c>
      <c r="L5" s="279" t="s">
        <v>28</v>
      </c>
      <c r="M5" s="280" t="str">
        <f t="shared" ca="1" si="27"/>
        <v>RAND</v>
      </c>
      <c r="N5" s="281">
        <f t="shared" ca="1" si="28"/>
        <v>76</v>
      </c>
      <c r="O5" s="279" t="s">
        <v>70</v>
      </c>
      <c r="P5" s="277">
        <v>6</v>
      </c>
      <c r="Q5" s="282">
        <f t="shared" si="29"/>
        <v>102</v>
      </c>
      <c r="R5" s="282"/>
      <c r="S5" s="60"/>
      <c r="T5" s="60" t="str">
        <f t="shared" si="30"/>
        <v/>
      </c>
      <c r="U5" s="282" t="s">
        <v>271</v>
      </c>
      <c r="V5" s="279">
        <v>1</v>
      </c>
      <c r="W5" s="60">
        <f t="shared" si="31"/>
        <v>168</v>
      </c>
      <c r="X5" s="60"/>
      <c r="Y5" s="7"/>
      <c r="Z5" s="283" t="str">
        <f t="shared" si="32"/>
        <v/>
      </c>
      <c r="AA5" s="284">
        <v>12</v>
      </c>
      <c r="AB5" s="60">
        <f t="shared" si="33"/>
        <v>24</v>
      </c>
      <c r="AC5" s="59">
        <f t="shared" si="0"/>
        <v>3144</v>
      </c>
      <c r="AD5" s="285" t="str">
        <f t="shared" si="1"/>
        <v/>
      </c>
      <c r="AE5" s="289" t="str">
        <f t="shared" si="2"/>
        <v>Client 4</v>
      </c>
      <c r="AF5" s="297">
        <f t="shared" ca="1" si="20"/>
        <v>4</v>
      </c>
      <c r="AG5" s="277">
        <f t="shared" ca="1" si="3"/>
        <v>0</v>
      </c>
      <c r="AH5" s="287">
        <f t="shared" ca="1" si="4"/>
        <v>3144</v>
      </c>
      <c r="AI5" s="287">
        <f t="shared" ca="1" si="21"/>
        <v>0</v>
      </c>
      <c r="AJ5" s="7" t="str">
        <f t="shared" si="6"/>
        <v/>
      </c>
      <c r="AK5" s="292" t="str">
        <f t="shared" si="7"/>
        <v/>
      </c>
      <c r="AL5" s="312">
        <f t="shared" si="22"/>
        <v>0</v>
      </c>
    </row>
    <row r="6" spans="1:38" x14ac:dyDescent="0.2">
      <c r="A6" s="311"/>
      <c r="B6" s="274"/>
      <c r="C6" s="274"/>
      <c r="D6" s="275" t="str">
        <f t="shared" si="23"/>
        <v/>
      </c>
      <c r="E6" s="279"/>
      <c r="F6" s="288"/>
      <c r="G6" s="279"/>
      <c r="H6" s="279"/>
      <c r="I6" s="277" t="str">
        <f t="shared" si="24"/>
        <v/>
      </c>
      <c r="J6" s="277">
        <f t="shared" si="25"/>
        <v>0</v>
      </c>
      <c r="K6" s="278" t="str">
        <f t="shared" si="26"/>
        <v/>
      </c>
      <c r="L6" s="279"/>
      <c r="M6" s="280" t="str">
        <f t="shared" si="27"/>
        <v/>
      </c>
      <c r="N6" s="281" t="str">
        <f t="shared" si="28"/>
        <v/>
      </c>
      <c r="O6" s="7"/>
      <c r="P6" s="277"/>
      <c r="Q6" s="282" t="str">
        <f t="shared" si="29"/>
        <v/>
      </c>
      <c r="R6" s="279"/>
      <c r="S6" s="60"/>
      <c r="T6" s="60" t="str">
        <f t="shared" si="30"/>
        <v/>
      </c>
      <c r="U6" s="282"/>
      <c r="V6" s="279"/>
      <c r="W6" s="60" t="str">
        <f t="shared" si="31"/>
        <v/>
      </c>
      <c r="X6" s="60"/>
      <c r="Y6" s="7"/>
      <c r="Z6" s="283" t="str">
        <f t="shared" si="32"/>
        <v/>
      </c>
      <c r="AA6" s="284"/>
      <c r="AB6" s="60" t="str">
        <f t="shared" si="33"/>
        <v/>
      </c>
      <c r="AC6" s="59" t="str">
        <f t="shared" si="0"/>
        <v/>
      </c>
      <c r="AD6" s="285" t="str">
        <f t="shared" si="1"/>
        <v/>
      </c>
      <c r="AE6" s="289" t="str">
        <f t="shared" si="2"/>
        <v/>
      </c>
      <c r="AF6" s="297" t="str">
        <f t="shared" ca="1" si="20"/>
        <v/>
      </c>
      <c r="AG6" s="277" t="str">
        <f t="shared" si="3"/>
        <v/>
      </c>
      <c r="AH6" s="287" t="str">
        <f t="shared" si="4"/>
        <v/>
      </c>
      <c r="AI6" s="287" t="str">
        <f t="shared" si="21"/>
        <v/>
      </c>
      <c r="AJ6" s="7" t="str">
        <f t="shared" si="6"/>
        <v/>
      </c>
      <c r="AK6" s="292" t="str">
        <f t="shared" si="7"/>
        <v/>
      </c>
      <c r="AL6" s="312">
        <f t="shared" si="22"/>
        <v>0</v>
      </c>
    </row>
    <row r="7" spans="1:38" x14ac:dyDescent="0.2">
      <c r="A7" s="311"/>
      <c r="B7" s="274"/>
      <c r="C7" s="274"/>
      <c r="D7" s="275" t="str">
        <f t="shared" si="23"/>
        <v/>
      </c>
      <c r="E7" s="290"/>
      <c r="F7" s="290"/>
      <c r="G7" s="290"/>
      <c r="H7" s="290"/>
      <c r="I7" s="277" t="str">
        <f t="shared" si="24"/>
        <v/>
      </c>
      <c r="J7" s="277">
        <f t="shared" si="25"/>
        <v>0</v>
      </c>
      <c r="K7" s="278" t="str">
        <f t="shared" si="26"/>
        <v/>
      </c>
      <c r="L7" s="279"/>
      <c r="M7" s="280" t="str">
        <f t="shared" si="27"/>
        <v/>
      </c>
      <c r="N7" s="281" t="str">
        <f t="shared" si="28"/>
        <v/>
      </c>
      <c r="O7" s="7"/>
      <c r="P7" s="277"/>
      <c r="Q7" s="282" t="str">
        <f t="shared" si="29"/>
        <v/>
      </c>
      <c r="R7" s="279"/>
      <c r="S7" s="60"/>
      <c r="T7" s="60" t="str">
        <f t="shared" si="30"/>
        <v/>
      </c>
      <c r="U7" s="282"/>
      <c r="V7" s="279"/>
      <c r="W7" s="60" t="str">
        <f t="shared" si="31"/>
        <v/>
      </c>
      <c r="X7" s="60"/>
      <c r="Y7" s="7"/>
      <c r="Z7" s="283" t="str">
        <f t="shared" si="32"/>
        <v/>
      </c>
      <c r="AA7" s="284"/>
      <c r="AB7" s="60" t="str">
        <f t="shared" si="33"/>
        <v/>
      </c>
      <c r="AC7" s="59" t="str">
        <f t="shared" si="0"/>
        <v/>
      </c>
      <c r="AD7" s="285" t="str">
        <f t="shared" si="1"/>
        <v/>
      </c>
      <c r="AE7" s="289" t="str">
        <f t="shared" si="2"/>
        <v/>
      </c>
      <c r="AF7" s="297" t="str">
        <f t="shared" ca="1" si="20"/>
        <v/>
      </c>
      <c r="AG7" s="277" t="str">
        <f t="shared" si="3"/>
        <v/>
      </c>
      <c r="AH7" s="287" t="str">
        <f t="shared" si="4"/>
        <v/>
      </c>
      <c r="AI7" s="287" t="str">
        <f t="shared" si="21"/>
        <v/>
      </c>
      <c r="AJ7" s="7" t="str">
        <f t="shared" si="6"/>
        <v/>
      </c>
      <c r="AK7" s="292" t="str">
        <f t="shared" si="7"/>
        <v/>
      </c>
      <c r="AL7" s="312">
        <f t="shared" si="22"/>
        <v>0</v>
      </c>
    </row>
    <row r="8" spans="1:38" x14ac:dyDescent="0.2">
      <c r="A8" s="311"/>
      <c r="B8" s="274"/>
      <c r="C8" s="274"/>
      <c r="D8" s="275" t="str">
        <f t="shared" si="23"/>
        <v/>
      </c>
      <c r="E8" s="290"/>
      <c r="F8" s="290"/>
      <c r="G8" s="290"/>
      <c r="H8" s="290"/>
      <c r="I8" s="277" t="str">
        <f t="shared" si="24"/>
        <v/>
      </c>
      <c r="J8" s="277">
        <f t="shared" si="25"/>
        <v>0</v>
      </c>
      <c r="K8" s="278" t="str">
        <f t="shared" si="26"/>
        <v/>
      </c>
      <c r="L8" s="279"/>
      <c r="M8" s="280" t="str">
        <f t="shared" si="27"/>
        <v/>
      </c>
      <c r="N8" s="281" t="str">
        <f t="shared" si="28"/>
        <v/>
      </c>
      <c r="O8" s="7"/>
      <c r="P8" s="277"/>
      <c r="Q8" s="282" t="str">
        <f t="shared" si="29"/>
        <v/>
      </c>
      <c r="R8" s="279"/>
      <c r="S8" s="60"/>
      <c r="T8" s="60" t="str">
        <f t="shared" si="30"/>
        <v/>
      </c>
      <c r="U8" s="282"/>
      <c r="V8" s="279"/>
      <c r="W8" s="60" t="str">
        <f t="shared" si="31"/>
        <v/>
      </c>
      <c r="X8" s="60"/>
      <c r="Y8" s="7"/>
      <c r="Z8" s="283" t="str">
        <f t="shared" si="32"/>
        <v/>
      </c>
      <c r="AA8" s="284"/>
      <c r="AB8" s="60" t="str">
        <f t="shared" si="33"/>
        <v/>
      </c>
      <c r="AC8" s="59" t="str">
        <f t="shared" si="0"/>
        <v/>
      </c>
      <c r="AD8" s="285" t="str">
        <f t="shared" si="1"/>
        <v/>
      </c>
      <c r="AE8" s="289" t="str">
        <f t="shared" si="2"/>
        <v/>
      </c>
      <c r="AF8" s="297" t="str">
        <f t="shared" ca="1" si="20"/>
        <v/>
      </c>
      <c r="AG8" s="277" t="str">
        <f t="shared" si="3"/>
        <v/>
      </c>
      <c r="AH8" s="287" t="str">
        <f t="shared" si="4"/>
        <v/>
      </c>
      <c r="AI8" s="287" t="str">
        <f t="shared" si="21"/>
        <v/>
      </c>
      <c r="AJ8" s="7" t="str">
        <f t="shared" si="6"/>
        <v/>
      </c>
      <c r="AK8" s="292" t="str">
        <f t="shared" si="7"/>
        <v/>
      </c>
      <c r="AL8" s="312">
        <f t="shared" si="22"/>
        <v>0</v>
      </c>
    </row>
    <row r="9" spans="1:38" x14ac:dyDescent="0.2">
      <c r="A9" s="311"/>
      <c r="B9" s="274"/>
      <c r="C9" s="274"/>
      <c r="D9" s="275" t="str">
        <f t="shared" si="23"/>
        <v/>
      </c>
      <c r="E9" s="290"/>
      <c r="F9" s="290"/>
      <c r="G9" s="290"/>
      <c r="H9" s="290"/>
      <c r="I9" s="277" t="str">
        <f t="shared" si="24"/>
        <v/>
      </c>
      <c r="J9" s="277">
        <f t="shared" si="25"/>
        <v>0</v>
      </c>
      <c r="K9" s="278" t="str">
        <f t="shared" si="26"/>
        <v/>
      </c>
      <c r="L9" s="279"/>
      <c r="M9" s="280" t="str">
        <f t="shared" si="27"/>
        <v/>
      </c>
      <c r="N9" s="281" t="str">
        <f t="shared" si="28"/>
        <v/>
      </c>
      <c r="O9" s="7"/>
      <c r="P9" s="277"/>
      <c r="Q9" s="282" t="str">
        <f t="shared" si="29"/>
        <v/>
      </c>
      <c r="R9" s="279"/>
      <c r="S9" s="60"/>
      <c r="T9" s="60" t="str">
        <f t="shared" si="30"/>
        <v/>
      </c>
      <c r="U9" s="282"/>
      <c r="V9" s="279"/>
      <c r="W9" s="60" t="str">
        <f t="shared" si="31"/>
        <v/>
      </c>
      <c r="X9" s="60"/>
      <c r="Y9" s="7"/>
      <c r="Z9" s="283" t="str">
        <f t="shared" si="32"/>
        <v/>
      </c>
      <c r="AA9" s="284"/>
      <c r="AB9" s="60" t="str">
        <f t="shared" si="33"/>
        <v/>
      </c>
      <c r="AC9" s="59" t="str">
        <f t="shared" si="0"/>
        <v/>
      </c>
      <c r="AD9" s="285" t="str">
        <f t="shared" si="1"/>
        <v/>
      </c>
      <c r="AE9" s="289" t="str">
        <f t="shared" si="2"/>
        <v/>
      </c>
      <c r="AF9" s="297" t="str">
        <f t="shared" ca="1" si="20"/>
        <v/>
      </c>
      <c r="AG9" s="277" t="str">
        <f t="shared" si="3"/>
        <v/>
      </c>
      <c r="AH9" s="287" t="str">
        <f t="shared" si="4"/>
        <v/>
      </c>
      <c r="AI9" s="287" t="str">
        <f t="shared" si="21"/>
        <v/>
      </c>
      <c r="AJ9" s="7" t="str">
        <f t="shared" si="6"/>
        <v/>
      </c>
      <c r="AK9" s="292" t="str">
        <f t="shared" si="7"/>
        <v/>
      </c>
      <c r="AL9" s="312">
        <f t="shared" si="22"/>
        <v>0</v>
      </c>
    </row>
    <row r="10" spans="1:38" x14ac:dyDescent="0.2">
      <c r="A10" s="311"/>
      <c r="B10" s="274"/>
      <c r="C10" s="274"/>
      <c r="D10" s="275" t="str">
        <f t="shared" si="23"/>
        <v/>
      </c>
      <c r="E10" s="290"/>
      <c r="F10" s="290"/>
      <c r="G10" s="290"/>
      <c r="H10" s="290"/>
      <c r="I10" s="277" t="str">
        <f t="shared" si="24"/>
        <v/>
      </c>
      <c r="J10" s="277">
        <f t="shared" si="25"/>
        <v>0</v>
      </c>
      <c r="K10" s="278" t="str">
        <f t="shared" si="26"/>
        <v/>
      </c>
      <c r="L10" s="279"/>
      <c r="M10" s="280" t="str">
        <f t="shared" si="27"/>
        <v/>
      </c>
      <c r="N10" s="281" t="str">
        <f t="shared" si="28"/>
        <v/>
      </c>
      <c r="O10" s="7"/>
      <c r="P10" s="277"/>
      <c r="Q10" s="282" t="str">
        <f t="shared" si="29"/>
        <v/>
      </c>
      <c r="R10" s="279"/>
      <c r="S10" s="60"/>
      <c r="T10" s="60" t="str">
        <f t="shared" si="30"/>
        <v/>
      </c>
      <c r="U10" s="282"/>
      <c r="V10" s="279"/>
      <c r="W10" s="60" t="str">
        <f t="shared" si="31"/>
        <v/>
      </c>
      <c r="X10" s="60"/>
      <c r="Y10" s="7"/>
      <c r="Z10" s="283" t="str">
        <f t="shared" si="32"/>
        <v/>
      </c>
      <c r="AA10" s="284"/>
      <c r="AB10" s="60" t="str">
        <f t="shared" si="33"/>
        <v/>
      </c>
      <c r="AC10" s="59" t="str">
        <f t="shared" si="0"/>
        <v/>
      </c>
      <c r="AD10" s="285" t="str">
        <f t="shared" si="1"/>
        <v/>
      </c>
      <c r="AE10" s="289" t="str">
        <f t="shared" si="2"/>
        <v/>
      </c>
      <c r="AF10" s="297" t="str">
        <f t="shared" ca="1" si="20"/>
        <v/>
      </c>
      <c r="AG10" s="277" t="str">
        <f t="shared" si="3"/>
        <v/>
      </c>
      <c r="AH10" s="287" t="str">
        <f t="shared" si="4"/>
        <v/>
      </c>
      <c r="AI10" s="287" t="str">
        <f t="shared" si="21"/>
        <v/>
      </c>
      <c r="AJ10" s="7" t="str">
        <f t="shared" si="6"/>
        <v/>
      </c>
      <c r="AK10" s="292" t="str">
        <f t="shared" si="7"/>
        <v/>
      </c>
      <c r="AL10" s="312">
        <f t="shared" si="22"/>
        <v>0</v>
      </c>
    </row>
    <row r="11" spans="1:38" ht="12.75" customHeight="1" x14ac:dyDescent="0.2">
      <c r="A11" s="311"/>
      <c r="B11" s="274"/>
      <c r="C11" s="274"/>
      <c r="D11" s="275" t="str">
        <f t="shared" si="23"/>
        <v/>
      </c>
      <c r="E11" s="290"/>
      <c r="F11" s="290"/>
      <c r="G11" s="290"/>
      <c r="H11" s="290"/>
      <c r="I11" s="277" t="str">
        <f t="shared" si="24"/>
        <v/>
      </c>
      <c r="J11" s="277">
        <f t="shared" si="25"/>
        <v>0</v>
      </c>
      <c r="K11" s="278" t="str">
        <f t="shared" si="26"/>
        <v/>
      </c>
      <c r="L11" s="279"/>
      <c r="M11" s="280" t="str">
        <f t="shared" si="27"/>
        <v/>
      </c>
      <c r="N11" s="281" t="str">
        <f t="shared" si="28"/>
        <v/>
      </c>
      <c r="O11" s="7"/>
      <c r="P11" s="277"/>
      <c r="Q11" s="282" t="str">
        <f t="shared" si="29"/>
        <v/>
      </c>
      <c r="R11" s="279"/>
      <c r="S11" s="60"/>
      <c r="T11" s="60" t="str">
        <f t="shared" si="30"/>
        <v/>
      </c>
      <c r="U11" s="282"/>
      <c r="V11" s="279"/>
      <c r="W11" s="60" t="str">
        <f t="shared" si="31"/>
        <v/>
      </c>
      <c r="X11" s="60"/>
      <c r="Y11" s="7"/>
      <c r="Z11" s="283" t="str">
        <f t="shared" si="32"/>
        <v/>
      </c>
      <c r="AA11" s="284"/>
      <c r="AB11" s="60" t="str">
        <f t="shared" si="33"/>
        <v/>
      </c>
      <c r="AC11" s="59" t="str">
        <f t="shared" si="0"/>
        <v/>
      </c>
      <c r="AD11" s="285" t="str">
        <f t="shared" si="1"/>
        <v/>
      </c>
      <c r="AE11" s="291" t="str">
        <f t="shared" si="2"/>
        <v/>
      </c>
      <c r="AF11" s="297" t="str">
        <f t="shared" ca="1" si="20"/>
        <v/>
      </c>
      <c r="AG11" s="277" t="str">
        <f t="shared" si="3"/>
        <v/>
      </c>
      <c r="AH11" s="287" t="str">
        <f t="shared" si="4"/>
        <v/>
      </c>
      <c r="AI11" s="287" t="str">
        <f t="shared" si="21"/>
        <v/>
      </c>
      <c r="AJ11" s="7" t="str">
        <f t="shared" si="6"/>
        <v/>
      </c>
      <c r="AK11" s="292" t="str">
        <f t="shared" si="7"/>
        <v/>
      </c>
      <c r="AL11" s="312">
        <f t="shared" si="22"/>
        <v>0</v>
      </c>
    </row>
    <row r="12" spans="1:38" x14ac:dyDescent="0.2">
      <c r="A12" s="311"/>
      <c r="B12" s="274"/>
      <c r="C12" s="274"/>
      <c r="D12" s="275" t="str">
        <f t="shared" si="23"/>
        <v/>
      </c>
      <c r="E12" s="290"/>
      <c r="F12" s="290"/>
      <c r="G12" s="290"/>
      <c r="H12" s="290"/>
      <c r="I12" s="277" t="str">
        <f t="shared" si="24"/>
        <v/>
      </c>
      <c r="J12" s="277">
        <f t="shared" si="25"/>
        <v>0</v>
      </c>
      <c r="K12" s="278" t="str">
        <f t="shared" si="26"/>
        <v/>
      </c>
      <c r="L12" s="279"/>
      <c r="M12" s="280" t="str">
        <f t="shared" si="27"/>
        <v/>
      </c>
      <c r="N12" s="281" t="str">
        <f t="shared" si="28"/>
        <v/>
      </c>
      <c r="O12" s="7"/>
      <c r="P12" s="277"/>
      <c r="Q12" s="282" t="str">
        <f t="shared" si="29"/>
        <v/>
      </c>
      <c r="R12" s="279"/>
      <c r="S12" s="60"/>
      <c r="T12" s="60" t="str">
        <f t="shared" si="30"/>
        <v/>
      </c>
      <c r="U12" s="282"/>
      <c r="V12" s="279"/>
      <c r="W12" s="60" t="str">
        <f t="shared" si="31"/>
        <v/>
      </c>
      <c r="X12" s="60"/>
      <c r="Y12" s="7"/>
      <c r="Z12" s="283" t="str">
        <f t="shared" si="32"/>
        <v/>
      </c>
      <c r="AA12" s="284"/>
      <c r="AB12" s="60" t="str">
        <f t="shared" si="33"/>
        <v/>
      </c>
      <c r="AC12" s="59" t="str">
        <f t="shared" si="0"/>
        <v/>
      </c>
      <c r="AD12" s="285" t="str">
        <f t="shared" si="1"/>
        <v/>
      </c>
      <c r="AE12" s="289" t="str">
        <f t="shared" si="2"/>
        <v/>
      </c>
      <c r="AF12" s="297" t="str">
        <f t="shared" ca="1" si="20"/>
        <v/>
      </c>
      <c r="AG12" s="277" t="str">
        <f t="shared" si="3"/>
        <v/>
      </c>
      <c r="AH12" s="287" t="str">
        <f t="shared" si="4"/>
        <v/>
      </c>
      <c r="AI12" s="287" t="str">
        <f t="shared" si="21"/>
        <v/>
      </c>
      <c r="AJ12" s="7" t="str">
        <f t="shared" si="6"/>
        <v/>
      </c>
      <c r="AK12" s="292" t="str">
        <f t="shared" si="7"/>
        <v/>
      </c>
      <c r="AL12" s="312">
        <f t="shared" si="22"/>
        <v>0</v>
      </c>
    </row>
    <row r="13" spans="1:38" x14ac:dyDescent="0.2">
      <c r="A13" s="311"/>
      <c r="B13" s="274"/>
      <c r="C13" s="274"/>
      <c r="D13" s="275" t="str">
        <f t="shared" si="23"/>
        <v/>
      </c>
      <c r="E13" s="290"/>
      <c r="F13" s="290"/>
      <c r="G13" s="290"/>
      <c r="H13" s="290"/>
      <c r="I13" s="277" t="str">
        <f t="shared" si="24"/>
        <v/>
      </c>
      <c r="J13" s="277">
        <f t="shared" si="25"/>
        <v>0</v>
      </c>
      <c r="K13" s="278" t="str">
        <f t="shared" si="26"/>
        <v/>
      </c>
      <c r="L13" s="279"/>
      <c r="M13" s="280" t="str">
        <f t="shared" si="27"/>
        <v/>
      </c>
      <c r="N13" s="281" t="str">
        <f t="shared" si="28"/>
        <v/>
      </c>
      <c r="O13" s="7"/>
      <c r="P13" s="277"/>
      <c r="Q13" s="282" t="str">
        <f t="shared" si="29"/>
        <v/>
      </c>
      <c r="R13" s="279"/>
      <c r="S13" s="60"/>
      <c r="T13" s="60" t="str">
        <f t="shared" si="30"/>
        <v/>
      </c>
      <c r="U13" s="282"/>
      <c r="V13" s="279"/>
      <c r="W13" s="60" t="str">
        <f t="shared" si="31"/>
        <v/>
      </c>
      <c r="X13" s="60"/>
      <c r="Y13" s="7"/>
      <c r="Z13" s="283" t="str">
        <f t="shared" si="32"/>
        <v/>
      </c>
      <c r="AA13" s="284"/>
      <c r="AB13" s="60" t="str">
        <f t="shared" si="33"/>
        <v/>
      </c>
      <c r="AC13" s="59" t="str">
        <f t="shared" si="0"/>
        <v/>
      </c>
      <c r="AD13" s="285" t="str">
        <f t="shared" si="1"/>
        <v/>
      </c>
      <c r="AE13" s="289" t="str">
        <f t="shared" si="2"/>
        <v/>
      </c>
      <c r="AF13" s="297" t="str">
        <f t="shared" ca="1" si="20"/>
        <v/>
      </c>
      <c r="AG13" s="277" t="str">
        <f t="shared" si="3"/>
        <v/>
      </c>
      <c r="AH13" s="287" t="str">
        <f t="shared" si="4"/>
        <v/>
      </c>
      <c r="AI13" s="287" t="str">
        <f t="shared" si="21"/>
        <v/>
      </c>
      <c r="AJ13" s="7" t="str">
        <f t="shared" si="6"/>
        <v/>
      </c>
      <c r="AK13" s="292" t="str">
        <f t="shared" si="7"/>
        <v/>
      </c>
      <c r="AL13" s="312">
        <f t="shared" si="22"/>
        <v>0</v>
      </c>
    </row>
    <row r="14" spans="1:38" x14ac:dyDescent="0.2">
      <c r="A14" s="311"/>
      <c r="B14" s="274"/>
      <c r="C14" s="274"/>
      <c r="D14" s="275" t="str">
        <f t="shared" si="23"/>
        <v/>
      </c>
      <c r="E14" s="290"/>
      <c r="F14" s="290"/>
      <c r="G14" s="290"/>
      <c r="H14" s="290"/>
      <c r="I14" s="277" t="str">
        <f t="shared" si="24"/>
        <v/>
      </c>
      <c r="J14" s="277">
        <f t="shared" si="25"/>
        <v>0</v>
      </c>
      <c r="K14" s="278" t="str">
        <f t="shared" si="26"/>
        <v/>
      </c>
      <c r="L14" s="279"/>
      <c r="M14" s="280" t="str">
        <f t="shared" si="27"/>
        <v/>
      </c>
      <c r="N14" s="281" t="str">
        <f t="shared" si="28"/>
        <v/>
      </c>
      <c r="O14" s="7"/>
      <c r="P14" s="277"/>
      <c r="Q14" s="282" t="str">
        <f t="shared" si="29"/>
        <v/>
      </c>
      <c r="R14" s="279"/>
      <c r="S14" s="60"/>
      <c r="T14" s="60" t="str">
        <f t="shared" si="30"/>
        <v/>
      </c>
      <c r="U14" s="282"/>
      <c r="V14" s="279"/>
      <c r="W14" s="60" t="str">
        <f t="shared" si="31"/>
        <v/>
      </c>
      <c r="X14" s="60"/>
      <c r="Y14" s="7"/>
      <c r="Z14" s="283" t="str">
        <f t="shared" si="32"/>
        <v/>
      </c>
      <c r="AA14" s="284"/>
      <c r="AB14" s="60" t="str">
        <f t="shared" si="33"/>
        <v/>
      </c>
      <c r="AC14" s="59" t="str">
        <f t="shared" si="0"/>
        <v/>
      </c>
      <c r="AD14" s="285" t="str">
        <f t="shared" si="1"/>
        <v/>
      </c>
      <c r="AE14" s="289" t="str">
        <f t="shared" si="2"/>
        <v/>
      </c>
      <c r="AF14" s="297" t="str">
        <f t="shared" ca="1" si="20"/>
        <v/>
      </c>
      <c r="AG14" s="277" t="str">
        <f t="shared" si="3"/>
        <v/>
      </c>
      <c r="AH14" s="287" t="str">
        <f t="shared" si="4"/>
        <v/>
      </c>
      <c r="AI14" s="287" t="str">
        <f t="shared" si="21"/>
        <v/>
      </c>
      <c r="AJ14" s="7" t="str">
        <f t="shared" si="6"/>
        <v/>
      </c>
      <c r="AK14" s="292" t="str">
        <f t="shared" si="7"/>
        <v/>
      </c>
      <c r="AL14" s="312">
        <f t="shared" si="22"/>
        <v>0</v>
      </c>
    </row>
    <row r="15" spans="1:38" x14ac:dyDescent="0.2">
      <c r="A15" s="311"/>
      <c r="B15" s="274"/>
      <c r="C15" s="274"/>
      <c r="D15" s="275" t="str">
        <f t="shared" si="23"/>
        <v/>
      </c>
      <c r="E15" s="290"/>
      <c r="F15" s="290"/>
      <c r="G15" s="290"/>
      <c r="H15" s="290"/>
      <c r="I15" s="277" t="str">
        <f t="shared" si="24"/>
        <v/>
      </c>
      <c r="J15" s="277">
        <f t="shared" si="25"/>
        <v>0</v>
      </c>
      <c r="K15" s="278" t="str">
        <f t="shared" si="26"/>
        <v/>
      </c>
      <c r="L15" s="279"/>
      <c r="M15" s="280" t="str">
        <f t="shared" si="27"/>
        <v/>
      </c>
      <c r="N15" s="281" t="str">
        <f t="shared" si="28"/>
        <v/>
      </c>
      <c r="O15" s="7"/>
      <c r="P15" s="277"/>
      <c r="Q15" s="282" t="str">
        <f t="shared" si="29"/>
        <v/>
      </c>
      <c r="R15" s="279"/>
      <c r="S15" s="60"/>
      <c r="T15" s="60" t="str">
        <f t="shared" si="30"/>
        <v/>
      </c>
      <c r="U15" s="282"/>
      <c r="V15" s="279"/>
      <c r="W15" s="60" t="str">
        <f t="shared" si="31"/>
        <v/>
      </c>
      <c r="X15" s="60"/>
      <c r="Y15" s="7"/>
      <c r="Z15" s="283" t="str">
        <f t="shared" si="32"/>
        <v/>
      </c>
      <c r="AA15" s="284"/>
      <c r="AB15" s="60" t="str">
        <f t="shared" si="33"/>
        <v/>
      </c>
      <c r="AC15" s="59" t="str">
        <f t="shared" si="0"/>
        <v/>
      </c>
      <c r="AD15" s="285" t="str">
        <f t="shared" si="1"/>
        <v/>
      </c>
      <c r="AE15" s="289" t="str">
        <f t="shared" si="2"/>
        <v/>
      </c>
      <c r="AF15" s="297" t="str">
        <f t="shared" ca="1" si="20"/>
        <v/>
      </c>
      <c r="AG15" s="277" t="str">
        <f t="shared" si="3"/>
        <v/>
      </c>
      <c r="AH15" s="287" t="str">
        <f t="shared" si="4"/>
        <v/>
      </c>
      <c r="AI15" s="287" t="str">
        <f t="shared" si="21"/>
        <v/>
      </c>
      <c r="AJ15" s="7" t="str">
        <f t="shared" si="6"/>
        <v/>
      </c>
      <c r="AK15" s="292" t="str">
        <f t="shared" si="7"/>
        <v/>
      </c>
      <c r="AL15" s="312">
        <f t="shared" si="22"/>
        <v>0</v>
      </c>
    </row>
    <row r="16" spans="1:38" x14ac:dyDescent="0.2">
      <c r="A16" s="311"/>
      <c r="B16" s="274"/>
      <c r="C16" s="274"/>
      <c r="D16" s="275" t="str">
        <f t="shared" si="23"/>
        <v/>
      </c>
      <c r="E16" s="290"/>
      <c r="F16" s="290"/>
      <c r="G16" s="290"/>
      <c r="H16" s="290"/>
      <c r="I16" s="277" t="str">
        <f t="shared" si="24"/>
        <v/>
      </c>
      <c r="J16" s="277">
        <f t="shared" si="25"/>
        <v>0</v>
      </c>
      <c r="K16" s="278" t="str">
        <f t="shared" si="26"/>
        <v/>
      </c>
      <c r="L16" s="279"/>
      <c r="M16" s="280" t="str">
        <f t="shared" si="27"/>
        <v/>
      </c>
      <c r="N16" s="281" t="str">
        <f t="shared" si="28"/>
        <v/>
      </c>
      <c r="O16" s="7"/>
      <c r="P16" s="277"/>
      <c r="Q16" s="282" t="str">
        <f t="shared" si="29"/>
        <v/>
      </c>
      <c r="R16" s="279"/>
      <c r="S16" s="60"/>
      <c r="T16" s="60" t="str">
        <f t="shared" si="30"/>
        <v/>
      </c>
      <c r="U16" s="282"/>
      <c r="V16" s="279"/>
      <c r="W16" s="60" t="str">
        <f t="shared" si="31"/>
        <v/>
      </c>
      <c r="X16" s="60"/>
      <c r="Y16" s="7"/>
      <c r="Z16" s="283" t="str">
        <f t="shared" si="32"/>
        <v/>
      </c>
      <c r="AA16" s="284"/>
      <c r="AB16" s="60" t="str">
        <f t="shared" si="33"/>
        <v/>
      </c>
      <c r="AC16" s="59" t="str">
        <f t="shared" si="0"/>
        <v/>
      </c>
      <c r="AD16" s="285" t="str">
        <f t="shared" si="1"/>
        <v/>
      </c>
      <c r="AE16" s="289" t="str">
        <f t="shared" si="2"/>
        <v/>
      </c>
      <c r="AF16" s="297" t="str">
        <f t="shared" ca="1" si="20"/>
        <v/>
      </c>
      <c r="AG16" s="277" t="str">
        <f t="shared" si="3"/>
        <v/>
      </c>
      <c r="AH16" s="287" t="str">
        <f t="shared" si="4"/>
        <v/>
      </c>
      <c r="AI16" s="287" t="str">
        <f t="shared" si="21"/>
        <v/>
      </c>
      <c r="AJ16" s="7" t="str">
        <f t="shared" si="6"/>
        <v/>
      </c>
      <c r="AK16" s="292" t="str">
        <f t="shared" si="7"/>
        <v/>
      </c>
      <c r="AL16" s="312">
        <f t="shared" si="22"/>
        <v>0</v>
      </c>
    </row>
    <row r="17" spans="1:38" x14ac:dyDescent="0.2">
      <c r="A17" s="311"/>
      <c r="B17" s="274"/>
      <c r="C17" s="274"/>
      <c r="D17" s="275" t="str">
        <f t="shared" si="23"/>
        <v/>
      </c>
      <c r="E17" s="290"/>
      <c r="F17" s="290"/>
      <c r="G17" s="290"/>
      <c r="H17" s="290"/>
      <c r="I17" s="277" t="str">
        <f t="shared" si="24"/>
        <v/>
      </c>
      <c r="J17" s="277">
        <f t="shared" si="25"/>
        <v>0</v>
      </c>
      <c r="K17" s="278" t="str">
        <f t="shared" si="26"/>
        <v/>
      </c>
      <c r="L17" s="279"/>
      <c r="M17" s="280" t="str">
        <f t="shared" si="27"/>
        <v/>
      </c>
      <c r="N17" s="281" t="str">
        <f t="shared" si="28"/>
        <v/>
      </c>
      <c r="O17" s="7"/>
      <c r="P17" s="277"/>
      <c r="Q17" s="282" t="str">
        <f t="shared" si="29"/>
        <v/>
      </c>
      <c r="R17" s="279"/>
      <c r="S17" s="60"/>
      <c r="T17" s="60" t="str">
        <f t="shared" si="30"/>
        <v/>
      </c>
      <c r="U17" s="282"/>
      <c r="V17" s="279"/>
      <c r="W17" s="60" t="str">
        <f t="shared" si="31"/>
        <v/>
      </c>
      <c r="X17" s="60"/>
      <c r="Y17" s="7"/>
      <c r="Z17" s="283" t="str">
        <f t="shared" si="32"/>
        <v/>
      </c>
      <c r="AA17" s="284"/>
      <c r="AB17" s="60" t="str">
        <f t="shared" si="33"/>
        <v/>
      </c>
      <c r="AC17" s="59" t="str">
        <f t="shared" si="0"/>
        <v/>
      </c>
      <c r="AD17" s="285" t="str">
        <f t="shared" si="1"/>
        <v/>
      </c>
      <c r="AE17" s="289" t="str">
        <f t="shared" si="2"/>
        <v/>
      </c>
      <c r="AF17" s="297" t="str">
        <f t="shared" ca="1" si="20"/>
        <v/>
      </c>
      <c r="AG17" s="277" t="str">
        <f t="shared" si="3"/>
        <v/>
      </c>
      <c r="AH17" s="287" t="str">
        <f t="shared" si="4"/>
        <v/>
      </c>
      <c r="AI17" s="287" t="str">
        <f t="shared" si="21"/>
        <v/>
      </c>
      <c r="AJ17" s="7" t="str">
        <f t="shared" si="6"/>
        <v/>
      </c>
      <c r="AK17" s="292" t="str">
        <f t="shared" si="7"/>
        <v/>
      </c>
      <c r="AL17" s="312">
        <f t="shared" si="22"/>
        <v>0</v>
      </c>
    </row>
    <row r="18" spans="1:38" x14ac:dyDescent="0.2">
      <c r="A18" s="311"/>
      <c r="B18" s="274"/>
      <c r="C18" s="274"/>
      <c r="D18" s="275" t="str">
        <f t="shared" si="23"/>
        <v/>
      </c>
      <c r="E18" s="290"/>
      <c r="F18" s="290"/>
      <c r="G18" s="290"/>
      <c r="H18" s="290"/>
      <c r="I18" s="277" t="str">
        <f t="shared" si="24"/>
        <v/>
      </c>
      <c r="J18" s="277">
        <f t="shared" si="25"/>
        <v>0</v>
      </c>
      <c r="K18" s="278" t="str">
        <f t="shared" si="26"/>
        <v/>
      </c>
      <c r="L18" s="279"/>
      <c r="M18" s="280" t="str">
        <f t="shared" si="27"/>
        <v/>
      </c>
      <c r="N18" s="281" t="str">
        <f t="shared" si="28"/>
        <v/>
      </c>
      <c r="O18" s="7"/>
      <c r="P18" s="277"/>
      <c r="Q18" s="282" t="str">
        <f t="shared" si="29"/>
        <v/>
      </c>
      <c r="R18" s="279"/>
      <c r="S18" s="60"/>
      <c r="T18" s="60" t="str">
        <f t="shared" si="30"/>
        <v/>
      </c>
      <c r="U18" s="282"/>
      <c r="V18" s="279"/>
      <c r="W18" s="60" t="str">
        <f t="shared" si="31"/>
        <v/>
      </c>
      <c r="X18" s="60"/>
      <c r="Y18" s="7"/>
      <c r="Z18" s="283" t="str">
        <f t="shared" si="32"/>
        <v/>
      </c>
      <c r="AA18" s="284"/>
      <c r="AB18" s="60" t="str">
        <f t="shared" si="33"/>
        <v/>
      </c>
      <c r="AC18" s="59" t="str">
        <f t="shared" si="0"/>
        <v/>
      </c>
      <c r="AD18" s="285" t="str">
        <f t="shared" si="1"/>
        <v/>
      </c>
      <c r="AE18" s="289" t="str">
        <f t="shared" si="2"/>
        <v/>
      </c>
      <c r="AF18" s="297" t="str">
        <f t="shared" ca="1" si="20"/>
        <v/>
      </c>
      <c r="AG18" s="277" t="str">
        <f t="shared" si="3"/>
        <v/>
      </c>
      <c r="AH18" s="287" t="str">
        <f t="shared" si="4"/>
        <v/>
      </c>
      <c r="AI18" s="287" t="str">
        <f t="shared" si="21"/>
        <v/>
      </c>
      <c r="AJ18" s="7" t="str">
        <f t="shared" si="6"/>
        <v/>
      </c>
      <c r="AK18" s="292" t="str">
        <f t="shared" si="7"/>
        <v/>
      </c>
      <c r="AL18" s="312">
        <f t="shared" si="22"/>
        <v>0</v>
      </c>
    </row>
    <row r="19" spans="1:38" x14ac:dyDescent="0.2">
      <c r="A19" s="311"/>
      <c r="B19" s="274"/>
      <c r="C19" s="274"/>
      <c r="D19" s="275" t="str">
        <f t="shared" si="23"/>
        <v/>
      </c>
      <c r="E19" s="290"/>
      <c r="F19" s="290"/>
      <c r="G19" s="290"/>
      <c r="H19" s="290"/>
      <c r="I19" s="277" t="str">
        <f t="shared" si="24"/>
        <v/>
      </c>
      <c r="J19" s="277">
        <f t="shared" si="25"/>
        <v>0</v>
      </c>
      <c r="K19" s="278" t="str">
        <f t="shared" si="26"/>
        <v/>
      </c>
      <c r="L19" s="279"/>
      <c r="M19" s="280" t="str">
        <f t="shared" si="27"/>
        <v/>
      </c>
      <c r="N19" s="281" t="str">
        <f t="shared" si="28"/>
        <v/>
      </c>
      <c r="O19" s="7"/>
      <c r="P19" s="277"/>
      <c r="Q19" s="282" t="str">
        <f t="shared" si="29"/>
        <v/>
      </c>
      <c r="R19" s="279"/>
      <c r="S19" s="60"/>
      <c r="T19" s="60" t="str">
        <f t="shared" si="30"/>
        <v/>
      </c>
      <c r="U19" s="282"/>
      <c r="V19" s="279"/>
      <c r="W19" s="60" t="str">
        <f t="shared" si="31"/>
        <v/>
      </c>
      <c r="X19" s="60"/>
      <c r="Y19" s="7"/>
      <c r="Z19" s="283" t="str">
        <f t="shared" si="32"/>
        <v/>
      </c>
      <c r="AA19" s="284"/>
      <c r="AB19" s="60" t="str">
        <f t="shared" si="33"/>
        <v/>
      </c>
      <c r="AC19" s="59" t="str">
        <f t="shared" si="0"/>
        <v/>
      </c>
      <c r="AD19" s="285" t="str">
        <f t="shared" si="1"/>
        <v/>
      </c>
      <c r="AE19" s="289" t="str">
        <f t="shared" si="2"/>
        <v/>
      </c>
      <c r="AF19" s="297" t="str">
        <f t="shared" ca="1" si="20"/>
        <v/>
      </c>
      <c r="AG19" s="277" t="str">
        <f t="shared" si="3"/>
        <v/>
      </c>
      <c r="AH19" s="287" t="str">
        <f t="shared" si="4"/>
        <v/>
      </c>
      <c r="AI19" s="287" t="str">
        <f t="shared" si="21"/>
        <v/>
      </c>
      <c r="AJ19" s="7" t="str">
        <f t="shared" si="6"/>
        <v/>
      </c>
      <c r="AK19" s="292" t="str">
        <f t="shared" si="7"/>
        <v/>
      </c>
      <c r="AL19" s="312">
        <f t="shared" si="22"/>
        <v>0</v>
      </c>
    </row>
    <row r="20" spans="1:38" x14ac:dyDescent="0.2">
      <c r="A20" s="311"/>
      <c r="B20" s="274"/>
      <c r="C20" s="274"/>
      <c r="D20" s="275" t="str">
        <f t="shared" si="23"/>
        <v/>
      </c>
      <c r="E20" s="290"/>
      <c r="F20" s="290"/>
      <c r="G20" s="290"/>
      <c r="H20" s="290"/>
      <c r="I20" s="277" t="str">
        <f t="shared" si="24"/>
        <v/>
      </c>
      <c r="J20" s="277">
        <f t="shared" si="25"/>
        <v>0</v>
      </c>
      <c r="K20" s="278" t="str">
        <f t="shared" si="26"/>
        <v/>
      </c>
      <c r="L20" s="279"/>
      <c r="M20" s="280" t="str">
        <f t="shared" si="27"/>
        <v/>
      </c>
      <c r="N20" s="281" t="str">
        <f t="shared" si="28"/>
        <v/>
      </c>
      <c r="O20" s="7"/>
      <c r="P20" s="277"/>
      <c r="Q20" s="282" t="str">
        <f t="shared" si="29"/>
        <v/>
      </c>
      <c r="R20" s="279"/>
      <c r="S20" s="60"/>
      <c r="T20" s="60" t="str">
        <f t="shared" si="30"/>
        <v/>
      </c>
      <c r="U20" s="282"/>
      <c r="V20" s="279"/>
      <c r="W20" s="60" t="str">
        <f t="shared" si="31"/>
        <v/>
      </c>
      <c r="X20" s="60"/>
      <c r="Y20" s="7"/>
      <c r="Z20" s="283" t="str">
        <f t="shared" si="32"/>
        <v/>
      </c>
      <c r="AA20" s="284"/>
      <c r="AB20" s="60" t="str">
        <f t="shared" si="33"/>
        <v/>
      </c>
      <c r="AC20" s="59" t="str">
        <f t="shared" si="0"/>
        <v/>
      </c>
      <c r="AD20" s="285" t="str">
        <f t="shared" si="1"/>
        <v/>
      </c>
      <c r="AE20" s="289" t="str">
        <f t="shared" si="2"/>
        <v/>
      </c>
      <c r="AF20" s="297" t="str">
        <f t="shared" ca="1" si="20"/>
        <v/>
      </c>
      <c r="AG20" s="277" t="str">
        <f t="shared" si="3"/>
        <v/>
      </c>
      <c r="AH20" s="287" t="str">
        <f t="shared" si="4"/>
        <v/>
      </c>
      <c r="AI20" s="287" t="str">
        <f t="shared" si="21"/>
        <v/>
      </c>
      <c r="AJ20" s="7" t="str">
        <f t="shared" si="6"/>
        <v/>
      </c>
      <c r="AK20" s="292" t="str">
        <f t="shared" si="7"/>
        <v/>
      </c>
      <c r="AL20" s="312">
        <f t="shared" si="22"/>
        <v>0</v>
      </c>
    </row>
    <row r="21" spans="1:38" x14ac:dyDescent="0.2">
      <c r="A21" s="311"/>
      <c r="B21" s="274"/>
      <c r="C21" s="274"/>
      <c r="D21" s="275" t="str">
        <f t="shared" si="23"/>
        <v/>
      </c>
      <c r="E21" s="290"/>
      <c r="F21" s="290"/>
      <c r="G21" s="290"/>
      <c r="H21" s="290"/>
      <c r="I21" s="277" t="str">
        <f t="shared" si="24"/>
        <v/>
      </c>
      <c r="J21" s="277">
        <f t="shared" si="25"/>
        <v>0</v>
      </c>
      <c r="K21" s="278" t="str">
        <f t="shared" si="26"/>
        <v/>
      </c>
      <c r="L21" s="279"/>
      <c r="M21" s="280" t="str">
        <f t="shared" si="27"/>
        <v/>
      </c>
      <c r="N21" s="281" t="str">
        <f t="shared" si="28"/>
        <v/>
      </c>
      <c r="O21" s="7"/>
      <c r="P21" s="277"/>
      <c r="Q21" s="282" t="str">
        <f t="shared" si="29"/>
        <v/>
      </c>
      <c r="R21" s="279"/>
      <c r="S21" s="60"/>
      <c r="T21" s="60" t="str">
        <f t="shared" si="30"/>
        <v/>
      </c>
      <c r="U21" s="282"/>
      <c r="V21" s="279"/>
      <c r="W21" s="60" t="str">
        <f t="shared" si="31"/>
        <v/>
      </c>
      <c r="X21" s="60"/>
      <c r="Y21" s="7"/>
      <c r="Z21" s="283" t="str">
        <f t="shared" si="32"/>
        <v/>
      </c>
      <c r="AA21" s="284"/>
      <c r="AB21" s="60" t="str">
        <f t="shared" si="33"/>
        <v/>
      </c>
      <c r="AC21" s="59" t="str">
        <f t="shared" si="0"/>
        <v/>
      </c>
      <c r="AD21" s="285" t="str">
        <f t="shared" si="1"/>
        <v/>
      </c>
      <c r="AE21" s="289" t="str">
        <f t="shared" si="2"/>
        <v/>
      </c>
      <c r="AF21" s="297" t="str">
        <f t="shared" ca="1" si="20"/>
        <v/>
      </c>
      <c r="AG21" s="277" t="str">
        <f t="shared" si="3"/>
        <v/>
      </c>
      <c r="AH21" s="287" t="str">
        <f t="shared" si="4"/>
        <v/>
      </c>
      <c r="AI21" s="287" t="str">
        <f t="shared" si="21"/>
        <v/>
      </c>
      <c r="AJ21" s="7" t="str">
        <f t="shared" si="6"/>
        <v/>
      </c>
      <c r="AK21" s="292" t="str">
        <f t="shared" si="7"/>
        <v/>
      </c>
      <c r="AL21" s="312">
        <f t="shared" si="22"/>
        <v>0</v>
      </c>
    </row>
    <row r="22" spans="1:38" x14ac:dyDescent="0.2">
      <c r="A22" s="311"/>
      <c r="B22" s="274"/>
      <c r="C22" s="274"/>
      <c r="D22" s="275" t="str">
        <f t="shared" si="23"/>
        <v/>
      </c>
      <c r="E22" s="290"/>
      <c r="F22" s="290"/>
      <c r="G22" s="290"/>
      <c r="H22" s="290"/>
      <c r="I22" s="277" t="str">
        <f t="shared" si="24"/>
        <v/>
      </c>
      <c r="J22" s="277">
        <f t="shared" si="25"/>
        <v>0</v>
      </c>
      <c r="K22" s="278" t="str">
        <f t="shared" si="26"/>
        <v/>
      </c>
      <c r="L22" s="279"/>
      <c r="M22" s="280" t="str">
        <f t="shared" si="27"/>
        <v/>
      </c>
      <c r="N22" s="281" t="str">
        <f t="shared" si="28"/>
        <v/>
      </c>
      <c r="O22" s="7"/>
      <c r="P22" s="277"/>
      <c r="Q22" s="282" t="str">
        <f t="shared" si="29"/>
        <v/>
      </c>
      <c r="R22" s="279"/>
      <c r="S22" s="60"/>
      <c r="T22" s="60" t="str">
        <f t="shared" si="30"/>
        <v/>
      </c>
      <c r="U22" s="282"/>
      <c r="V22" s="279"/>
      <c r="W22" s="60" t="str">
        <f t="shared" si="31"/>
        <v/>
      </c>
      <c r="X22" s="60"/>
      <c r="Y22" s="7"/>
      <c r="Z22" s="283" t="str">
        <f t="shared" si="32"/>
        <v/>
      </c>
      <c r="AA22" s="284"/>
      <c r="AB22" s="60" t="str">
        <f t="shared" si="33"/>
        <v/>
      </c>
      <c r="AC22" s="59" t="str">
        <f t="shared" si="0"/>
        <v/>
      </c>
      <c r="AD22" s="285" t="str">
        <f t="shared" si="1"/>
        <v/>
      </c>
      <c r="AE22" s="289" t="str">
        <f t="shared" si="2"/>
        <v/>
      </c>
      <c r="AF22" s="297" t="str">
        <f t="shared" ca="1" si="20"/>
        <v/>
      </c>
      <c r="AG22" s="277" t="str">
        <f t="shared" si="3"/>
        <v/>
      </c>
      <c r="AH22" s="287" t="str">
        <f t="shared" si="4"/>
        <v/>
      </c>
      <c r="AI22" s="287" t="str">
        <f t="shared" si="21"/>
        <v/>
      </c>
      <c r="AJ22" s="7" t="str">
        <f t="shared" si="6"/>
        <v/>
      </c>
      <c r="AK22" s="292" t="str">
        <f t="shared" si="7"/>
        <v/>
      </c>
      <c r="AL22" s="312">
        <f t="shared" si="22"/>
        <v>0</v>
      </c>
    </row>
    <row r="23" spans="1:38" x14ac:dyDescent="0.2">
      <c r="A23" s="311"/>
      <c r="B23" s="274"/>
      <c r="C23" s="274"/>
      <c r="D23" s="275" t="str">
        <f t="shared" si="23"/>
        <v/>
      </c>
      <c r="E23" s="290"/>
      <c r="F23" s="290"/>
      <c r="G23" s="290"/>
      <c r="H23" s="290"/>
      <c r="I23" s="277" t="str">
        <f t="shared" si="24"/>
        <v/>
      </c>
      <c r="J23" s="277">
        <f t="shared" si="25"/>
        <v>0</v>
      </c>
      <c r="K23" s="278" t="str">
        <f t="shared" si="26"/>
        <v/>
      </c>
      <c r="L23" s="279"/>
      <c r="M23" s="280" t="str">
        <f t="shared" si="27"/>
        <v/>
      </c>
      <c r="N23" s="281" t="str">
        <f t="shared" si="28"/>
        <v/>
      </c>
      <c r="O23" s="7"/>
      <c r="P23" s="277"/>
      <c r="Q23" s="282" t="str">
        <f t="shared" si="29"/>
        <v/>
      </c>
      <c r="R23" s="279"/>
      <c r="S23" s="60"/>
      <c r="T23" s="60" t="str">
        <f t="shared" si="30"/>
        <v/>
      </c>
      <c r="U23" s="282"/>
      <c r="V23" s="279"/>
      <c r="W23" s="60" t="str">
        <f t="shared" si="31"/>
        <v/>
      </c>
      <c r="X23" s="60"/>
      <c r="Y23" s="7"/>
      <c r="Z23" s="283" t="str">
        <f t="shared" si="32"/>
        <v/>
      </c>
      <c r="AA23" s="284"/>
      <c r="AB23" s="60" t="str">
        <f t="shared" si="33"/>
        <v/>
      </c>
      <c r="AC23" s="59" t="str">
        <f t="shared" si="0"/>
        <v/>
      </c>
      <c r="AD23" s="285" t="str">
        <f t="shared" si="1"/>
        <v/>
      </c>
      <c r="AE23" s="289" t="str">
        <f t="shared" si="2"/>
        <v/>
      </c>
      <c r="AF23" s="297" t="str">
        <f t="shared" ca="1" si="20"/>
        <v/>
      </c>
      <c r="AG23" s="277" t="str">
        <f t="shared" si="3"/>
        <v/>
      </c>
      <c r="AH23" s="287" t="str">
        <f t="shared" si="4"/>
        <v/>
      </c>
      <c r="AI23" s="287" t="str">
        <f t="shared" si="21"/>
        <v/>
      </c>
      <c r="AJ23" s="7" t="str">
        <f t="shared" si="6"/>
        <v/>
      </c>
      <c r="AK23" s="292" t="str">
        <f t="shared" si="7"/>
        <v/>
      </c>
      <c r="AL23" s="312">
        <f t="shared" si="22"/>
        <v>0</v>
      </c>
    </row>
    <row r="24" spans="1:38" x14ac:dyDescent="0.2">
      <c r="A24" s="311"/>
      <c r="B24" s="274"/>
      <c r="C24" s="274"/>
      <c r="D24" s="275" t="str">
        <f t="shared" si="23"/>
        <v/>
      </c>
      <c r="E24" s="290"/>
      <c r="F24" s="290"/>
      <c r="G24" s="290"/>
      <c r="H24" s="290"/>
      <c r="I24" s="277" t="str">
        <f t="shared" si="24"/>
        <v/>
      </c>
      <c r="J24" s="277">
        <f t="shared" si="25"/>
        <v>0</v>
      </c>
      <c r="K24" s="278" t="str">
        <f t="shared" si="26"/>
        <v/>
      </c>
      <c r="L24" s="279"/>
      <c r="M24" s="280" t="str">
        <f t="shared" si="27"/>
        <v/>
      </c>
      <c r="N24" s="281" t="str">
        <f t="shared" si="28"/>
        <v/>
      </c>
      <c r="O24" s="7"/>
      <c r="P24" s="277"/>
      <c r="Q24" s="282" t="str">
        <f t="shared" si="29"/>
        <v/>
      </c>
      <c r="R24" s="279"/>
      <c r="S24" s="60"/>
      <c r="T24" s="60" t="str">
        <f t="shared" si="30"/>
        <v/>
      </c>
      <c r="U24" s="282"/>
      <c r="V24" s="279"/>
      <c r="W24" s="60" t="str">
        <f t="shared" si="31"/>
        <v/>
      </c>
      <c r="X24" s="60"/>
      <c r="Y24" s="7"/>
      <c r="Z24" s="283" t="str">
        <f t="shared" si="32"/>
        <v/>
      </c>
      <c r="AA24" s="284"/>
      <c r="AB24" s="60" t="str">
        <f t="shared" si="33"/>
        <v/>
      </c>
      <c r="AC24" s="59" t="str">
        <f t="shared" si="0"/>
        <v/>
      </c>
      <c r="AD24" s="285" t="str">
        <f t="shared" si="1"/>
        <v/>
      </c>
      <c r="AE24" s="289" t="str">
        <f t="shared" si="2"/>
        <v/>
      </c>
      <c r="AF24" s="297" t="str">
        <f t="shared" ca="1" si="20"/>
        <v/>
      </c>
      <c r="AG24" s="277" t="str">
        <f t="shared" si="3"/>
        <v/>
      </c>
      <c r="AH24" s="287" t="str">
        <f t="shared" si="4"/>
        <v/>
      </c>
      <c r="AI24" s="287" t="str">
        <f t="shared" si="21"/>
        <v/>
      </c>
      <c r="AJ24" s="7" t="str">
        <f t="shared" si="6"/>
        <v/>
      </c>
      <c r="AK24" s="292" t="str">
        <f t="shared" si="7"/>
        <v/>
      </c>
      <c r="AL24" s="312">
        <f t="shared" si="22"/>
        <v>0</v>
      </c>
    </row>
    <row r="25" spans="1:38" x14ac:dyDescent="0.2">
      <c r="A25" s="311"/>
      <c r="B25" s="274"/>
      <c r="C25" s="274"/>
      <c r="D25" s="275" t="str">
        <f t="shared" si="23"/>
        <v/>
      </c>
      <c r="E25" s="290"/>
      <c r="F25" s="290"/>
      <c r="G25" s="290"/>
      <c r="H25" s="290"/>
      <c r="I25" s="277" t="str">
        <f t="shared" si="24"/>
        <v/>
      </c>
      <c r="J25" s="277">
        <f t="shared" si="25"/>
        <v>0</v>
      </c>
      <c r="K25" s="278" t="str">
        <f t="shared" si="26"/>
        <v/>
      </c>
      <c r="L25" s="279"/>
      <c r="M25" s="280" t="str">
        <f t="shared" si="27"/>
        <v/>
      </c>
      <c r="N25" s="281" t="str">
        <f t="shared" si="28"/>
        <v/>
      </c>
      <c r="O25" s="7"/>
      <c r="P25" s="277"/>
      <c r="Q25" s="282" t="str">
        <f t="shared" si="29"/>
        <v/>
      </c>
      <c r="R25" s="279"/>
      <c r="S25" s="60"/>
      <c r="T25" s="60" t="str">
        <f t="shared" si="30"/>
        <v/>
      </c>
      <c r="U25" s="282"/>
      <c r="V25" s="279"/>
      <c r="W25" s="60" t="str">
        <f t="shared" si="31"/>
        <v/>
      </c>
      <c r="X25" s="60"/>
      <c r="Y25" s="7"/>
      <c r="Z25" s="283" t="str">
        <f t="shared" si="32"/>
        <v/>
      </c>
      <c r="AA25" s="284"/>
      <c r="AB25" s="60" t="str">
        <f t="shared" si="33"/>
        <v/>
      </c>
      <c r="AC25" s="59" t="str">
        <f t="shared" si="0"/>
        <v/>
      </c>
      <c r="AD25" s="285" t="str">
        <f t="shared" si="1"/>
        <v/>
      </c>
      <c r="AE25" s="289" t="str">
        <f t="shared" si="2"/>
        <v/>
      </c>
      <c r="AF25" s="297" t="str">
        <f t="shared" ca="1" si="20"/>
        <v/>
      </c>
      <c r="AG25" s="277" t="str">
        <f t="shared" si="3"/>
        <v/>
      </c>
      <c r="AH25" s="287" t="str">
        <f t="shared" si="4"/>
        <v/>
      </c>
      <c r="AI25" s="287" t="str">
        <f t="shared" si="21"/>
        <v/>
      </c>
      <c r="AJ25" s="7" t="str">
        <f t="shared" si="6"/>
        <v/>
      </c>
      <c r="AK25" s="292" t="str">
        <f t="shared" si="7"/>
        <v/>
      </c>
      <c r="AL25" s="312">
        <f t="shared" si="22"/>
        <v>0</v>
      </c>
    </row>
    <row r="26" spans="1:38" x14ac:dyDescent="0.2">
      <c r="A26" s="311"/>
      <c r="B26" s="274"/>
      <c r="C26" s="274"/>
      <c r="D26" s="275" t="str">
        <f t="shared" si="23"/>
        <v/>
      </c>
      <c r="E26" s="290"/>
      <c r="F26" s="290"/>
      <c r="G26" s="290"/>
      <c r="H26" s="290"/>
      <c r="I26" s="277" t="str">
        <f t="shared" si="24"/>
        <v/>
      </c>
      <c r="J26" s="277">
        <f t="shared" si="25"/>
        <v>0</v>
      </c>
      <c r="K26" s="278" t="str">
        <f t="shared" si="26"/>
        <v/>
      </c>
      <c r="L26" s="279"/>
      <c r="M26" s="280" t="str">
        <f t="shared" si="27"/>
        <v/>
      </c>
      <c r="N26" s="281" t="str">
        <f t="shared" si="28"/>
        <v/>
      </c>
      <c r="O26" s="7"/>
      <c r="P26" s="277"/>
      <c r="Q26" s="282" t="str">
        <f t="shared" si="29"/>
        <v/>
      </c>
      <c r="R26" s="279"/>
      <c r="S26" s="60"/>
      <c r="T26" s="60" t="str">
        <f t="shared" si="30"/>
        <v/>
      </c>
      <c r="U26" s="282"/>
      <c r="V26" s="279"/>
      <c r="W26" s="60" t="str">
        <f t="shared" si="31"/>
        <v/>
      </c>
      <c r="X26" s="60"/>
      <c r="Y26" s="7"/>
      <c r="Z26" s="283" t="str">
        <f t="shared" si="32"/>
        <v/>
      </c>
      <c r="AA26" s="284"/>
      <c r="AB26" s="60" t="str">
        <f t="shared" si="33"/>
        <v/>
      </c>
      <c r="AC26" s="59" t="str">
        <f t="shared" si="0"/>
        <v/>
      </c>
      <c r="AD26" s="285" t="str">
        <f t="shared" si="1"/>
        <v/>
      </c>
      <c r="AE26" s="289" t="str">
        <f t="shared" si="2"/>
        <v/>
      </c>
      <c r="AF26" s="297" t="str">
        <f t="shared" ca="1" si="20"/>
        <v/>
      </c>
      <c r="AG26" s="277" t="str">
        <f t="shared" si="3"/>
        <v/>
      </c>
      <c r="AH26" s="287" t="str">
        <f t="shared" si="4"/>
        <v/>
      </c>
      <c r="AI26" s="287" t="str">
        <f t="shared" si="21"/>
        <v/>
      </c>
      <c r="AJ26" s="7" t="str">
        <f t="shared" si="6"/>
        <v/>
      </c>
      <c r="AK26" s="292" t="str">
        <f t="shared" si="7"/>
        <v/>
      </c>
      <c r="AL26" s="312">
        <f t="shared" si="22"/>
        <v>0</v>
      </c>
    </row>
    <row r="27" spans="1:38" x14ac:dyDescent="0.2">
      <c r="A27" s="311"/>
      <c r="B27" s="274"/>
      <c r="C27" s="274"/>
      <c r="D27" s="275" t="str">
        <f t="shared" si="23"/>
        <v/>
      </c>
      <c r="E27" s="290"/>
      <c r="F27" s="290"/>
      <c r="G27" s="290"/>
      <c r="H27" s="290"/>
      <c r="I27" s="277" t="str">
        <f t="shared" si="24"/>
        <v/>
      </c>
      <c r="J27" s="277">
        <f t="shared" si="25"/>
        <v>0</v>
      </c>
      <c r="K27" s="278" t="str">
        <f t="shared" si="26"/>
        <v/>
      </c>
      <c r="L27" s="279"/>
      <c r="M27" s="280" t="str">
        <f t="shared" si="27"/>
        <v/>
      </c>
      <c r="N27" s="281" t="str">
        <f t="shared" si="28"/>
        <v/>
      </c>
      <c r="O27" s="7"/>
      <c r="P27" s="277"/>
      <c r="Q27" s="282" t="str">
        <f t="shared" si="29"/>
        <v/>
      </c>
      <c r="R27" s="279"/>
      <c r="S27" s="60"/>
      <c r="T27" s="60" t="str">
        <f t="shared" si="30"/>
        <v/>
      </c>
      <c r="U27" s="282"/>
      <c r="V27" s="279"/>
      <c r="W27" s="60" t="str">
        <f t="shared" si="31"/>
        <v/>
      </c>
      <c r="X27" s="60"/>
      <c r="Y27" s="7"/>
      <c r="Z27" s="283" t="str">
        <f t="shared" si="32"/>
        <v/>
      </c>
      <c r="AA27" s="284"/>
      <c r="AB27" s="60" t="str">
        <f t="shared" si="33"/>
        <v/>
      </c>
      <c r="AC27" s="59" t="str">
        <f t="shared" si="0"/>
        <v/>
      </c>
      <c r="AD27" s="285" t="str">
        <f t="shared" si="1"/>
        <v/>
      </c>
      <c r="AE27" s="289" t="str">
        <f t="shared" si="2"/>
        <v/>
      </c>
      <c r="AF27" s="297" t="str">
        <f t="shared" ca="1" si="20"/>
        <v/>
      </c>
      <c r="AG27" s="277" t="str">
        <f t="shared" si="3"/>
        <v/>
      </c>
      <c r="AH27" s="287" t="str">
        <f t="shared" si="4"/>
        <v/>
      </c>
      <c r="AI27" s="287" t="str">
        <f t="shared" si="21"/>
        <v/>
      </c>
      <c r="AJ27" s="7" t="str">
        <f t="shared" si="6"/>
        <v/>
      </c>
      <c r="AK27" s="292" t="str">
        <f t="shared" si="7"/>
        <v/>
      </c>
      <c r="AL27" s="312">
        <f t="shared" si="22"/>
        <v>0</v>
      </c>
    </row>
    <row r="28" spans="1:38" x14ac:dyDescent="0.2">
      <c r="A28" s="311"/>
      <c r="B28" s="274"/>
      <c r="C28" s="274"/>
      <c r="D28" s="275" t="str">
        <f t="shared" si="23"/>
        <v/>
      </c>
      <c r="E28" s="290"/>
      <c r="F28" s="290"/>
      <c r="G28" s="290"/>
      <c r="H28" s="290"/>
      <c r="I28" s="277" t="str">
        <f t="shared" si="24"/>
        <v/>
      </c>
      <c r="J28" s="277">
        <f t="shared" si="25"/>
        <v>0</v>
      </c>
      <c r="K28" s="278" t="str">
        <f t="shared" si="26"/>
        <v/>
      </c>
      <c r="L28" s="279"/>
      <c r="M28" s="280" t="str">
        <f t="shared" si="27"/>
        <v/>
      </c>
      <c r="N28" s="281" t="str">
        <f t="shared" si="28"/>
        <v/>
      </c>
      <c r="O28" s="7"/>
      <c r="P28" s="277"/>
      <c r="Q28" s="282" t="str">
        <f t="shared" si="29"/>
        <v/>
      </c>
      <c r="R28" s="279"/>
      <c r="S28" s="60"/>
      <c r="T28" s="60" t="str">
        <f t="shared" si="30"/>
        <v/>
      </c>
      <c r="U28" s="282"/>
      <c r="V28" s="279"/>
      <c r="W28" s="60" t="str">
        <f t="shared" si="31"/>
        <v/>
      </c>
      <c r="X28" s="60"/>
      <c r="Y28" s="7"/>
      <c r="Z28" s="283" t="str">
        <f t="shared" si="32"/>
        <v/>
      </c>
      <c r="AA28" s="284"/>
      <c r="AB28" s="60" t="str">
        <f t="shared" si="33"/>
        <v/>
      </c>
      <c r="AC28" s="59" t="str">
        <f t="shared" si="0"/>
        <v/>
      </c>
      <c r="AD28" s="285" t="str">
        <f t="shared" si="1"/>
        <v/>
      </c>
      <c r="AE28" s="289" t="str">
        <f t="shared" si="2"/>
        <v/>
      </c>
      <c r="AF28" s="297" t="str">
        <f t="shared" ca="1" si="20"/>
        <v/>
      </c>
      <c r="AG28" s="277" t="str">
        <f t="shared" si="3"/>
        <v/>
      </c>
      <c r="AH28" s="287" t="str">
        <f t="shared" si="4"/>
        <v/>
      </c>
      <c r="AI28" s="287" t="str">
        <f t="shared" si="21"/>
        <v/>
      </c>
      <c r="AJ28" s="7" t="str">
        <f t="shared" si="6"/>
        <v/>
      </c>
      <c r="AK28" s="292" t="str">
        <f t="shared" si="7"/>
        <v/>
      </c>
      <c r="AL28" s="312">
        <f t="shared" si="22"/>
        <v>0</v>
      </c>
    </row>
    <row r="29" spans="1:38" x14ac:dyDescent="0.2">
      <c r="A29" s="311"/>
      <c r="B29" s="274"/>
      <c r="C29" s="274"/>
      <c r="D29" s="275" t="str">
        <f t="shared" si="23"/>
        <v/>
      </c>
      <c r="E29" s="290"/>
      <c r="F29" s="290"/>
      <c r="G29" s="290"/>
      <c r="H29" s="290"/>
      <c r="I29" s="277" t="str">
        <f t="shared" si="24"/>
        <v/>
      </c>
      <c r="J29" s="277">
        <f t="shared" si="25"/>
        <v>0</v>
      </c>
      <c r="K29" s="278" t="str">
        <f t="shared" si="26"/>
        <v/>
      </c>
      <c r="L29" s="279"/>
      <c r="M29" s="280" t="str">
        <f t="shared" si="27"/>
        <v/>
      </c>
      <c r="N29" s="281" t="str">
        <f t="shared" si="28"/>
        <v/>
      </c>
      <c r="O29" s="7"/>
      <c r="P29" s="277"/>
      <c r="Q29" s="282" t="str">
        <f t="shared" si="29"/>
        <v/>
      </c>
      <c r="R29" s="279"/>
      <c r="S29" s="60"/>
      <c r="T29" s="60" t="str">
        <f t="shared" si="30"/>
        <v/>
      </c>
      <c r="U29" s="282"/>
      <c r="V29" s="279"/>
      <c r="W29" s="60" t="str">
        <f t="shared" si="31"/>
        <v/>
      </c>
      <c r="X29" s="60"/>
      <c r="Y29" s="7"/>
      <c r="Z29" s="283" t="str">
        <f t="shared" si="32"/>
        <v/>
      </c>
      <c r="AA29" s="284"/>
      <c r="AB29" s="60" t="str">
        <f t="shared" si="33"/>
        <v/>
      </c>
      <c r="AC29" s="59" t="str">
        <f t="shared" si="0"/>
        <v/>
      </c>
      <c r="AD29" s="285" t="str">
        <f t="shared" si="1"/>
        <v/>
      </c>
      <c r="AE29" s="289" t="str">
        <f t="shared" si="2"/>
        <v/>
      </c>
      <c r="AF29" s="297" t="str">
        <f t="shared" ca="1" si="20"/>
        <v/>
      </c>
      <c r="AG29" s="277" t="str">
        <f t="shared" si="3"/>
        <v/>
      </c>
      <c r="AH29" s="287" t="str">
        <f t="shared" si="4"/>
        <v/>
      </c>
      <c r="AI29" s="287" t="str">
        <f t="shared" si="21"/>
        <v/>
      </c>
      <c r="AJ29" s="7" t="str">
        <f t="shared" si="6"/>
        <v/>
      </c>
      <c r="AK29" s="292" t="str">
        <f t="shared" si="7"/>
        <v/>
      </c>
      <c r="AL29" s="312">
        <f t="shared" si="22"/>
        <v>0</v>
      </c>
    </row>
    <row r="30" spans="1:38" x14ac:dyDescent="0.2">
      <c r="A30" s="311"/>
      <c r="B30" s="274"/>
      <c r="C30" s="274"/>
      <c r="D30" s="275" t="str">
        <f t="shared" si="23"/>
        <v/>
      </c>
      <c r="E30" s="290"/>
      <c r="F30" s="290"/>
      <c r="G30" s="290"/>
      <c r="H30" s="290"/>
      <c r="I30" s="277" t="str">
        <f t="shared" si="24"/>
        <v/>
      </c>
      <c r="J30" s="277">
        <f t="shared" si="25"/>
        <v>0</v>
      </c>
      <c r="K30" s="278" t="str">
        <f t="shared" si="26"/>
        <v/>
      </c>
      <c r="L30" s="279"/>
      <c r="M30" s="280" t="str">
        <f t="shared" si="27"/>
        <v/>
      </c>
      <c r="N30" s="281" t="str">
        <f t="shared" si="28"/>
        <v/>
      </c>
      <c r="O30" s="7"/>
      <c r="P30" s="277"/>
      <c r="Q30" s="282" t="str">
        <f t="shared" si="29"/>
        <v/>
      </c>
      <c r="R30" s="279"/>
      <c r="S30" s="60"/>
      <c r="T30" s="60" t="str">
        <f t="shared" si="30"/>
        <v/>
      </c>
      <c r="U30" s="282"/>
      <c r="V30" s="279"/>
      <c r="W30" s="60" t="str">
        <f t="shared" si="31"/>
        <v/>
      </c>
      <c r="X30" s="60"/>
      <c r="Y30" s="7"/>
      <c r="Z30" s="283" t="str">
        <f t="shared" si="32"/>
        <v/>
      </c>
      <c r="AA30" s="284"/>
      <c r="AB30" s="60" t="str">
        <f t="shared" si="33"/>
        <v/>
      </c>
      <c r="AC30" s="59" t="str">
        <f t="shared" si="0"/>
        <v/>
      </c>
      <c r="AD30" s="285" t="str">
        <f t="shared" si="1"/>
        <v/>
      </c>
      <c r="AE30" s="289" t="str">
        <f t="shared" si="2"/>
        <v/>
      </c>
      <c r="AF30" s="297" t="str">
        <f t="shared" ca="1" si="20"/>
        <v/>
      </c>
      <c r="AG30" s="277" t="str">
        <f t="shared" si="3"/>
        <v/>
      </c>
      <c r="AH30" s="287" t="str">
        <f t="shared" si="4"/>
        <v/>
      </c>
      <c r="AI30" s="287" t="str">
        <f t="shared" si="21"/>
        <v/>
      </c>
      <c r="AJ30" s="7" t="str">
        <f t="shared" si="6"/>
        <v/>
      </c>
      <c r="AK30" s="292" t="str">
        <f t="shared" si="7"/>
        <v/>
      </c>
      <c r="AL30" s="312">
        <f t="shared" si="22"/>
        <v>0</v>
      </c>
    </row>
    <row r="31" spans="1:38" x14ac:dyDescent="0.2">
      <c r="A31" s="311"/>
      <c r="B31" s="274"/>
      <c r="C31" s="274"/>
      <c r="D31" s="275" t="str">
        <f t="shared" si="23"/>
        <v/>
      </c>
      <c r="E31" s="290"/>
      <c r="F31" s="290"/>
      <c r="G31" s="290"/>
      <c r="H31" s="290"/>
      <c r="I31" s="277" t="str">
        <f t="shared" si="24"/>
        <v/>
      </c>
      <c r="J31" s="277">
        <f t="shared" si="25"/>
        <v>0</v>
      </c>
      <c r="K31" s="278" t="str">
        <f t="shared" si="26"/>
        <v/>
      </c>
      <c r="L31" s="279"/>
      <c r="M31" s="280" t="str">
        <f t="shared" si="27"/>
        <v/>
      </c>
      <c r="N31" s="281" t="str">
        <f t="shared" si="28"/>
        <v/>
      </c>
      <c r="O31" s="7"/>
      <c r="P31" s="277"/>
      <c r="Q31" s="282" t="str">
        <f t="shared" si="29"/>
        <v/>
      </c>
      <c r="R31" s="279"/>
      <c r="S31" s="60"/>
      <c r="T31" s="60" t="str">
        <f t="shared" si="30"/>
        <v/>
      </c>
      <c r="U31" s="282"/>
      <c r="V31" s="279"/>
      <c r="W31" s="60" t="str">
        <f t="shared" si="31"/>
        <v/>
      </c>
      <c r="X31" s="60"/>
      <c r="Y31" s="7"/>
      <c r="Z31" s="283" t="str">
        <f t="shared" si="32"/>
        <v/>
      </c>
      <c r="AA31" s="284"/>
      <c r="AB31" s="60" t="str">
        <f t="shared" si="33"/>
        <v/>
      </c>
      <c r="AC31" s="59" t="str">
        <f t="shared" si="0"/>
        <v/>
      </c>
      <c r="AD31" s="285" t="str">
        <f t="shared" si="1"/>
        <v/>
      </c>
      <c r="AE31" s="289" t="str">
        <f t="shared" si="2"/>
        <v/>
      </c>
      <c r="AF31" s="297" t="str">
        <f t="shared" ca="1" si="20"/>
        <v/>
      </c>
      <c r="AG31" s="277" t="str">
        <f t="shared" si="3"/>
        <v/>
      </c>
      <c r="AH31" s="287" t="str">
        <f t="shared" si="4"/>
        <v/>
      </c>
      <c r="AI31" s="287" t="str">
        <f t="shared" si="21"/>
        <v/>
      </c>
      <c r="AJ31" s="7" t="str">
        <f t="shared" si="6"/>
        <v/>
      </c>
      <c r="AK31" s="292" t="str">
        <f t="shared" si="7"/>
        <v/>
      </c>
      <c r="AL31" s="312">
        <f t="shared" si="22"/>
        <v>0</v>
      </c>
    </row>
    <row r="32" spans="1:38" x14ac:dyDescent="0.2">
      <c r="A32" s="311"/>
      <c r="B32" s="274"/>
      <c r="C32" s="274"/>
      <c r="D32" s="275" t="str">
        <f t="shared" si="23"/>
        <v/>
      </c>
      <c r="E32" s="290"/>
      <c r="F32" s="290"/>
      <c r="G32" s="290"/>
      <c r="H32" s="290"/>
      <c r="I32" s="277" t="str">
        <f t="shared" si="24"/>
        <v/>
      </c>
      <c r="J32" s="277">
        <f t="shared" si="25"/>
        <v>0</v>
      </c>
      <c r="K32" s="278" t="str">
        <f t="shared" si="26"/>
        <v/>
      </c>
      <c r="L32" s="279"/>
      <c r="M32" s="280" t="str">
        <f t="shared" si="27"/>
        <v/>
      </c>
      <c r="N32" s="281" t="str">
        <f t="shared" si="28"/>
        <v/>
      </c>
      <c r="O32" s="7"/>
      <c r="P32" s="277"/>
      <c r="Q32" s="282" t="str">
        <f t="shared" si="29"/>
        <v/>
      </c>
      <c r="R32" s="279"/>
      <c r="S32" s="60"/>
      <c r="T32" s="60" t="str">
        <f t="shared" si="30"/>
        <v/>
      </c>
      <c r="U32" s="282"/>
      <c r="V32" s="279"/>
      <c r="W32" s="60" t="str">
        <f t="shared" si="31"/>
        <v/>
      </c>
      <c r="X32" s="60"/>
      <c r="Y32" s="7"/>
      <c r="Z32" s="283" t="str">
        <f t="shared" si="32"/>
        <v/>
      </c>
      <c r="AA32" s="284"/>
      <c r="AB32" s="60" t="str">
        <f t="shared" si="33"/>
        <v/>
      </c>
      <c r="AC32" s="59" t="str">
        <f t="shared" si="0"/>
        <v/>
      </c>
      <c r="AD32" s="285" t="str">
        <f t="shared" si="1"/>
        <v/>
      </c>
      <c r="AE32" s="289" t="str">
        <f t="shared" si="2"/>
        <v/>
      </c>
      <c r="AF32" s="297" t="str">
        <f t="shared" ca="1" si="20"/>
        <v/>
      </c>
      <c r="AG32" s="277" t="str">
        <f t="shared" si="3"/>
        <v/>
      </c>
      <c r="AH32" s="287" t="str">
        <f t="shared" si="4"/>
        <v/>
      </c>
      <c r="AI32" s="287" t="str">
        <f t="shared" si="21"/>
        <v/>
      </c>
      <c r="AJ32" s="7" t="str">
        <f t="shared" si="6"/>
        <v/>
      </c>
      <c r="AK32" s="292" t="str">
        <f t="shared" si="7"/>
        <v/>
      </c>
      <c r="AL32" s="312">
        <f t="shared" si="22"/>
        <v>0</v>
      </c>
    </row>
    <row r="33" spans="1:38" x14ac:dyDescent="0.2">
      <c r="A33" s="311"/>
      <c r="B33" s="274"/>
      <c r="C33" s="274"/>
      <c r="D33" s="275" t="str">
        <f t="shared" si="23"/>
        <v/>
      </c>
      <c r="E33" s="290"/>
      <c r="F33" s="290"/>
      <c r="G33" s="290"/>
      <c r="H33" s="290"/>
      <c r="I33" s="277" t="str">
        <f t="shared" si="24"/>
        <v/>
      </c>
      <c r="J33" s="277">
        <f t="shared" si="25"/>
        <v>0</v>
      </c>
      <c r="K33" s="278" t="str">
        <f t="shared" si="26"/>
        <v/>
      </c>
      <c r="L33" s="279"/>
      <c r="M33" s="280" t="str">
        <f t="shared" si="27"/>
        <v/>
      </c>
      <c r="N33" s="281" t="str">
        <f t="shared" si="28"/>
        <v/>
      </c>
      <c r="O33" s="7"/>
      <c r="P33" s="277"/>
      <c r="Q33" s="282" t="str">
        <f t="shared" si="29"/>
        <v/>
      </c>
      <c r="R33" s="279"/>
      <c r="S33" s="60"/>
      <c r="T33" s="60" t="str">
        <f t="shared" si="30"/>
        <v/>
      </c>
      <c r="U33" s="282"/>
      <c r="V33" s="279"/>
      <c r="W33" s="60" t="str">
        <f t="shared" si="31"/>
        <v/>
      </c>
      <c r="X33" s="60"/>
      <c r="Y33" s="7"/>
      <c r="Z33" s="283" t="str">
        <f t="shared" si="32"/>
        <v/>
      </c>
      <c r="AA33" s="284"/>
      <c r="AB33" s="60" t="str">
        <f t="shared" si="33"/>
        <v/>
      </c>
      <c r="AC33" s="59" t="str">
        <f t="shared" si="0"/>
        <v/>
      </c>
      <c r="AD33" s="285" t="str">
        <f t="shared" si="1"/>
        <v/>
      </c>
      <c r="AE33" s="289" t="str">
        <f t="shared" si="2"/>
        <v/>
      </c>
      <c r="AF33" s="297" t="str">
        <f t="shared" ca="1" si="20"/>
        <v/>
      </c>
      <c r="AG33" s="277" t="str">
        <f t="shared" si="3"/>
        <v/>
      </c>
      <c r="AH33" s="287" t="str">
        <f t="shared" si="4"/>
        <v/>
      </c>
      <c r="AI33" s="287" t="str">
        <f t="shared" si="21"/>
        <v/>
      </c>
      <c r="AJ33" s="7" t="str">
        <f t="shared" si="6"/>
        <v/>
      </c>
      <c r="AK33" s="292" t="str">
        <f t="shared" si="7"/>
        <v/>
      </c>
      <c r="AL33" s="312">
        <f t="shared" si="22"/>
        <v>0</v>
      </c>
    </row>
    <row r="34" spans="1:38" x14ac:dyDescent="0.2">
      <c r="A34" s="311"/>
      <c r="B34" s="274"/>
      <c r="C34" s="274"/>
      <c r="D34" s="275" t="str">
        <f t="shared" si="23"/>
        <v/>
      </c>
      <c r="E34" s="290"/>
      <c r="F34" s="290"/>
      <c r="G34" s="290"/>
      <c r="H34" s="290"/>
      <c r="I34" s="277" t="str">
        <f t="shared" si="24"/>
        <v/>
      </c>
      <c r="J34" s="277">
        <f t="shared" si="25"/>
        <v>0</v>
      </c>
      <c r="K34" s="278" t="str">
        <f t="shared" si="26"/>
        <v/>
      </c>
      <c r="L34" s="279"/>
      <c r="M34" s="280" t="str">
        <f t="shared" si="27"/>
        <v/>
      </c>
      <c r="N34" s="281" t="str">
        <f t="shared" si="28"/>
        <v/>
      </c>
      <c r="O34" s="7"/>
      <c r="P34" s="277"/>
      <c r="Q34" s="282" t="str">
        <f t="shared" si="29"/>
        <v/>
      </c>
      <c r="R34" s="279"/>
      <c r="S34" s="60"/>
      <c r="T34" s="60" t="str">
        <f t="shared" si="30"/>
        <v/>
      </c>
      <c r="U34" s="282"/>
      <c r="V34" s="279"/>
      <c r="W34" s="60" t="str">
        <f t="shared" si="31"/>
        <v/>
      </c>
      <c r="X34" s="60"/>
      <c r="Y34" s="7"/>
      <c r="Z34" s="283" t="str">
        <f t="shared" si="32"/>
        <v/>
      </c>
      <c r="AA34" s="284"/>
      <c r="AB34" s="60" t="str">
        <f t="shared" si="33"/>
        <v/>
      </c>
      <c r="AC34" s="59" t="str">
        <f t="shared" si="0"/>
        <v/>
      </c>
      <c r="AD34" s="285" t="str">
        <f t="shared" si="1"/>
        <v/>
      </c>
      <c r="AE34" s="289" t="str">
        <f t="shared" si="2"/>
        <v/>
      </c>
      <c r="AF34" s="297" t="str">
        <f t="shared" ca="1" si="20"/>
        <v/>
      </c>
      <c r="AG34" s="277" t="str">
        <f t="shared" si="3"/>
        <v/>
      </c>
      <c r="AH34" s="287" t="str">
        <f t="shared" si="4"/>
        <v/>
      </c>
      <c r="AI34" s="287" t="str">
        <f t="shared" si="21"/>
        <v/>
      </c>
      <c r="AJ34" s="7" t="str">
        <f t="shared" si="6"/>
        <v/>
      </c>
      <c r="AK34" s="292" t="str">
        <f t="shared" si="7"/>
        <v/>
      </c>
      <c r="AL34" s="312">
        <f t="shared" si="22"/>
        <v>0</v>
      </c>
    </row>
    <row r="35" spans="1:38" x14ac:dyDescent="0.2">
      <c r="A35" s="311"/>
      <c r="B35" s="274"/>
      <c r="C35" s="274"/>
      <c r="D35" s="275" t="str">
        <f t="shared" si="23"/>
        <v/>
      </c>
      <c r="E35" s="290"/>
      <c r="F35" s="290"/>
      <c r="G35" s="290"/>
      <c r="H35" s="290"/>
      <c r="I35" s="277" t="str">
        <f t="shared" si="24"/>
        <v/>
      </c>
      <c r="J35" s="277">
        <f t="shared" si="25"/>
        <v>0</v>
      </c>
      <c r="K35" s="278" t="str">
        <f t="shared" si="26"/>
        <v/>
      </c>
      <c r="L35" s="279"/>
      <c r="M35" s="280" t="str">
        <f t="shared" si="27"/>
        <v/>
      </c>
      <c r="N35" s="281" t="str">
        <f t="shared" si="28"/>
        <v/>
      </c>
      <c r="O35" s="7"/>
      <c r="P35" s="277"/>
      <c r="Q35" s="282" t="str">
        <f t="shared" si="29"/>
        <v/>
      </c>
      <c r="R35" s="279"/>
      <c r="S35" s="60"/>
      <c r="T35" s="60" t="str">
        <f t="shared" si="30"/>
        <v/>
      </c>
      <c r="U35" s="282"/>
      <c r="V35" s="279"/>
      <c r="W35" s="60" t="str">
        <f t="shared" si="31"/>
        <v/>
      </c>
      <c r="X35" s="60"/>
      <c r="Y35" s="7"/>
      <c r="Z35" s="283" t="str">
        <f t="shared" si="32"/>
        <v/>
      </c>
      <c r="AA35" s="284"/>
      <c r="AB35" s="60" t="str">
        <f t="shared" si="33"/>
        <v/>
      </c>
      <c r="AC35" s="59" t="str">
        <f t="shared" si="0"/>
        <v/>
      </c>
      <c r="AD35" s="285" t="str">
        <f t="shared" si="1"/>
        <v/>
      </c>
      <c r="AE35" s="289" t="str">
        <f t="shared" si="2"/>
        <v/>
      </c>
      <c r="AF35" s="297" t="str">
        <f t="shared" ca="1" si="20"/>
        <v/>
      </c>
      <c r="AG35" s="277" t="str">
        <f t="shared" si="3"/>
        <v/>
      </c>
      <c r="AH35" s="287" t="str">
        <f t="shared" si="4"/>
        <v/>
      </c>
      <c r="AI35" s="287" t="str">
        <f t="shared" si="21"/>
        <v/>
      </c>
      <c r="AJ35" s="7" t="str">
        <f t="shared" si="6"/>
        <v/>
      </c>
      <c r="AK35" s="292" t="str">
        <f t="shared" si="7"/>
        <v/>
      </c>
      <c r="AL35" s="312">
        <f t="shared" si="22"/>
        <v>0</v>
      </c>
    </row>
    <row r="36" spans="1:38" x14ac:dyDescent="0.2">
      <c r="A36" s="311"/>
      <c r="B36" s="274"/>
      <c r="C36" s="274"/>
      <c r="D36" s="275" t="str">
        <f t="shared" si="23"/>
        <v/>
      </c>
      <c r="E36" s="290"/>
      <c r="F36" s="290"/>
      <c r="G36" s="290"/>
      <c r="H36" s="290"/>
      <c r="I36" s="277" t="str">
        <f t="shared" si="24"/>
        <v/>
      </c>
      <c r="J36" s="277">
        <f t="shared" si="25"/>
        <v>0</v>
      </c>
      <c r="K36" s="278" t="str">
        <f t="shared" si="26"/>
        <v/>
      </c>
      <c r="L36" s="279"/>
      <c r="M36" s="280" t="str">
        <f t="shared" si="27"/>
        <v/>
      </c>
      <c r="N36" s="281" t="str">
        <f t="shared" si="28"/>
        <v/>
      </c>
      <c r="O36" s="7"/>
      <c r="P36" s="277"/>
      <c r="Q36" s="282" t="str">
        <f t="shared" ref="Q36:Q67" si="34">IF($O36="","",VLOOKUP($O36,Tarifs_2018,2,FALSE))</f>
        <v/>
      </c>
      <c r="R36" s="279"/>
      <c r="S36" s="60"/>
      <c r="T36" s="60" t="str">
        <f t="shared" ref="T36:T67" si="35">IF($R36="","",VLOOKUP($R36,Tarifs_2018,3,FALSE))</f>
        <v/>
      </c>
      <c r="U36" s="282"/>
      <c r="V36" s="279"/>
      <c r="W36" s="60" t="str">
        <f t="shared" ref="W36:W67" si="36">IF($U36="","",VLOOKUP($U36,Tarifs_2018,4,FALSE))</f>
        <v/>
      </c>
      <c r="X36" s="60"/>
      <c r="Y36" s="7"/>
      <c r="Z36" s="283" t="str">
        <f t="shared" ref="Z36:Z67" si="37">IF($X36="","",VLOOKUP($X36,Tarifs_2018,5,FALSE))</f>
        <v/>
      </c>
      <c r="AA36" s="284"/>
      <c r="AB36" s="60" t="str">
        <f t="shared" ref="AB36:AB67" si="38">IF($D36="","",IF($AA36="","",SUMPRODUCT($AA36,$D36,Taxe)))</f>
        <v/>
      </c>
      <c r="AC36" s="59" t="str">
        <f t="shared" si="0"/>
        <v/>
      </c>
      <c r="AD36" s="285" t="str">
        <f t="shared" si="1"/>
        <v/>
      </c>
      <c r="AE36" s="289" t="str">
        <f t="shared" si="2"/>
        <v/>
      </c>
      <c r="AF36" s="297" t="str">
        <f t="shared" ca="1" si="20"/>
        <v/>
      </c>
      <c r="AG36" s="277" t="str">
        <f t="shared" si="3"/>
        <v/>
      </c>
      <c r="AH36" s="287" t="str">
        <f t="shared" si="4"/>
        <v/>
      </c>
      <c r="AI36" s="287" t="str">
        <f t="shared" si="21"/>
        <v/>
      </c>
      <c r="AJ36" s="7" t="str">
        <f t="shared" si="6"/>
        <v/>
      </c>
      <c r="AK36" s="292" t="str">
        <f t="shared" si="7"/>
        <v/>
      </c>
      <c r="AL36" s="312">
        <f t="shared" si="22"/>
        <v>0</v>
      </c>
    </row>
    <row r="37" spans="1:38" x14ac:dyDescent="0.2">
      <c r="A37" s="314"/>
      <c r="B37" s="274"/>
      <c r="C37" s="274"/>
      <c r="D37" s="275" t="str">
        <f t="shared" si="23"/>
        <v/>
      </c>
      <c r="E37" s="276"/>
      <c r="F37" s="276"/>
      <c r="G37" s="276"/>
      <c r="H37" s="276"/>
      <c r="I37" s="277" t="str">
        <f t="shared" si="24"/>
        <v/>
      </c>
      <c r="J37" s="277">
        <f t="shared" si="25"/>
        <v>0</v>
      </c>
      <c r="K37" s="278" t="str">
        <f t="shared" si="26"/>
        <v/>
      </c>
      <c r="L37" s="279"/>
      <c r="M37" s="280" t="str">
        <f t="shared" si="27"/>
        <v/>
      </c>
      <c r="N37" s="281" t="str">
        <f t="shared" si="28"/>
        <v/>
      </c>
      <c r="O37" s="7"/>
      <c r="P37" s="277"/>
      <c r="Q37" s="282" t="str">
        <f t="shared" si="34"/>
        <v/>
      </c>
      <c r="R37" s="279"/>
      <c r="S37" s="60"/>
      <c r="T37" s="60" t="str">
        <f t="shared" si="35"/>
        <v/>
      </c>
      <c r="U37" s="282"/>
      <c r="V37" s="279"/>
      <c r="W37" s="60" t="str">
        <f t="shared" si="36"/>
        <v/>
      </c>
      <c r="X37" s="60"/>
      <c r="Y37" s="7"/>
      <c r="Z37" s="283" t="str">
        <f t="shared" si="37"/>
        <v/>
      </c>
      <c r="AA37" s="284"/>
      <c r="AB37" s="60" t="str">
        <f t="shared" si="38"/>
        <v/>
      </c>
      <c r="AC37" s="59" t="str">
        <f t="shared" si="0"/>
        <v/>
      </c>
      <c r="AD37" s="285" t="str">
        <f t="shared" si="1"/>
        <v/>
      </c>
      <c r="AE37" s="286" t="str">
        <f t="shared" si="2"/>
        <v/>
      </c>
      <c r="AF37" s="297" t="str">
        <f t="shared" ca="1" si="20"/>
        <v/>
      </c>
      <c r="AG37" s="277" t="str">
        <f t="shared" si="3"/>
        <v/>
      </c>
      <c r="AH37" s="287" t="str">
        <f t="shared" si="4"/>
        <v/>
      </c>
      <c r="AI37" s="287" t="str">
        <f t="shared" si="21"/>
        <v/>
      </c>
      <c r="AJ37" s="7" t="str">
        <f t="shared" si="6"/>
        <v/>
      </c>
      <c r="AK37" s="292" t="str">
        <f t="shared" si="7"/>
        <v/>
      </c>
      <c r="AL37" s="312">
        <f t="shared" si="22"/>
        <v>0</v>
      </c>
    </row>
    <row r="38" spans="1:38" x14ac:dyDescent="0.2">
      <c r="A38" s="311"/>
      <c r="B38" s="274"/>
      <c r="C38" s="274"/>
      <c r="D38" s="275" t="str">
        <f t="shared" si="23"/>
        <v/>
      </c>
      <c r="E38" s="290"/>
      <c r="F38" s="290"/>
      <c r="G38" s="290"/>
      <c r="H38" s="290"/>
      <c r="I38" s="277" t="str">
        <f t="shared" si="24"/>
        <v/>
      </c>
      <c r="J38" s="277">
        <f t="shared" si="25"/>
        <v>0</v>
      </c>
      <c r="K38" s="278" t="str">
        <f t="shared" si="26"/>
        <v/>
      </c>
      <c r="L38" s="279"/>
      <c r="M38" s="280" t="str">
        <f t="shared" si="27"/>
        <v/>
      </c>
      <c r="N38" s="281" t="str">
        <f t="shared" si="28"/>
        <v/>
      </c>
      <c r="O38" s="7"/>
      <c r="P38" s="277"/>
      <c r="Q38" s="282" t="str">
        <f t="shared" si="34"/>
        <v/>
      </c>
      <c r="R38" s="279"/>
      <c r="S38" s="60"/>
      <c r="T38" s="60" t="str">
        <f t="shared" si="35"/>
        <v/>
      </c>
      <c r="U38" s="282"/>
      <c r="V38" s="279"/>
      <c r="W38" s="60" t="str">
        <f t="shared" si="36"/>
        <v/>
      </c>
      <c r="X38" s="60"/>
      <c r="Y38" s="7"/>
      <c r="Z38" s="283" t="str">
        <f t="shared" si="37"/>
        <v/>
      </c>
      <c r="AA38" s="284"/>
      <c r="AB38" s="60" t="str">
        <f t="shared" si="38"/>
        <v/>
      </c>
      <c r="AC38" s="59" t="str">
        <f t="shared" si="0"/>
        <v/>
      </c>
      <c r="AD38" s="285" t="str">
        <f t="shared" si="1"/>
        <v/>
      </c>
      <c r="AE38" s="289" t="str">
        <f t="shared" si="2"/>
        <v/>
      </c>
      <c r="AF38" s="297" t="str">
        <f t="shared" ca="1" si="20"/>
        <v/>
      </c>
      <c r="AG38" s="277" t="str">
        <f t="shared" si="3"/>
        <v/>
      </c>
      <c r="AH38" s="287" t="str">
        <f t="shared" si="4"/>
        <v/>
      </c>
      <c r="AI38" s="287" t="str">
        <f t="shared" si="21"/>
        <v/>
      </c>
      <c r="AJ38" s="7" t="str">
        <f t="shared" si="6"/>
        <v/>
      </c>
      <c r="AK38" s="292" t="str">
        <f t="shared" si="7"/>
        <v/>
      </c>
      <c r="AL38" s="312">
        <f t="shared" si="22"/>
        <v>0</v>
      </c>
    </row>
    <row r="39" spans="1:38" x14ac:dyDescent="0.2">
      <c r="A39" s="311"/>
      <c r="B39" s="274"/>
      <c r="C39" s="274"/>
      <c r="D39" s="275" t="str">
        <f t="shared" si="23"/>
        <v/>
      </c>
      <c r="E39" s="290"/>
      <c r="F39" s="290"/>
      <c r="G39" s="290"/>
      <c r="H39" s="290"/>
      <c r="I39" s="277" t="str">
        <f t="shared" si="24"/>
        <v/>
      </c>
      <c r="J39" s="277">
        <f t="shared" si="25"/>
        <v>0</v>
      </c>
      <c r="K39" s="278" t="str">
        <f t="shared" si="26"/>
        <v/>
      </c>
      <c r="L39" s="279"/>
      <c r="M39" s="280" t="str">
        <f t="shared" si="27"/>
        <v/>
      </c>
      <c r="N39" s="281" t="str">
        <f t="shared" si="28"/>
        <v/>
      </c>
      <c r="O39" s="7"/>
      <c r="P39" s="277"/>
      <c r="Q39" s="282" t="str">
        <f t="shared" si="34"/>
        <v/>
      </c>
      <c r="R39" s="279"/>
      <c r="S39" s="60"/>
      <c r="T39" s="60" t="str">
        <f t="shared" si="35"/>
        <v/>
      </c>
      <c r="U39" s="282"/>
      <c r="V39" s="279"/>
      <c r="W39" s="60" t="str">
        <f t="shared" si="36"/>
        <v/>
      </c>
      <c r="X39" s="60"/>
      <c r="Y39" s="7"/>
      <c r="Z39" s="283" t="str">
        <f t="shared" si="37"/>
        <v/>
      </c>
      <c r="AA39" s="284"/>
      <c r="AB39" s="60" t="str">
        <f t="shared" si="38"/>
        <v/>
      </c>
      <c r="AC39" s="59" t="str">
        <f t="shared" si="0"/>
        <v/>
      </c>
      <c r="AD39" s="285" t="str">
        <f t="shared" si="1"/>
        <v/>
      </c>
      <c r="AE39" s="289" t="str">
        <f t="shared" si="2"/>
        <v/>
      </c>
      <c r="AF39" s="297" t="str">
        <f t="shared" ca="1" si="20"/>
        <v/>
      </c>
      <c r="AG39" s="277" t="str">
        <f t="shared" si="3"/>
        <v/>
      </c>
      <c r="AH39" s="287" t="str">
        <f t="shared" si="4"/>
        <v/>
      </c>
      <c r="AI39" s="287" t="str">
        <f t="shared" si="21"/>
        <v/>
      </c>
      <c r="AJ39" s="7" t="str">
        <f t="shared" si="6"/>
        <v/>
      </c>
      <c r="AK39" s="292" t="str">
        <f t="shared" si="7"/>
        <v/>
      </c>
      <c r="AL39" s="312">
        <f t="shared" si="22"/>
        <v>0</v>
      </c>
    </row>
    <row r="40" spans="1:38" x14ac:dyDescent="0.2">
      <c r="A40" s="311"/>
      <c r="D40" s="31" t="str">
        <f t="shared" ref="D40:D71" si="39">IF($B40="","",IF($C40="","",DATEDIF($B40,$C40,"D")))</f>
        <v/>
      </c>
      <c r="I40" s="71" t="str">
        <f t="shared" ref="I40:I71" si="40">IF($G40&amp;$H40="","",IF($E40="","",IF($G40="","0",SUMPRODUCT($G40,$D40))+IF($F40="","0",IF($H40="","0",SUMPRODUCT($H40,$D40)))))</f>
        <v/>
      </c>
      <c r="J40" s="71">
        <f t="shared" ref="J40:J71" si="41">IF($E40&amp;$F40="0","",SUM($E40:$F40))</f>
        <v>0</v>
      </c>
      <c r="K40" s="32" t="str">
        <f t="shared" ref="K40:K71" si="42">IF($D40="","",IF($J40="","",$D40*$J40))</f>
        <v/>
      </c>
      <c r="M40" s="48" t="str">
        <f t="shared" ref="M40:M71" si="43">IF($A40="","",IF(VLOOKUP($A40,Données,5,FALSE)="","",VLOOKUP($A40,Données,5,FALSE)))</f>
        <v/>
      </c>
      <c r="N40" s="49" t="str">
        <f t="shared" ref="N40:N71" si="44">IF($A40="","",IF(VLOOKUP($A40,Données,6,FALSE)="","",VLOOKUP($A40,Données,6,FALSE)))</f>
        <v/>
      </c>
      <c r="O40" s="48" t="str">
        <f t="shared" ref="O40:O71" si="45">IF($E40="","",IF($J40&gt;=60,$E40-3,IF($J40&gt;=42,$E40-2,IF($J40&gt;=21,$E40-1,$E40))))</f>
        <v/>
      </c>
      <c r="P40" s="71" t="str">
        <f t="shared" ref="P40:P71" si="46">IF($F40="","",$F40)</f>
        <v/>
      </c>
      <c r="Q40" s="110" t="str">
        <f t="shared" si="34"/>
        <v/>
      </c>
      <c r="S40" s="68" t="str">
        <f t="shared" ref="S40:S71" si="47">IF($Q40="","",VLOOKUP($Q40,Tarifs,2,FALSE))</f>
        <v/>
      </c>
      <c r="T40" s="68" t="str">
        <f t="shared" si="35"/>
        <v/>
      </c>
      <c r="U40" s="110"/>
      <c r="W40" s="68" t="str">
        <f t="shared" si="36"/>
        <v/>
      </c>
      <c r="X40" s="68" t="str">
        <f t="shared" ref="X40:X71" si="48">IF($U40="","",VLOOKUP($U40,Tarifs,3,FALSE))</f>
        <v/>
      </c>
      <c r="Y40" s="48" t="str">
        <f t="shared" ref="Y40:Y71" si="49">IF($L40="Annulé",0,(IF($E40="","",SUM($E40-$O40))))</f>
        <v/>
      </c>
      <c r="Z40" s="68" t="str">
        <f t="shared" si="37"/>
        <v/>
      </c>
      <c r="AA40" s="111"/>
      <c r="AB40" s="68" t="str">
        <f t="shared" si="38"/>
        <v/>
      </c>
      <c r="AC40" s="70" t="str">
        <f t="shared" ref="AC40:AC71" si="50">IF(L40="Annulé",0,IF(L40="Sans suite",0,IF($A40="","",IF($O40="",0,IF($P40="",0,SUMPRODUCT($D40,$P40,$Q40)))+IF($R40="",0,IF($S40="",0,SUMPRODUCT($D40,$S40,$T40)))+IF($U40="",0,IF($V40="",0,SUMPRODUCT($D40,$V40,$W40)))+IF($X40="",0,IF($Y40="",0,SUMPRODUCT($D40,$Y40,$Z40)))-IF($AD40="",0,$AD40)+IF($AB40="",0,$AB40))))</f>
        <v/>
      </c>
      <c r="AD40" s="72" t="str">
        <f t="shared" ref="AD40:AD71" si="51">IF($L40="Annulé","",IF($V40&gt;=1,IF($J40&gt;40,IF($W40="","",$D40*$W40*0.5),""),""))</f>
        <v/>
      </c>
      <c r="AE40" s="313" t="str">
        <f t="shared" ref="AE40:AE71" si="52">IF($A40="","",$A40)</f>
        <v/>
      </c>
      <c r="AF40" s="297" t="str">
        <f t="shared" ca="1" si="20"/>
        <v/>
      </c>
      <c r="AG40" s="277" t="str">
        <f t="shared" si="3"/>
        <v/>
      </c>
      <c r="AH40" s="287" t="str">
        <f t="shared" si="4"/>
        <v/>
      </c>
      <c r="AI40" s="287" t="str">
        <f t="shared" si="21"/>
        <v/>
      </c>
      <c r="AJ40" s="7" t="str">
        <f t="shared" si="6"/>
        <v/>
      </c>
      <c r="AK40" s="292" t="str">
        <f t="shared" si="7"/>
        <v/>
      </c>
      <c r="AL40" s="312">
        <f t="shared" si="22"/>
        <v>0</v>
      </c>
    </row>
    <row r="41" spans="1:38" x14ac:dyDescent="0.2">
      <c r="A41" s="311"/>
      <c r="D41" s="31" t="str">
        <f t="shared" si="39"/>
        <v/>
      </c>
      <c r="I41" s="71" t="str">
        <f t="shared" si="40"/>
        <v/>
      </c>
      <c r="J41" s="71">
        <f t="shared" si="41"/>
        <v>0</v>
      </c>
      <c r="K41" s="32" t="str">
        <f t="shared" si="42"/>
        <v/>
      </c>
      <c r="M41" s="48" t="str">
        <f t="shared" si="43"/>
        <v/>
      </c>
      <c r="N41" s="49" t="str">
        <f t="shared" si="44"/>
        <v/>
      </c>
      <c r="O41" s="48" t="str">
        <f t="shared" si="45"/>
        <v/>
      </c>
      <c r="P41" s="71" t="str">
        <f t="shared" si="46"/>
        <v/>
      </c>
      <c r="Q41" s="110" t="str">
        <f t="shared" si="34"/>
        <v/>
      </c>
      <c r="S41" s="68" t="str">
        <f t="shared" si="47"/>
        <v/>
      </c>
      <c r="T41" s="68" t="str">
        <f t="shared" si="35"/>
        <v/>
      </c>
      <c r="U41" s="110"/>
      <c r="W41" s="68" t="str">
        <f t="shared" si="36"/>
        <v/>
      </c>
      <c r="X41" s="68" t="str">
        <f t="shared" si="48"/>
        <v/>
      </c>
      <c r="Y41" s="48" t="str">
        <f t="shared" si="49"/>
        <v/>
      </c>
      <c r="Z41" s="68" t="str">
        <f t="shared" si="37"/>
        <v/>
      </c>
      <c r="AA41" s="111"/>
      <c r="AB41" s="68" t="str">
        <f t="shared" si="38"/>
        <v/>
      </c>
      <c r="AC41" s="70" t="str">
        <f t="shared" si="50"/>
        <v/>
      </c>
      <c r="AD41" s="72" t="str">
        <f t="shared" si="51"/>
        <v/>
      </c>
      <c r="AE41" s="313" t="str">
        <f t="shared" si="52"/>
        <v/>
      </c>
      <c r="AF41" s="297" t="str">
        <f t="shared" ca="1" si="20"/>
        <v/>
      </c>
      <c r="AG41" s="277" t="str">
        <f t="shared" si="3"/>
        <v/>
      </c>
      <c r="AH41" s="287" t="str">
        <f t="shared" si="4"/>
        <v/>
      </c>
      <c r="AI41" s="287" t="str">
        <f t="shared" si="21"/>
        <v/>
      </c>
      <c r="AJ41" s="7" t="str">
        <f t="shared" si="6"/>
        <v/>
      </c>
      <c r="AK41" s="292" t="str">
        <f t="shared" si="7"/>
        <v/>
      </c>
      <c r="AL41" s="312">
        <f t="shared" si="22"/>
        <v>0</v>
      </c>
    </row>
    <row r="42" spans="1:38" x14ac:dyDescent="0.2">
      <c r="A42" s="311"/>
      <c r="D42" s="31" t="str">
        <f t="shared" si="39"/>
        <v/>
      </c>
      <c r="I42" s="71" t="str">
        <f t="shared" si="40"/>
        <v/>
      </c>
      <c r="J42" s="71">
        <f t="shared" si="41"/>
        <v>0</v>
      </c>
      <c r="K42" s="32" t="str">
        <f t="shared" si="42"/>
        <v/>
      </c>
      <c r="M42" s="48" t="str">
        <f t="shared" si="43"/>
        <v/>
      </c>
      <c r="N42" s="49" t="str">
        <f t="shared" si="44"/>
        <v/>
      </c>
      <c r="O42" s="48" t="str">
        <f t="shared" si="45"/>
        <v/>
      </c>
      <c r="P42" s="71" t="str">
        <f t="shared" si="46"/>
        <v/>
      </c>
      <c r="Q42" s="110" t="str">
        <f t="shared" si="34"/>
        <v/>
      </c>
      <c r="S42" s="68" t="str">
        <f t="shared" si="47"/>
        <v/>
      </c>
      <c r="T42" s="68" t="str">
        <f t="shared" si="35"/>
        <v/>
      </c>
      <c r="U42" s="110"/>
      <c r="W42" s="68" t="str">
        <f t="shared" si="36"/>
        <v/>
      </c>
      <c r="X42" s="68" t="str">
        <f t="shared" si="48"/>
        <v/>
      </c>
      <c r="Y42" s="48" t="str">
        <f t="shared" si="49"/>
        <v/>
      </c>
      <c r="Z42" s="68" t="str">
        <f t="shared" si="37"/>
        <v/>
      </c>
      <c r="AA42" s="111"/>
      <c r="AB42" s="68" t="str">
        <f t="shared" si="38"/>
        <v/>
      </c>
      <c r="AC42" s="70" t="str">
        <f t="shared" si="50"/>
        <v/>
      </c>
      <c r="AD42" s="72" t="str">
        <f t="shared" si="51"/>
        <v/>
      </c>
      <c r="AE42" s="313" t="str">
        <f t="shared" si="52"/>
        <v/>
      </c>
      <c r="AF42" s="297" t="str">
        <f t="shared" ca="1" si="20"/>
        <v/>
      </c>
      <c r="AG42" s="277" t="str">
        <f t="shared" si="3"/>
        <v/>
      </c>
      <c r="AH42" s="287" t="str">
        <f t="shared" si="4"/>
        <v/>
      </c>
      <c r="AI42" s="287" t="str">
        <f t="shared" si="21"/>
        <v/>
      </c>
      <c r="AJ42" s="7" t="str">
        <f t="shared" si="6"/>
        <v/>
      </c>
      <c r="AK42" s="292" t="str">
        <f t="shared" si="7"/>
        <v/>
      </c>
      <c r="AL42" s="312">
        <f t="shared" si="22"/>
        <v>0</v>
      </c>
    </row>
    <row r="43" spans="1:38" x14ac:dyDescent="0.2">
      <c r="A43" s="311"/>
      <c r="D43" s="31" t="str">
        <f t="shared" si="39"/>
        <v/>
      </c>
      <c r="I43" s="71" t="str">
        <f t="shared" si="40"/>
        <v/>
      </c>
      <c r="J43" s="71">
        <f t="shared" si="41"/>
        <v>0</v>
      </c>
      <c r="K43" s="32" t="str">
        <f t="shared" si="42"/>
        <v/>
      </c>
      <c r="M43" s="48" t="str">
        <f t="shared" si="43"/>
        <v/>
      </c>
      <c r="N43" s="49" t="str">
        <f t="shared" si="44"/>
        <v/>
      </c>
      <c r="O43" s="48" t="str">
        <f t="shared" si="45"/>
        <v/>
      </c>
      <c r="P43" s="71" t="str">
        <f t="shared" si="46"/>
        <v/>
      </c>
      <c r="Q43" s="110" t="str">
        <f t="shared" si="34"/>
        <v/>
      </c>
      <c r="S43" s="68" t="str">
        <f t="shared" si="47"/>
        <v/>
      </c>
      <c r="T43" s="68" t="str">
        <f t="shared" si="35"/>
        <v/>
      </c>
      <c r="U43" s="110"/>
      <c r="W43" s="68" t="str">
        <f t="shared" si="36"/>
        <v/>
      </c>
      <c r="X43" s="68" t="str">
        <f t="shared" si="48"/>
        <v/>
      </c>
      <c r="Y43" s="48" t="str">
        <f t="shared" si="49"/>
        <v/>
      </c>
      <c r="Z43" s="68" t="str">
        <f t="shared" si="37"/>
        <v/>
      </c>
      <c r="AA43" s="111"/>
      <c r="AB43" s="68" t="str">
        <f t="shared" si="38"/>
        <v/>
      </c>
      <c r="AC43" s="70" t="str">
        <f t="shared" si="50"/>
        <v/>
      </c>
      <c r="AD43" s="72" t="str">
        <f t="shared" si="51"/>
        <v/>
      </c>
      <c r="AE43" s="313" t="str">
        <f t="shared" si="52"/>
        <v/>
      </c>
      <c r="AF43" s="297" t="str">
        <f t="shared" ca="1" si="20"/>
        <v/>
      </c>
      <c r="AG43" s="277" t="str">
        <f t="shared" si="3"/>
        <v/>
      </c>
      <c r="AH43" s="287" t="str">
        <f t="shared" si="4"/>
        <v/>
      </c>
      <c r="AI43" s="287" t="str">
        <f t="shared" si="21"/>
        <v/>
      </c>
      <c r="AJ43" s="7" t="str">
        <f t="shared" si="6"/>
        <v/>
      </c>
      <c r="AK43" s="292" t="str">
        <f t="shared" si="7"/>
        <v/>
      </c>
      <c r="AL43" s="312">
        <f t="shared" si="22"/>
        <v>0</v>
      </c>
    </row>
    <row r="44" spans="1:38" x14ac:dyDescent="0.2">
      <c r="A44" s="311"/>
      <c r="D44" s="31" t="str">
        <f t="shared" si="39"/>
        <v/>
      </c>
      <c r="I44" s="71" t="str">
        <f t="shared" si="40"/>
        <v/>
      </c>
      <c r="J44" s="71">
        <f t="shared" si="41"/>
        <v>0</v>
      </c>
      <c r="K44" s="32" t="str">
        <f t="shared" si="42"/>
        <v/>
      </c>
      <c r="M44" s="48" t="str">
        <f t="shared" si="43"/>
        <v/>
      </c>
      <c r="N44" s="49" t="str">
        <f t="shared" si="44"/>
        <v/>
      </c>
      <c r="O44" s="48" t="str">
        <f t="shared" si="45"/>
        <v/>
      </c>
      <c r="P44" s="71" t="str">
        <f t="shared" si="46"/>
        <v/>
      </c>
      <c r="Q44" s="110" t="str">
        <f t="shared" si="34"/>
        <v/>
      </c>
      <c r="S44" s="68" t="str">
        <f t="shared" si="47"/>
        <v/>
      </c>
      <c r="T44" s="68" t="str">
        <f t="shared" si="35"/>
        <v/>
      </c>
      <c r="U44" s="110"/>
      <c r="W44" s="68" t="str">
        <f t="shared" si="36"/>
        <v/>
      </c>
      <c r="X44" s="68" t="str">
        <f t="shared" si="48"/>
        <v/>
      </c>
      <c r="Y44" s="48" t="str">
        <f t="shared" si="49"/>
        <v/>
      </c>
      <c r="Z44" s="68" t="str">
        <f t="shared" si="37"/>
        <v/>
      </c>
      <c r="AA44" s="111"/>
      <c r="AB44" s="68" t="str">
        <f t="shared" si="38"/>
        <v/>
      </c>
      <c r="AC44" s="70" t="str">
        <f t="shared" si="50"/>
        <v/>
      </c>
      <c r="AD44" s="72" t="str">
        <f t="shared" si="51"/>
        <v/>
      </c>
      <c r="AE44" s="313" t="str">
        <f t="shared" si="52"/>
        <v/>
      </c>
      <c r="AF44" s="297" t="str">
        <f t="shared" ca="1" si="20"/>
        <v/>
      </c>
      <c r="AG44" s="277" t="str">
        <f t="shared" si="3"/>
        <v/>
      </c>
      <c r="AH44" s="287" t="str">
        <f t="shared" si="4"/>
        <v/>
      </c>
      <c r="AI44" s="287" t="str">
        <f t="shared" si="21"/>
        <v/>
      </c>
      <c r="AJ44" s="7" t="str">
        <f t="shared" si="6"/>
        <v/>
      </c>
      <c r="AK44" s="292" t="str">
        <f t="shared" si="7"/>
        <v/>
      </c>
      <c r="AL44" s="312">
        <f t="shared" si="22"/>
        <v>0</v>
      </c>
    </row>
    <row r="45" spans="1:38" x14ac:dyDescent="0.2">
      <c r="A45" s="311"/>
      <c r="D45" s="31" t="str">
        <f t="shared" si="39"/>
        <v/>
      </c>
      <c r="I45" s="71" t="str">
        <f t="shared" si="40"/>
        <v/>
      </c>
      <c r="J45" s="71">
        <f t="shared" si="41"/>
        <v>0</v>
      </c>
      <c r="K45" s="32" t="str">
        <f t="shared" si="42"/>
        <v/>
      </c>
      <c r="M45" s="48" t="str">
        <f t="shared" si="43"/>
        <v/>
      </c>
      <c r="N45" s="49" t="str">
        <f t="shared" si="44"/>
        <v/>
      </c>
      <c r="O45" s="48" t="str">
        <f t="shared" si="45"/>
        <v/>
      </c>
      <c r="P45" s="71" t="str">
        <f t="shared" si="46"/>
        <v/>
      </c>
      <c r="Q45" s="110" t="str">
        <f t="shared" si="34"/>
        <v/>
      </c>
      <c r="S45" s="68" t="str">
        <f t="shared" si="47"/>
        <v/>
      </c>
      <c r="T45" s="68" t="str">
        <f t="shared" si="35"/>
        <v/>
      </c>
      <c r="U45" s="110"/>
      <c r="W45" s="68" t="str">
        <f t="shared" si="36"/>
        <v/>
      </c>
      <c r="X45" s="68" t="str">
        <f t="shared" si="48"/>
        <v/>
      </c>
      <c r="Y45" s="48" t="str">
        <f t="shared" si="49"/>
        <v/>
      </c>
      <c r="Z45" s="68" t="str">
        <f t="shared" si="37"/>
        <v/>
      </c>
      <c r="AA45" s="111"/>
      <c r="AB45" s="68" t="str">
        <f t="shared" si="38"/>
        <v/>
      </c>
      <c r="AC45" s="70" t="str">
        <f t="shared" si="50"/>
        <v/>
      </c>
      <c r="AD45" s="72" t="str">
        <f t="shared" si="51"/>
        <v/>
      </c>
      <c r="AE45" s="313" t="str">
        <f t="shared" si="52"/>
        <v/>
      </c>
      <c r="AF45" s="297" t="str">
        <f t="shared" ca="1" si="20"/>
        <v/>
      </c>
      <c r="AG45" s="277" t="str">
        <f t="shared" si="3"/>
        <v/>
      </c>
      <c r="AH45" s="287" t="str">
        <f t="shared" si="4"/>
        <v/>
      </c>
      <c r="AI45" s="287" t="str">
        <f t="shared" si="21"/>
        <v/>
      </c>
      <c r="AJ45" s="7" t="str">
        <f t="shared" si="6"/>
        <v/>
      </c>
      <c r="AK45" s="292" t="str">
        <f t="shared" si="7"/>
        <v/>
      </c>
      <c r="AL45" s="312">
        <f t="shared" si="22"/>
        <v>0</v>
      </c>
    </row>
    <row r="46" spans="1:38" x14ac:dyDescent="0.2">
      <c r="A46" s="311"/>
      <c r="D46" s="31" t="str">
        <f t="shared" si="39"/>
        <v/>
      </c>
      <c r="I46" s="71" t="str">
        <f t="shared" si="40"/>
        <v/>
      </c>
      <c r="J46" s="71">
        <f t="shared" si="41"/>
        <v>0</v>
      </c>
      <c r="K46" s="32" t="str">
        <f t="shared" si="42"/>
        <v/>
      </c>
      <c r="M46" s="48" t="str">
        <f t="shared" si="43"/>
        <v/>
      </c>
      <c r="N46" s="49" t="str">
        <f t="shared" si="44"/>
        <v/>
      </c>
      <c r="O46" s="48" t="str">
        <f t="shared" si="45"/>
        <v/>
      </c>
      <c r="P46" s="71" t="str">
        <f t="shared" si="46"/>
        <v/>
      </c>
      <c r="Q46" s="110" t="str">
        <f t="shared" si="34"/>
        <v/>
      </c>
      <c r="S46" s="68" t="str">
        <f t="shared" si="47"/>
        <v/>
      </c>
      <c r="T46" s="68" t="str">
        <f t="shared" si="35"/>
        <v/>
      </c>
      <c r="U46" s="110"/>
      <c r="W46" s="68" t="str">
        <f t="shared" si="36"/>
        <v/>
      </c>
      <c r="X46" s="68" t="str">
        <f t="shared" si="48"/>
        <v/>
      </c>
      <c r="Y46" s="48" t="str">
        <f t="shared" si="49"/>
        <v/>
      </c>
      <c r="Z46" s="68" t="str">
        <f t="shared" si="37"/>
        <v/>
      </c>
      <c r="AA46" s="111"/>
      <c r="AB46" s="68" t="str">
        <f t="shared" si="38"/>
        <v/>
      </c>
      <c r="AC46" s="70" t="str">
        <f t="shared" si="50"/>
        <v/>
      </c>
      <c r="AD46" s="72" t="str">
        <f t="shared" si="51"/>
        <v/>
      </c>
      <c r="AE46" s="313" t="str">
        <f t="shared" si="52"/>
        <v/>
      </c>
      <c r="AF46" s="297" t="str">
        <f t="shared" ca="1" si="20"/>
        <v/>
      </c>
      <c r="AG46" s="277" t="str">
        <f t="shared" si="3"/>
        <v/>
      </c>
      <c r="AH46" s="287" t="str">
        <f t="shared" si="4"/>
        <v/>
      </c>
      <c r="AI46" s="287" t="str">
        <f t="shared" si="21"/>
        <v/>
      </c>
      <c r="AJ46" s="7" t="str">
        <f t="shared" si="6"/>
        <v/>
      </c>
      <c r="AK46" s="292" t="str">
        <f t="shared" si="7"/>
        <v/>
      </c>
      <c r="AL46" s="312">
        <f t="shared" si="22"/>
        <v>0</v>
      </c>
    </row>
    <row r="47" spans="1:38" x14ac:dyDescent="0.2">
      <c r="A47" s="311"/>
      <c r="D47" s="31" t="str">
        <f t="shared" si="39"/>
        <v/>
      </c>
      <c r="I47" s="71" t="str">
        <f t="shared" si="40"/>
        <v/>
      </c>
      <c r="J47" s="71">
        <f t="shared" si="41"/>
        <v>0</v>
      </c>
      <c r="K47" s="32" t="str">
        <f t="shared" si="42"/>
        <v/>
      </c>
      <c r="M47" s="48" t="str">
        <f t="shared" si="43"/>
        <v/>
      </c>
      <c r="N47" s="49" t="str">
        <f t="shared" si="44"/>
        <v/>
      </c>
      <c r="O47" s="48" t="str">
        <f t="shared" si="45"/>
        <v/>
      </c>
      <c r="P47" s="71" t="str">
        <f t="shared" si="46"/>
        <v/>
      </c>
      <c r="Q47" s="110" t="str">
        <f t="shared" si="34"/>
        <v/>
      </c>
      <c r="S47" s="68" t="str">
        <f t="shared" si="47"/>
        <v/>
      </c>
      <c r="T47" s="68" t="str">
        <f t="shared" si="35"/>
        <v/>
      </c>
      <c r="U47" s="110"/>
      <c r="W47" s="68" t="str">
        <f t="shared" si="36"/>
        <v/>
      </c>
      <c r="X47" s="68" t="str">
        <f t="shared" si="48"/>
        <v/>
      </c>
      <c r="Y47" s="48" t="str">
        <f t="shared" si="49"/>
        <v/>
      </c>
      <c r="Z47" s="68" t="str">
        <f t="shared" si="37"/>
        <v/>
      </c>
      <c r="AA47" s="111"/>
      <c r="AB47" s="68" t="str">
        <f t="shared" si="38"/>
        <v/>
      </c>
      <c r="AC47" s="70" t="str">
        <f t="shared" si="50"/>
        <v/>
      </c>
      <c r="AD47" s="72" t="str">
        <f t="shared" si="51"/>
        <v/>
      </c>
      <c r="AE47" s="313" t="str">
        <f t="shared" si="52"/>
        <v/>
      </c>
      <c r="AF47" s="297" t="str">
        <f t="shared" ca="1" si="20"/>
        <v/>
      </c>
      <c r="AG47" s="277" t="str">
        <f t="shared" si="3"/>
        <v/>
      </c>
      <c r="AH47" s="287" t="str">
        <f t="shared" si="4"/>
        <v/>
      </c>
      <c r="AI47" s="287" t="str">
        <f t="shared" si="21"/>
        <v/>
      </c>
      <c r="AJ47" s="7" t="str">
        <f t="shared" si="6"/>
        <v/>
      </c>
      <c r="AK47" s="292" t="str">
        <f t="shared" si="7"/>
        <v/>
      </c>
      <c r="AL47" s="312">
        <f t="shared" si="22"/>
        <v>0</v>
      </c>
    </row>
    <row r="48" spans="1:38" x14ac:dyDescent="0.2">
      <c r="A48" s="311"/>
      <c r="D48" s="31" t="str">
        <f t="shared" si="39"/>
        <v/>
      </c>
      <c r="I48" s="71" t="str">
        <f t="shared" si="40"/>
        <v/>
      </c>
      <c r="J48" s="71">
        <f t="shared" si="41"/>
        <v>0</v>
      </c>
      <c r="K48" s="32" t="str">
        <f t="shared" si="42"/>
        <v/>
      </c>
      <c r="M48" s="48" t="str">
        <f t="shared" si="43"/>
        <v/>
      </c>
      <c r="N48" s="49" t="str">
        <f t="shared" si="44"/>
        <v/>
      </c>
      <c r="O48" s="48" t="str">
        <f t="shared" si="45"/>
        <v/>
      </c>
      <c r="P48" s="71" t="str">
        <f t="shared" si="46"/>
        <v/>
      </c>
      <c r="Q48" s="110" t="str">
        <f t="shared" si="34"/>
        <v/>
      </c>
      <c r="S48" s="68" t="str">
        <f t="shared" si="47"/>
        <v/>
      </c>
      <c r="T48" s="68" t="str">
        <f t="shared" si="35"/>
        <v/>
      </c>
      <c r="U48" s="110"/>
      <c r="W48" s="68" t="str">
        <f t="shared" si="36"/>
        <v/>
      </c>
      <c r="X48" s="68" t="str">
        <f t="shared" si="48"/>
        <v/>
      </c>
      <c r="Y48" s="48" t="str">
        <f t="shared" si="49"/>
        <v/>
      </c>
      <c r="Z48" s="68" t="str">
        <f t="shared" si="37"/>
        <v/>
      </c>
      <c r="AA48" s="111"/>
      <c r="AB48" s="68" t="str">
        <f t="shared" si="38"/>
        <v/>
      </c>
      <c r="AC48" s="70" t="str">
        <f t="shared" si="50"/>
        <v/>
      </c>
      <c r="AD48" s="72" t="str">
        <f t="shared" si="51"/>
        <v/>
      </c>
      <c r="AE48" s="313" t="str">
        <f t="shared" si="52"/>
        <v/>
      </c>
      <c r="AF48" s="297" t="str">
        <f t="shared" ca="1" si="20"/>
        <v/>
      </c>
      <c r="AG48" s="277" t="str">
        <f t="shared" si="3"/>
        <v/>
      </c>
      <c r="AH48" s="287" t="str">
        <f t="shared" si="4"/>
        <v/>
      </c>
      <c r="AI48" s="287" t="str">
        <f t="shared" si="21"/>
        <v/>
      </c>
      <c r="AJ48" s="7" t="str">
        <f t="shared" si="6"/>
        <v/>
      </c>
      <c r="AK48" s="292" t="str">
        <f t="shared" si="7"/>
        <v/>
      </c>
      <c r="AL48" s="312">
        <f t="shared" si="22"/>
        <v>0</v>
      </c>
    </row>
    <row r="49" spans="1:38" x14ac:dyDescent="0.2">
      <c r="A49" s="311"/>
      <c r="D49" s="31" t="str">
        <f t="shared" si="39"/>
        <v/>
      </c>
      <c r="I49" s="71" t="str">
        <f t="shared" si="40"/>
        <v/>
      </c>
      <c r="J49" s="71">
        <f t="shared" si="41"/>
        <v>0</v>
      </c>
      <c r="K49" s="32" t="str">
        <f t="shared" si="42"/>
        <v/>
      </c>
      <c r="M49" s="48" t="str">
        <f t="shared" si="43"/>
        <v/>
      </c>
      <c r="N49" s="49" t="str">
        <f t="shared" si="44"/>
        <v/>
      </c>
      <c r="O49" s="48" t="str">
        <f t="shared" si="45"/>
        <v/>
      </c>
      <c r="P49" s="71" t="str">
        <f t="shared" si="46"/>
        <v/>
      </c>
      <c r="Q49" s="110" t="str">
        <f t="shared" si="34"/>
        <v/>
      </c>
      <c r="S49" s="68" t="str">
        <f t="shared" si="47"/>
        <v/>
      </c>
      <c r="T49" s="68" t="str">
        <f t="shared" si="35"/>
        <v/>
      </c>
      <c r="U49" s="110"/>
      <c r="W49" s="68" t="str">
        <f t="shared" si="36"/>
        <v/>
      </c>
      <c r="X49" s="68" t="str">
        <f t="shared" si="48"/>
        <v/>
      </c>
      <c r="Y49" s="48" t="str">
        <f t="shared" si="49"/>
        <v/>
      </c>
      <c r="Z49" s="68" t="str">
        <f t="shared" si="37"/>
        <v/>
      </c>
      <c r="AA49" s="111"/>
      <c r="AB49" s="68" t="str">
        <f t="shared" si="38"/>
        <v/>
      </c>
      <c r="AC49" s="70" t="str">
        <f t="shared" si="50"/>
        <v/>
      </c>
      <c r="AD49" s="72" t="str">
        <f t="shared" si="51"/>
        <v/>
      </c>
      <c r="AE49" s="313" t="str">
        <f t="shared" si="52"/>
        <v/>
      </c>
      <c r="AF49" s="297" t="str">
        <f t="shared" ca="1" si="20"/>
        <v/>
      </c>
      <c r="AG49" s="277" t="str">
        <f t="shared" si="3"/>
        <v/>
      </c>
      <c r="AH49" s="287" t="str">
        <f t="shared" si="4"/>
        <v/>
      </c>
      <c r="AI49" s="287" t="str">
        <f t="shared" si="21"/>
        <v/>
      </c>
      <c r="AJ49" s="7" t="str">
        <f t="shared" si="6"/>
        <v/>
      </c>
      <c r="AK49" s="292" t="str">
        <f t="shared" si="7"/>
        <v/>
      </c>
      <c r="AL49" s="312">
        <f t="shared" si="22"/>
        <v>0</v>
      </c>
    </row>
    <row r="50" spans="1:38" x14ac:dyDescent="0.2">
      <c r="A50" s="311"/>
      <c r="D50" s="31" t="str">
        <f t="shared" si="39"/>
        <v/>
      </c>
      <c r="I50" s="71" t="str">
        <f t="shared" si="40"/>
        <v/>
      </c>
      <c r="J50" s="71">
        <f t="shared" si="41"/>
        <v>0</v>
      </c>
      <c r="K50" s="32" t="str">
        <f t="shared" si="42"/>
        <v/>
      </c>
      <c r="M50" s="48" t="str">
        <f t="shared" si="43"/>
        <v/>
      </c>
      <c r="N50" s="49" t="str">
        <f t="shared" si="44"/>
        <v/>
      </c>
      <c r="O50" s="48" t="str">
        <f t="shared" si="45"/>
        <v/>
      </c>
      <c r="P50" s="71" t="str">
        <f t="shared" si="46"/>
        <v/>
      </c>
      <c r="Q50" s="110" t="str">
        <f t="shared" si="34"/>
        <v/>
      </c>
      <c r="S50" s="68" t="str">
        <f t="shared" si="47"/>
        <v/>
      </c>
      <c r="T50" s="68" t="str">
        <f t="shared" si="35"/>
        <v/>
      </c>
      <c r="U50" s="110"/>
      <c r="W50" s="68" t="str">
        <f t="shared" si="36"/>
        <v/>
      </c>
      <c r="X50" s="68" t="str">
        <f t="shared" si="48"/>
        <v/>
      </c>
      <c r="Y50" s="48" t="str">
        <f t="shared" si="49"/>
        <v/>
      </c>
      <c r="Z50" s="68" t="str">
        <f t="shared" si="37"/>
        <v/>
      </c>
      <c r="AA50" s="111"/>
      <c r="AB50" s="68" t="str">
        <f t="shared" si="38"/>
        <v/>
      </c>
      <c r="AC50" s="70" t="str">
        <f t="shared" si="50"/>
        <v/>
      </c>
      <c r="AD50" s="72" t="str">
        <f t="shared" si="51"/>
        <v/>
      </c>
      <c r="AE50" s="313" t="str">
        <f t="shared" si="52"/>
        <v/>
      </c>
      <c r="AF50" s="297" t="str">
        <f t="shared" ca="1" si="20"/>
        <v/>
      </c>
      <c r="AG50" s="277" t="str">
        <f t="shared" si="3"/>
        <v/>
      </c>
      <c r="AH50" s="287" t="str">
        <f t="shared" si="4"/>
        <v/>
      </c>
      <c r="AI50" s="287" t="str">
        <f t="shared" si="21"/>
        <v/>
      </c>
      <c r="AJ50" s="7" t="str">
        <f t="shared" si="6"/>
        <v/>
      </c>
      <c r="AK50" s="292" t="str">
        <f t="shared" si="7"/>
        <v/>
      </c>
      <c r="AL50" s="312">
        <f t="shared" si="22"/>
        <v>0</v>
      </c>
    </row>
    <row r="51" spans="1:38" x14ac:dyDescent="0.2">
      <c r="A51" s="311"/>
      <c r="D51" s="31" t="str">
        <f t="shared" si="39"/>
        <v/>
      </c>
      <c r="I51" s="71" t="str">
        <f t="shared" si="40"/>
        <v/>
      </c>
      <c r="J51" s="71">
        <f t="shared" si="41"/>
        <v>0</v>
      </c>
      <c r="K51" s="32" t="str">
        <f t="shared" si="42"/>
        <v/>
      </c>
      <c r="M51" s="48" t="str">
        <f t="shared" si="43"/>
        <v/>
      </c>
      <c r="N51" s="49" t="str">
        <f t="shared" si="44"/>
        <v/>
      </c>
      <c r="O51" s="48" t="str">
        <f t="shared" si="45"/>
        <v/>
      </c>
      <c r="P51" s="71" t="str">
        <f t="shared" si="46"/>
        <v/>
      </c>
      <c r="Q51" s="110" t="str">
        <f t="shared" si="34"/>
        <v/>
      </c>
      <c r="S51" s="68" t="str">
        <f t="shared" si="47"/>
        <v/>
      </c>
      <c r="T51" s="68" t="str">
        <f t="shared" si="35"/>
        <v/>
      </c>
      <c r="U51" s="110"/>
      <c r="W51" s="68" t="str">
        <f t="shared" si="36"/>
        <v/>
      </c>
      <c r="X51" s="68" t="str">
        <f t="shared" si="48"/>
        <v/>
      </c>
      <c r="Y51" s="48" t="str">
        <f t="shared" si="49"/>
        <v/>
      </c>
      <c r="Z51" s="68" t="str">
        <f t="shared" si="37"/>
        <v/>
      </c>
      <c r="AA51" s="111"/>
      <c r="AB51" s="68" t="str">
        <f t="shared" si="38"/>
        <v/>
      </c>
      <c r="AC51" s="70" t="str">
        <f t="shared" si="50"/>
        <v/>
      </c>
      <c r="AD51" s="72" t="str">
        <f t="shared" si="51"/>
        <v/>
      </c>
      <c r="AE51" s="313" t="str">
        <f t="shared" si="52"/>
        <v/>
      </c>
      <c r="AF51" s="297" t="str">
        <f t="shared" ca="1" si="20"/>
        <v/>
      </c>
      <c r="AG51" s="277" t="str">
        <f t="shared" si="3"/>
        <v/>
      </c>
      <c r="AH51" s="287" t="str">
        <f t="shared" si="4"/>
        <v/>
      </c>
      <c r="AI51" s="287" t="str">
        <f t="shared" si="21"/>
        <v/>
      </c>
      <c r="AJ51" s="7" t="str">
        <f t="shared" si="6"/>
        <v/>
      </c>
      <c r="AK51" s="292" t="str">
        <f t="shared" si="7"/>
        <v/>
      </c>
      <c r="AL51" s="312">
        <f t="shared" si="22"/>
        <v>0</v>
      </c>
    </row>
    <row r="52" spans="1:38" x14ac:dyDescent="0.2">
      <c r="A52" s="311"/>
      <c r="D52" s="31" t="str">
        <f t="shared" si="39"/>
        <v/>
      </c>
      <c r="I52" s="71" t="str">
        <f t="shared" si="40"/>
        <v/>
      </c>
      <c r="J52" s="71">
        <f t="shared" si="41"/>
        <v>0</v>
      </c>
      <c r="K52" s="32" t="str">
        <f t="shared" si="42"/>
        <v/>
      </c>
      <c r="M52" s="48" t="str">
        <f t="shared" si="43"/>
        <v/>
      </c>
      <c r="N52" s="49" t="str">
        <f t="shared" si="44"/>
        <v/>
      </c>
      <c r="O52" s="48" t="str">
        <f t="shared" si="45"/>
        <v/>
      </c>
      <c r="P52" s="71" t="str">
        <f t="shared" si="46"/>
        <v/>
      </c>
      <c r="Q52" s="110" t="str">
        <f t="shared" si="34"/>
        <v/>
      </c>
      <c r="S52" s="68" t="str">
        <f t="shared" si="47"/>
        <v/>
      </c>
      <c r="T52" s="68" t="str">
        <f t="shared" si="35"/>
        <v/>
      </c>
      <c r="U52" s="110"/>
      <c r="W52" s="68" t="str">
        <f t="shared" si="36"/>
        <v/>
      </c>
      <c r="X52" s="68" t="str">
        <f t="shared" si="48"/>
        <v/>
      </c>
      <c r="Y52" s="48" t="str">
        <f t="shared" si="49"/>
        <v/>
      </c>
      <c r="Z52" s="68" t="str">
        <f t="shared" si="37"/>
        <v/>
      </c>
      <c r="AA52" s="111"/>
      <c r="AB52" s="68" t="str">
        <f t="shared" si="38"/>
        <v/>
      </c>
      <c r="AC52" s="70" t="str">
        <f t="shared" si="50"/>
        <v/>
      </c>
      <c r="AD52" s="72" t="str">
        <f t="shared" si="51"/>
        <v/>
      </c>
      <c r="AE52" s="313" t="str">
        <f t="shared" si="52"/>
        <v/>
      </c>
      <c r="AF52" s="297" t="str">
        <f t="shared" ca="1" si="20"/>
        <v/>
      </c>
      <c r="AG52" s="277" t="str">
        <f t="shared" si="3"/>
        <v/>
      </c>
      <c r="AH52" s="287" t="str">
        <f t="shared" si="4"/>
        <v/>
      </c>
      <c r="AI52" s="287" t="str">
        <f t="shared" si="21"/>
        <v/>
      </c>
      <c r="AJ52" s="7" t="str">
        <f t="shared" si="6"/>
        <v/>
      </c>
      <c r="AK52" s="292" t="str">
        <f t="shared" si="7"/>
        <v/>
      </c>
      <c r="AL52" s="312">
        <f t="shared" si="22"/>
        <v>0</v>
      </c>
    </row>
    <row r="53" spans="1:38" x14ac:dyDescent="0.2">
      <c r="A53" s="311"/>
      <c r="D53" s="31" t="str">
        <f t="shared" si="39"/>
        <v/>
      </c>
      <c r="I53" s="71" t="str">
        <f t="shared" si="40"/>
        <v/>
      </c>
      <c r="J53" s="71">
        <f t="shared" si="41"/>
        <v>0</v>
      </c>
      <c r="K53" s="32" t="str">
        <f t="shared" si="42"/>
        <v/>
      </c>
      <c r="M53" s="48" t="str">
        <f t="shared" si="43"/>
        <v/>
      </c>
      <c r="N53" s="49" t="str">
        <f t="shared" si="44"/>
        <v/>
      </c>
      <c r="O53" s="48" t="str">
        <f t="shared" si="45"/>
        <v/>
      </c>
      <c r="P53" s="71" t="str">
        <f t="shared" si="46"/>
        <v/>
      </c>
      <c r="Q53" s="110" t="str">
        <f t="shared" si="34"/>
        <v/>
      </c>
      <c r="S53" s="68" t="str">
        <f t="shared" si="47"/>
        <v/>
      </c>
      <c r="T53" s="68" t="str">
        <f t="shared" si="35"/>
        <v/>
      </c>
      <c r="U53" s="110"/>
      <c r="W53" s="68" t="str">
        <f t="shared" si="36"/>
        <v/>
      </c>
      <c r="X53" s="68" t="str">
        <f t="shared" si="48"/>
        <v/>
      </c>
      <c r="Y53" s="48" t="str">
        <f t="shared" si="49"/>
        <v/>
      </c>
      <c r="Z53" s="68" t="str">
        <f t="shared" si="37"/>
        <v/>
      </c>
      <c r="AA53" s="111"/>
      <c r="AB53" s="68" t="str">
        <f t="shared" si="38"/>
        <v/>
      </c>
      <c r="AC53" s="70" t="str">
        <f t="shared" si="50"/>
        <v/>
      </c>
      <c r="AD53" s="72" t="str">
        <f t="shared" si="51"/>
        <v/>
      </c>
      <c r="AE53" s="313" t="str">
        <f t="shared" si="52"/>
        <v/>
      </c>
      <c r="AF53" s="297" t="str">
        <f t="shared" ca="1" si="20"/>
        <v/>
      </c>
      <c r="AG53" s="277" t="str">
        <f t="shared" si="3"/>
        <v/>
      </c>
      <c r="AH53" s="287" t="str">
        <f t="shared" si="4"/>
        <v/>
      </c>
      <c r="AI53" s="287" t="str">
        <f t="shared" si="21"/>
        <v/>
      </c>
      <c r="AJ53" s="7" t="str">
        <f t="shared" si="6"/>
        <v/>
      </c>
      <c r="AK53" s="292" t="str">
        <f t="shared" si="7"/>
        <v/>
      </c>
      <c r="AL53" s="312">
        <f t="shared" si="22"/>
        <v>0</v>
      </c>
    </row>
    <row r="54" spans="1:38" x14ac:dyDescent="0.2">
      <c r="A54" s="311"/>
      <c r="D54" s="31" t="str">
        <f t="shared" si="39"/>
        <v/>
      </c>
      <c r="I54" s="71" t="str">
        <f t="shared" si="40"/>
        <v/>
      </c>
      <c r="J54" s="71">
        <f t="shared" si="41"/>
        <v>0</v>
      </c>
      <c r="K54" s="32" t="str">
        <f t="shared" si="42"/>
        <v/>
      </c>
      <c r="M54" s="48" t="str">
        <f t="shared" si="43"/>
        <v/>
      </c>
      <c r="N54" s="49" t="str">
        <f t="shared" si="44"/>
        <v/>
      </c>
      <c r="O54" s="48" t="str">
        <f t="shared" si="45"/>
        <v/>
      </c>
      <c r="P54" s="71" t="str">
        <f t="shared" si="46"/>
        <v/>
      </c>
      <c r="Q54" s="110" t="str">
        <f t="shared" si="34"/>
        <v/>
      </c>
      <c r="S54" s="68" t="str">
        <f t="shared" si="47"/>
        <v/>
      </c>
      <c r="T54" s="68" t="str">
        <f t="shared" si="35"/>
        <v/>
      </c>
      <c r="U54" s="110"/>
      <c r="W54" s="68" t="str">
        <f t="shared" si="36"/>
        <v/>
      </c>
      <c r="X54" s="68" t="str">
        <f t="shared" si="48"/>
        <v/>
      </c>
      <c r="Y54" s="48" t="str">
        <f t="shared" si="49"/>
        <v/>
      </c>
      <c r="Z54" s="68" t="str">
        <f t="shared" si="37"/>
        <v/>
      </c>
      <c r="AA54" s="111"/>
      <c r="AB54" s="68" t="str">
        <f t="shared" si="38"/>
        <v/>
      </c>
      <c r="AC54" s="70" t="str">
        <f t="shared" si="50"/>
        <v/>
      </c>
      <c r="AD54" s="72" t="str">
        <f t="shared" si="51"/>
        <v/>
      </c>
      <c r="AE54" s="313" t="str">
        <f t="shared" si="52"/>
        <v/>
      </c>
      <c r="AF54" s="297" t="str">
        <f t="shared" ca="1" si="20"/>
        <v/>
      </c>
      <c r="AG54" s="277" t="str">
        <f t="shared" si="3"/>
        <v/>
      </c>
      <c r="AH54" s="287" t="str">
        <f t="shared" si="4"/>
        <v/>
      </c>
      <c r="AI54" s="287" t="str">
        <f t="shared" si="21"/>
        <v/>
      </c>
      <c r="AJ54" s="7" t="str">
        <f t="shared" si="6"/>
        <v/>
      </c>
      <c r="AK54" s="292" t="str">
        <f t="shared" si="7"/>
        <v/>
      </c>
      <c r="AL54" s="312">
        <f t="shared" si="22"/>
        <v>0</v>
      </c>
    </row>
    <row r="55" spans="1:38" x14ac:dyDescent="0.2">
      <c r="A55" s="311"/>
      <c r="D55" s="31" t="str">
        <f t="shared" si="39"/>
        <v/>
      </c>
      <c r="I55" s="71" t="str">
        <f t="shared" si="40"/>
        <v/>
      </c>
      <c r="J55" s="71">
        <f t="shared" si="41"/>
        <v>0</v>
      </c>
      <c r="K55" s="32" t="str">
        <f t="shared" si="42"/>
        <v/>
      </c>
      <c r="M55" s="48" t="str">
        <f t="shared" si="43"/>
        <v/>
      </c>
      <c r="N55" s="49" t="str">
        <f t="shared" si="44"/>
        <v/>
      </c>
      <c r="O55" s="48" t="str">
        <f t="shared" si="45"/>
        <v/>
      </c>
      <c r="P55" s="71" t="str">
        <f t="shared" si="46"/>
        <v/>
      </c>
      <c r="Q55" s="110" t="str">
        <f t="shared" si="34"/>
        <v/>
      </c>
      <c r="S55" s="68" t="str">
        <f t="shared" si="47"/>
        <v/>
      </c>
      <c r="T55" s="68" t="str">
        <f t="shared" si="35"/>
        <v/>
      </c>
      <c r="U55" s="110"/>
      <c r="W55" s="68" t="str">
        <f t="shared" si="36"/>
        <v/>
      </c>
      <c r="X55" s="68" t="str">
        <f t="shared" si="48"/>
        <v/>
      </c>
      <c r="Y55" s="48" t="str">
        <f t="shared" si="49"/>
        <v/>
      </c>
      <c r="Z55" s="68" t="str">
        <f t="shared" si="37"/>
        <v/>
      </c>
      <c r="AA55" s="111"/>
      <c r="AB55" s="68" t="str">
        <f t="shared" si="38"/>
        <v/>
      </c>
      <c r="AC55" s="70" t="str">
        <f t="shared" si="50"/>
        <v/>
      </c>
      <c r="AD55" s="72" t="str">
        <f t="shared" si="51"/>
        <v/>
      </c>
      <c r="AE55" s="313" t="str">
        <f t="shared" si="52"/>
        <v/>
      </c>
      <c r="AF55" s="297" t="str">
        <f t="shared" ca="1" si="20"/>
        <v/>
      </c>
      <c r="AG55" s="277" t="str">
        <f t="shared" si="3"/>
        <v/>
      </c>
      <c r="AH55" s="287" t="str">
        <f t="shared" si="4"/>
        <v/>
      </c>
      <c r="AI55" s="287" t="str">
        <f t="shared" si="21"/>
        <v/>
      </c>
      <c r="AJ55" s="7" t="str">
        <f t="shared" si="6"/>
        <v/>
      </c>
      <c r="AK55" s="292" t="str">
        <f t="shared" si="7"/>
        <v/>
      </c>
      <c r="AL55" s="312">
        <f t="shared" si="22"/>
        <v>0</v>
      </c>
    </row>
    <row r="56" spans="1:38" x14ac:dyDescent="0.2">
      <c r="A56" s="311"/>
      <c r="D56" s="31" t="str">
        <f t="shared" si="39"/>
        <v/>
      </c>
      <c r="I56" s="71" t="str">
        <f t="shared" si="40"/>
        <v/>
      </c>
      <c r="J56" s="71">
        <f t="shared" si="41"/>
        <v>0</v>
      </c>
      <c r="K56" s="32" t="str">
        <f t="shared" si="42"/>
        <v/>
      </c>
      <c r="M56" s="48" t="str">
        <f t="shared" si="43"/>
        <v/>
      </c>
      <c r="N56" s="49" t="str">
        <f t="shared" si="44"/>
        <v/>
      </c>
      <c r="O56" s="48" t="str">
        <f t="shared" si="45"/>
        <v/>
      </c>
      <c r="P56" s="71" t="str">
        <f t="shared" si="46"/>
        <v/>
      </c>
      <c r="Q56" s="110" t="str">
        <f t="shared" si="34"/>
        <v/>
      </c>
      <c r="S56" s="68" t="str">
        <f t="shared" si="47"/>
        <v/>
      </c>
      <c r="T56" s="68" t="str">
        <f t="shared" si="35"/>
        <v/>
      </c>
      <c r="U56" s="110"/>
      <c r="W56" s="68" t="str">
        <f t="shared" si="36"/>
        <v/>
      </c>
      <c r="X56" s="68" t="str">
        <f t="shared" si="48"/>
        <v/>
      </c>
      <c r="Y56" s="48" t="str">
        <f t="shared" si="49"/>
        <v/>
      </c>
      <c r="Z56" s="68" t="str">
        <f t="shared" si="37"/>
        <v/>
      </c>
      <c r="AA56" s="111"/>
      <c r="AB56" s="68" t="str">
        <f t="shared" si="38"/>
        <v/>
      </c>
      <c r="AC56" s="70" t="str">
        <f t="shared" si="50"/>
        <v/>
      </c>
      <c r="AD56" s="72" t="str">
        <f t="shared" si="51"/>
        <v/>
      </c>
      <c r="AE56" s="313" t="str">
        <f t="shared" si="52"/>
        <v/>
      </c>
      <c r="AF56" s="297" t="str">
        <f t="shared" ca="1" si="20"/>
        <v/>
      </c>
      <c r="AG56" s="277" t="str">
        <f t="shared" si="3"/>
        <v/>
      </c>
      <c r="AH56" s="287" t="str">
        <f t="shared" si="4"/>
        <v/>
      </c>
      <c r="AI56" s="287" t="str">
        <f t="shared" si="21"/>
        <v/>
      </c>
      <c r="AJ56" s="7" t="str">
        <f t="shared" si="6"/>
        <v/>
      </c>
      <c r="AK56" s="292" t="str">
        <f t="shared" si="7"/>
        <v/>
      </c>
      <c r="AL56" s="312">
        <f t="shared" si="22"/>
        <v>0</v>
      </c>
    </row>
    <row r="57" spans="1:38" x14ac:dyDescent="0.2">
      <c r="A57" s="311"/>
      <c r="D57" s="31" t="str">
        <f t="shared" si="39"/>
        <v/>
      </c>
      <c r="I57" s="71" t="str">
        <f t="shared" si="40"/>
        <v/>
      </c>
      <c r="J57" s="71">
        <f t="shared" si="41"/>
        <v>0</v>
      </c>
      <c r="K57" s="32" t="str">
        <f t="shared" si="42"/>
        <v/>
      </c>
      <c r="M57" s="48" t="str">
        <f t="shared" si="43"/>
        <v/>
      </c>
      <c r="N57" s="49" t="str">
        <f t="shared" si="44"/>
        <v/>
      </c>
      <c r="O57" s="48" t="str">
        <f t="shared" si="45"/>
        <v/>
      </c>
      <c r="P57" s="71" t="str">
        <f t="shared" si="46"/>
        <v/>
      </c>
      <c r="Q57" s="110" t="str">
        <f t="shared" si="34"/>
        <v/>
      </c>
      <c r="S57" s="68" t="str">
        <f t="shared" si="47"/>
        <v/>
      </c>
      <c r="T57" s="68" t="str">
        <f t="shared" si="35"/>
        <v/>
      </c>
      <c r="U57" s="110"/>
      <c r="W57" s="68" t="str">
        <f t="shared" si="36"/>
        <v/>
      </c>
      <c r="X57" s="68" t="str">
        <f t="shared" si="48"/>
        <v/>
      </c>
      <c r="Y57" s="48" t="str">
        <f t="shared" si="49"/>
        <v/>
      </c>
      <c r="Z57" s="68" t="str">
        <f t="shared" si="37"/>
        <v/>
      </c>
      <c r="AA57" s="111"/>
      <c r="AB57" s="68" t="str">
        <f t="shared" si="38"/>
        <v/>
      </c>
      <c r="AC57" s="70" t="str">
        <f t="shared" si="50"/>
        <v/>
      </c>
      <c r="AD57" s="72" t="str">
        <f t="shared" si="51"/>
        <v/>
      </c>
      <c r="AE57" s="313" t="str">
        <f t="shared" si="52"/>
        <v/>
      </c>
      <c r="AF57" s="297" t="str">
        <f t="shared" ca="1" si="20"/>
        <v/>
      </c>
      <c r="AG57" s="277" t="str">
        <f t="shared" si="3"/>
        <v/>
      </c>
      <c r="AH57" s="287" t="str">
        <f t="shared" si="4"/>
        <v/>
      </c>
      <c r="AI57" s="287" t="str">
        <f t="shared" si="21"/>
        <v/>
      </c>
      <c r="AJ57" s="7" t="str">
        <f t="shared" si="6"/>
        <v/>
      </c>
      <c r="AK57" s="292" t="str">
        <f t="shared" si="7"/>
        <v/>
      </c>
      <c r="AL57" s="312">
        <f t="shared" si="22"/>
        <v>0</v>
      </c>
    </row>
    <row r="58" spans="1:38" x14ac:dyDescent="0.2">
      <c r="A58" s="311"/>
      <c r="D58" s="31" t="str">
        <f t="shared" si="39"/>
        <v/>
      </c>
      <c r="I58" s="71" t="str">
        <f t="shared" si="40"/>
        <v/>
      </c>
      <c r="J58" s="71">
        <f t="shared" si="41"/>
        <v>0</v>
      </c>
      <c r="K58" s="32" t="str">
        <f t="shared" si="42"/>
        <v/>
      </c>
      <c r="M58" s="48" t="str">
        <f t="shared" si="43"/>
        <v/>
      </c>
      <c r="N58" s="49" t="str">
        <f t="shared" si="44"/>
        <v/>
      </c>
      <c r="O58" s="48" t="str">
        <f t="shared" si="45"/>
        <v/>
      </c>
      <c r="P58" s="71" t="str">
        <f t="shared" si="46"/>
        <v/>
      </c>
      <c r="Q58" s="110" t="str">
        <f t="shared" si="34"/>
        <v/>
      </c>
      <c r="S58" s="68" t="str">
        <f t="shared" si="47"/>
        <v/>
      </c>
      <c r="T58" s="68" t="str">
        <f t="shared" si="35"/>
        <v/>
      </c>
      <c r="U58" s="110"/>
      <c r="W58" s="68" t="str">
        <f t="shared" si="36"/>
        <v/>
      </c>
      <c r="X58" s="68" t="str">
        <f t="shared" si="48"/>
        <v/>
      </c>
      <c r="Y58" s="48" t="str">
        <f t="shared" si="49"/>
        <v/>
      </c>
      <c r="Z58" s="68" t="str">
        <f t="shared" si="37"/>
        <v/>
      </c>
      <c r="AA58" s="111"/>
      <c r="AB58" s="68" t="str">
        <f t="shared" si="38"/>
        <v/>
      </c>
      <c r="AC58" s="70" t="str">
        <f t="shared" si="50"/>
        <v/>
      </c>
      <c r="AD58" s="72" t="str">
        <f t="shared" si="51"/>
        <v/>
      </c>
      <c r="AE58" s="313" t="str">
        <f t="shared" si="52"/>
        <v/>
      </c>
      <c r="AF58" s="297" t="str">
        <f t="shared" ca="1" si="20"/>
        <v/>
      </c>
      <c r="AG58" s="277" t="str">
        <f t="shared" si="3"/>
        <v/>
      </c>
      <c r="AH58" s="287" t="str">
        <f t="shared" si="4"/>
        <v/>
      </c>
      <c r="AI58" s="287" t="str">
        <f t="shared" si="21"/>
        <v/>
      </c>
      <c r="AJ58" s="7" t="str">
        <f t="shared" si="6"/>
        <v/>
      </c>
      <c r="AK58" s="292" t="str">
        <f t="shared" si="7"/>
        <v/>
      </c>
      <c r="AL58" s="312">
        <f t="shared" si="22"/>
        <v>0</v>
      </c>
    </row>
    <row r="59" spans="1:38" x14ac:dyDescent="0.2">
      <c r="A59" s="311"/>
      <c r="D59" s="31" t="str">
        <f t="shared" si="39"/>
        <v/>
      </c>
      <c r="I59" s="71" t="str">
        <f t="shared" si="40"/>
        <v/>
      </c>
      <c r="J59" s="71">
        <f t="shared" si="41"/>
        <v>0</v>
      </c>
      <c r="K59" s="32" t="str">
        <f t="shared" si="42"/>
        <v/>
      </c>
      <c r="M59" s="48" t="str">
        <f t="shared" si="43"/>
        <v/>
      </c>
      <c r="N59" s="49" t="str">
        <f t="shared" si="44"/>
        <v/>
      </c>
      <c r="O59" s="48" t="str">
        <f t="shared" si="45"/>
        <v/>
      </c>
      <c r="P59" s="71" t="str">
        <f t="shared" si="46"/>
        <v/>
      </c>
      <c r="Q59" s="110" t="str">
        <f t="shared" si="34"/>
        <v/>
      </c>
      <c r="S59" s="68" t="str">
        <f t="shared" si="47"/>
        <v/>
      </c>
      <c r="T59" s="68" t="str">
        <f t="shared" si="35"/>
        <v/>
      </c>
      <c r="U59" s="110"/>
      <c r="W59" s="68" t="str">
        <f t="shared" si="36"/>
        <v/>
      </c>
      <c r="X59" s="68" t="str">
        <f t="shared" si="48"/>
        <v/>
      </c>
      <c r="Y59" s="48" t="str">
        <f t="shared" si="49"/>
        <v/>
      </c>
      <c r="Z59" s="68" t="str">
        <f t="shared" si="37"/>
        <v/>
      </c>
      <c r="AA59" s="111"/>
      <c r="AB59" s="68" t="str">
        <f t="shared" si="38"/>
        <v/>
      </c>
      <c r="AC59" s="70" t="str">
        <f t="shared" si="50"/>
        <v/>
      </c>
      <c r="AD59" s="72" t="str">
        <f t="shared" si="51"/>
        <v/>
      </c>
      <c r="AE59" s="313" t="str">
        <f t="shared" si="52"/>
        <v/>
      </c>
      <c r="AF59" s="297" t="str">
        <f t="shared" ca="1" si="20"/>
        <v/>
      </c>
      <c r="AG59" s="277" t="str">
        <f t="shared" si="3"/>
        <v/>
      </c>
      <c r="AH59" s="287" t="str">
        <f t="shared" si="4"/>
        <v/>
      </c>
      <c r="AI59" s="287" t="str">
        <f t="shared" si="21"/>
        <v/>
      </c>
      <c r="AJ59" s="7" t="str">
        <f t="shared" si="6"/>
        <v/>
      </c>
      <c r="AK59" s="292" t="str">
        <f t="shared" si="7"/>
        <v/>
      </c>
      <c r="AL59" s="312">
        <f t="shared" si="22"/>
        <v>0</v>
      </c>
    </row>
    <row r="60" spans="1:38" x14ac:dyDescent="0.2">
      <c r="A60" s="311"/>
      <c r="D60" s="31" t="str">
        <f t="shared" si="39"/>
        <v/>
      </c>
      <c r="I60" s="71" t="str">
        <f t="shared" si="40"/>
        <v/>
      </c>
      <c r="J60" s="71">
        <f t="shared" si="41"/>
        <v>0</v>
      </c>
      <c r="K60" s="32" t="str">
        <f t="shared" si="42"/>
        <v/>
      </c>
      <c r="M60" s="48" t="str">
        <f t="shared" si="43"/>
        <v/>
      </c>
      <c r="N60" s="49" t="str">
        <f t="shared" si="44"/>
        <v/>
      </c>
      <c r="O60" s="48" t="str">
        <f t="shared" si="45"/>
        <v/>
      </c>
      <c r="P60" s="71" t="str">
        <f t="shared" si="46"/>
        <v/>
      </c>
      <c r="Q60" s="110" t="str">
        <f t="shared" si="34"/>
        <v/>
      </c>
      <c r="S60" s="68" t="str">
        <f t="shared" si="47"/>
        <v/>
      </c>
      <c r="T60" s="68" t="str">
        <f t="shared" si="35"/>
        <v/>
      </c>
      <c r="U60" s="110"/>
      <c r="W60" s="68" t="str">
        <f t="shared" si="36"/>
        <v/>
      </c>
      <c r="X60" s="68" t="str">
        <f t="shared" si="48"/>
        <v/>
      </c>
      <c r="Y60" s="48" t="str">
        <f t="shared" si="49"/>
        <v/>
      </c>
      <c r="Z60" s="68" t="str">
        <f t="shared" si="37"/>
        <v/>
      </c>
      <c r="AA60" s="111"/>
      <c r="AB60" s="68" t="str">
        <f t="shared" si="38"/>
        <v/>
      </c>
      <c r="AC60" s="70" t="str">
        <f t="shared" si="50"/>
        <v/>
      </c>
      <c r="AD60" s="72" t="str">
        <f t="shared" si="51"/>
        <v/>
      </c>
      <c r="AE60" s="313" t="str">
        <f t="shared" si="52"/>
        <v/>
      </c>
      <c r="AF60" s="297" t="str">
        <f t="shared" ca="1" si="20"/>
        <v/>
      </c>
      <c r="AG60" s="277" t="str">
        <f t="shared" si="3"/>
        <v/>
      </c>
      <c r="AH60" s="287" t="str">
        <f t="shared" si="4"/>
        <v/>
      </c>
      <c r="AI60" s="287" t="str">
        <f t="shared" si="21"/>
        <v/>
      </c>
      <c r="AJ60" s="7" t="str">
        <f t="shared" si="6"/>
        <v/>
      </c>
      <c r="AK60" s="292" t="str">
        <f t="shared" si="7"/>
        <v/>
      </c>
      <c r="AL60" s="312">
        <f t="shared" si="22"/>
        <v>0</v>
      </c>
    </row>
    <row r="61" spans="1:38" x14ac:dyDescent="0.2">
      <c r="A61" s="311"/>
      <c r="D61" s="31" t="str">
        <f t="shared" si="39"/>
        <v/>
      </c>
      <c r="I61" s="71" t="str">
        <f t="shared" si="40"/>
        <v/>
      </c>
      <c r="J61" s="71">
        <f t="shared" si="41"/>
        <v>0</v>
      </c>
      <c r="K61" s="32" t="str">
        <f t="shared" si="42"/>
        <v/>
      </c>
      <c r="M61" s="48" t="str">
        <f t="shared" si="43"/>
        <v/>
      </c>
      <c r="N61" s="49" t="str">
        <f t="shared" si="44"/>
        <v/>
      </c>
      <c r="O61" s="48" t="str">
        <f t="shared" si="45"/>
        <v/>
      </c>
      <c r="P61" s="71" t="str">
        <f t="shared" si="46"/>
        <v/>
      </c>
      <c r="Q61" s="110" t="str">
        <f t="shared" si="34"/>
        <v/>
      </c>
      <c r="S61" s="68" t="str">
        <f t="shared" si="47"/>
        <v/>
      </c>
      <c r="T61" s="68" t="str">
        <f t="shared" si="35"/>
        <v/>
      </c>
      <c r="U61" s="110"/>
      <c r="W61" s="68" t="str">
        <f t="shared" si="36"/>
        <v/>
      </c>
      <c r="X61" s="68" t="str">
        <f t="shared" si="48"/>
        <v/>
      </c>
      <c r="Y61" s="48" t="str">
        <f t="shared" si="49"/>
        <v/>
      </c>
      <c r="Z61" s="68" t="str">
        <f t="shared" si="37"/>
        <v/>
      </c>
      <c r="AA61" s="111"/>
      <c r="AB61" s="68" t="str">
        <f t="shared" si="38"/>
        <v/>
      </c>
      <c r="AC61" s="70" t="str">
        <f t="shared" si="50"/>
        <v/>
      </c>
      <c r="AD61" s="72" t="str">
        <f t="shared" si="51"/>
        <v/>
      </c>
      <c r="AE61" s="313" t="str">
        <f t="shared" si="52"/>
        <v/>
      </c>
      <c r="AF61" s="297" t="str">
        <f t="shared" ca="1" si="20"/>
        <v/>
      </c>
      <c r="AG61" s="277" t="str">
        <f t="shared" si="3"/>
        <v/>
      </c>
      <c r="AH61" s="287" t="str">
        <f t="shared" si="4"/>
        <v/>
      </c>
      <c r="AI61" s="287" t="str">
        <f t="shared" si="21"/>
        <v/>
      </c>
      <c r="AJ61" s="7" t="str">
        <f t="shared" si="6"/>
        <v/>
      </c>
      <c r="AK61" s="292" t="str">
        <f t="shared" si="7"/>
        <v/>
      </c>
      <c r="AL61" s="312">
        <f t="shared" si="22"/>
        <v>0</v>
      </c>
    </row>
    <row r="62" spans="1:38" x14ac:dyDescent="0.2">
      <c r="A62" s="311"/>
      <c r="D62" s="31" t="str">
        <f t="shared" si="39"/>
        <v/>
      </c>
      <c r="I62" s="71" t="str">
        <f t="shared" si="40"/>
        <v/>
      </c>
      <c r="J62" s="71">
        <f t="shared" si="41"/>
        <v>0</v>
      </c>
      <c r="K62" s="32" t="str">
        <f t="shared" si="42"/>
        <v/>
      </c>
      <c r="M62" s="48" t="str">
        <f t="shared" si="43"/>
        <v/>
      </c>
      <c r="N62" s="49" t="str">
        <f t="shared" si="44"/>
        <v/>
      </c>
      <c r="O62" s="48" t="str">
        <f t="shared" si="45"/>
        <v/>
      </c>
      <c r="P62" s="71" t="str">
        <f t="shared" si="46"/>
        <v/>
      </c>
      <c r="Q62" s="110" t="str">
        <f t="shared" si="34"/>
        <v/>
      </c>
      <c r="S62" s="68" t="str">
        <f t="shared" si="47"/>
        <v/>
      </c>
      <c r="T62" s="68" t="str">
        <f t="shared" si="35"/>
        <v/>
      </c>
      <c r="U62" s="110"/>
      <c r="W62" s="68" t="str">
        <f t="shared" si="36"/>
        <v/>
      </c>
      <c r="X62" s="68" t="str">
        <f t="shared" si="48"/>
        <v/>
      </c>
      <c r="Y62" s="48" t="str">
        <f t="shared" si="49"/>
        <v/>
      </c>
      <c r="Z62" s="68" t="str">
        <f t="shared" si="37"/>
        <v/>
      </c>
      <c r="AA62" s="111"/>
      <c r="AB62" s="68" t="str">
        <f t="shared" si="38"/>
        <v/>
      </c>
      <c r="AC62" s="70" t="str">
        <f t="shared" si="50"/>
        <v/>
      </c>
      <c r="AD62" s="72" t="str">
        <f t="shared" si="51"/>
        <v/>
      </c>
      <c r="AE62" s="313" t="str">
        <f t="shared" si="52"/>
        <v/>
      </c>
      <c r="AF62" s="297" t="str">
        <f t="shared" ca="1" si="20"/>
        <v/>
      </c>
      <c r="AG62" s="277" t="str">
        <f t="shared" si="3"/>
        <v/>
      </c>
      <c r="AH62" s="287" t="str">
        <f t="shared" si="4"/>
        <v/>
      </c>
      <c r="AI62" s="287" t="str">
        <f t="shared" si="21"/>
        <v/>
      </c>
      <c r="AJ62" s="7" t="str">
        <f t="shared" si="6"/>
        <v/>
      </c>
      <c r="AK62" s="292" t="str">
        <f t="shared" si="7"/>
        <v/>
      </c>
      <c r="AL62" s="312">
        <f t="shared" si="22"/>
        <v>0</v>
      </c>
    </row>
    <row r="63" spans="1:38" x14ac:dyDescent="0.2">
      <c r="A63" s="311"/>
      <c r="D63" s="31" t="str">
        <f t="shared" si="39"/>
        <v/>
      </c>
      <c r="I63" s="71" t="str">
        <f t="shared" si="40"/>
        <v/>
      </c>
      <c r="J63" s="71">
        <f t="shared" si="41"/>
        <v>0</v>
      </c>
      <c r="K63" s="32" t="str">
        <f t="shared" si="42"/>
        <v/>
      </c>
      <c r="M63" s="48" t="str">
        <f t="shared" si="43"/>
        <v/>
      </c>
      <c r="N63" s="49" t="str">
        <f t="shared" si="44"/>
        <v/>
      </c>
      <c r="O63" s="48" t="str">
        <f t="shared" si="45"/>
        <v/>
      </c>
      <c r="P63" s="71" t="str">
        <f t="shared" si="46"/>
        <v/>
      </c>
      <c r="Q63" s="110" t="str">
        <f t="shared" si="34"/>
        <v/>
      </c>
      <c r="S63" s="68" t="str">
        <f t="shared" si="47"/>
        <v/>
      </c>
      <c r="T63" s="68" t="str">
        <f t="shared" si="35"/>
        <v/>
      </c>
      <c r="U63" s="110"/>
      <c r="W63" s="68" t="str">
        <f t="shared" si="36"/>
        <v/>
      </c>
      <c r="X63" s="68" t="str">
        <f t="shared" si="48"/>
        <v/>
      </c>
      <c r="Y63" s="48" t="str">
        <f t="shared" si="49"/>
        <v/>
      </c>
      <c r="Z63" s="68" t="str">
        <f t="shared" si="37"/>
        <v/>
      </c>
      <c r="AA63" s="111"/>
      <c r="AB63" s="68" t="str">
        <f t="shared" si="38"/>
        <v/>
      </c>
      <c r="AC63" s="70" t="str">
        <f t="shared" si="50"/>
        <v/>
      </c>
      <c r="AD63" s="72" t="str">
        <f t="shared" si="51"/>
        <v/>
      </c>
      <c r="AE63" s="313" t="str">
        <f t="shared" si="52"/>
        <v/>
      </c>
      <c r="AF63" s="297" t="str">
        <f t="shared" ca="1" si="20"/>
        <v/>
      </c>
      <c r="AG63" s="277" t="str">
        <f t="shared" si="3"/>
        <v/>
      </c>
      <c r="AH63" s="287" t="str">
        <f t="shared" si="4"/>
        <v/>
      </c>
      <c r="AI63" s="287" t="str">
        <f t="shared" si="21"/>
        <v/>
      </c>
      <c r="AJ63" s="7" t="str">
        <f t="shared" si="6"/>
        <v/>
      </c>
      <c r="AK63" s="292" t="str">
        <f t="shared" si="7"/>
        <v/>
      </c>
      <c r="AL63" s="312">
        <f t="shared" si="22"/>
        <v>0</v>
      </c>
    </row>
    <row r="64" spans="1:38" x14ac:dyDescent="0.2">
      <c r="A64" s="311"/>
      <c r="D64" s="31" t="str">
        <f t="shared" si="39"/>
        <v/>
      </c>
      <c r="I64" s="71" t="str">
        <f t="shared" si="40"/>
        <v/>
      </c>
      <c r="J64" s="71">
        <f t="shared" si="41"/>
        <v>0</v>
      </c>
      <c r="K64" s="32" t="str">
        <f t="shared" si="42"/>
        <v/>
      </c>
      <c r="M64" s="48" t="str">
        <f t="shared" si="43"/>
        <v/>
      </c>
      <c r="N64" s="49" t="str">
        <f t="shared" si="44"/>
        <v/>
      </c>
      <c r="O64" s="48" t="str">
        <f t="shared" si="45"/>
        <v/>
      </c>
      <c r="P64" s="71" t="str">
        <f t="shared" si="46"/>
        <v/>
      </c>
      <c r="Q64" s="110" t="str">
        <f t="shared" si="34"/>
        <v/>
      </c>
      <c r="S64" s="68" t="str">
        <f t="shared" si="47"/>
        <v/>
      </c>
      <c r="T64" s="68" t="str">
        <f t="shared" si="35"/>
        <v/>
      </c>
      <c r="U64" s="110"/>
      <c r="W64" s="68" t="str">
        <f t="shared" si="36"/>
        <v/>
      </c>
      <c r="X64" s="68" t="str">
        <f t="shared" si="48"/>
        <v/>
      </c>
      <c r="Y64" s="48" t="str">
        <f t="shared" si="49"/>
        <v/>
      </c>
      <c r="Z64" s="68" t="str">
        <f t="shared" si="37"/>
        <v/>
      </c>
      <c r="AA64" s="111"/>
      <c r="AB64" s="68" t="str">
        <f t="shared" si="38"/>
        <v/>
      </c>
      <c r="AC64" s="70" t="str">
        <f t="shared" si="50"/>
        <v/>
      </c>
      <c r="AD64" s="72" t="str">
        <f t="shared" si="51"/>
        <v/>
      </c>
      <c r="AE64" s="313" t="str">
        <f t="shared" si="52"/>
        <v/>
      </c>
      <c r="AF64" s="297" t="str">
        <f t="shared" ca="1" si="20"/>
        <v/>
      </c>
      <c r="AG64" s="277" t="str">
        <f t="shared" si="3"/>
        <v/>
      </c>
      <c r="AH64" s="287" t="str">
        <f t="shared" si="4"/>
        <v/>
      </c>
      <c r="AI64" s="287" t="str">
        <f t="shared" si="21"/>
        <v/>
      </c>
      <c r="AJ64" s="7" t="str">
        <f t="shared" si="6"/>
        <v/>
      </c>
      <c r="AK64" s="292" t="str">
        <f t="shared" si="7"/>
        <v/>
      </c>
      <c r="AL64" s="312">
        <f t="shared" si="22"/>
        <v>0</v>
      </c>
    </row>
    <row r="65" spans="1:38" x14ac:dyDescent="0.2">
      <c r="A65" s="311"/>
      <c r="D65" s="31" t="str">
        <f t="shared" si="39"/>
        <v/>
      </c>
      <c r="I65" s="71" t="str">
        <f t="shared" si="40"/>
        <v/>
      </c>
      <c r="J65" s="71">
        <f t="shared" si="41"/>
        <v>0</v>
      </c>
      <c r="K65" s="32" t="str">
        <f t="shared" si="42"/>
        <v/>
      </c>
      <c r="M65" s="48" t="str">
        <f t="shared" si="43"/>
        <v/>
      </c>
      <c r="N65" s="49" t="str">
        <f t="shared" si="44"/>
        <v/>
      </c>
      <c r="O65" s="48" t="str">
        <f t="shared" si="45"/>
        <v/>
      </c>
      <c r="P65" s="71" t="str">
        <f t="shared" si="46"/>
        <v/>
      </c>
      <c r="Q65" s="110" t="str">
        <f t="shared" si="34"/>
        <v/>
      </c>
      <c r="S65" s="68" t="str">
        <f t="shared" si="47"/>
        <v/>
      </c>
      <c r="T65" s="68" t="str">
        <f t="shared" si="35"/>
        <v/>
      </c>
      <c r="U65" s="110"/>
      <c r="W65" s="68" t="str">
        <f t="shared" si="36"/>
        <v/>
      </c>
      <c r="X65" s="68" t="str">
        <f t="shared" si="48"/>
        <v/>
      </c>
      <c r="Y65" s="48" t="str">
        <f t="shared" si="49"/>
        <v/>
      </c>
      <c r="Z65" s="68" t="str">
        <f t="shared" si="37"/>
        <v/>
      </c>
      <c r="AA65" s="111"/>
      <c r="AB65" s="68" t="str">
        <f t="shared" si="38"/>
        <v/>
      </c>
      <c r="AC65" s="70" t="str">
        <f t="shared" si="50"/>
        <v/>
      </c>
      <c r="AD65" s="72" t="str">
        <f t="shared" si="51"/>
        <v/>
      </c>
      <c r="AE65" s="313" t="str">
        <f t="shared" si="52"/>
        <v/>
      </c>
      <c r="AF65" s="297" t="str">
        <f t="shared" ca="1" si="20"/>
        <v/>
      </c>
      <c r="AG65" s="277" t="str">
        <f t="shared" si="3"/>
        <v/>
      </c>
      <c r="AH65" s="287" t="str">
        <f t="shared" si="4"/>
        <v/>
      </c>
      <c r="AI65" s="287" t="str">
        <f t="shared" si="21"/>
        <v/>
      </c>
      <c r="AJ65" s="7" t="str">
        <f t="shared" si="6"/>
        <v/>
      </c>
      <c r="AK65" s="292" t="str">
        <f t="shared" si="7"/>
        <v/>
      </c>
      <c r="AL65" s="312">
        <f t="shared" si="22"/>
        <v>0</v>
      </c>
    </row>
    <row r="66" spans="1:38" x14ac:dyDescent="0.2">
      <c r="A66" s="311"/>
      <c r="D66" s="31" t="str">
        <f t="shared" si="39"/>
        <v/>
      </c>
      <c r="I66" s="71" t="str">
        <f t="shared" si="40"/>
        <v/>
      </c>
      <c r="J66" s="71">
        <f t="shared" si="41"/>
        <v>0</v>
      </c>
      <c r="K66" s="32" t="str">
        <f t="shared" si="42"/>
        <v/>
      </c>
      <c r="M66" s="48" t="str">
        <f t="shared" si="43"/>
        <v/>
      </c>
      <c r="N66" s="49" t="str">
        <f t="shared" si="44"/>
        <v/>
      </c>
      <c r="O66" s="48" t="str">
        <f t="shared" si="45"/>
        <v/>
      </c>
      <c r="P66" s="71" t="str">
        <f t="shared" si="46"/>
        <v/>
      </c>
      <c r="Q66" s="110" t="str">
        <f t="shared" si="34"/>
        <v/>
      </c>
      <c r="S66" s="68" t="str">
        <f t="shared" si="47"/>
        <v/>
      </c>
      <c r="T66" s="68" t="str">
        <f t="shared" si="35"/>
        <v/>
      </c>
      <c r="U66" s="110"/>
      <c r="W66" s="68" t="str">
        <f t="shared" si="36"/>
        <v/>
      </c>
      <c r="X66" s="68" t="str">
        <f t="shared" si="48"/>
        <v/>
      </c>
      <c r="Y66" s="48" t="str">
        <f t="shared" si="49"/>
        <v/>
      </c>
      <c r="Z66" s="68" t="str">
        <f t="shared" si="37"/>
        <v/>
      </c>
      <c r="AA66" s="111"/>
      <c r="AB66" s="68" t="str">
        <f t="shared" si="38"/>
        <v/>
      </c>
      <c r="AC66" s="70" t="str">
        <f t="shared" si="50"/>
        <v/>
      </c>
      <c r="AD66" s="72" t="str">
        <f t="shared" si="51"/>
        <v/>
      </c>
      <c r="AE66" s="313" t="str">
        <f t="shared" si="52"/>
        <v/>
      </c>
      <c r="AF66" s="297" t="str">
        <f t="shared" ca="1" si="20"/>
        <v/>
      </c>
      <c r="AG66" s="277" t="str">
        <f t="shared" ref="AG66:AG129" si="53">IF($D66="","",IF($AF66="","",+$D66-$AF66))</f>
        <v/>
      </c>
      <c r="AH66" s="287" t="str">
        <f t="shared" ref="AH66:AH129" si="54">IF($AC66="","",IF($AG66=0,$AC66,($AC66/$D66)*$AF66))</f>
        <v/>
      </c>
      <c r="AI66" s="287" t="str">
        <f t="shared" si="21"/>
        <v/>
      </c>
      <c r="AJ66" s="7" t="str">
        <f t="shared" ref="AJ66:AJ129" si="55">IF($L66="Annulé",IF($V66&gt;=1,IF($J66&gt;40,1,""),""),"")</f>
        <v/>
      </c>
      <c r="AK66" s="292" t="str">
        <f t="shared" ref="AK66:AK129" si="56">IF($L66="Annulé",IF($V66&gt;=1,IF($J66&gt;=40,IF($W66="","",$D66*$W66*0.5),""),""),"")</f>
        <v/>
      </c>
      <c r="AL66" s="312">
        <f t="shared" si="22"/>
        <v>0</v>
      </c>
    </row>
    <row r="67" spans="1:38" x14ac:dyDescent="0.2">
      <c r="A67" s="311"/>
      <c r="D67" s="31" t="str">
        <f t="shared" si="39"/>
        <v/>
      </c>
      <c r="I67" s="71" t="str">
        <f t="shared" si="40"/>
        <v/>
      </c>
      <c r="J67" s="71">
        <f t="shared" si="41"/>
        <v>0</v>
      </c>
      <c r="K67" s="32" t="str">
        <f t="shared" si="42"/>
        <v/>
      </c>
      <c r="M67" s="48" t="str">
        <f t="shared" si="43"/>
        <v/>
      </c>
      <c r="N67" s="49" t="str">
        <f t="shared" si="44"/>
        <v/>
      </c>
      <c r="O67" s="48" t="str">
        <f t="shared" si="45"/>
        <v/>
      </c>
      <c r="P67" s="71" t="str">
        <f t="shared" si="46"/>
        <v/>
      </c>
      <c r="Q67" s="110" t="str">
        <f t="shared" si="34"/>
        <v/>
      </c>
      <c r="S67" s="68" t="str">
        <f t="shared" si="47"/>
        <v/>
      </c>
      <c r="T67" s="68" t="str">
        <f t="shared" si="35"/>
        <v/>
      </c>
      <c r="U67" s="110"/>
      <c r="W67" s="68" t="str">
        <f t="shared" si="36"/>
        <v/>
      </c>
      <c r="X67" s="68" t="str">
        <f t="shared" si="48"/>
        <v/>
      </c>
      <c r="Y67" s="48" t="str">
        <f t="shared" si="49"/>
        <v/>
      </c>
      <c r="Z67" s="68" t="str">
        <f t="shared" si="37"/>
        <v/>
      </c>
      <c r="AA67" s="111"/>
      <c r="AB67" s="68" t="str">
        <f t="shared" si="38"/>
        <v/>
      </c>
      <c r="AC67" s="70" t="str">
        <f t="shared" si="50"/>
        <v/>
      </c>
      <c r="AD67" s="72" t="str">
        <f t="shared" si="51"/>
        <v/>
      </c>
      <c r="AE67" s="313" t="str">
        <f t="shared" si="52"/>
        <v/>
      </c>
      <c r="AF67" s="297" t="str">
        <f t="shared" ref="AF67:AF130" ca="1" si="57">IF(MONTH($C67)=MONTH($B67),$D67,SUMPRODUCT(--(MONTH(ROW(INDIRECT($B67&amp;":"&amp;$C67)))=MONTH($B67))))</f>
        <v/>
      </c>
      <c r="AG67" s="277" t="str">
        <f t="shared" si="53"/>
        <v/>
      </c>
      <c r="AH67" s="287" t="str">
        <f t="shared" si="54"/>
        <v/>
      </c>
      <c r="AI67" s="287" t="str">
        <f t="shared" ref="AI67:AI130" si="58">IF($AC67="","",(IF(AG67=0,0,(AC67/D67)*AG67)))</f>
        <v/>
      </c>
      <c r="AJ67" s="7" t="str">
        <f t="shared" si="55"/>
        <v/>
      </c>
      <c r="AK67" s="292" t="str">
        <f t="shared" si="56"/>
        <v/>
      </c>
      <c r="AL67" s="312">
        <f t="shared" ref="AL67:AL130" si="59">IF(L67="Annulé",IF($A67="","",IF($O67="",0,IF($P67="",0,SUMPRODUCT($D67,$P67,$Q67)))+IF($R67="",0,IF($S67="",0,SUMPRODUCT($D67,$S67,$T67)))+IF($U67="",0,IF($V67="",0,SUMPRODUCT($D67,$V67,$W67)))+IF($X67="",0,IF($Y67="",0,SUMPRODUCT($D67,$Y67,$Z67)))-IF($AD67="",0,$AD67)+IF($AB67="",0,$AB67)),0)-IF($AK67="",0,$AK67)</f>
        <v>0</v>
      </c>
    </row>
    <row r="68" spans="1:38" x14ac:dyDescent="0.2">
      <c r="A68" s="311"/>
      <c r="D68" s="31" t="str">
        <f t="shared" si="39"/>
        <v/>
      </c>
      <c r="I68" s="71" t="str">
        <f t="shared" si="40"/>
        <v/>
      </c>
      <c r="J68" s="71">
        <f t="shared" si="41"/>
        <v>0</v>
      </c>
      <c r="K68" s="32" t="str">
        <f t="shared" si="42"/>
        <v/>
      </c>
      <c r="M68" s="48" t="str">
        <f t="shared" si="43"/>
        <v/>
      </c>
      <c r="N68" s="49" t="str">
        <f t="shared" si="44"/>
        <v/>
      </c>
      <c r="O68" s="48" t="str">
        <f t="shared" si="45"/>
        <v/>
      </c>
      <c r="P68" s="71" t="str">
        <f t="shared" si="46"/>
        <v/>
      </c>
      <c r="Q68" s="110" t="str">
        <f t="shared" ref="Q68:Q99" si="60">IF($O68="","",VLOOKUP($O68,Tarifs_2018,2,FALSE))</f>
        <v/>
      </c>
      <c r="S68" s="68" t="str">
        <f t="shared" si="47"/>
        <v/>
      </c>
      <c r="T68" s="68" t="str">
        <f t="shared" ref="T68:T99" si="61">IF($R68="","",VLOOKUP($R68,Tarifs_2018,3,FALSE))</f>
        <v/>
      </c>
      <c r="U68" s="110"/>
      <c r="W68" s="68" t="str">
        <f t="shared" ref="W68:W99" si="62">IF($U68="","",VLOOKUP($U68,Tarifs_2018,4,FALSE))</f>
        <v/>
      </c>
      <c r="X68" s="68" t="str">
        <f t="shared" si="48"/>
        <v/>
      </c>
      <c r="Y68" s="48" t="str">
        <f t="shared" si="49"/>
        <v/>
      </c>
      <c r="Z68" s="68" t="str">
        <f t="shared" ref="Z68:Z99" si="63">IF($X68="","",VLOOKUP($X68,Tarifs_2018,5,FALSE))</f>
        <v/>
      </c>
      <c r="AA68" s="111"/>
      <c r="AB68" s="68" t="str">
        <f t="shared" ref="AB68:AB99" si="64">IF($D68="","",IF($AA68="","",SUMPRODUCT($AA68,$D68,Taxe)))</f>
        <v/>
      </c>
      <c r="AC68" s="70" t="str">
        <f t="shared" si="50"/>
        <v/>
      </c>
      <c r="AD68" s="72" t="str">
        <f t="shared" si="51"/>
        <v/>
      </c>
      <c r="AE68" s="313" t="str">
        <f t="shared" si="52"/>
        <v/>
      </c>
      <c r="AF68" s="297" t="str">
        <f t="shared" ca="1" si="57"/>
        <v/>
      </c>
      <c r="AG68" s="277" t="str">
        <f t="shared" si="53"/>
        <v/>
      </c>
      <c r="AH68" s="287" t="str">
        <f t="shared" si="54"/>
        <v/>
      </c>
      <c r="AI68" s="287" t="str">
        <f t="shared" si="58"/>
        <v/>
      </c>
      <c r="AJ68" s="7" t="str">
        <f t="shared" si="55"/>
        <v/>
      </c>
      <c r="AK68" s="292" t="str">
        <f t="shared" si="56"/>
        <v/>
      </c>
      <c r="AL68" s="312">
        <f t="shared" si="59"/>
        <v>0</v>
      </c>
    </row>
    <row r="69" spans="1:38" x14ac:dyDescent="0.2">
      <c r="A69" s="311"/>
      <c r="D69" s="31" t="str">
        <f t="shared" si="39"/>
        <v/>
      </c>
      <c r="I69" s="71" t="str">
        <f t="shared" si="40"/>
        <v/>
      </c>
      <c r="J69" s="71">
        <f t="shared" si="41"/>
        <v>0</v>
      </c>
      <c r="K69" s="32" t="str">
        <f t="shared" si="42"/>
        <v/>
      </c>
      <c r="M69" s="48" t="str">
        <f t="shared" si="43"/>
        <v/>
      </c>
      <c r="N69" s="49" t="str">
        <f t="shared" si="44"/>
        <v/>
      </c>
      <c r="O69" s="48" t="str">
        <f t="shared" si="45"/>
        <v/>
      </c>
      <c r="P69" s="71" t="str">
        <f t="shared" si="46"/>
        <v/>
      </c>
      <c r="Q69" s="110" t="str">
        <f t="shared" si="60"/>
        <v/>
      </c>
      <c r="S69" s="68" t="str">
        <f t="shared" si="47"/>
        <v/>
      </c>
      <c r="T69" s="68" t="str">
        <f t="shared" si="61"/>
        <v/>
      </c>
      <c r="U69" s="110"/>
      <c r="W69" s="68" t="str">
        <f t="shared" si="62"/>
        <v/>
      </c>
      <c r="X69" s="68" t="str">
        <f t="shared" si="48"/>
        <v/>
      </c>
      <c r="Y69" s="48" t="str">
        <f t="shared" si="49"/>
        <v/>
      </c>
      <c r="Z69" s="68" t="str">
        <f t="shared" si="63"/>
        <v/>
      </c>
      <c r="AA69" s="111"/>
      <c r="AB69" s="68" t="str">
        <f t="shared" si="64"/>
        <v/>
      </c>
      <c r="AC69" s="70" t="str">
        <f t="shared" si="50"/>
        <v/>
      </c>
      <c r="AD69" s="72" t="str">
        <f t="shared" si="51"/>
        <v/>
      </c>
      <c r="AE69" s="313" t="str">
        <f t="shared" si="52"/>
        <v/>
      </c>
      <c r="AF69" s="297" t="str">
        <f t="shared" ca="1" si="57"/>
        <v/>
      </c>
      <c r="AG69" s="277" t="str">
        <f t="shared" si="53"/>
        <v/>
      </c>
      <c r="AH69" s="287" t="str">
        <f t="shared" si="54"/>
        <v/>
      </c>
      <c r="AI69" s="287" t="str">
        <f t="shared" si="58"/>
        <v/>
      </c>
      <c r="AJ69" s="7" t="str">
        <f t="shared" si="55"/>
        <v/>
      </c>
      <c r="AK69" s="292" t="str">
        <f t="shared" si="56"/>
        <v/>
      </c>
      <c r="AL69" s="312">
        <f t="shared" si="59"/>
        <v>0</v>
      </c>
    </row>
    <row r="70" spans="1:38" x14ac:dyDescent="0.2">
      <c r="A70" s="311"/>
      <c r="D70" s="31" t="str">
        <f t="shared" si="39"/>
        <v/>
      </c>
      <c r="I70" s="71" t="str">
        <f t="shared" si="40"/>
        <v/>
      </c>
      <c r="J70" s="71">
        <f t="shared" si="41"/>
        <v>0</v>
      </c>
      <c r="K70" s="32" t="str">
        <f t="shared" si="42"/>
        <v/>
      </c>
      <c r="M70" s="48" t="str">
        <f t="shared" si="43"/>
        <v/>
      </c>
      <c r="N70" s="49" t="str">
        <f t="shared" si="44"/>
        <v/>
      </c>
      <c r="O70" s="48" t="str">
        <f t="shared" si="45"/>
        <v/>
      </c>
      <c r="P70" s="71" t="str">
        <f t="shared" si="46"/>
        <v/>
      </c>
      <c r="Q70" s="110" t="str">
        <f t="shared" si="60"/>
        <v/>
      </c>
      <c r="S70" s="68" t="str">
        <f t="shared" si="47"/>
        <v/>
      </c>
      <c r="T70" s="68" t="str">
        <f t="shared" si="61"/>
        <v/>
      </c>
      <c r="U70" s="110"/>
      <c r="W70" s="68" t="str">
        <f t="shared" si="62"/>
        <v/>
      </c>
      <c r="X70" s="68" t="str">
        <f t="shared" si="48"/>
        <v/>
      </c>
      <c r="Y70" s="48" t="str">
        <f t="shared" si="49"/>
        <v/>
      </c>
      <c r="Z70" s="68" t="str">
        <f t="shared" si="63"/>
        <v/>
      </c>
      <c r="AA70" s="111"/>
      <c r="AB70" s="68" t="str">
        <f t="shared" si="64"/>
        <v/>
      </c>
      <c r="AC70" s="70" t="str">
        <f t="shared" si="50"/>
        <v/>
      </c>
      <c r="AD70" s="72" t="str">
        <f t="shared" si="51"/>
        <v/>
      </c>
      <c r="AE70" s="313" t="str">
        <f t="shared" si="52"/>
        <v/>
      </c>
      <c r="AF70" s="297" t="str">
        <f t="shared" ca="1" si="57"/>
        <v/>
      </c>
      <c r="AG70" s="277" t="str">
        <f t="shared" si="53"/>
        <v/>
      </c>
      <c r="AH70" s="287" t="str">
        <f t="shared" si="54"/>
        <v/>
      </c>
      <c r="AI70" s="287" t="str">
        <f t="shared" si="58"/>
        <v/>
      </c>
      <c r="AJ70" s="7" t="str">
        <f t="shared" si="55"/>
        <v/>
      </c>
      <c r="AK70" s="292" t="str">
        <f t="shared" si="56"/>
        <v/>
      </c>
      <c r="AL70" s="312">
        <f t="shared" si="59"/>
        <v>0</v>
      </c>
    </row>
    <row r="71" spans="1:38" x14ac:dyDescent="0.2">
      <c r="A71" s="311"/>
      <c r="D71" s="31" t="str">
        <f t="shared" si="39"/>
        <v/>
      </c>
      <c r="I71" s="71" t="str">
        <f t="shared" si="40"/>
        <v/>
      </c>
      <c r="J71" s="71">
        <f t="shared" si="41"/>
        <v>0</v>
      </c>
      <c r="K71" s="32" t="str">
        <f t="shared" si="42"/>
        <v/>
      </c>
      <c r="M71" s="48" t="str">
        <f t="shared" si="43"/>
        <v/>
      </c>
      <c r="N71" s="49" t="str">
        <f t="shared" si="44"/>
        <v/>
      </c>
      <c r="O71" s="48" t="str">
        <f t="shared" si="45"/>
        <v/>
      </c>
      <c r="P71" s="71" t="str">
        <f t="shared" si="46"/>
        <v/>
      </c>
      <c r="Q71" s="110" t="str">
        <f t="shared" si="60"/>
        <v/>
      </c>
      <c r="S71" s="68" t="str">
        <f t="shared" si="47"/>
        <v/>
      </c>
      <c r="T71" s="68" t="str">
        <f t="shared" si="61"/>
        <v/>
      </c>
      <c r="U71" s="110"/>
      <c r="W71" s="68" t="str">
        <f t="shared" si="62"/>
        <v/>
      </c>
      <c r="X71" s="68" t="str">
        <f t="shared" si="48"/>
        <v/>
      </c>
      <c r="Y71" s="48" t="str">
        <f t="shared" si="49"/>
        <v/>
      </c>
      <c r="Z71" s="68" t="str">
        <f t="shared" si="63"/>
        <v/>
      </c>
      <c r="AA71" s="111"/>
      <c r="AB71" s="68" t="str">
        <f t="shared" si="64"/>
        <v/>
      </c>
      <c r="AC71" s="70" t="str">
        <f t="shared" si="50"/>
        <v/>
      </c>
      <c r="AD71" s="72" t="str">
        <f t="shared" si="51"/>
        <v/>
      </c>
      <c r="AE71" s="313" t="str">
        <f t="shared" si="52"/>
        <v/>
      </c>
      <c r="AF71" s="297" t="str">
        <f t="shared" ca="1" si="57"/>
        <v/>
      </c>
      <c r="AG71" s="277" t="str">
        <f t="shared" si="53"/>
        <v/>
      </c>
      <c r="AH71" s="287" t="str">
        <f t="shared" si="54"/>
        <v/>
      </c>
      <c r="AI71" s="287" t="str">
        <f t="shared" si="58"/>
        <v/>
      </c>
      <c r="AJ71" s="7" t="str">
        <f t="shared" si="55"/>
        <v/>
      </c>
      <c r="AK71" s="292" t="str">
        <f t="shared" si="56"/>
        <v/>
      </c>
      <c r="AL71" s="312">
        <f t="shared" si="59"/>
        <v>0</v>
      </c>
    </row>
    <row r="72" spans="1:38" x14ac:dyDescent="0.2">
      <c r="A72" s="311"/>
      <c r="D72" s="31" t="str">
        <f t="shared" ref="D72:D103" si="65">IF($B72="","",IF($C72="","",DATEDIF($B72,$C72,"D")))</f>
        <v/>
      </c>
      <c r="I72" s="71" t="str">
        <f t="shared" ref="I72:I103" si="66">IF($G72&amp;$H72="","",IF($E72="","",IF($G72="","0",SUMPRODUCT($G72,$D72))+IF($F72="","0",IF($H72="","0",SUMPRODUCT($H72,$D72)))))</f>
        <v/>
      </c>
      <c r="J72" s="71">
        <f t="shared" ref="J72:J103" si="67">IF($E72&amp;$F72="0","",SUM($E72:$F72))</f>
        <v>0</v>
      </c>
      <c r="K72" s="32" t="str">
        <f t="shared" ref="K72:K103" si="68">IF($D72="","",IF($J72="","",$D72*$J72))</f>
        <v/>
      </c>
      <c r="M72" s="48" t="str">
        <f t="shared" ref="M72:M103" si="69">IF($A72="","",IF(VLOOKUP($A72,Données,5,FALSE)="","",VLOOKUP($A72,Données,5,FALSE)))</f>
        <v/>
      </c>
      <c r="N72" s="49" t="str">
        <f t="shared" ref="N72:N103" si="70">IF($A72="","",IF(VLOOKUP($A72,Données,6,FALSE)="","",VLOOKUP($A72,Données,6,FALSE)))</f>
        <v/>
      </c>
      <c r="O72" s="48" t="str">
        <f t="shared" ref="O72:O103" si="71">IF($E72="","",IF($J72&gt;=60,$E72-3,IF($J72&gt;=42,$E72-2,IF($J72&gt;=21,$E72-1,$E72))))</f>
        <v/>
      </c>
      <c r="P72" s="71" t="str">
        <f t="shared" ref="P72:P103" si="72">IF($F72="","",$F72)</f>
        <v/>
      </c>
      <c r="Q72" s="110" t="str">
        <f t="shared" si="60"/>
        <v/>
      </c>
      <c r="S72" s="68" t="str">
        <f t="shared" ref="S72:S103" si="73">IF($Q72="","",VLOOKUP($Q72,Tarifs,2,FALSE))</f>
        <v/>
      </c>
      <c r="T72" s="68" t="str">
        <f t="shared" si="61"/>
        <v/>
      </c>
      <c r="U72" s="110"/>
      <c r="W72" s="68" t="str">
        <f t="shared" si="62"/>
        <v/>
      </c>
      <c r="X72" s="68" t="str">
        <f t="shared" ref="X72:X103" si="74">IF($U72="","",VLOOKUP($U72,Tarifs,3,FALSE))</f>
        <v/>
      </c>
      <c r="Y72" s="48" t="str">
        <f t="shared" ref="Y72:Y103" si="75">IF($L72="Annulé",0,(IF($E72="","",SUM($E72-$O72))))</f>
        <v/>
      </c>
      <c r="Z72" s="68" t="str">
        <f t="shared" si="63"/>
        <v/>
      </c>
      <c r="AA72" s="111"/>
      <c r="AB72" s="68" t="str">
        <f t="shared" si="64"/>
        <v/>
      </c>
      <c r="AC72" s="70" t="str">
        <f t="shared" ref="AC72:AC103" si="76">IF(L72="Annulé",0,IF(L72="Sans suite",0,IF($A72="","",IF($O72="",0,IF($P72="",0,SUMPRODUCT($D72,$P72,$Q72)))+IF($R72="",0,IF($S72="",0,SUMPRODUCT($D72,$S72,$T72)))+IF($U72="",0,IF($V72="",0,SUMPRODUCT($D72,$V72,$W72)))+IF($X72="",0,IF($Y72="",0,SUMPRODUCT($D72,$Y72,$Z72)))-IF($AD72="",0,$AD72)+IF($AB72="",0,$AB72))))</f>
        <v/>
      </c>
      <c r="AD72" s="72" t="str">
        <f t="shared" ref="AD72:AD103" si="77">IF($L72="Annulé","",IF($V72&gt;=1,IF($J72&gt;40,IF($W72="","",$D72*$W72*0.5),""),""))</f>
        <v/>
      </c>
      <c r="AE72" s="313" t="str">
        <f t="shared" ref="AE72:AE103" si="78">IF($A72="","",$A72)</f>
        <v/>
      </c>
      <c r="AF72" s="297" t="str">
        <f t="shared" ca="1" si="57"/>
        <v/>
      </c>
      <c r="AG72" s="277" t="str">
        <f t="shared" si="53"/>
        <v/>
      </c>
      <c r="AH72" s="287" t="str">
        <f t="shared" si="54"/>
        <v/>
      </c>
      <c r="AI72" s="287" t="str">
        <f t="shared" si="58"/>
        <v/>
      </c>
      <c r="AJ72" s="7" t="str">
        <f t="shared" si="55"/>
        <v/>
      </c>
      <c r="AK72" s="292" t="str">
        <f t="shared" si="56"/>
        <v/>
      </c>
      <c r="AL72" s="312">
        <f t="shared" si="59"/>
        <v>0</v>
      </c>
    </row>
    <row r="73" spans="1:38" x14ac:dyDescent="0.2">
      <c r="A73" s="311"/>
      <c r="D73" s="31" t="str">
        <f t="shared" si="65"/>
        <v/>
      </c>
      <c r="I73" s="71" t="str">
        <f t="shared" si="66"/>
        <v/>
      </c>
      <c r="J73" s="71">
        <f t="shared" si="67"/>
        <v>0</v>
      </c>
      <c r="K73" s="32" t="str">
        <f t="shared" si="68"/>
        <v/>
      </c>
      <c r="M73" s="48" t="str">
        <f t="shared" si="69"/>
        <v/>
      </c>
      <c r="N73" s="49" t="str">
        <f t="shared" si="70"/>
        <v/>
      </c>
      <c r="O73" s="48" t="str">
        <f t="shared" si="71"/>
        <v/>
      </c>
      <c r="P73" s="71" t="str">
        <f t="shared" si="72"/>
        <v/>
      </c>
      <c r="Q73" s="110" t="str">
        <f t="shared" si="60"/>
        <v/>
      </c>
      <c r="S73" s="68" t="str">
        <f t="shared" si="73"/>
        <v/>
      </c>
      <c r="T73" s="68" t="str">
        <f t="shared" si="61"/>
        <v/>
      </c>
      <c r="U73" s="110"/>
      <c r="W73" s="68" t="str">
        <f t="shared" si="62"/>
        <v/>
      </c>
      <c r="X73" s="68" t="str">
        <f t="shared" si="74"/>
        <v/>
      </c>
      <c r="Y73" s="48" t="str">
        <f t="shared" si="75"/>
        <v/>
      </c>
      <c r="Z73" s="68" t="str">
        <f t="shared" si="63"/>
        <v/>
      </c>
      <c r="AA73" s="111"/>
      <c r="AB73" s="68" t="str">
        <f t="shared" si="64"/>
        <v/>
      </c>
      <c r="AC73" s="70" t="str">
        <f t="shared" si="76"/>
        <v/>
      </c>
      <c r="AD73" s="72" t="str">
        <f t="shared" si="77"/>
        <v/>
      </c>
      <c r="AE73" s="313" t="str">
        <f t="shared" si="78"/>
        <v/>
      </c>
      <c r="AF73" s="297" t="str">
        <f t="shared" ca="1" si="57"/>
        <v/>
      </c>
      <c r="AG73" s="277" t="str">
        <f t="shared" si="53"/>
        <v/>
      </c>
      <c r="AH73" s="287" t="str">
        <f t="shared" si="54"/>
        <v/>
      </c>
      <c r="AI73" s="287" t="str">
        <f t="shared" si="58"/>
        <v/>
      </c>
      <c r="AJ73" s="7" t="str">
        <f t="shared" si="55"/>
        <v/>
      </c>
      <c r="AK73" s="292" t="str">
        <f t="shared" si="56"/>
        <v/>
      </c>
      <c r="AL73" s="312">
        <f t="shared" si="59"/>
        <v>0</v>
      </c>
    </row>
    <row r="74" spans="1:38" x14ac:dyDescent="0.2">
      <c r="A74" s="311"/>
      <c r="D74" s="31" t="str">
        <f t="shared" si="65"/>
        <v/>
      </c>
      <c r="I74" s="71" t="str">
        <f t="shared" si="66"/>
        <v/>
      </c>
      <c r="J74" s="71">
        <f t="shared" si="67"/>
        <v>0</v>
      </c>
      <c r="K74" s="32" t="str">
        <f t="shared" si="68"/>
        <v/>
      </c>
      <c r="M74" s="48" t="str">
        <f t="shared" si="69"/>
        <v/>
      </c>
      <c r="N74" s="49" t="str">
        <f t="shared" si="70"/>
        <v/>
      </c>
      <c r="O74" s="48" t="str">
        <f t="shared" si="71"/>
        <v/>
      </c>
      <c r="P74" s="71" t="str">
        <f t="shared" si="72"/>
        <v/>
      </c>
      <c r="Q74" s="110" t="str">
        <f t="shared" si="60"/>
        <v/>
      </c>
      <c r="S74" s="68" t="str">
        <f t="shared" si="73"/>
        <v/>
      </c>
      <c r="T74" s="68" t="str">
        <f t="shared" si="61"/>
        <v/>
      </c>
      <c r="U74" s="110"/>
      <c r="W74" s="68" t="str">
        <f t="shared" si="62"/>
        <v/>
      </c>
      <c r="X74" s="68" t="str">
        <f t="shared" si="74"/>
        <v/>
      </c>
      <c r="Y74" s="48" t="str">
        <f t="shared" si="75"/>
        <v/>
      </c>
      <c r="Z74" s="68" t="str">
        <f t="shared" si="63"/>
        <v/>
      </c>
      <c r="AA74" s="111"/>
      <c r="AB74" s="68" t="str">
        <f t="shared" si="64"/>
        <v/>
      </c>
      <c r="AC74" s="70" t="str">
        <f t="shared" si="76"/>
        <v/>
      </c>
      <c r="AD74" s="72" t="str">
        <f t="shared" si="77"/>
        <v/>
      </c>
      <c r="AE74" s="313" t="str">
        <f t="shared" si="78"/>
        <v/>
      </c>
      <c r="AF74" s="297" t="str">
        <f t="shared" ca="1" si="57"/>
        <v/>
      </c>
      <c r="AG74" s="277" t="str">
        <f t="shared" si="53"/>
        <v/>
      </c>
      <c r="AH74" s="287" t="str">
        <f t="shared" si="54"/>
        <v/>
      </c>
      <c r="AI74" s="287" t="str">
        <f t="shared" si="58"/>
        <v/>
      </c>
      <c r="AJ74" s="7" t="str">
        <f t="shared" si="55"/>
        <v/>
      </c>
      <c r="AK74" s="292" t="str">
        <f t="shared" si="56"/>
        <v/>
      </c>
      <c r="AL74" s="312">
        <f t="shared" si="59"/>
        <v>0</v>
      </c>
    </row>
    <row r="75" spans="1:38" x14ac:dyDescent="0.2">
      <c r="A75" s="311"/>
      <c r="D75" s="31" t="str">
        <f t="shared" si="65"/>
        <v/>
      </c>
      <c r="I75" s="71" t="str">
        <f t="shared" si="66"/>
        <v/>
      </c>
      <c r="J75" s="71">
        <f t="shared" si="67"/>
        <v>0</v>
      </c>
      <c r="K75" s="32" t="str">
        <f t="shared" si="68"/>
        <v/>
      </c>
      <c r="M75" s="48" t="str">
        <f t="shared" si="69"/>
        <v/>
      </c>
      <c r="N75" s="49" t="str">
        <f t="shared" si="70"/>
        <v/>
      </c>
      <c r="O75" s="48" t="str">
        <f t="shared" si="71"/>
        <v/>
      </c>
      <c r="P75" s="71" t="str">
        <f t="shared" si="72"/>
        <v/>
      </c>
      <c r="Q75" s="110" t="str">
        <f t="shared" si="60"/>
        <v/>
      </c>
      <c r="S75" s="68" t="str">
        <f t="shared" si="73"/>
        <v/>
      </c>
      <c r="T75" s="68" t="str">
        <f t="shared" si="61"/>
        <v/>
      </c>
      <c r="U75" s="110"/>
      <c r="W75" s="68" t="str">
        <f t="shared" si="62"/>
        <v/>
      </c>
      <c r="X75" s="68" t="str">
        <f t="shared" si="74"/>
        <v/>
      </c>
      <c r="Y75" s="48" t="str">
        <f t="shared" si="75"/>
        <v/>
      </c>
      <c r="Z75" s="68" t="str">
        <f t="shared" si="63"/>
        <v/>
      </c>
      <c r="AA75" s="111"/>
      <c r="AB75" s="68" t="str">
        <f t="shared" si="64"/>
        <v/>
      </c>
      <c r="AC75" s="70" t="str">
        <f t="shared" si="76"/>
        <v/>
      </c>
      <c r="AD75" s="72" t="str">
        <f t="shared" si="77"/>
        <v/>
      </c>
      <c r="AE75" s="313" t="str">
        <f t="shared" si="78"/>
        <v/>
      </c>
      <c r="AF75" s="297" t="str">
        <f t="shared" ca="1" si="57"/>
        <v/>
      </c>
      <c r="AG75" s="277" t="str">
        <f t="shared" si="53"/>
        <v/>
      </c>
      <c r="AH75" s="287" t="str">
        <f t="shared" si="54"/>
        <v/>
      </c>
      <c r="AI75" s="287" t="str">
        <f t="shared" si="58"/>
        <v/>
      </c>
      <c r="AJ75" s="7" t="str">
        <f t="shared" si="55"/>
        <v/>
      </c>
      <c r="AK75" s="292" t="str">
        <f t="shared" si="56"/>
        <v/>
      </c>
      <c r="AL75" s="312">
        <f t="shared" si="59"/>
        <v>0</v>
      </c>
    </row>
    <row r="76" spans="1:38" x14ac:dyDescent="0.2">
      <c r="A76" s="311"/>
      <c r="D76" s="31" t="str">
        <f t="shared" si="65"/>
        <v/>
      </c>
      <c r="I76" s="71" t="str">
        <f t="shared" si="66"/>
        <v/>
      </c>
      <c r="J76" s="71">
        <f t="shared" si="67"/>
        <v>0</v>
      </c>
      <c r="K76" s="32" t="str">
        <f t="shared" si="68"/>
        <v/>
      </c>
      <c r="M76" s="48" t="str">
        <f t="shared" si="69"/>
        <v/>
      </c>
      <c r="N76" s="49" t="str">
        <f t="shared" si="70"/>
        <v/>
      </c>
      <c r="O76" s="48" t="str">
        <f t="shared" si="71"/>
        <v/>
      </c>
      <c r="P76" s="71" t="str">
        <f t="shared" si="72"/>
        <v/>
      </c>
      <c r="Q76" s="110" t="str">
        <f t="shared" si="60"/>
        <v/>
      </c>
      <c r="S76" s="68" t="str">
        <f t="shared" si="73"/>
        <v/>
      </c>
      <c r="T76" s="68" t="str">
        <f t="shared" si="61"/>
        <v/>
      </c>
      <c r="U76" s="110"/>
      <c r="W76" s="68" t="str">
        <f t="shared" si="62"/>
        <v/>
      </c>
      <c r="X76" s="68" t="str">
        <f t="shared" si="74"/>
        <v/>
      </c>
      <c r="Y76" s="48" t="str">
        <f t="shared" si="75"/>
        <v/>
      </c>
      <c r="Z76" s="68" t="str">
        <f t="shared" si="63"/>
        <v/>
      </c>
      <c r="AA76" s="111"/>
      <c r="AB76" s="68" t="str">
        <f t="shared" si="64"/>
        <v/>
      </c>
      <c r="AC76" s="70" t="str">
        <f t="shared" si="76"/>
        <v/>
      </c>
      <c r="AD76" s="72" t="str">
        <f t="shared" si="77"/>
        <v/>
      </c>
      <c r="AE76" s="313" t="str">
        <f t="shared" si="78"/>
        <v/>
      </c>
      <c r="AF76" s="297" t="str">
        <f t="shared" ca="1" si="57"/>
        <v/>
      </c>
      <c r="AG76" s="277" t="str">
        <f t="shared" si="53"/>
        <v/>
      </c>
      <c r="AH76" s="287" t="str">
        <f t="shared" si="54"/>
        <v/>
      </c>
      <c r="AI76" s="287" t="str">
        <f t="shared" si="58"/>
        <v/>
      </c>
      <c r="AJ76" s="7" t="str">
        <f t="shared" si="55"/>
        <v/>
      </c>
      <c r="AK76" s="292" t="str">
        <f t="shared" si="56"/>
        <v/>
      </c>
      <c r="AL76" s="312">
        <f t="shared" si="59"/>
        <v>0</v>
      </c>
    </row>
    <row r="77" spans="1:38" x14ac:dyDescent="0.2">
      <c r="A77" s="311"/>
      <c r="D77" s="31" t="str">
        <f t="shared" si="65"/>
        <v/>
      </c>
      <c r="I77" s="71" t="str">
        <f t="shared" si="66"/>
        <v/>
      </c>
      <c r="J77" s="71">
        <f t="shared" si="67"/>
        <v>0</v>
      </c>
      <c r="K77" s="32" t="str">
        <f t="shared" si="68"/>
        <v/>
      </c>
      <c r="M77" s="48" t="str">
        <f t="shared" si="69"/>
        <v/>
      </c>
      <c r="N77" s="49" t="str">
        <f t="shared" si="70"/>
        <v/>
      </c>
      <c r="O77" s="48" t="str">
        <f t="shared" si="71"/>
        <v/>
      </c>
      <c r="P77" s="71" t="str">
        <f t="shared" si="72"/>
        <v/>
      </c>
      <c r="Q77" s="110" t="str">
        <f t="shared" si="60"/>
        <v/>
      </c>
      <c r="S77" s="68" t="str">
        <f t="shared" si="73"/>
        <v/>
      </c>
      <c r="T77" s="68" t="str">
        <f t="shared" si="61"/>
        <v/>
      </c>
      <c r="U77" s="110"/>
      <c r="W77" s="68" t="str">
        <f t="shared" si="62"/>
        <v/>
      </c>
      <c r="X77" s="68" t="str">
        <f t="shared" si="74"/>
        <v/>
      </c>
      <c r="Y77" s="48" t="str">
        <f t="shared" si="75"/>
        <v/>
      </c>
      <c r="Z77" s="68" t="str">
        <f t="shared" si="63"/>
        <v/>
      </c>
      <c r="AA77" s="111"/>
      <c r="AB77" s="68" t="str">
        <f t="shared" si="64"/>
        <v/>
      </c>
      <c r="AC77" s="70" t="str">
        <f t="shared" si="76"/>
        <v/>
      </c>
      <c r="AD77" s="72" t="str">
        <f t="shared" si="77"/>
        <v/>
      </c>
      <c r="AE77" s="313" t="str">
        <f t="shared" si="78"/>
        <v/>
      </c>
      <c r="AF77" s="297" t="str">
        <f t="shared" ca="1" si="57"/>
        <v/>
      </c>
      <c r="AG77" s="277" t="str">
        <f t="shared" si="53"/>
        <v/>
      </c>
      <c r="AH77" s="287" t="str">
        <f t="shared" si="54"/>
        <v/>
      </c>
      <c r="AI77" s="287" t="str">
        <f t="shared" si="58"/>
        <v/>
      </c>
      <c r="AJ77" s="7" t="str">
        <f t="shared" si="55"/>
        <v/>
      </c>
      <c r="AK77" s="292" t="str">
        <f t="shared" si="56"/>
        <v/>
      </c>
      <c r="AL77" s="312">
        <f t="shared" si="59"/>
        <v>0</v>
      </c>
    </row>
    <row r="78" spans="1:38" x14ac:dyDescent="0.2">
      <c r="A78" s="311"/>
      <c r="D78" s="31" t="str">
        <f t="shared" si="65"/>
        <v/>
      </c>
      <c r="I78" s="71" t="str">
        <f t="shared" si="66"/>
        <v/>
      </c>
      <c r="J78" s="71">
        <f t="shared" si="67"/>
        <v>0</v>
      </c>
      <c r="K78" s="32" t="str">
        <f t="shared" si="68"/>
        <v/>
      </c>
      <c r="M78" s="48" t="str">
        <f t="shared" si="69"/>
        <v/>
      </c>
      <c r="N78" s="49" t="str">
        <f t="shared" si="70"/>
        <v/>
      </c>
      <c r="O78" s="48" t="str">
        <f t="shared" si="71"/>
        <v/>
      </c>
      <c r="P78" s="71" t="str">
        <f t="shared" si="72"/>
        <v/>
      </c>
      <c r="Q78" s="110" t="str">
        <f t="shared" si="60"/>
        <v/>
      </c>
      <c r="S78" s="68" t="str">
        <f t="shared" si="73"/>
        <v/>
      </c>
      <c r="T78" s="68" t="str">
        <f t="shared" si="61"/>
        <v/>
      </c>
      <c r="U78" s="110"/>
      <c r="W78" s="68" t="str">
        <f t="shared" si="62"/>
        <v/>
      </c>
      <c r="X78" s="68" t="str">
        <f t="shared" si="74"/>
        <v/>
      </c>
      <c r="Y78" s="48" t="str">
        <f t="shared" si="75"/>
        <v/>
      </c>
      <c r="Z78" s="68" t="str">
        <f t="shared" si="63"/>
        <v/>
      </c>
      <c r="AA78" s="111"/>
      <c r="AB78" s="68" t="str">
        <f t="shared" si="64"/>
        <v/>
      </c>
      <c r="AC78" s="70" t="str">
        <f t="shared" si="76"/>
        <v/>
      </c>
      <c r="AD78" s="72" t="str">
        <f t="shared" si="77"/>
        <v/>
      </c>
      <c r="AE78" s="313" t="str">
        <f t="shared" si="78"/>
        <v/>
      </c>
      <c r="AF78" s="297" t="str">
        <f t="shared" ca="1" si="57"/>
        <v/>
      </c>
      <c r="AG78" s="277" t="str">
        <f t="shared" si="53"/>
        <v/>
      </c>
      <c r="AH78" s="287" t="str">
        <f t="shared" si="54"/>
        <v/>
      </c>
      <c r="AI78" s="287" t="str">
        <f t="shared" si="58"/>
        <v/>
      </c>
      <c r="AJ78" s="7" t="str">
        <f t="shared" si="55"/>
        <v/>
      </c>
      <c r="AK78" s="292" t="str">
        <f t="shared" si="56"/>
        <v/>
      </c>
      <c r="AL78" s="312">
        <f t="shared" si="59"/>
        <v>0</v>
      </c>
    </row>
    <row r="79" spans="1:38" x14ac:dyDescent="0.2">
      <c r="A79" s="311"/>
      <c r="D79" s="31" t="str">
        <f t="shared" si="65"/>
        <v/>
      </c>
      <c r="I79" s="71" t="str">
        <f t="shared" si="66"/>
        <v/>
      </c>
      <c r="J79" s="71">
        <f t="shared" si="67"/>
        <v>0</v>
      </c>
      <c r="K79" s="32" t="str">
        <f t="shared" si="68"/>
        <v/>
      </c>
      <c r="M79" s="48" t="str">
        <f t="shared" si="69"/>
        <v/>
      </c>
      <c r="N79" s="49" t="str">
        <f t="shared" si="70"/>
        <v/>
      </c>
      <c r="O79" s="48" t="str">
        <f t="shared" si="71"/>
        <v/>
      </c>
      <c r="P79" s="71" t="str">
        <f t="shared" si="72"/>
        <v/>
      </c>
      <c r="Q79" s="110" t="str">
        <f t="shared" si="60"/>
        <v/>
      </c>
      <c r="S79" s="68" t="str">
        <f t="shared" si="73"/>
        <v/>
      </c>
      <c r="T79" s="68" t="str">
        <f t="shared" si="61"/>
        <v/>
      </c>
      <c r="U79" s="110"/>
      <c r="W79" s="68" t="str">
        <f t="shared" si="62"/>
        <v/>
      </c>
      <c r="X79" s="68" t="str">
        <f t="shared" si="74"/>
        <v/>
      </c>
      <c r="Y79" s="48" t="str">
        <f t="shared" si="75"/>
        <v/>
      </c>
      <c r="Z79" s="68" t="str">
        <f t="shared" si="63"/>
        <v/>
      </c>
      <c r="AA79" s="111"/>
      <c r="AB79" s="68" t="str">
        <f t="shared" si="64"/>
        <v/>
      </c>
      <c r="AC79" s="70" t="str">
        <f t="shared" si="76"/>
        <v/>
      </c>
      <c r="AD79" s="72" t="str">
        <f t="shared" si="77"/>
        <v/>
      </c>
      <c r="AE79" s="313" t="str">
        <f t="shared" si="78"/>
        <v/>
      </c>
      <c r="AF79" s="297" t="str">
        <f t="shared" ca="1" si="57"/>
        <v/>
      </c>
      <c r="AG79" s="277" t="str">
        <f t="shared" si="53"/>
        <v/>
      </c>
      <c r="AH79" s="287" t="str">
        <f t="shared" si="54"/>
        <v/>
      </c>
      <c r="AI79" s="287" t="str">
        <f t="shared" si="58"/>
        <v/>
      </c>
      <c r="AJ79" s="7" t="str">
        <f t="shared" si="55"/>
        <v/>
      </c>
      <c r="AK79" s="292" t="str">
        <f t="shared" si="56"/>
        <v/>
      </c>
      <c r="AL79" s="312">
        <f t="shared" si="59"/>
        <v>0</v>
      </c>
    </row>
    <row r="80" spans="1:38" x14ac:dyDescent="0.2">
      <c r="A80" s="311"/>
      <c r="D80" s="31" t="str">
        <f t="shared" si="65"/>
        <v/>
      </c>
      <c r="I80" s="71" t="str">
        <f t="shared" si="66"/>
        <v/>
      </c>
      <c r="J80" s="71">
        <f t="shared" si="67"/>
        <v>0</v>
      </c>
      <c r="K80" s="32" t="str">
        <f t="shared" si="68"/>
        <v/>
      </c>
      <c r="M80" s="48" t="str">
        <f t="shared" si="69"/>
        <v/>
      </c>
      <c r="N80" s="49" t="str">
        <f t="shared" si="70"/>
        <v/>
      </c>
      <c r="O80" s="48" t="str">
        <f t="shared" si="71"/>
        <v/>
      </c>
      <c r="P80" s="71" t="str">
        <f t="shared" si="72"/>
        <v/>
      </c>
      <c r="Q80" s="110" t="str">
        <f t="shared" si="60"/>
        <v/>
      </c>
      <c r="S80" s="68" t="str">
        <f t="shared" si="73"/>
        <v/>
      </c>
      <c r="T80" s="68" t="str">
        <f t="shared" si="61"/>
        <v/>
      </c>
      <c r="U80" s="110"/>
      <c r="W80" s="68" t="str">
        <f t="shared" si="62"/>
        <v/>
      </c>
      <c r="X80" s="68" t="str">
        <f t="shared" si="74"/>
        <v/>
      </c>
      <c r="Y80" s="48" t="str">
        <f t="shared" si="75"/>
        <v/>
      </c>
      <c r="Z80" s="68" t="str">
        <f t="shared" si="63"/>
        <v/>
      </c>
      <c r="AA80" s="111"/>
      <c r="AB80" s="68" t="str">
        <f t="shared" si="64"/>
        <v/>
      </c>
      <c r="AC80" s="70" t="str">
        <f t="shared" si="76"/>
        <v/>
      </c>
      <c r="AD80" s="72" t="str">
        <f t="shared" si="77"/>
        <v/>
      </c>
      <c r="AE80" s="313" t="str">
        <f t="shared" si="78"/>
        <v/>
      </c>
      <c r="AF80" s="297" t="str">
        <f t="shared" ca="1" si="57"/>
        <v/>
      </c>
      <c r="AG80" s="277" t="str">
        <f t="shared" si="53"/>
        <v/>
      </c>
      <c r="AH80" s="287" t="str">
        <f t="shared" si="54"/>
        <v/>
      </c>
      <c r="AI80" s="287" t="str">
        <f t="shared" si="58"/>
        <v/>
      </c>
      <c r="AJ80" s="7" t="str">
        <f t="shared" si="55"/>
        <v/>
      </c>
      <c r="AK80" s="292" t="str">
        <f t="shared" si="56"/>
        <v/>
      </c>
      <c r="AL80" s="312">
        <f t="shared" si="59"/>
        <v>0</v>
      </c>
    </row>
    <row r="81" spans="1:38" x14ac:dyDescent="0.2">
      <c r="A81" s="311"/>
      <c r="D81" s="31" t="str">
        <f t="shared" si="65"/>
        <v/>
      </c>
      <c r="I81" s="71" t="str">
        <f t="shared" si="66"/>
        <v/>
      </c>
      <c r="J81" s="71">
        <f t="shared" si="67"/>
        <v>0</v>
      </c>
      <c r="K81" s="32" t="str">
        <f t="shared" si="68"/>
        <v/>
      </c>
      <c r="M81" s="48" t="str">
        <f t="shared" si="69"/>
        <v/>
      </c>
      <c r="N81" s="49" t="str">
        <f t="shared" si="70"/>
        <v/>
      </c>
      <c r="O81" s="48" t="str">
        <f t="shared" si="71"/>
        <v/>
      </c>
      <c r="P81" s="71" t="str">
        <f t="shared" si="72"/>
        <v/>
      </c>
      <c r="Q81" s="110" t="str">
        <f t="shared" si="60"/>
        <v/>
      </c>
      <c r="S81" s="68" t="str">
        <f t="shared" si="73"/>
        <v/>
      </c>
      <c r="T81" s="68" t="str">
        <f t="shared" si="61"/>
        <v/>
      </c>
      <c r="U81" s="110"/>
      <c r="W81" s="68" t="str">
        <f t="shared" si="62"/>
        <v/>
      </c>
      <c r="X81" s="68" t="str">
        <f t="shared" si="74"/>
        <v/>
      </c>
      <c r="Y81" s="48" t="str">
        <f t="shared" si="75"/>
        <v/>
      </c>
      <c r="Z81" s="68" t="str">
        <f t="shared" si="63"/>
        <v/>
      </c>
      <c r="AA81" s="111"/>
      <c r="AB81" s="68" t="str">
        <f t="shared" si="64"/>
        <v/>
      </c>
      <c r="AC81" s="70" t="str">
        <f t="shared" si="76"/>
        <v/>
      </c>
      <c r="AD81" s="72" t="str">
        <f t="shared" si="77"/>
        <v/>
      </c>
      <c r="AE81" s="313" t="str">
        <f t="shared" si="78"/>
        <v/>
      </c>
      <c r="AF81" s="297" t="str">
        <f t="shared" ca="1" si="57"/>
        <v/>
      </c>
      <c r="AG81" s="277" t="str">
        <f t="shared" si="53"/>
        <v/>
      </c>
      <c r="AH81" s="287" t="str">
        <f t="shared" si="54"/>
        <v/>
      </c>
      <c r="AI81" s="287" t="str">
        <f t="shared" si="58"/>
        <v/>
      </c>
      <c r="AJ81" s="7" t="str">
        <f t="shared" si="55"/>
        <v/>
      </c>
      <c r="AK81" s="292" t="str">
        <f t="shared" si="56"/>
        <v/>
      </c>
      <c r="AL81" s="312">
        <f t="shared" si="59"/>
        <v>0</v>
      </c>
    </row>
    <row r="82" spans="1:38" x14ac:dyDescent="0.2">
      <c r="A82" s="311"/>
      <c r="D82" s="31" t="str">
        <f t="shared" si="65"/>
        <v/>
      </c>
      <c r="I82" s="71" t="str">
        <f t="shared" si="66"/>
        <v/>
      </c>
      <c r="J82" s="71">
        <f t="shared" si="67"/>
        <v>0</v>
      </c>
      <c r="K82" s="32" t="str">
        <f t="shared" si="68"/>
        <v/>
      </c>
      <c r="M82" s="48" t="str">
        <f t="shared" si="69"/>
        <v/>
      </c>
      <c r="N82" s="49" t="str">
        <f t="shared" si="70"/>
        <v/>
      </c>
      <c r="O82" s="48" t="str">
        <f t="shared" si="71"/>
        <v/>
      </c>
      <c r="P82" s="71" t="str">
        <f t="shared" si="72"/>
        <v/>
      </c>
      <c r="Q82" s="110" t="str">
        <f t="shared" si="60"/>
        <v/>
      </c>
      <c r="S82" s="68" t="str">
        <f t="shared" si="73"/>
        <v/>
      </c>
      <c r="T82" s="68" t="str">
        <f t="shared" si="61"/>
        <v/>
      </c>
      <c r="U82" s="110"/>
      <c r="W82" s="68" t="str">
        <f t="shared" si="62"/>
        <v/>
      </c>
      <c r="X82" s="68" t="str">
        <f t="shared" si="74"/>
        <v/>
      </c>
      <c r="Y82" s="48" t="str">
        <f t="shared" si="75"/>
        <v/>
      </c>
      <c r="Z82" s="68" t="str">
        <f t="shared" si="63"/>
        <v/>
      </c>
      <c r="AA82" s="111"/>
      <c r="AB82" s="68" t="str">
        <f t="shared" si="64"/>
        <v/>
      </c>
      <c r="AC82" s="70" t="str">
        <f t="shared" si="76"/>
        <v/>
      </c>
      <c r="AD82" s="72" t="str">
        <f t="shared" si="77"/>
        <v/>
      </c>
      <c r="AE82" s="313" t="str">
        <f t="shared" si="78"/>
        <v/>
      </c>
      <c r="AF82" s="297" t="str">
        <f t="shared" ca="1" si="57"/>
        <v/>
      </c>
      <c r="AG82" s="277" t="str">
        <f t="shared" si="53"/>
        <v/>
      </c>
      <c r="AH82" s="287" t="str">
        <f t="shared" si="54"/>
        <v/>
      </c>
      <c r="AI82" s="287" t="str">
        <f t="shared" si="58"/>
        <v/>
      </c>
      <c r="AJ82" s="7" t="str">
        <f t="shared" si="55"/>
        <v/>
      </c>
      <c r="AK82" s="292" t="str">
        <f t="shared" si="56"/>
        <v/>
      </c>
      <c r="AL82" s="312">
        <f t="shared" si="59"/>
        <v>0</v>
      </c>
    </row>
    <row r="83" spans="1:38" x14ac:dyDescent="0.2">
      <c r="A83" s="311"/>
      <c r="D83" s="31" t="str">
        <f t="shared" si="65"/>
        <v/>
      </c>
      <c r="I83" s="71" t="str">
        <f t="shared" si="66"/>
        <v/>
      </c>
      <c r="J83" s="71">
        <f t="shared" si="67"/>
        <v>0</v>
      </c>
      <c r="K83" s="32" t="str">
        <f t="shared" si="68"/>
        <v/>
      </c>
      <c r="M83" s="48" t="str">
        <f t="shared" si="69"/>
        <v/>
      </c>
      <c r="N83" s="49" t="str">
        <f t="shared" si="70"/>
        <v/>
      </c>
      <c r="O83" s="48" t="str">
        <f t="shared" si="71"/>
        <v/>
      </c>
      <c r="P83" s="71" t="str">
        <f t="shared" si="72"/>
        <v/>
      </c>
      <c r="Q83" s="110" t="str">
        <f t="shared" si="60"/>
        <v/>
      </c>
      <c r="S83" s="68" t="str">
        <f t="shared" si="73"/>
        <v/>
      </c>
      <c r="T83" s="68" t="str">
        <f t="shared" si="61"/>
        <v/>
      </c>
      <c r="U83" s="110"/>
      <c r="W83" s="68" t="str">
        <f t="shared" si="62"/>
        <v/>
      </c>
      <c r="X83" s="68" t="str">
        <f t="shared" si="74"/>
        <v/>
      </c>
      <c r="Y83" s="48" t="str">
        <f t="shared" si="75"/>
        <v/>
      </c>
      <c r="Z83" s="68" t="str">
        <f t="shared" si="63"/>
        <v/>
      </c>
      <c r="AA83" s="111"/>
      <c r="AB83" s="68" t="str">
        <f t="shared" si="64"/>
        <v/>
      </c>
      <c r="AC83" s="70" t="str">
        <f t="shared" si="76"/>
        <v/>
      </c>
      <c r="AD83" s="72" t="str">
        <f t="shared" si="77"/>
        <v/>
      </c>
      <c r="AE83" s="313" t="str">
        <f t="shared" si="78"/>
        <v/>
      </c>
      <c r="AF83" s="297" t="str">
        <f t="shared" ca="1" si="57"/>
        <v/>
      </c>
      <c r="AG83" s="277" t="str">
        <f t="shared" si="53"/>
        <v/>
      </c>
      <c r="AH83" s="287" t="str">
        <f t="shared" si="54"/>
        <v/>
      </c>
      <c r="AI83" s="287" t="str">
        <f t="shared" si="58"/>
        <v/>
      </c>
      <c r="AJ83" s="7" t="str">
        <f t="shared" si="55"/>
        <v/>
      </c>
      <c r="AK83" s="292" t="str">
        <f t="shared" si="56"/>
        <v/>
      </c>
      <c r="AL83" s="312">
        <f t="shared" si="59"/>
        <v>0</v>
      </c>
    </row>
    <row r="84" spans="1:38" x14ac:dyDescent="0.2">
      <c r="A84" s="311"/>
      <c r="D84" s="31" t="str">
        <f t="shared" si="65"/>
        <v/>
      </c>
      <c r="I84" s="71" t="str">
        <f t="shared" si="66"/>
        <v/>
      </c>
      <c r="J84" s="71">
        <f t="shared" si="67"/>
        <v>0</v>
      </c>
      <c r="K84" s="32" t="str">
        <f t="shared" si="68"/>
        <v/>
      </c>
      <c r="M84" s="48" t="str">
        <f t="shared" si="69"/>
        <v/>
      </c>
      <c r="N84" s="49" t="str">
        <f t="shared" si="70"/>
        <v/>
      </c>
      <c r="O84" s="48" t="str">
        <f t="shared" si="71"/>
        <v/>
      </c>
      <c r="P84" s="71" t="str">
        <f t="shared" si="72"/>
        <v/>
      </c>
      <c r="Q84" s="110" t="str">
        <f t="shared" si="60"/>
        <v/>
      </c>
      <c r="S84" s="68" t="str">
        <f t="shared" si="73"/>
        <v/>
      </c>
      <c r="T84" s="68" t="str">
        <f t="shared" si="61"/>
        <v/>
      </c>
      <c r="U84" s="110"/>
      <c r="W84" s="68" t="str">
        <f t="shared" si="62"/>
        <v/>
      </c>
      <c r="X84" s="68" t="str">
        <f t="shared" si="74"/>
        <v/>
      </c>
      <c r="Y84" s="48" t="str">
        <f t="shared" si="75"/>
        <v/>
      </c>
      <c r="Z84" s="68" t="str">
        <f t="shared" si="63"/>
        <v/>
      </c>
      <c r="AA84" s="111"/>
      <c r="AB84" s="68" t="str">
        <f t="shared" si="64"/>
        <v/>
      </c>
      <c r="AC84" s="70" t="str">
        <f t="shared" si="76"/>
        <v/>
      </c>
      <c r="AD84" s="72" t="str">
        <f t="shared" si="77"/>
        <v/>
      </c>
      <c r="AE84" s="313" t="str">
        <f t="shared" si="78"/>
        <v/>
      </c>
      <c r="AF84" s="297" t="str">
        <f t="shared" ca="1" si="57"/>
        <v/>
      </c>
      <c r="AG84" s="277" t="str">
        <f t="shared" si="53"/>
        <v/>
      </c>
      <c r="AH84" s="287" t="str">
        <f t="shared" si="54"/>
        <v/>
      </c>
      <c r="AI84" s="287" t="str">
        <f t="shared" si="58"/>
        <v/>
      </c>
      <c r="AJ84" s="7" t="str">
        <f t="shared" si="55"/>
        <v/>
      </c>
      <c r="AK84" s="292" t="str">
        <f t="shared" si="56"/>
        <v/>
      </c>
      <c r="AL84" s="312">
        <f t="shared" si="59"/>
        <v>0</v>
      </c>
    </row>
    <row r="85" spans="1:38" x14ac:dyDescent="0.2">
      <c r="A85" s="311"/>
      <c r="D85" s="31" t="str">
        <f t="shared" si="65"/>
        <v/>
      </c>
      <c r="I85" s="71" t="str">
        <f t="shared" si="66"/>
        <v/>
      </c>
      <c r="J85" s="71">
        <f t="shared" si="67"/>
        <v>0</v>
      </c>
      <c r="K85" s="32" t="str">
        <f t="shared" si="68"/>
        <v/>
      </c>
      <c r="M85" s="48" t="str">
        <f t="shared" si="69"/>
        <v/>
      </c>
      <c r="N85" s="49" t="str">
        <f t="shared" si="70"/>
        <v/>
      </c>
      <c r="O85" s="48" t="str">
        <f t="shared" si="71"/>
        <v/>
      </c>
      <c r="P85" s="71" t="str">
        <f t="shared" si="72"/>
        <v/>
      </c>
      <c r="Q85" s="110" t="str">
        <f t="shared" si="60"/>
        <v/>
      </c>
      <c r="S85" s="68" t="str">
        <f t="shared" si="73"/>
        <v/>
      </c>
      <c r="T85" s="68" t="str">
        <f t="shared" si="61"/>
        <v/>
      </c>
      <c r="U85" s="110"/>
      <c r="W85" s="68" t="str">
        <f t="shared" si="62"/>
        <v/>
      </c>
      <c r="X85" s="68" t="str">
        <f t="shared" si="74"/>
        <v/>
      </c>
      <c r="Y85" s="48" t="str">
        <f t="shared" si="75"/>
        <v/>
      </c>
      <c r="Z85" s="68" t="str">
        <f t="shared" si="63"/>
        <v/>
      </c>
      <c r="AA85" s="111"/>
      <c r="AB85" s="68" t="str">
        <f t="shared" si="64"/>
        <v/>
      </c>
      <c r="AC85" s="70" t="str">
        <f t="shared" si="76"/>
        <v/>
      </c>
      <c r="AD85" s="72" t="str">
        <f t="shared" si="77"/>
        <v/>
      </c>
      <c r="AE85" s="313" t="str">
        <f t="shared" si="78"/>
        <v/>
      </c>
      <c r="AF85" s="297" t="str">
        <f t="shared" ca="1" si="57"/>
        <v/>
      </c>
      <c r="AG85" s="277" t="str">
        <f t="shared" si="53"/>
        <v/>
      </c>
      <c r="AH85" s="287" t="str">
        <f t="shared" si="54"/>
        <v/>
      </c>
      <c r="AI85" s="287" t="str">
        <f t="shared" si="58"/>
        <v/>
      </c>
      <c r="AJ85" s="7" t="str">
        <f t="shared" si="55"/>
        <v/>
      </c>
      <c r="AK85" s="292" t="str">
        <f t="shared" si="56"/>
        <v/>
      </c>
      <c r="AL85" s="312">
        <f t="shared" si="59"/>
        <v>0</v>
      </c>
    </row>
    <row r="86" spans="1:38" x14ac:dyDescent="0.2">
      <c r="A86" s="311"/>
      <c r="D86" s="31" t="str">
        <f t="shared" si="65"/>
        <v/>
      </c>
      <c r="I86" s="71" t="str">
        <f t="shared" si="66"/>
        <v/>
      </c>
      <c r="J86" s="71">
        <f t="shared" si="67"/>
        <v>0</v>
      </c>
      <c r="K86" s="32" t="str">
        <f t="shared" si="68"/>
        <v/>
      </c>
      <c r="M86" s="48" t="str">
        <f t="shared" si="69"/>
        <v/>
      </c>
      <c r="N86" s="49" t="str">
        <f t="shared" si="70"/>
        <v/>
      </c>
      <c r="O86" s="48" t="str">
        <f t="shared" si="71"/>
        <v/>
      </c>
      <c r="P86" s="71" t="str">
        <f t="shared" si="72"/>
        <v/>
      </c>
      <c r="Q86" s="110" t="str">
        <f t="shared" si="60"/>
        <v/>
      </c>
      <c r="S86" s="68" t="str">
        <f t="shared" si="73"/>
        <v/>
      </c>
      <c r="T86" s="68" t="str">
        <f t="shared" si="61"/>
        <v/>
      </c>
      <c r="U86" s="110"/>
      <c r="W86" s="68" t="str">
        <f t="shared" si="62"/>
        <v/>
      </c>
      <c r="X86" s="68" t="str">
        <f t="shared" si="74"/>
        <v/>
      </c>
      <c r="Y86" s="48" t="str">
        <f t="shared" si="75"/>
        <v/>
      </c>
      <c r="Z86" s="68" t="str">
        <f t="shared" si="63"/>
        <v/>
      </c>
      <c r="AA86" s="111"/>
      <c r="AB86" s="68" t="str">
        <f t="shared" si="64"/>
        <v/>
      </c>
      <c r="AC86" s="70" t="str">
        <f t="shared" si="76"/>
        <v/>
      </c>
      <c r="AD86" s="72" t="str">
        <f t="shared" si="77"/>
        <v/>
      </c>
      <c r="AE86" s="313" t="str">
        <f t="shared" si="78"/>
        <v/>
      </c>
      <c r="AF86" s="297" t="str">
        <f t="shared" ca="1" si="57"/>
        <v/>
      </c>
      <c r="AG86" s="277" t="str">
        <f t="shared" si="53"/>
        <v/>
      </c>
      <c r="AH86" s="287" t="str">
        <f t="shared" si="54"/>
        <v/>
      </c>
      <c r="AI86" s="287" t="str">
        <f t="shared" si="58"/>
        <v/>
      </c>
      <c r="AJ86" s="7" t="str">
        <f t="shared" si="55"/>
        <v/>
      </c>
      <c r="AK86" s="292" t="str">
        <f t="shared" si="56"/>
        <v/>
      </c>
      <c r="AL86" s="312">
        <f t="shared" si="59"/>
        <v>0</v>
      </c>
    </row>
    <row r="87" spans="1:38" x14ac:dyDescent="0.2">
      <c r="A87" s="311"/>
      <c r="D87" s="31" t="str">
        <f t="shared" si="65"/>
        <v/>
      </c>
      <c r="I87" s="71" t="str">
        <f t="shared" si="66"/>
        <v/>
      </c>
      <c r="J87" s="71">
        <f t="shared" si="67"/>
        <v>0</v>
      </c>
      <c r="K87" s="32" t="str">
        <f t="shared" si="68"/>
        <v/>
      </c>
      <c r="M87" s="48" t="str">
        <f t="shared" si="69"/>
        <v/>
      </c>
      <c r="N87" s="49" t="str">
        <f t="shared" si="70"/>
        <v/>
      </c>
      <c r="O87" s="48" t="str">
        <f t="shared" si="71"/>
        <v/>
      </c>
      <c r="P87" s="71" t="str">
        <f t="shared" si="72"/>
        <v/>
      </c>
      <c r="Q87" s="110" t="str">
        <f t="shared" si="60"/>
        <v/>
      </c>
      <c r="S87" s="68" t="str">
        <f t="shared" si="73"/>
        <v/>
      </c>
      <c r="T87" s="68" t="str">
        <f t="shared" si="61"/>
        <v/>
      </c>
      <c r="U87" s="110"/>
      <c r="W87" s="68" t="str">
        <f t="shared" si="62"/>
        <v/>
      </c>
      <c r="X87" s="68" t="str">
        <f t="shared" si="74"/>
        <v/>
      </c>
      <c r="Y87" s="48" t="str">
        <f t="shared" si="75"/>
        <v/>
      </c>
      <c r="Z87" s="68" t="str">
        <f t="shared" si="63"/>
        <v/>
      </c>
      <c r="AA87" s="111"/>
      <c r="AB87" s="68" t="str">
        <f t="shared" si="64"/>
        <v/>
      </c>
      <c r="AC87" s="70" t="str">
        <f t="shared" si="76"/>
        <v/>
      </c>
      <c r="AD87" s="72" t="str">
        <f t="shared" si="77"/>
        <v/>
      </c>
      <c r="AE87" s="313" t="str">
        <f t="shared" si="78"/>
        <v/>
      </c>
      <c r="AF87" s="297" t="str">
        <f t="shared" ca="1" si="57"/>
        <v/>
      </c>
      <c r="AG87" s="277" t="str">
        <f t="shared" si="53"/>
        <v/>
      </c>
      <c r="AH87" s="287" t="str">
        <f t="shared" si="54"/>
        <v/>
      </c>
      <c r="AI87" s="287" t="str">
        <f t="shared" si="58"/>
        <v/>
      </c>
      <c r="AJ87" s="7" t="str">
        <f t="shared" si="55"/>
        <v/>
      </c>
      <c r="AK87" s="292" t="str">
        <f t="shared" si="56"/>
        <v/>
      </c>
      <c r="AL87" s="312">
        <f t="shared" si="59"/>
        <v>0</v>
      </c>
    </row>
    <row r="88" spans="1:38" x14ac:dyDescent="0.2">
      <c r="A88" s="311"/>
      <c r="D88" s="31" t="str">
        <f t="shared" si="65"/>
        <v/>
      </c>
      <c r="I88" s="71" t="str">
        <f t="shared" si="66"/>
        <v/>
      </c>
      <c r="J88" s="71">
        <f t="shared" si="67"/>
        <v>0</v>
      </c>
      <c r="K88" s="32" t="str">
        <f t="shared" si="68"/>
        <v/>
      </c>
      <c r="M88" s="48" t="str">
        <f t="shared" si="69"/>
        <v/>
      </c>
      <c r="N88" s="49" t="str">
        <f t="shared" si="70"/>
        <v/>
      </c>
      <c r="O88" s="48" t="str">
        <f t="shared" si="71"/>
        <v/>
      </c>
      <c r="P88" s="71" t="str">
        <f t="shared" si="72"/>
        <v/>
      </c>
      <c r="Q88" s="110" t="str">
        <f t="shared" si="60"/>
        <v/>
      </c>
      <c r="S88" s="68" t="str">
        <f t="shared" si="73"/>
        <v/>
      </c>
      <c r="T88" s="68" t="str">
        <f t="shared" si="61"/>
        <v/>
      </c>
      <c r="U88" s="110"/>
      <c r="W88" s="68" t="str">
        <f t="shared" si="62"/>
        <v/>
      </c>
      <c r="X88" s="68" t="str">
        <f t="shared" si="74"/>
        <v/>
      </c>
      <c r="Y88" s="48" t="str">
        <f t="shared" si="75"/>
        <v/>
      </c>
      <c r="Z88" s="68" t="str">
        <f t="shared" si="63"/>
        <v/>
      </c>
      <c r="AA88" s="111"/>
      <c r="AB88" s="68" t="str">
        <f t="shared" si="64"/>
        <v/>
      </c>
      <c r="AC88" s="70" t="str">
        <f t="shared" si="76"/>
        <v/>
      </c>
      <c r="AD88" s="72" t="str">
        <f t="shared" si="77"/>
        <v/>
      </c>
      <c r="AE88" s="313" t="str">
        <f t="shared" si="78"/>
        <v/>
      </c>
      <c r="AF88" s="297" t="str">
        <f t="shared" ca="1" si="57"/>
        <v/>
      </c>
      <c r="AG88" s="277" t="str">
        <f t="shared" si="53"/>
        <v/>
      </c>
      <c r="AH88" s="287" t="str">
        <f t="shared" si="54"/>
        <v/>
      </c>
      <c r="AI88" s="287" t="str">
        <f t="shared" si="58"/>
        <v/>
      </c>
      <c r="AJ88" s="7" t="str">
        <f t="shared" si="55"/>
        <v/>
      </c>
      <c r="AK88" s="292" t="str">
        <f t="shared" si="56"/>
        <v/>
      </c>
      <c r="AL88" s="312">
        <f t="shared" si="59"/>
        <v>0</v>
      </c>
    </row>
    <row r="89" spans="1:38" x14ac:dyDescent="0.2">
      <c r="A89" s="311"/>
      <c r="D89" s="31" t="str">
        <f t="shared" si="65"/>
        <v/>
      </c>
      <c r="I89" s="71" t="str">
        <f t="shared" si="66"/>
        <v/>
      </c>
      <c r="J89" s="71">
        <f t="shared" si="67"/>
        <v>0</v>
      </c>
      <c r="K89" s="32" t="str">
        <f t="shared" si="68"/>
        <v/>
      </c>
      <c r="M89" s="48" t="str">
        <f t="shared" si="69"/>
        <v/>
      </c>
      <c r="N89" s="49" t="str">
        <f t="shared" si="70"/>
        <v/>
      </c>
      <c r="O89" s="48" t="str">
        <f t="shared" si="71"/>
        <v/>
      </c>
      <c r="P89" s="71" t="str">
        <f t="shared" si="72"/>
        <v/>
      </c>
      <c r="Q89" s="110" t="str">
        <f t="shared" si="60"/>
        <v/>
      </c>
      <c r="S89" s="68" t="str">
        <f t="shared" si="73"/>
        <v/>
      </c>
      <c r="T89" s="68" t="str">
        <f t="shared" si="61"/>
        <v/>
      </c>
      <c r="U89" s="110"/>
      <c r="W89" s="68" t="str">
        <f t="shared" si="62"/>
        <v/>
      </c>
      <c r="X89" s="68" t="str">
        <f t="shared" si="74"/>
        <v/>
      </c>
      <c r="Y89" s="48" t="str">
        <f t="shared" si="75"/>
        <v/>
      </c>
      <c r="Z89" s="68" t="str">
        <f t="shared" si="63"/>
        <v/>
      </c>
      <c r="AA89" s="111"/>
      <c r="AB89" s="68" t="str">
        <f t="shared" si="64"/>
        <v/>
      </c>
      <c r="AC89" s="70" t="str">
        <f t="shared" si="76"/>
        <v/>
      </c>
      <c r="AD89" s="72" t="str">
        <f t="shared" si="77"/>
        <v/>
      </c>
      <c r="AE89" s="313" t="str">
        <f t="shared" si="78"/>
        <v/>
      </c>
      <c r="AF89" s="297" t="str">
        <f t="shared" ca="1" si="57"/>
        <v/>
      </c>
      <c r="AG89" s="277" t="str">
        <f t="shared" si="53"/>
        <v/>
      </c>
      <c r="AH89" s="287" t="str">
        <f t="shared" si="54"/>
        <v/>
      </c>
      <c r="AI89" s="287" t="str">
        <f t="shared" si="58"/>
        <v/>
      </c>
      <c r="AJ89" s="7" t="str">
        <f t="shared" si="55"/>
        <v/>
      </c>
      <c r="AK89" s="292" t="str">
        <f t="shared" si="56"/>
        <v/>
      </c>
      <c r="AL89" s="312">
        <f t="shared" si="59"/>
        <v>0</v>
      </c>
    </row>
    <row r="90" spans="1:38" x14ac:dyDescent="0.2">
      <c r="A90" s="311"/>
      <c r="D90" s="31" t="str">
        <f t="shared" si="65"/>
        <v/>
      </c>
      <c r="I90" s="71" t="str">
        <f t="shared" si="66"/>
        <v/>
      </c>
      <c r="J90" s="71">
        <f t="shared" si="67"/>
        <v>0</v>
      </c>
      <c r="K90" s="32" t="str">
        <f t="shared" si="68"/>
        <v/>
      </c>
      <c r="M90" s="48" t="str">
        <f t="shared" si="69"/>
        <v/>
      </c>
      <c r="N90" s="49" t="str">
        <f t="shared" si="70"/>
        <v/>
      </c>
      <c r="O90" s="48" t="str">
        <f t="shared" si="71"/>
        <v/>
      </c>
      <c r="P90" s="71" t="str">
        <f t="shared" si="72"/>
        <v/>
      </c>
      <c r="Q90" s="110" t="str">
        <f t="shared" si="60"/>
        <v/>
      </c>
      <c r="S90" s="68" t="str">
        <f t="shared" si="73"/>
        <v/>
      </c>
      <c r="T90" s="68" t="str">
        <f t="shared" si="61"/>
        <v/>
      </c>
      <c r="U90" s="110"/>
      <c r="W90" s="68" t="str">
        <f t="shared" si="62"/>
        <v/>
      </c>
      <c r="X90" s="68" t="str">
        <f t="shared" si="74"/>
        <v/>
      </c>
      <c r="Y90" s="48" t="str">
        <f t="shared" si="75"/>
        <v/>
      </c>
      <c r="Z90" s="68" t="str">
        <f t="shared" si="63"/>
        <v/>
      </c>
      <c r="AA90" s="111"/>
      <c r="AB90" s="68" t="str">
        <f t="shared" si="64"/>
        <v/>
      </c>
      <c r="AC90" s="70" t="str">
        <f t="shared" si="76"/>
        <v/>
      </c>
      <c r="AD90" s="72" t="str">
        <f t="shared" si="77"/>
        <v/>
      </c>
      <c r="AE90" s="313" t="str">
        <f t="shared" si="78"/>
        <v/>
      </c>
      <c r="AF90" s="297" t="str">
        <f t="shared" ca="1" si="57"/>
        <v/>
      </c>
      <c r="AG90" s="277" t="str">
        <f t="shared" si="53"/>
        <v/>
      </c>
      <c r="AH90" s="287" t="str">
        <f t="shared" si="54"/>
        <v/>
      </c>
      <c r="AI90" s="287" t="str">
        <f t="shared" si="58"/>
        <v/>
      </c>
      <c r="AJ90" s="7" t="str">
        <f t="shared" si="55"/>
        <v/>
      </c>
      <c r="AK90" s="292" t="str">
        <f t="shared" si="56"/>
        <v/>
      </c>
      <c r="AL90" s="312">
        <f t="shared" si="59"/>
        <v>0</v>
      </c>
    </row>
    <row r="91" spans="1:38" x14ac:dyDescent="0.2">
      <c r="A91" s="311"/>
      <c r="D91" s="31" t="str">
        <f t="shared" si="65"/>
        <v/>
      </c>
      <c r="I91" s="71" t="str">
        <f t="shared" si="66"/>
        <v/>
      </c>
      <c r="J91" s="71">
        <f t="shared" si="67"/>
        <v>0</v>
      </c>
      <c r="K91" s="32" t="str">
        <f t="shared" si="68"/>
        <v/>
      </c>
      <c r="M91" s="48" t="str">
        <f t="shared" si="69"/>
        <v/>
      </c>
      <c r="N91" s="49" t="str">
        <f t="shared" si="70"/>
        <v/>
      </c>
      <c r="O91" s="48" t="str">
        <f t="shared" si="71"/>
        <v/>
      </c>
      <c r="P91" s="71" t="str">
        <f t="shared" si="72"/>
        <v/>
      </c>
      <c r="Q91" s="110" t="str">
        <f t="shared" si="60"/>
        <v/>
      </c>
      <c r="S91" s="68" t="str">
        <f t="shared" si="73"/>
        <v/>
      </c>
      <c r="T91" s="68" t="str">
        <f t="shared" si="61"/>
        <v/>
      </c>
      <c r="U91" s="110"/>
      <c r="W91" s="68" t="str">
        <f t="shared" si="62"/>
        <v/>
      </c>
      <c r="X91" s="68" t="str">
        <f t="shared" si="74"/>
        <v/>
      </c>
      <c r="Y91" s="48" t="str">
        <f t="shared" si="75"/>
        <v/>
      </c>
      <c r="Z91" s="68" t="str">
        <f t="shared" si="63"/>
        <v/>
      </c>
      <c r="AA91" s="111"/>
      <c r="AB91" s="68" t="str">
        <f t="shared" si="64"/>
        <v/>
      </c>
      <c r="AC91" s="70" t="str">
        <f t="shared" si="76"/>
        <v/>
      </c>
      <c r="AD91" s="72" t="str">
        <f t="shared" si="77"/>
        <v/>
      </c>
      <c r="AE91" s="313" t="str">
        <f t="shared" si="78"/>
        <v/>
      </c>
      <c r="AF91" s="297" t="str">
        <f t="shared" ca="1" si="57"/>
        <v/>
      </c>
      <c r="AG91" s="277" t="str">
        <f t="shared" si="53"/>
        <v/>
      </c>
      <c r="AH91" s="287" t="str">
        <f t="shared" si="54"/>
        <v/>
      </c>
      <c r="AI91" s="287" t="str">
        <f t="shared" si="58"/>
        <v/>
      </c>
      <c r="AJ91" s="7" t="str">
        <f t="shared" si="55"/>
        <v/>
      </c>
      <c r="AK91" s="292" t="str">
        <f t="shared" si="56"/>
        <v/>
      </c>
      <c r="AL91" s="312">
        <f t="shared" si="59"/>
        <v>0</v>
      </c>
    </row>
    <row r="92" spans="1:38" x14ac:dyDescent="0.2">
      <c r="A92" s="311"/>
      <c r="D92" s="31" t="str">
        <f t="shared" si="65"/>
        <v/>
      </c>
      <c r="I92" s="71" t="str">
        <f t="shared" si="66"/>
        <v/>
      </c>
      <c r="J92" s="71">
        <f t="shared" si="67"/>
        <v>0</v>
      </c>
      <c r="K92" s="32" t="str">
        <f t="shared" si="68"/>
        <v/>
      </c>
      <c r="M92" s="48" t="str">
        <f t="shared" si="69"/>
        <v/>
      </c>
      <c r="N92" s="49" t="str">
        <f t="shared" si="70"/>
        <v/>
      </c>
      <c r="O92" s="48" t="str">
        <f t="shared" si="71"/>
        <v/>
      </c>
      <c r="P92" s="71" t="str">
        <f t="shared" si="72"/>
        <v/>
      </c>
      <c r="Q92" s="110" t="str">
        <f t="shared" si="60"/>
        <v/>
      </c>
      <c r="S92" s="68" t="str">
        <f t="shared" si="73"/>
        <v/>
      </c>
      <c r="T92" s="68" t="str">
        <f t="shared" si="61"/>
        <v/>
      </c>
      <c r="U92" s="110"/>
      <c r="W92" s="68" t="str">
        <f t="shared" si="62"/>
        <v/>
      </c>
      <c r="X92" s="68" t="str">
        <f t="shared" si="74"/>
        <v/>
      </c>
      <c r="Y92" s="48" t="str">
        <f t="shared" si="75"/>
        <v/>
      </c>
      <c r="Z92" s="68" t="str">
        <f t="shared" si="63"/>
        <v/>
      </c>
      <c r="AA92" s="111"/>
      <c r="AB92" s="68" t="str">
        <f t="shared" si="64"/>
        <v/>
      </c>
      <c r="AC92" s="70" t="str">
        <f t="shared" si="76"/>
        <v/>
      </c>
      <c r="AD92" s="72" t="str">
        <f t="shared" si="77"/>
        <v/>
      </c>
      <c r="AE92" s="313" t="str">
        <f t="shared" si="78"/>
        <v/>
      </c>
      <c r="AF92" s="297" t="str">
        <f t="shared" ca="1" si="57"/>
        <v/>
      </c>
      <c r="AG92" s="277" t="str">
        <f t="shared" si="53"/>
        <v/>
      </c>
      <c r="AH92" s="287" t="str">
        <f t="shared" si="54"/>
        <v/>
      </c>
      <c r="AI92" s="287" t="str">
        <f t="shared" si="58"/>
        <v/>
      </c>
      <c r="AJ92" s="7" t="str">
        <f t="shared" si="55"/>
        <v/>
      </c>
      <c r="AK92" s="292" t="str">
        <f t="shared" si="56"/>
        <v/>
      </c>
      <c r="AL92" s="312">
        <f t="shared" si="59"/>
        <v>0</v>
      </c>
    </row>
    <row r="93" spans="1:38" x14ac:dyDescent="0.2">
      <c r="A93" s="311"/>
      <c r="D93" s="31" t="str">
        <f t="shared" si="65"/>
        <v/>
      </c>
      <c r="I93" s="71" t="str">
        <f t="shared" si="66"/>
        <v/>
      </c>
      <c r="J93" s="71">
        <f t="shared" si="67"/>
        <v>0</v>
      </c>
      <c r="K93" s="32" t="str">
        <f t="shared" si="68"/>
        <v/>
      </c>
      <c r="M93" s="48" t="str">
        <f t="shared" si="69"/>
        <v/>
      </c>
      <c r="N93" s="49" t="str">
        <f t="shared" si="70"/>
        <v/>
      </c>
      <c r="O93" s="48" t="str">
        <f t="shared" si="71"/>
        <v/>
      </c>
      <c r="P93" s="71" t="str">
        <f t="shared" si="72"/>
        <v/>
      </c>
      <c r="Q93" s="110" t="str">
        <f t="shared" si="60"/>
        <v/>
      </c>
      <c r="S93" s="68" t="str">
        <f t="shared" si="73"/>
        <v/>
      </c>
      <c r="T93" s="68" t="str">
        <f t="shared" si="61"/>
        <v/>
      </c>
      <c r="U93" s="110"/>
      <c r="W93" s="68" t="str">
        <f t="shared" si="62"/>
        <v/>
      </c>
      <c r="X93" s="68" t="str">
        <f t="shared" si="74"/>
        <v/>
      </c>
      <c r="Y93" s="48" t="str">
        <f t="shared" si="75"/>
        <v/>
      </c>
      <c r="Z93" s="68" t="str">
        <f t="shared" si="63"/>
        <v/>
      </c>
      <c r="AA93" s="111"/>
      <c r="AB93" s="68" t="str">
        <f t="shared" si="64"/>
        <v/>
      </c>
      <c r="AC93" s="70" t="str">
        <f t="shared" si="76"/>
        <v/>
      </c>
      <c r="AD93" s="72" t="str">
        <f t="shared" si="77"/>
        <v/>
      </c>
      <c r="AE93" s="313" t="str">
        <f t="shared" si="78"/>
        <v/>
      </c>
      <c r="AF93" s="297" t="str">
        <f t="shared" ca="1" si="57"/>
        <v/>
      </c>
      <c r="AG93" s="277" t="str">
        <f t="shared" si="53"/>
        <v/>
      </c>
      <c r="AH93" s="287" t="str">
        <f t="shared" si="54"/>
        <v/>
      </c>
      <c r="AI93" s="287" t="str">
        <f t="shared" si="58"/>
        <v/>
      </c>
      <c r="AJ93" s="7" t="str">
        <f t="shared" si="55"/>
        <v/>
      </c>
      <c r="AK93" s="292" t="str">
        <f t="shared" si="56"/>
        <v/>
      </c>
      <c r="AL93" s="312">
        <f t="shared" si="59"/>
        <v>0</v>
      </c>
    </row>
    <row r="94" spans="1:38" x14ac:dyDescent="0.2">
      <c r="A94" s="311"/>
      <c r="D94" s="31" t="str">
        <f t="shared" si="65"/>
        <v/>
      </c>
      <c r="I94" s="71" t="str">
        <f t="shared" si="66"/>
        <v/>
      </c>
      <c r="J94" s="71">
        <f t="shared" si="67"/>
        <v>0</v>
      </c>
      <c r="K94" s="32" t="str">
        <f t="shared" si="68"/>
        <v/>
      </c>
      <c r="M94" s="48" t="str">
        <f t="shared" si="69"/>
        <v/>
      </c>
      <c r="N94" s="49" t="str">
        <f t="shared" si="70"/>
        <v/>
      </c>
      <c r="O94" s="48" t="str">
        <f t="shared" si="71"/>
        <v/>
      </c>
      <c r="P94" s="71" t="str">
        <f t="shared" si="72"/>
        <v/>
      </c>
      <c r="Q94" s="110" t="str">
        <f t="shared" si="60"/>
        <v/>
      </c>
      <c r="S94" s="68" t="str">
        <f t="shared" si="73"/>
        <v/>
      </c>
      <c r="T94" s="68" t="str">
        <f t="shared" si="61"/>
        <v/>
      </c>
      <c r="U94" s="110"/>
      <c r="W94" s="68" t="str">
        <f t="shared" si="62"/>
        <v/>
      </c>
      <c r="X94" s="68" t="str">
        <f t="shared" si="74"/>
        <v/>
      </c>
      <c r="Y94" s="48" t="str">
        <f t="shared" si="75"/>
        <v/>
      </c>
      <c r="Z94" s="68" t="str">
        <f t="shared" si="63"/>
        <v/>
      </c>
      <c r="AA94" s="111"/>
      <c r="AB94" s="68" t="str">
        <f t="shared" si="64"/>
        <v/>
      </c>
      <c r="AC94" s="70" t="str">
        <f t="shared" si="76"/>
        <v/>
      </c>
      <c r="AD94" s="72" t="str">
        <f t="shared" si="77"/>
        <v/>
      </c>
      <c r="AE94" s="313" t="str">
        <f t="shared" si="78"/>
        <v/>
      </c>
      <c r="AF94" s="297" t="str">
        <f t="shared" ca="1" si="57"/>
        <v/>
      </c>
      <c r="AG94" s="277" t="str">
        <f t="shared" si="53"/>
        <v/>
      </c>
      <c r="AH94" s="287" t="str">
        <f t="shared" si="54"/>
        <v/>
      </c>
      <c r="AI94" s="287" t="str">
        <f t="shared" si="58"/>
        <v/>
      </c>
      <c r="AJ94" s="7" t="str">
        <f t="shared" si="55"/>
        <v/>
      </c>
      <c r="AK94" s="292" t="str">
        <f t="shared" si="56"/>
        <v/>
      </c>
      <c r="AL94" s="312">
        <f t="shared" si="59"/>
        <v>0</v>
      </c>
    </row>
    <row r="95" spans="1:38" x14ac:dyDescent="0.2">
      <c r="A95" s="311"/>
      <c r="D95" s="31" t="str">
        <f t="shared" si="65"/>
        <v/>
      </c>
      <c r="I95" s="71" t="str">
        <f t="shared" si="66"/>
        <v/>
      </c>
      <c r="J95" s="71">
        <f t="shared" si="67"/>
        <v>0</v>
      </c>
      <c r="K95" s="32" t="str">
        <f t="shared" si="68"/>
        <v/>
      </c>
      <c r="M95" s="48" t="str">
        <f t="shared" si="69"/>
        <v/>
      </c>
      <c r="N95" s="49" t="str">
        <f t="shared" si="70"/>
        <v/>
      </c>
      <c r="O95" s="48" t="str">
        <f t="shared" si="71"/>
        <v/>
      </c>
      <c r="P95" s="71" t="str">
        <f t="shared" si="72"/>
        <v/>
      </c>
      <c r="Q95" s="110" t="str">
        <f t="shared" si="60"/>
        <v/>
      </c>
      <c r="S95" s="68" t="str">
        <f t="shared" si="73"/>
        <v/>
      </c>
      <c r="T95" s="68" t="str">
        <f t="shared" si="61"/>
        <v/>
      </c>
      <c r="U95" s="110"/>
      <c r="W95" s="68" t="str">
        <f t="shared" si="62"/>
        <v/>
      </c>
      <c r="X95" s="68" t="str">
        <f t="shared" si="74"/>
        <v/>
      </c>
      <c r="Y95" s="48" t="str">
        <f t="shared" si="75"/>
        <v/>
      </c>
      <c r="Z95" s="68" t="str">
        <f t="shared" si="63"/>
        <v/>
      </c>
      <c r="AA95" s="111"/>
      <c r="AB95" s="68" t="str">
        <f t="shared" si="64"/>
        <v/>
      </c>
      <c r="AC95" s="70" t="str">
        <f t="shared" si="76"/>
        <v/>
      </c>
      <c r="AD95" s="72" t="str">
        <f t="shared" si="77"/>
        <v/>
      </c>
      <c r="AE95" s="313" t="str">
        <f t="shared" si="78"/>
        <v/>
      </c>
      <c r="AF95" s="297" t="str">
        <f t="shared" ca="1" si="57"/>
        <v/>
      </c>
      <c r="AG95" s="277" t="str">
        <f t="shared" si="53"/>
        <v/>
      </c>
      <c r="AH95" s="287" t="str">
        <f t="shared" si="54"/>
        <v/>
      </c>
      <c r="AI95" s="287" t="str">
        <f t="shared" si="58"/>
        <v/>
      </c>
      <c r="AJ95" s="7" t="str">
        <f t="shared" si="55"/>
        <v/>
      </c>
      <c r="AK95" s="292" t="str">
        <f t="shared" si="56"/>
        <v/>
      </c>
      <c r="AL95" s="312">
        <f t="shared" si="59"/>
        <v>0</v>
      </c>
    </row>
    <row r="96" spans="1:38" x14ac:dyDescent="0.2">
      <c r="A96" s="311"/>
      <c r="D96" s="31" t="str">
        <f t="shared" si="65"/>
        <v/>
      </c>
      <c r="I96" s="71" t="str">
        <f t="shared" si="66"/>
        <v/>
      </c>
      <c r="J96" s="71">
        <f t="shared" si="67"/>
        <v>0</v>
      </c>
      <c r="K96" s="32" t="str">
        <f t="shared" si="68"/>
        <v/>
      </c>
      <c r="M96" s="48" t="str">
        <f t="shared" si="69"/>
        <v/>
      </c>
      <c r="N96" s="49" t="str">
        <f t="shared" si="70"/>
        <v/>
      </c>
      <c r="O96" s="48" t="str">
        <f t="shared" si="71"/>
        <v/>
      </c>
      <c r="P96" s="71" t="str">
        <f t="shared" si="72"/>
        <v/>
      </c>
      <c r="Q96" s="110" t="str">
        <f t="shared" si="60"/>
        <v/>
      </c>
      <c r="S96" s="68" t="str">
        <f t="shared" si="73"/>
        <v/>
      </c>
      <c r="T96" s="68" t="str">
        <f t="shared" si="61"/>
        <v/>
      </c>
      <c r="U96" s="110"/>
      <c r="W96" s="68" t="str">
        <f t="shared" si="62"/>
        <v/>
      </c>
      <c r="X96" s="68" t="str">
        <f t="shared" si="74"/>
        <v/>
      </c>
      <c r="Y96" s="48" t="str">
        <f t="shared" si="75"/>
        <v/>
      </c>
      <c r="Z96" s="68" t="str">
        <f t="shared" si="63"/>
        <v/>
      </c>
      <c r="AA96" s="111"/>
      <c r="AB96" s="68" t="str">
        <f t="shared" si="64"/>
        <v/>
      </c>
      <c r="AC96" s="70" t="str">
        <f t="shared" si="76"/>
        <v/>
      </c>
      <c r="AD96" s="72" t="str">
        <f t="shared" si="77"/>
        <v/>
      </c>
      <c r="AE96" s="313" t="str">
        <f t="shared" si="78"/>
        <v/>
      </c>
      <c r="AF96" s="297" t="str">
        <f t="shared" ca="1" si="57"/>
        <v/>
      </c>
      <c r="AG96" s="277" t="str">
        <f t="shared" si="53"/>
        <v/>
      </c>
      <c r="AH96" s="287" t="str">
        <f t="shared" si="54"/>
        <v/>
      </c>
      <c r="AI96" s="287" t="str">
        <f t="shared" si="58"/>
        <v/>
      </c>
      <c r="AJ96" s="7" t="str">
        <f t="shared" si="55"/>
        <v/>
      </c>
      <c r="AK96" s="292" t="str">
        <f t="shared" si="56"/>
        <v/>
      </c>
      <c r="AL96" s="312">
        <f t="shared" si="59"/>
        <v>0</v>
      </c>
    </row>
    <row r="97" spans="1:38" x14ac:dyDescent="0.2">
      <c r="A97" s="311"/>
      <c r="D97" s="31" t="str">
        <f t="shared" si="65"/>
        <v/>
      </c>
      <c r="I97" s="71" t="str">
        <f t="shared" si="66"/>
        <v/>
      </c>
      <c r="J97" s="71">
        <f t="shared" si="67"/>
        <v>0</v>
      </c>
      <c r="K97" s="32" t="str">
        <f t="shared" si="68"/>
        <v/>
      </c>
      <c r="M97" s="48" t="str">
        <f t="shared" si="69"/>
        <v/>
      </c>
      <c r="N97" s="49" t="str">
        <f t="shared" si="70"/>
        <v/>
      </c>
      <c r="O97" s="48" t="str">
        <f t="shared" si="71"/>
        <v/>
      </c>
      <c r="P97" s="71" t="str">
        <f t="shared" si="72"/>
        <v/>
      </c>
      <c r="Q97" s="110" t="str">
        <f t="shared" si="60"/>
        <v/>
      </c>
      <c r="S97" s="68" t="str">
        <f t="shared" si="73"/>
        <v/>
      </c>
      <c r="T97" s="68" t="str">
        <f t="shared" si="61"/>
        <v/>
      </c>
      <c r="U97" s="110"/>
      <c r="W97" s="68" t="str">
        <f t="shared" si="62"/>
        <v/>
      </c>
      <c r="X97" s="68" t="str">
        <f t="shared" si="74"/>
        <v/>
      </c>
      <c r="Y97" s="48" t="str">
        <f t="shared" si="75"/>
        <v/>
      </c>
      <c r="Z97" s="68" t="str">
        <f t="shared" si="63"/>
        <v/>
      </c>
      <c r="AA97" s="111"/>
      <c r="AB97" s="68" t="str">
        <f t="shared" si="64"/>
        <v/>
      </c>
      <c r="AC97" s="70" t="str">
        <f t="shared" si="76"/>
        <v/>
      </c>
      <c r="AD97" s="72" t="str">
        <f t="shared" si="77"/>
        <v/>
      </c>
      <c r="AE97" s="313" t="str">
        <f t="shared" si="78"/>
        <v/>
      </c>
      <c r="AF97" s="297" t="str">
        <f t="shared" ca="1" si="57"/>
        <v/>
      </c>
      <c r="AG97" s="277" t="str">
        <f t="shared" si="53"/>
        <v/>
      </c>
      <c r="AH97" s="287" t="str">
        <f t="shared" si="54"/>
        <v/>
      </c>
      <c r="AI97" s="287" t="str">
        <f t="shared" si="58"/>
        <v/>
      </c>
      <c r="AJ97" s="7" t="str">
        <f t="shared" si="55"/>
        <v/>
      </c>
      <c r="AK97" s="292" t="str">
        <f t="shared" si="56"/>
        <v/>
      </c>
      <c r="AL97" s="312">
        <f t="shared" si="59"/>
        <v>0</v>
      </c>
    </row>
    <row r="98" spans="1:38" x14ac:dyDescent="0.2">
      <c r="A98" s="311"/>
      <c r="D98" s="31" t="str">
        <f t="shared" si="65"/>
        <v/>
      </c>
      <c r="I98" s="71" t="str">
        <f t="shared" si="66"/>
        <v/>
      </c>
      <c r="J98" s="71">
        <f t="shared" si="67"/>
        <v>0</v>
      </c>
      <c r="K98" s="32" t="str">
        <f t="shared" si="68"/>
        <v/>
      </c>
      <c r="M98" s="48" t="str">
        <f t="shared" si="69"/>
        <v/>
      </c>
      <c r="N98" s="49" t="str">
        <f t="shared" si="70"/>
        <v/>
      </c>
      <c r="O98" s="48" t="str">
        <f t="shared" si="71"/>
        <v/>
      </c>
      <c r="P98" s="71" t="str">
        <f t="shared" si="72"/>
        <v/>
      </c>
      <c r="Q98" s="110" t="str">
        <f t="shared" si="60"/>
        <v/>
      </c>
      <c r="S98" s="68" t="str">
        <f t="shared" si="73"/>
        <v/>
      </c>
      <c r="T98" s="68" t="str">
        <f t="shared" si="61"/>
        <v/>
      </c>
      <c r="U98" s="110"/>
      <c r="W98" s="68" t="str">
        <f t="shared" si="62"/>
        <v/>
      </c>
      <c r="X98" s="68" t="str">
        <f t="shared" si="74"/>
        <v/>
      </c>
      <c r="Y98" s="48" t="str">
        <f t="shared" si="75"/>
        <v/>
      </c>
      <c r="Z98" s="68" t="str">
        <f t="shared" si="63"/>
        <v/>
      </c>
      <c r="AA98" s="111"/>
      <c r="AB98" s="68" t="str">
        <f t="shared" si="64"/>
        <v/>
      </c>
      <c r="AC98" s="70" t="str">
        <f t="shared" si="76"/>
        <v/>
      </c>
      <c r="AD98" s="72" t="str">
        <f t="shared" si="77"/>
        <v/>
      </c>
      <c r="AE98" s="313" t="str">
        <f t="shared" si="78"/>
        <v/>
      </c>
      <c r="AF98" s="297" t="str">
        <f t="shared" ca="1" si="57"/>
        <v/>
      </c>
      <c r="AG98" s="277" t="str">
        <f t="shared" si="53"/>
        <v/>
      </c>
      <c r="AH98" s="287" t="str">
        <f t="shared" si="54"/>
        <v/>
      </c>
      <c r="AI98" s="287" t="str">
        <f t="shared" si="58"/>
        <v/>
      </c>
      <c r="AJ98" s="7" t="str">
        <f t="shared" si="55"/>
        <v/>
      </c>
      <c r="AK98" s="292" t="str">
        <f t="shared" si="56"/>
        <v/>
      </c>
      <c r="AL98" s="312">
        <f t="shared" si="59"/>
        <v>0</v>
      </c>
    </row>
    <row r="99" spans="1:38" x14ac:dyDescent="0.2">
      <c r="A99" s="311"/>
      <c r="D99" s="31" t="str">
        <f t="shared" si="65"/>
        <v/>
      </c>
      <c r="I99" s="71" t="str">
        <f t="shared" si="66"/>
        <v/>
      </c>
      <c r="J99" s="71">
        <f t="shared" si="67"/>
        <v>0</v>
      </c>
      <c r="K99" s="32" t="str">
        <f t="shared" si="68"/>
        <v/>
      </c>
      <c r="M99" s="48" t="str">
        <f t="shared" si="69"/>
        <v/>
      </c>
      <c r="N99" s="49" t="str">
        <f t="shared" si="70"/>
        <v/>
      </c>
      <c r="O99" s="48" t="str">
        <f t="shared" si="71"/>
        <v/>
      </c>
      <c r="P99" s="71" t="str">
        <f t="shared" si="72"/>
        <v/>
      </c>
      <c r="Q99" s="110" t="str">
        <f t="shared" si="60"/>
        <v/>
      </c>
      <c r="S99" s="68" t="str">
        <f t="shared" si="73"/>
        <v/>
      </c>
      <c r="T99" s="68" t="str">
        <f t="shared" si="61"/>
        <v/>
      </c>
      <c r="U99" s="110"/>
      <c r="W99" s="68" t="str">
        <f t="shared" si="62"/>
        <v/>
      </c>
      <c r="X99" s="68" t="str">
        <f t="shared" si="74"/>
        <v/>
      </c>
      <c r="Y99" s="48" t="str">
        <f t="shared" si="75"/>
        <v/>
      </c>
      <c r="Z99" s="68" t="str">
        <f t="shared" si="63"/>
        <v/>
      </c>
      <c r="AA99" s="111"/>
      <c r="AB99" s="68" t="str">
        <f t="shared" si="64"/>
        <v/>
      </c>
      <c r="AC99" s="70" t="str">
        <f t="shared" si="76"/>
        <v/>
      </c>
      <c r="AD99" s="72" t="str">
        <f t="shared" si="77"/>
        <v/>
      </c>
      <c r="AE99" s="313" t="str">
        <f t="shared" si="78"/>
        <v/>
      </c>
      <c r="AF99" s="297" t="str">
        <f t="shared" ca="1" si="57"/>
        <v/>
      </c>
      <c r="AG99" s="277" t="str">
        <f t="shared" si="53"/>
        <v/>
      </c>
      <c r="AH99" s="287" t="str">
        <f t="shared" si="54"/>
        <v/>
      </c>
      <c r="AI99" s="287" t="str">
        <f t="shared" si="58"/>
        <v/>
      </c>
      <c r="AJ99" s="7" t="str">
        <f t="shared" si="55"/>
        <v/>
      </c>
      <c r="AK99" s="292" t="str">
        <f t="shared" si="56"/>
        <v/>
      </c>
      <c r="AL99" s="312">
        <f t="shared" si="59"/>
        <v>0</v>
      </c>
    </row>
    <row r="100" spans="1:38" x14ac:dyDescent="0.2">
      <c r="A100" s="311"/>
      <c r="D100" s="31" t="str">
        <f t="shared" si="65"/>
        <v/>
      </c>
      <c r="I100" s="71" t="str">
        <f t="shared" si="66"/>
        <v/>
      </c>
      <c r="J100" s="71">
        <f t="shared" si="67"/>
        <v>0</v>
      </c>
      <c r="K100" s="32" t="str">
        <f t="shared" si="68"/>
        <v/>
      </c>
      <c r="M100" s="48" t="str">
        <f t="shared" si="69"/>
        <v/>
      </c>
      <c r="N100" s="49" t="str">
        <f t="shared" si="70"/>
        <v/>
      </c>
      <c r="O100" s="48" t="str">
        <f t="shared" si="71"/>
        <v/>
      </c>
      <c r="P100" s="71" t="str">
        <f t="shared" si="72"/>
        <v/>
      </c>
      <c r="Q100" s="110" t="str">
        <f t="shared" ref="Q100:Q131" si="79">IF($O100="","",VLOOKUP($O100,Tarifs_2018,2,FALSE))</f>
        <v/>
      </c>
      <c r="S100" s="68" t="str">
        <f t="shared" si="73"/>
        <v/>
      </c>
      <c r="T100" s="68" t="str">
        <f t="shared" ref="T100:T131" si="80">IF($R100="","",VLOOKUP($R100,Tarifs_2018,3,FALSE))</f>
        <v/>
      </c>
      <c r="U100" s="110"/>
      <c r="W100" s="68" t="str">
        <f t="shared" ref="W100:W131" si="81">IF($U100="","",VLOOKUP($U100,Tarifs_2018,4,FALSE))</f>
        <v/>
      </c>
      <c r="X100" s="68" t="str">
        <f t="shared" si="74"/>
        <v/>
      </c>
      <c r="Y100" s="48" t="str">
        <f t="shared" si="75"/>
        <v/>
      </c>
      <c r="Z100" s="68" t="str">
        <f t="shared" ref="Z100:Z131" si="82">IF($X100="","",VLOOKUP($X100,Tarifs_2018,5,FALSE))</f>
        <v/>
      </c>
      <c r="AA100" s="111"/>
      <c r="AB100" s="68" t="str">
        <f t="shared" ref="AB100:AB131" si="83">IF($D100="","",IF($AA100="","",SUMPRODUCT($AA100,$D100,Taxe)))</f>
        <v/>
      </c>
      <c r="AC100" s="70" t="str">
        <f t="shared" si="76"/>
        <v/>
      </c>
      <c r="AD100" s="72" t="str">
        <f t="shared" si="77"/>
        <v/>
      </c>
      <c r="AE100" s="313" t="str">
        <f t="shared" si="78"/>
        <v/>
      </c>
      <c r="AF100" s="297" t="str">
        <f t="shared" ca="1" si="57"/>
        <v/>
      </c>
      <c r="AG100" s="277" t="str">
        <f t="shared" si="53"/>
        <v/>
      </c>
      <c r="AH100" s="287" t="str">
        <f t="shared" si="54"/>
        <v/>
      </c>
      <c r="AI100" s="287" t="str">
        <f t="shared" si="58"/>
        <v/>
      </c>
      <c r="AJ100" s="7" t="str">
        <f t="shared" si="55"/>
        <v/>
      </c>
      <c r="AK100" s="292" t="str">
        <f t="shared" si="56"/>
        <v/>
      </c>
      <c r="AL100" s="312">
        <f t="shared" si="59"/>
        <v>0</v>
      </c>
    </row>
    <row r="101" spans="1:38" x14ac:dyDescent="0.2">
      <c r="A101" s="311"/>
      <c r="D101" s="31" t="str">
        <f t="shared" si="65"/>
        <v/>
      </c>
      <c r="I101" s="71" t="str">
        <f t="shared" si="66"/>
        <v/>
      </c>
      <c r="J101" s="71">
        <f t="shared" si="67"/>
        <v>0</v>
      </c>
      <c r="K101" s="32" t="str">
        <f t="shared" si="68"/>
        <v/>
      </c>
      <c r="M101" s="48" t="str">
        <f t="shared" si="69"/>
        <v/>
      </c>
      <c r="N101" s="49" t="str">
        <f t="shared" si="70"/>
        <v/>
      </c>
      <c r="O101" s="48" t="str">
        <f t="shared" si="71"/>
        <v/>
      </c>
      <c r="P101" s="71" t="str">
        <f t="shared" si="72"/>
        <v/>
      </c>
      <c r="Q101" s="110" t="str">
        <f t="shared" si="79"/>
        <v/>
      </c>
      <c r="S101" s="68" t="str">
        <f t="shared" si="73"/>
        <v/>
      </c>
      <c r="T101" s="68" t="str">
        <f t="shared" si="80"/>
        <v/>
      </c>
      <c r="U101" s="110"/>
      <c r="W101" s="68" t="str">
        <f t="shared" si="81"/>
        <v/>
      </c>
      <c r="X101" s="68" t="str">
        <f t="shared" si="74"/>
        <v/>
      </c>
      <c r="Y101" s="48" t="str">
        <f t="shared" si="75"/>
        <v/>
      </c>
      <c r="Z101" s="68" t="str">
        <f t="shared" si="82"/>
        <v/>
      </c>
      <c r="AA101" s="111"/>
      <c r="AB101" s="68" t="str">
        <f t="shared" si="83"/>
        <v/>
      </c>
      <c r="AC101" s="70" t="str">
        <f t="shared" si="76"/>
        <v/>
      </c>
      <c r="AD101" s="72" t="str">
        <f t="shared" si="77"/>
        <v/>
      </c>
      <c r="AE101" s="313" t="str">
        <f t="shared" si="78"/>
        <v/>
      </c>
      <c r="AF101" s="297" t="str">
        <f t="shared" ca="1" si="57"/>
        <v/>
      </c>
      <c r="AG101" s="277" t="str">
        <f t="shared" si="53"/>
        <v/>
      </c>
      <c r="AH101" s="287" t="str">
        <f t="shared" si="54"/>
        <v/>
      </c>
      <c r="AI101" s="287" t="str">
        <f t="shared" si="58"/>
        <v/>
      </c>
      <c r="AJ101" s="7" t="str">
        <f t="shared" si="55"/>
        <v/>
      </c>
      <c r="AK101" s="292" t="str">
        <f t="shared" si="56"/>
        <v/>
      </c>
      <c r="AL101" s="312">
        <f t="shared" si="59"/>
        <v>0</v>
      </c>
    </row>
    <row r="102" spans="1:38" x14ac:dyDescent="0.2">
      <c r="A102" s="311"/>
      <c r="D102" s="31" t="str">
        <f t="shared" si="65"/>
        <v/>
      </c>
      <c r="I102" s="71" t="str">
        <f t="shared" si="66"/>
        <v/>
      </c>
      <c r="J102" s="71">
        <f t="shared" si="67"/>
        <v>0</v>
      </c>
      <c r="K102" s="32" t="str">
        <f t="shared" si="68"/>
        <v/>
      </c>
      <c r="M102" s="48" t="str">
        <f t="shared" si="69"/>
        <v/>
      </c>
      <c r="N102" s="49" t="str">
        <f t="shared" si="70"/>
        <v/>
      </c>
      <c r="O102" s="48" t="str">
        <f t="shared" si="71"/>
        <v/>
      </c>
      <c r="P102" s="71" t="str">
        <f t="shared" si="72"/>
        <v/>
      </c>
      <c r="Q102" s="110" t="str">
        <f t="shared" si="79"/>
        <v/>
      </c>
      <c r="S102" s="68" t="str">
        <f t="shared" si="73"/>
        <v/>
      </c>
      <c r="T102" s="68" t="str">
        <f t="shared" si="80"/>
        <v/>
      </c>
      <c r="U102" s="110"/>
      <c r="W102" s="68" t="str">
        <f t="shared" si="81"/>
        <v/>
      </c>
      <c r="X102" s="68" t="str">
        <f t="shared" si="74"/>
        <v/>
      </c>
      <c r="Y102" s="48" t="str">
        <f t="shared" si="75"/>
        <v/>
      </c>
      <c r="Z102" s="68" t="str">
        <f t="shared" si="82"/>
        <v/>
      </c>
      <c r="AA102" s="111"/>
      <c r="AB102" s="68" t="str">
        <f t="shared" si="83"/>
        <v/>
      </c>
      <c r="AC102" s="70" t="str">
        <f t="shared" si="76"/>
        <v/>
      </c>
      <c r="AD102" s="72" t="str">
        <f t="shared" si="77"/>
        <v/>
      </c>
      <c r="AE102" s="313" t="str">
        <f t="shared" si="78"/>
        <v/>
      </c>
      <c r="AF102" s="297" t="str">
        <f t="shared" ca="1" si="57"/>
        <v/>
      </c>
      <c r="AG102" s="277" t="str">
        <f t="shared" si="53"/>
        <v/>
      </c>
      <c r="AH102" s="287" t="str">
        <f t="shared" si="54"/>
        <v/>
      </c>
      <c r="AI102" s="287" t="str">
        <f t="shared" si="58"/>
        <v/>
      </c>
      <c r="AJ102" s="7" t="str">
        <f t="shared" si="55"/>
        <v/>
      </c>
      <c r="AK102" s="292" t="str">
        <f t="shared" si="56"/>
        <v/>
      </c>
      <c r="AL102" s="312">
        <f t="shared" si="59"/>
        <v>0</v>
      </c>
    </row>
    <row r="103" spans="1:38" x14ac:dyDescent="0.2">
      <c r="A103" s="311"/>
      <c r="D103" s="31" t="str">
        <f t="shared" si="65"/>
        <v/>
      </c>
      <c r="I103" s="71" t="str">
        <f t="shared" si="66"/>
        <v/>
      </c>
      <c r="J103" s="71">
        <f t="shared" si="67"/>
        <v>0</v>
      </c>
      <c r="K103" s="32" t="str">
        <f t="shared" si="68"/>
        <v/>
      </c>
      <c r="M103" s="48" t="str">
        <f t="shared" si="69"/>
        <v/>
      </c>
      <c r="N103" s="49" t="str">
        <f t="shared" si="70"/>
        <v/>
      </c>
      <c r="O103" s="48" t="str">
        <f t="shared" si="71"/>
        <v/>
      </c>
      <c r="P103" s="71" t="str">
        <f t="shared" si="72"/>
        <v/>
      </c>
      <c r="Q103" s="110" t="str">
        <f t="shared" si="79"/>
        <v/>
      </c>
      <c r="S103" s="68" t="str">
        <f t="shared" si="73"/>
        <v/>
      </c>
      <c r="T103" s="68" t="str">
        <f t="shared" si="80"/>
        <v/>
      </c>
      <c r="U103" s="110"/>
      <c r="W103" s="68" t="str">
        <f t="shared" si="81"/>
        <v/>
      </c>
      <c r="X103" s="68" t="str">
        <f t="shared" si="74"/>
        <v/>
      </c>
      <c r="Y103" s="48" t="str">
        <f t="shared" si="75"/>
        <v/>
      </c>
      <c r="Z103" s="68" t="str">
        <f t="shared" si="82"/>
        <v/>
      </c>
      <c r="AA103" s="111"/>
      <c r="AB103" s="68" t="str">
        <f t="shared" si="83"/>
        <v/>
      </c>
      <c r="AC103" s="70" t="str">
        <f t="shared" si="76"/>
        <v/>
      </c>
      <c r="AD103" s="72" t="str">
        <f t="shared" si="77"/>
        <v/>
      </c>
      <c r="AE103" s="313" t="str">
        <f t="shared" si="78"/>
        <v/>
      </c>
      <c r="AF103" s="297" t="str">
        <f t="shared" ca="1" si="57"/>
        <v/>
      </c>
      <c r="AG103" s="277" t="str">
        <f t="shared" si="53"/>
        <v/>
      </c>
      <c r="AH103" s="287" t="str">
        <f t="shared" si="54"/>
        <v/>
      </c>
      <c r="AI103" s="287" t="str">
        <f t="shared" si="58"/>
        <v/>
      </c>
      <c r="AJ103" s="7" t="str">
        <f t="shared" si="55"/>
        <v/>
      </c>
      <c r="AK103" s="292" t="str">
        <f t="shared" si="56"/>
        <v/>
      </c>
      <c r="AL103" s="312">
        <f t="shared" si="59"/>
        <v>0</v>
      </c>
    </row>
    <row r="104" spans="1:38" x14ac:dyDescent="0.2">
      <c r="A104" s="311"/>
      <c r="D104" s="31" t="str">
        <f t="shared" ref="D104:D135" si="84">IF($B104="","",IF($C104="","",DATEDIF($B104,$C104,"D")))</f>
        <v/>
      </c>
      <c r="I104" s="71" t="str">
        <f t="shared" ref="I104:I135" si="85">IF($G104&amp;$H104="","",IF($E104="","",IF($G104="","0",SUMPRODUCT($G104,$D104))+IF($F104="","0",IF($H104="","0",SUMPRODUCT($H104,$D104)))))</f>
        <v/>
      </c>
      <c r="J104" s="71">
        <f t="shared" ref="J104:J135" si="86">IF($E104&amp;$F104="0","",SUM($E104:$F104))</f>
        <v>0</v>
      </c>
      <c r="K104" s="32" t="str">
        <f t="shared" ref="K104:K135" si="87">IF($D104="","",IF($J104="","",$D104*$J104))</f>
        <v/>
      </c>
      <c r="M104" s="48" t="str">
        <f t="shared" ref="M104:M135" si="88">IF($A104="","",IF(VLOOKUP($A104,Données,5,FALSE)="","",VLOOKUP($A104,Données,5,FALSE)))</f>
        <v/>
      </c>
      <c r="N104" s="49" t="str">
        <f t="shared" ref="N104:N135" si="89">IF($A104="","",IF(VLOOKUP($A104,Données,6,FALSE)="","",VLOOKUP($A104,Données,6,FALSE)))</f>
        <v/>
      </c>
      <c r="O104" s="48" t="str">
        <f t="shared" ref="O104:O135" si="90">IF($E104="","",IF($J104&gt;=60,$E104-3,IF($J104&gt;=42,$E104-2,IF($J104&gt;=21,$E104-1,$E104))))</f>
        <v/>
      </c>
      <c r="P104" s="71" t="str">
        <f t="shared" ref="P104:P135" si="91">IF($F104="","",$F104)</f>
        <v/>
      </c>
      <c r="Q104" s="110" t="str">
        <f t="shared" si="79"/>
        <v/>
      </c>
      <c r="S104" s="68" t="str">
        <f t="shared" ref="S104:S135" si="92">IF($Q104="","",VLOOKUP($Q104,Tarifs,2,FALSE))</f>
        <v/>
      </c>
      <c r="T104" s="68" t="str">
        <f t="shared" si="80"/>
        <v/>
      </c>
      <c r="U104" s="110"/>
      <c r="W104" s="68" t="str">
        <f t="shared" si="81"/>
        <v/>
      </c>
      <c r="X104" s="68" t="str">
        <f t="shared" ref="X104:X135" si="93">IF($U104="","",VLOOKUP($U104,Tarifs,3,FALSE))</f>
        <v/>
      </c>
      <c r="Y104" s="48" t="str">
        <f t="shared" ref="Y104:Y135" si="94">IF($L104="Annulé",0,(IF($E104="","",SUM($E104-$O104))))</f>
        <v/>
      </c>
      <c r="Z104" s="68" t="str">
        <f t="shared" si="82"/>
        <v/>
      </c>
      <c r="AA104" s="111"/>
      <c r="AB104" s="68" t="str">
        <f t="shared" si="83"/>
        <v/>
      </c>
      <c r="AC104" s="70" t="str">
        <f t="shared" ref="AC104:AC135" si="95">IF(L104="Annulé",0,IF(L104="Sans suite",0,IF($A104="","",IF($O104="",0,IF($P104="",0,SUMPRODUCT($D104,$P104,$Q104)))+IF($R104="",0,IF($S104="",0,SUMPRODUCT($D104,$S104,$T104)))+IF($U104="",0,IF($V104="",0,SUMPRODUCT($D104,$V104,$W104)))+IF($X104="",0,IF($Y104="",0,SUMPRODUCT($D104,$Y104,$Z104)))-IF($AD104="",0,$AD104)+IF($AB104="",0,$AB104))))</f>
        <v/>
      </c>
      <c r="AD104" s="72" t="str">
        <f t="shared" ref="AD104:AD135" si="96">IF($L104="Annulé","",IF($V104&gt;=1,IF($J104&gt;40,IF($W104="","",$D104*$W104*0.5),""),""))</f>
        <v/>
      </c>
      <c r="AE104" s="313" t="str">
        <f t="shared" ref="AE104:AE135" si="97">IF($A104="","",$A104)</f>
        <v/>
      </c>
      <c r="AF104" s="297" t="str">
        <f t="shared" ca="1" si="57"/>
        <v/>
      </c>
      <c r="AG104" s="277" t="str">
        <f t="shared" si="53"/>
        <v/>
      </c>
      <c r="AH104" s="287" t="str">
        <f t="shared" si="54"/>
        <v/>
      </c>
      <c r="AI104" s="287" t="str">
        <f t="shared" si="58"/>
        <v/>
      </c>
      <c r="AJ104" s="7" t="str">
        <f t="shared" si="55"/>
        <v/>
      </c>
      <c r="AK104" s="292" t="str">
        <f t="shared" si="56"/>
        <v/>
      </c>
      <c r="AL104" s="312">
        <f t="shared" si="59"/>
        <v>0</v>
      </c>
    </row>
    <row r="105" spans="1:38" x14ac:dyDescent="0.2">
      <c r="A105" s="311"/>
      <c r="D105" s="31" t="str">
        <f t="shared" si="84"/>
        <v/>
      </c>
      <c r="I105" s="71" t="str">
        <f t="shared" si="85"/>
        <v/>
      </c>
      <c r="J105" s="71">
        <f t="shared" si="86"/>
        <v>0</v>
      </c>
      <c r="K105" s="32" t="str">
        <f t="shared" si="87"/>
        <v/>
      </c>
      <c r="M105" s="48" t="str">
        <f t="shared" si="88"/>
        <v/>
      </c>
      <c r="N105" s="49" t="str">
        <f t="shared" si="89"/>
        <v/>
      </c>
      <c r="O105" s="48" t="str">
        <f t="shared" si="90"/>
        <v/>
      </c>
      <c r="P105" s="71" t="str">
        <f t="shared" si="91"/>
        <v/>
      </c>
      <c r="Q105" s="110" t="str">
        <f t="shared" si="79"/>
        <v/>
      </c>
      <c r="S105" s="68" t="str">
        <f t="shared" si="92"/>
        <v/>
      </c>
      <c r="T105" s="68" t="str">
        <f t="shared" si="80"/>
        <v/>
      </c>
      <c r="U105" s="110"/>
      <c r="W105" s="68" t="str">
        <f t="shared" si="81"/>
        <v/>
      </c>
      <c r="X105" s="68" t="str">
        <f t="shared" si="93"/>
        <v/>
      </c>
      <c r="Y105" s="48" t="str">
        <f t="shared" si="94"/>
        <v/>
      </c>
      <c r="Z105" s="68" t="str">
        <f t="shared" si="82"/>
        <v/>
      </c>
      <c r="AA105" s="111"/>
      <c r="AB105" s="68" t="str">
        <f t="shared" si="83"/>
        <v/>
      </c>
      <c r="AC105" s="70" t="str">
        <f t="shared" si="95"/>
        <v/>
      </c>
      <c r="AD105" s="72" t="str">
        <f t="shared" si="96"/>
        <v/>
      </c>
      <c r="AE105" s="313" t="str">
        <f t="shared" si="97"/>
        <v/>
      </c>
      <c r="AF105" s="297" t="str">
        <f t="shared" ca="1" si="57"/>
        <v/>
      </c>
      <c r="AG105" s="277" t="str">
        <f t="shared" si="53"/>
        <v/>
      </c>
      <c r="AH105" s="287" t="str">
        <f t="shared" si="54"/>
        <v/>
      </c>
      <c r="AI105" s="287" t="str">
        <f t="shared" si="58"/>
        <v/>
      </c>
      <c r="AJ105" s="7" t="str">
        <f t="shared" si="55"/>
        <v/>
      </c>
      <c r="AK105" s="292" t="str">
        <f t="shared" si="56"/>
        <v/>
      </c>
      <c r="AL105" s="312">
        <f t="shared" si="59"/>
        <v>0</v>
      </c>
    </row>
    <row r="106" spans="1:38" x14ac:dyDescent="0.2">
      <c r="A106" s="311"/>
      <c r="D106" s="31" t="str">
        <f t="shared" si="84"/>
        <v/>
      </c>
      <c r="I106" s="71" t="str">
        <f t="shared" si="85"/>
        <v/>
      </c>
      <c r="J106" s="71">
        <f t="shared" si="86"/>
        <v>0</v>
      </c>
      <c r="K106" s="32" t="str">
        <f t="shared" si="87"/>
        <v/>
      </c>
      <c r="M106" s="48" t="str">
        <f t="shared" si="88"/>
        <v/>
      </c>
      <c r="N106" s="49" t="str">
        <f t="shared" si="89"/>
        <v/>
      </c>
      <c r="O106" s="48" t="str">
        <f t="shared" si="90"/>
        <v/>
      </c>
      <c r="P106" s="71" t="str">
        <f t="shared" si="91"/>
        <v/>
      </c>
      <c r="Q106" s="110" t="str">
        <f t="shared" si="79"/>
        <v/>
      </c>
      <c r="S106" s="68" t="str">
        <f t="shared" si="92"/>
        <v/>
      </c>
      <c r="T106" s="68" t="str">
        <f t="shared" si="80"/>
        <v/>
      </c>
      <c r="U106" s="110"/>
      <c r="W106" s="68" t="str">
        <f t="shared" si="81"/>
        <v/>
      </c>
      <c r="X106" s="68" t="str">
        <f t="shared" si="93"/>
        <v/>
      </c>
      <c r="Y106" s="48" t="str">
        <f t="shared" si="94"/>
        <v/>
      </c>
      <c r="Z106" s="68" t="str">
        <f t="shared" si="82"/>
        <v/>
      </c>
      <c r="AA106" s="111"/>
      <c r="AB106" s="68" t="str">
        <f t="shared" si="83"/>
        <v/>
      </c>
      <c r="AC106" s="70" t="str">
        <f t="shared" si="95"/>
        <v/>
      </c>
      <c r="AD106" s="72" t="str">
        <f t="shared" si="96"/>
        <v/>
      </c>
      <c r="AE106" s="313" t="str">
        <f t="shared" si="97"/>
        <v/>
      </c>
      <c r="AF106" s="297" t="str">
        <f t="shared" ca="1" si="57"/>
        <v/>
      </c>
      <c r="AG106" s="277" t="str">
        <f t="shared" si="53"/>
        <v/>
      </c>
      <c r="AH106" s="287" t="str">
        <f t="shared" si="54"/>
        <v/>
      </c>
      <c r="AI106" s="287" t="str">
        <f t="shared" si="58"/>
        <v/>
      </c>
      <c r="AJ106" s="7" t="str">
        <f t="shared" si="55"/>
        <v/>
      </c>
      <c r="AK106" s="292" t="str">
        <f t="shared" si="56"/>
        <v/>
      </c>
      <c r="AL106" s="312">
        <f t="shared" si="59"/>
        <v>0</v>
      </c>
    </row>
    <row r="107" spans="1:38" x14ac:dyDescent="0.2">
      <c r="A107" s="311"/>
      <c r="D107" s="31" t="str">
        <f t="shared" si="84"/>
        <v/>
      </c>
      <c r="I107" s="71" t="str">
        <f t="shared" si="85"/>
        <v/>
      </c>
      <c r="J107" s="71">
        <f t="shared" si="86"/>
        <v>0</v>
      </c>
      <c r="K107" s="32" t="str">
        <f t="shared" si="87"/>
        <v/>
      </c>
      <c r="M107" s="48" t="str">
        <f t="shared" si="88"/>
        <v/>
      </c>
      <c r="N107" s="49" t="str">
        <f t="shared" si="89"/>
        <v/>
      </c>
      <c r="O107" s="48" t="str">
        <f t="shared" si="90"/>
        <v/>
      </c>
      <c r="P107" s="71" t="str">
        <f t="shared" si="91"/>
        <v/>
      </c>
      <c r="Q107" s="110" t="str">
        <f t="shared" si="79"/>
        <v/>
      </c>
      <c r="S107" s="68" t="str">
        <f t="shared" si="92"/>
        <v/>
      </c>
      <c r="T107" s="68" t="str">
        <f t="shared" si="80"/>
        <v/>
      </c>
      <c r="U107" s="110"/>
      <c r="W107" s="68" t="str">
        <f t="shared" si="81"/>
        <v/>
      </c>
      <c r="X107" s="68" t="str">
        <f t="shared" si="93"/>
        <v/>
      </c>
      <c r="Y107" s="48" t="str">
        <f t="shared" si="94"/>
        <v/>
      </c>
      <c r="Z107" s="68" t="str">
        <f t="shared" si="82"/>
        <v/>
      </c>
      <c r="AA107" s="111"/>
      <c r="AB107" s="68" t="str">
        <f t="shared" si="83"/>
        <v/>
      </c>
      <c r="AC107" s="70" t="str">
        <f t="shared" si="95"/>
        <v/>
      </c>
      <c r="AD107" s="72" t="str">
        <f t="shared" si="96"/>
        <v/>
      </c>
      <c r="AE107" s="313" t="str">
        <f t="shared" si="97"/>
        <v/>
      </c>
      <c r="AF107" s="297" t="str">
        <f t="shared" ca="1" si="57"/>
        <v/>
      </c>
      <c r="AG107" s="277" t="str">
        <f t="shared" si="53"/>
        <v/>
      </c>
      <c r="AH107" s="287" t="str">
        <f t="shared" si="54"/>
        <v/>
      </c>
      <c r="AI107" s="287" t="str">
        <f t="shared" si="58"/>
        <v/>
      </c>
      <c r="AJ107" s="7" t="str">
        <f t="shared" si="55"/>
        <v/>
      </c>
      <c r="AK107" s="292" t="str">
        <f t="shared" si="56"/>
        <v/>
      </c>
      <c r="AL107" s="312">
        <f t="shared" si="59"/>
        <v>0</v>
      </c>
    </row>
    <row r="108" spans="1:38" x14ac:dyDescent="0.2">
      <c r="A108" s="311"/>
      <c r="D108" s="31" t="str">
        <f t="shared" si="84"/>
        <v/>
      </c>
      <c r="I108" s="71" t="str">
        <f t="shared" si="85"/>
        <v/>
      </c>
      <c r="J108" s="71">
        <f t="shared" si="86"/>
        <v>0</v>
      </c>
      <c r="K108" s="32" t="str">
        <f t="shared" si="87"/>
        <v/>
      </c>
      <c r="M108" s="48" t="str">
        <f t="shared" si="88"/>
        <v/>
      </c>
      <c r="N108" s="49" t="str">
        <f t="shared" si="89"/>
        <v/>
      </c>
      <c r="O108" s="48" t="str">
        <f t="shared" si="90"/>
        <v/>
      </c>
      <c r="P108" s="71" t="str">
        <f t="shared" si="91"/>
        <v/>
      </c>
      <c r="Q108" s="110" t="str">
        <f t="shared" si="79"/>
        <v/>
      </c>
      <c r="S108" s="68" t="str">
        <f t="shared" si="92"/>
        <v/>
      </c>
      <c r="T108" s="68" t="str">
        <f t="shared" si="80"/>
        <v/>
      </c>
      <c r="U108" s="110"/>
      <c r="W108" s="68" t="str">
        <f t="shared" si="81"/>
        <v/>
      </c>
      <c r="X108" s="68" t="str">
        <f t="shared" si="93"/>
        <v/>
      </c>
      <c r="Y108" s="48" t="str">
        <f t="shared" si="94"/>
        <v/>
      </c>
      <c r="Z108" s="68" t="str">
        <f t="shared" si="82"/>
        <v/>
      </c>
      <c r="AA108" s="111"/>
      <c r="AB108" s="68" t="str">
        <f t="shared" si="83"/>
        <v/>
      </c>
      <c r="AC108" s="70" t="str">
        <f t="shared" si="95"/>
        <v/>
      </c>
      <c r="AD108" s="72" t="str">
        <f t="shared" si="96"/>
        <v/>
      </c>
      <c r="AE108" s="313" t="str">
        <f t="shared" si="97"/>
        <v/>
      </c>
      <c r="AF108" s="297" t="str">
        <f t="shared" ca="1" si="57"/>
        <v/>
      </c>
      <c r="AG108" s="277" t="str">
        <f t="shared" si="53"/>
        <v/>
      </c>
      <c r="AH108" s="287" t="str">
        <f t="shared" si="54"/>
        <v/>
      </c>
      <c r="AI108" s="287" t="str">
        <f t="shared" si="58"/>
        <v/>
      </c>
      <c r="AJ108" s="7" t="str">
        <f t="shared" si="55"/>
        <v/>
      </c>
      <c r="AK108" s="292" t="str">
        <f t="shared" si="56"/>
        <v/>
      </c>
      <c r="AL108" s="312">
        <f t="shared" si="59"/>
        <v>0</v>
      </c>
    </row>
    <row r="109" spans="1:38" x14ac:dyDescent="0.2">
      <c r="A109" s="311"/>
      <c r="D109" s="31" t="str">
        <f t="shared" si="84"/>
        <v/>
      </c>
      <c r="I109" s="71" t="str">
        <f t="shared" si="85"/>
        <v/>
      </c>
      <c r="J109" s="71">
        <f t="shared" si="86"/>
        <v>0</v>
      </c>
      <c r="K109" s="32" t="str">
        <f t="shared" si="87"/>
        <v/>
      </c>
      <c r="M109" s="48" t="str">
        <f t="shared" si="88"/>
        <v/>
      </c>
      <c r="N109" s="49" t="str">
        <f t="shared" si="89"/>
        <v/>
      </c>
      <c r="O109" s="48" t="str">
        <f t="shared" si="90"/>
        <v/>
      </c>
      <c r="P109" s="71" t="str">
        <f t="shared" si="91"/>
        <v/>
      </c>
      <c r="Q109" s="110" t="str">
        <f t="shared" si="79"/>
        <v/>
      </c>
      <c r="S109" s="68" t="str">
        <f t="shared" si="92"/>
        <v/>
      </c>
      <c r="T109" s="68" t="str">
        <f t="shared" si="80"/>
        <v/>
      </c>
      <c r="U109" s="110"/>
      <c r="W109" s="68" t="str">
        <f t="shared" si="81"/>
        <v/>
      </c>
      <c r="X109" s="68" t="str">
        <f t="shared" si="93"/>
        <v/>
      </c>
      <c r="Y109" s="48" t="str">
        <f t="shared" si="94"/>
        <v/>
      </c>
      <c r="Z109" s="68" t="str">
        <f t="shared" si="82"/>
        <v/>
      </c>
      <c r="AA109" s="111"/>
      <c r="AB109" s="68" t="str">
        <f t="shared" si="83"/>
        <v/>
      </c>
      <c r="AC109" s="70" t="str">
        <f t="shared" si="95"/>
        <v/>
      </c>
      <c r="AD109" s="72" t="str">
        <f t="shared" si="96"/>
        <v/>
      </c>
      <c r="AE109" s="313" t="str">
        <f t="shared" si="97"/>
        <v/>
      </c>
      <c r="AF109" s="297" t="str">
        <f t="shared" ca="1" si="57"/>
        <v/>
      </c>
      <c r="AG109" s="277" t="str">
        <f t="shared" si="53"/>
        <v/>
      </c>
      <c r="AH109" s="287" t="str">
        <f t="shared" si="54"/>
        <v/>
      </c>
      <c r="AI109" s="287" t="str">
        <f t="shared" si="58"/>
        <v/>
      </c>
      <c r="AJ109" s="7" t="str">
        <f t="shared" si="55"/>
        <v/>
      </c>
      <c r="AK109" s="292" t="str">
        <f t="shared" si="56"/>
        <v/>
      </c>
      <c r="AL109" s="312">
        <f t="shared" si="59"/>
        <v>0</v>
      </c>
    </row>
    <row r="110" spans="1:38" x14ac:dyDescent="0.2">
      <c r="A110" s="311"/>
      <c r="D110" s="31" t="str">
        <f t="shared" si="84"/>
        <v/>
      </c>
      <c r="I110" s="71" t="str">
        <f t="shared" si="85"/>
        <v/>
      </c>
      <c r="J110" s="71">
        <f t="shared" si="86"/>
        <v>0</v>
      </c>
      <c r="K110" s="32" t="str">
        <f t="shared" si="87"/>
        <v/>
      </c>
      <c r="M110" s="48" t="str">
        <f t="shared" si="88"/>
        <v/>
      </c>
      <c r="N110" s="49" t="str">
        <f t="shared" si="89"/>
        <v/>
      </c>
      <c r="O110" s="48" t="str">
        <f t="shared" si="90"/>
        <v/>
      </c>
      <c r="P110" s="71" t="str">
        <f t="shared" si="91"/>
        <v/>
      </c>
      <c r="Q110" s="110" t="str">
        <f t="shared" si="79"/>
        <v/>
      </c>
      <c r="S110" s="68" t="str">
        <f t="shared" si="92"/>
        <v/>
      </c>
      <c r="T110" s="68" t="str">
        <f t="shared" si="80"/>
        <v/>
      </c>
      <c r="U110" s="110"/>
      <c r="W110" s="68" t="str">
        <f t="shared" si="81"/>
        <v/>
      </c>
      <c r="X110" s="68" t="str">
        <f t="shared" si="93"/>
        <v/>
      </c>
      <c r="Y110" s="48" t="str">
        <f t="shared" si="94"/>
        <v/>
      </c>
      <c r="Z110" s="68" t="str">
        <f t="shared" si="82"/>
        <v/>
      </c>
      <c r="AA110" s="111"/>
      <c r="AB110" s="68" t="str">
        <f t="shared" si="83"/>
        <v/>
      </c>
      <c r="AC110" s="70" t="str">
        <f t="shared" si="95"/>
        <v/>
      </c>
      <c r="AD110" s="72" t="str">
        <f t="shared" si="96"/>
        <v/>
      </c>
      <c r="AE110" s="313" t="str">
        <f t="shared" si="97"/>
        <v/>
      </c>
      <c r="AF110" s="297" t="str">
        <f t="shared" ca="1" si="57"/>
        <v/>
      </c>
      <c r="AG110" s="277" t="str">
        <f t="shared" si="53"/>
        <v/>
      </c>
      <c r="AH110" s="287" t="str">
        <f t="shared" si="54"/>
        <v/>
      </c>
      <c r="AI110" s="287" t="str">
        <f t="shared" si="58"/>
        <v/>
      </c>
      <c r="AJ110" s="7" t="str">
        <f t="shared" si="55"/>
        <v/>
      </c>
      <c r="AK110" s="292" t="str">
        <f t="shared" si="56"/>
        <v/>
      </c>
      <c r="AL110" s="312">
        <f t="shared" si="59"/>
        <v>0</v>
      </c>
    </row>
    <row r="111" spans="1:38" x14ac:dyDescent="0.2">
      <c r="A111" s="311"/>
      <c r="D111" s="31" t="str">
        <f t="shared" si="84"/>
        <v/>
      </c>
      <c r="I111" s="71" t="str">
        <f t="shared" si="85"/>
        <v/>
      </c>
      <c r="J111" s="71">
        <f t="shared" si="86"/>
        <v>0</v>
      </c>
      <c r="K111" s="32" t="str">
        <f t="shared" si="87"/>
        <v/>
      </c>
      <c r="M111" s="48" t="str">
        <f t="shared" si="88"/>
        <v/>
      </c>
      <c r="N111" s="49" t="str">
        <f t="shared" si="89"/>
        <v/>
      </c>
      <c r="O111" s="48" t="str">
        <f t="shared" si="90"/>
        <v/>
      </c>
      <c r="P111" s="71" t="str">
        <f t="shared" si="91"/>
        <v/>
      </c>
      <c r="Q111" s="110" t="str">
        <f t="shared" si="79"/>
        <v/>
      </c>
      <c r="S111" s="68" t="str">
        <f t="shared" si="92"/>
        <v/>
      </c>
      <c r="T111" s="68" t="str">
        <f t="shared" si="80"/>
        <v/>
      </c>
      <c r="U111" s="110"/>
      <c r="W111" s="68" t="str">
        <f t="shared" si="81"/>
        <v/>
      </c>
      <c r="X111" s="68" t="str">
        <f t="shared" si="93"/>
        <v/>
      </c>
      <c r="Y111" s="48" t="str">
        <f t="shared" si="94"/>
        <v/>
      </c>
      <c r="Z111" s="68" t="str">
        <f t="shared" si="82"/>
        <v/>
      </c>
      <c r="AA111" s="111"/>
      <c r="AB111" s="68" t="str">
        <f t="shared" si="83"/>
        <v/>
      </c>
      <c r="AC111" s="70" t="str">
        <f t="shared" si="95"/>
        <v/>
      </c>
      <c r="AD111" s="72" t="str">
        <f t="shared" si="96"/>
        <v/>
      </c>
      <c r="AE111" s="313" t="str">
        <f t="shared" si="97"/>
        <v/>
      </c>
      <c r="AF111" s="297" t="str">
        <f t="shared" ca="1" si="57"/>
        <v/>
      </c>
      <c r="AG111" s="277" t="str">
        <f t="shared" si="53"/>
        <v/>
      </c>
      <c r="AH111" s="287" t="str">
        <f t="shared" si="54"/>
        <v/>
      </c>
      <c r="AI111" s="287" t="str">
        <f t="shared" si="58"/>
        <v/>
      </c>
      <c r="AJ111" s="7" t="str">
        <f t="shared" si="55"/>
        <v/>
      </c>
      <c r="AK111" s="292" t="str">
        <f t="shared" si="56"/>
        <v/>
      </c>
      <c r="AL111" s="312">
        <f t="shared" si="59"/>
        <v>0</v>
      </c>
    </row>
    <row r="112" spans="1:38" x14ac:dyDescent="0.2">
      <c r="A112" s="311"/>
      <c r="D112" s="31" t="str">
        <f t="shared" si="84"/>
        <v/>
      </c>
      <c r="I112" s="71" t="str">
        <f t="shared" si="85"/>
        <v/>
      </c>
      <c r="J112" s="71">
        <f t="shared" si="86"/>
        <v>0</v>
      </c>
      <c r="K112" s="32" t="str">
        <f t="shared" si="87"/>
        <v/>
      </c>
      <c r="M112" s="48" t="str">
        <f t="shared" si="88"/>
        <v/>
      </c>
      <c r="N112" s="49" t="str">
        <f t="shared" si="89"/>
        <v/>
      </c>
      <c r="O112" s="48" t="str">
        <f t="shared" si="90"/>
        <v/>
      </c>
      <c r="P112" s="71" t="str">
        <f t="shared" si="91"/>
        <v/>
      </c>
      <c r="Q112" s="110" t="str">
        <f t="shared" si="79"/>
        <v/>
      </c>
      <c r="S112" s="68" t="str">
        <f t="shared" si="92"/>
        <v/>
      </c>
      <c r="T112" s="68" t="str">
        <f t="shared" si="80"/>
        <v/>
      </c>
      <c r="U112" s="110"/>
      <c r="W112" s="68" t="str">
        <f t="shared" si="81"/>
        <v/>
      </c>
      <c r="X112" s="68" t="str">
        <f t="shared" si="93"/>
        <v/>
      </c>
      <c r="Y112" s="48" t="str">
        <f t="shared" si="94"/>
        <v/>
      </c>
      <c r="Z112" s="68" t="str">
        <f t="shared" si="82"/>
        <v/>
      </c>
      <c r="AA112" s="111"/>
      <c r="AB112" s="68" t="str">
        <f t="shared" si="83"/>
        <v/>
      </c>
      <c r="AC112" s="70" t="str">
        <f t="shared" si="95"/>
        <v/>
      </c>
      <c r="AD112" s="72" t="str">
        <f t="shared" si="96"/>
        <v/>
      </c>
      <c r="AE112" s="313" t="str">
        <f t="shared" si="97"/>
        <v/>
      </c>
      <c r="AF112" s="297" t="str">
        <f t="shared" ca="1" si="57"/>
        <v/>
      </c>
      <c r="AG112" s="277" t="str">
        <f t="shared" si="53"/>
        <v/>
      </c>
      <c r="AH112" s="287" t="str">
        <f t="shared" si="54"/>
        <v/>
      </c>
      <c r="AI112" s="287" t="str">
        <f t="shared" si="58"/>
        <v/>
      </c>
      <c r="AJ112" s="7" t="str">
        <f t="shared" si="55"/>
        <v/>
      </c>
      <c r="AK112" s="292" t="str">
        <f t="shared" si="56"/>
        <v/>
      </c>
      <c r="AL112" s="312">
        <f t="shared" si="59"/>
        <v>0</v>
      </c>
    </row>
    <row r="113" spans="1:38" x14ac:dyDescent="0.2">
      <c r="A113" s="311"/>
      <c r="D113" s="31" t="str">
        <f t="shared" si="84"/>
        <v/>
      </c>
      <c r="I113" s="71" t="str">
        <f t="shared" si="85"/>
        <v/>
      </c>
      <c r="J113" s="71">
        <f t="shared" si="86"/>
        <v>0</v>
      </c>
      <c r="K113" s="32" t="str">
        <f t="shared" si="87"/>
        <v/>
      </c>
      <c r="M113" s="48" t="str">
        <f t="shared" si="88"/>
        <v/>
      </c>
      <c r="N113" s="49" t="str">
        <f t="shared" si="89"/>
        <v/>
      </c>
      <c r="O113" s="48" t="str">
        <f t="shared" si="90"/>
        <v/>
      </c>
      <c r="P113" s="71" t="str">
        <f t="shared" si="91"/>
        <v/>
      </c>
      <c r="Q113" s="110" t="str">
        <f t="shared" si="79"/>
        <v/>
      </c>
      <c r="S113" s="68" t="str">
        <f t="shared" si="92"/>
        <v/>
      </c>
      <c r="T113" s="68" t="str">
        <f t="shared" si="80"/>
        <v/>
      </c>
      <c r="U113" s="110"/>
      <c r="W113" s="68" t="str">
        <f t="shared" si="81"/>
        <v/>
      </c>
      <c r="X113" s="68" t="str">
        <f t="shared" si="93"/>
        <v/>
      </c>
      <c r="Y113" s="48" t="str">
        <f t="shared" si="94"/>
        <v/>
      </c>
      <c r="Z113" s="68" t="str">
        <f t="shared" si="82"/>
        <v/>
      </c>
      <c r="AA113" s="111"/>
      <c r="AB113" s="68" t="str">
        <f t="shared" si="83"/>
        <v/>
      </c>
      <c r="AC113" s="70" t="str">
        <f t="shared" si="95"/>
        <v/>
      </c>
      <c r="AD113" s="72" t="str">
        <f t="shared" si="96"/>
        <v/>
      </c>
      <c r="AE113" s="313" t="str">
        <f t="shared" si="97"/>
        <v/>
      </c>
      <c r="AF113" s="297" t="str">
        <f t="shared" ca="1" si="57"/>
        <v/>
      </c>
      <c r="AG113" s="277" t="str">
        <f t="shared" si="53"/>
        <v/>
      </c>
      <c r="AH113" s="287" t="str">
        <f t="shared" si="54"/>
        <v/>
      </c>
      <c r="AI113" s="287" t="str">
        <f t="shared" si="58"/>
        <v/>
      </c>
      <c r="AJ113" s="7" t="str">
        <f t="shared" si="55"/>
        <v/>
      </c>
      <c r="AK113" s="292" t="str">
        <f t="shared" si="56"/>
        <v/>
      </c>
      <c r="AL113" s="312">
        <f t="shared" si="59"/>
        <v>0</v>
      </c>
    </row>
    <row r="114" spans="1:38" x14ac:dyDescent="0.2">
      <c r="A114" s="311"/>
      <c r="D114" s="31" t="str">
        <f t="shared" si="84"/>
        <v/>
      </c>
      <c r="I114" s="71" t="str">
        <f t="shared" si="85"/>
        <v/>
      </c>
      <c r="J114" s="71">
        <f t="shared" si="86"/>
        <v>0</v>
      </c>
      <c r="K114" s="32" t="str">
        <f t="shared" si="87"/>
        <v/>
      </c>
      <c r="M114" s="48" t="str">
        <f t="shared" si="88"/>
        <v/>
      </c>
      <c r="N114" s="49" t="str">
        <f t="shared" si="89"/>
        <v/>
      </c>
      <c r="O114" s="48" t="str">
        <f t="shared" si="90"/>
        <v/>
      </c>
      <c r="P114" s="71" t="str">
        <f t="shared" si="91"/>
        <v/>
      </c>
      <c r="Q114" s="110" t="str">
        <f t="shared" si="79"/>
        <v/>
      </c>
      <c r="S114" s="68" t="str">
        <f t="shared" si="92"/>
        <v/>
      </c>
      <c r="T114" s="68" t="str">
        <f t="shared" si="80"/>
        <v/>
      </c>
      <c r="U114" s="110"/>
      <c r="W114" s="68" t="str">
        <f t="shared" si="81"/>
        <v/>
      </c>
      <c r="X114" s="68" t="str">
        <f t="shared" si="93"/>
        <v/>
      </c>
      <c r="Y114" s="48" t="str">
        <f t="shared" si="94"/>
        <v/>
      </c>
      <c r="Z114" s="68" t="str">
        <f t="shared" si="82"/>
        <v/>
      </c>
      <c r="AA114" s="111"/>
      <c r="AB114" s="68" t="str">
        <f t="shared" si="83"/>
        <v/>
      </c>
      <c r="AC114" s="70" t="str">
        <f t="shared" si="95"/>
        <v/>
      </c>
      <c r="AD114" s="72" t="str">
        <f t="shared" si="96"/>
        <v/>
      </c>
      <c r="AE114" s="313" t="str">
        <f t="shared" si="97"/>
        <v/>
      </c>
      <c r="AF114" s="297" t="str">
        <f t="shared" ca="1" si="57"/>
        <v/>
      </c>
      <c r="AG114" s="277" t="str">
        <f t="shared" si="53"/>
        <v/>
      </c>
      <c r="AH114" s="287" t="str">
        <f t="shared" si="54"/>
        <v/>
      </c>
      <c r="AI114" s="287" t="str">
        <f t="shared" si="58"/>
        <v/>
      </c>
      <c r="AJ114" s="7" t="str">
        <f t="shared" si="55"/>
        <v/>
      </c>
      <c r="AK114" s="292" t="str">
        <f t="shared" si="56"/>
        <v/>
      </c>
      <c r="AL114" s="312">
        <f t="shared" si="59"/>
        <v>0</v>
      </c>
    </row>
    <row r="115" spans="1:38" x14ac:dyDescent="0.2">
      <c r="A115" s="311"/>
      <c r="D115" s="31" t="str">
        <f t="shared" si="84"/>
        <v/>
      </c>
      <c r="I115" s="71" t="str">
        <f t="shared" si="85"/>
        <v/>
      </c>
      <c r="J115" s="71">
        <f t="shared" si="86"/>
        <v>0</v>
      </c>
      <c r="K115" s="32" t="str">
        <f t="shared" si="87"/>
        <v/>
      </c>
      <c r="M115" s="48" t="str">
        <f t="shared" si="88"/>
        <v/>
      </c>
      <c r="N115" s="49" t="str">
        <f t="shared" si="89"/>
        <v/>
      </c>
      <c r="O115" s="48" t="str">
        <f t="shared" si="90"/>
        <v/>
      </c>
      <c r="P115" s="71" t="str">
        <f t="shared" si="91"/>
        <v/>
      </c>
      <c r="Q115" s="110" t="str">
        <f t="shared" si="79"/>
        <v/>
      </c>
      <c r="S115" s="68" t="str">
        <f t="shared" si="92"/>
        <v/>
      </c>
      <c r="T115" s="68" t="str">
        <f t="shared" si="80"/>
        <v/>
      </c>
      <c r="U115" s="110"/>
      <c r="W115" s="68" t="str">
        <f t="shared" si="81"/>
        <v/>
      </c>
      <c r="X115" s="68" t="str">
        <f t="shared" si="93"/>
        <v/>
      </c>
      <c r="Y115" s="48" t="str">
        <f t="shared" si="94"/>
        <v/>
      </c>
      <c r="Z115" s="68" t="str">
        <f t="shared" si="82"/>
        <v/>
      </c>
      <c r="AA115" s="111"/>
      <c r="AB115" s="68" t="str">
        <f t="shared" si="83"/>
        <v/>
      </c>
      <c r="AC115" s="70" t="str">
        <f t="shared" si="95"/>
        <v/>
      </c>
      <c r="AD115" s="72" t="str">
        <f t="shared" si="96"/>
        <v/>
      </c>
      <c r="AE115" s="313" t="str">
        <f t="shared" si="97"/>
        <v/>
      </c>
      <c r="AF115" s="297" t="str">
        <f t="shared" ca="1" si="57"/>
        <v/>
      </c>
      <c r="AG115" s="277" t="str">
        <f t="shared" si="53"/>
        <v/>
      </c>
      <c r="AH115" s="287" t="str">
        <f t="shared" si="54"/>
        <v/>
      </c>
      <c r="AI115" s="287" t="str">
        <f t="shared" si="58"/>
        <v/>
      </c>
      <c r="AJ115" s="7" t="str">
        <f t="shared" si="55"/>
        <v/>
      </c>
      <c r="AK115" s="292" t="str">
        <f t="shared" si="56"/>
        <v/>
      </c>
      <c r="AL115" s="312">
        <f t="shared" si="59"/>
        <v>0</v>
      </c>
    </row>
    <row r="116" spans="1:38" x14ac:dyDescent="0.2">
      <c r="A116" s="311"/>
      <c r="D116" s="31" t="str">
        <f t="shared" si="84"/>
        <v/>
      </c>
      <c r="I116" s="71" t="str">
        <f t="shared" si="85"/>
        <v/>
      </c>
      <c r="J116" s="71">
        <f t="shared" si="86"/>
        <v>0</v>
      </c>
      <c r="K116" s="32" t="str">
        <f t="shared" si="87"/>
        <v/>
      </c>
      <c r="M116" s="48" t="str">
        <f t="shared" si="88"/>
        <v/>
      </c>
      <c r="N116" s="49" t="str">
        <f t="shared" si="89"/>
        <v/>
      </c>
      <c r="O116" s="48" t="str">
        <f t="shared" si="90"/>
        <v/>
      </c>
      <c r="P116" s="71" t="str">
        <f t="shared" si="91"/>
        <v/>
      </c>
      <c r="Q116" s="110" t="str">
        <f t="shared" si="79"/>
        <v/>
      </c>
      <c r="S116" s="68" t="str">
        <f t="shared" si="92"/>
        <v/>
      </c>
      <c r="T116" s="68" t="str">
        <f t="shared" si="80"/>
        <v/>
      </c>
      <c r="U116" s="110"/>
      <c r="W116" s="68" t="str">
        <f t="shared" si="81"/>
        <v/>
      </c>
      <c r="X116" s="68" t="str">
        <f t="shared" si="93"/>
        <v/>
      </c>
      <c r="Y116" s="48" t="str">
        <f t="shared" si="94"/>
        <v/>
      </c>
      <c r="Z116" s="68" t="str">
        <f t="shared" si="82"/>
        <v/>
      </c>
      <c r="AA116" s="111"/>
      <c r="AB116" s="68" t="str">
        <f t="shared" si="83"/>
        <v/>
      </c>
      <c r="AC116" s="70" t="str">
        <f t="shared" si="95"/>
        <v/>
      </c>
      <c r="AD116" s="72" t="str">
        <f t="shared" si="96"/>
        <v/>
      </c>
      <c r="AE116" s="313" t="str">
        <f t="shared" si="97"/>
        <v/>
      </c>
      <c r="AF116" s="297" t="str">
        <f t="shared" ca="1" si="57"/>
        <v/>
      </c>
      <c r="AG116" s="277" t="str">
        <f t="shared" si="53"/>
        <v/>
      </c>
      <c r="AH116" s="287" t="str">
        <f t="shared" si="54"/>
        <v/>
      </c>
      <c r="AI116" s="287" t="str">
        <f t="shared" si="58"/>
        <v/>
      </c>
      <c r="AJ116" s="7" t="str">
        <f t="shared" si="55"/>
        <v/>
      </c>
      <c r="AK116" s="292" t="str">
        <f t="shared" si="56"/>
        <v/>
      </c>
      <c r="AL116" s="312">
        <f t="shared" si="59"/>
        <v>0</v>
      </c>
    </row>
    <row r="117" spans="1:38" x14ac:dyDescent="0.2">
      <c r="A117" s="311"/>
      <c r="D117" s="31" t="str">
        <f t="shared" si="84"/>
        <v/>
      </c>
      <c r="I117" s="71" t="str">
        <f t="shared" si="85"/>
        <v/>
      </c>
      <c r="J117" s="71">
        <f t="shared" si="86"/>
        <v>0</v>
      </c>
      <c r="K117" s="32" t="str">
        <f t="shared" si="87"/>
        <v/>
      </c>
      <c r="M117" s="48" t="str">
        <f t="shared" si="88"/>
        <v/>
      </c>
      <c r="N117" s="49" t="str">
        <f t="shared" si="89"/>
        <v/>
      </c>
      <c r="O117" s="48" t="str">
        <f t="shared" si="90"/>
        <v/>
      </c>
      <c r="P117" s="71" t="str">
        <f t="shared" si="91"/>
        <v/>
      </c>
      <c r="Q117" s="110" t="str">
        <f t="shared" si="79"/>
        <v/>
      </c>
      <c r="S117" s="68" t="str">
        <f t="shared" si="92"/>
        <v/>
      </c>
      <c r="T117" s="68" t="str">
        <f t="shared" si="80"/>
        <v/>
      </c>
      <c r="U117" s="110"/>
      <c r="W117" s="68" t="str">
        <f t="shared" si="81"/>
        <v/>
      </c>
      <c r="X117" s="68" t="str">
        <f t="shared" si="93"/>
        <v/>
      </c>
      <c r="Y117" s="48" t="str">
        <f t="shared" si="94"/>
        <v/>
      </c>
      <c r="Z117" s="68" t="str">
        <f t="shared" si="82"/>
        <v/>
      </c>
      <c r="AA117" s="111"/>
      <c r="AB117" s="68" t="str">
        <f t="shared" si="83"/>
        <v/>
      </c>
      <c r="AC117" s="70" t="str">
        <f t="shared" si="95"/>
        <v/>
      </c>
      <c r="AD117" s="72" t="str">
        <f t="shared" si="96"/>
        <v/>
      </c>
      <c r="AE117" s="313" t="str">
        <f t="shared" si="97"/>
        <v/>
      </c>
      <c r="AF117" s="297" t="str">
        <f t="shared" ca="1" si="57"/>
        <v/>
      </c>
      <c r="AG117" s="277" t="str">
        <f t="shared" si="53"/>
        <v/>
      </c>
      <c r="AH117" s="287" t="str">
        <f t="shared" si="54"/>
        <v/>
      </c>
      <c r="AI117" s="287" t="str">
        <f t="shared" si="58"/>
        <v/>
      </c>
      <c r="AJ117" s="7" t="str">
        <f t="shared" si="55"/>
        <v/>
      </c>
      <c r="AK117" s="292" t="str">
        <f t="shared" si="56"/>
        <v/>
      </c>
      <c r="AL117" s="312">
        <f t="shared" si="59"/>
        <v>0</v>
      </c>
    </row>
    <row r="118" spans="1:38" x14ac:dyDescent="0.2">
      <c r="A118" s="311"/>
      <c r="D118" s="31" t="str">
        <f t="shared" si="84"/>
        <v/>
      </c>
      <c r="I118" s="71" t="str">
        <f t="shared" si="85"/>
        <v/>
      </c>
      <c r="J118" s="71">
        <f t="shared" si="86"/>
        <v>0</v>
      </c>
      <c r="K118" s="32" t="str">
        <f t="shared" si="87"/>
        <v/>
      </c>
      <c r="M118" s="48" t="str">
        <f t="shared" si="88"/>
        <v/>
      </c>
      <c r="N118" s="49" t="str">
        <f t="shared" si="89"/>
        <v/>
      </c>
      <c r="O118" s="48" t="str">
        <f t="shared" si="90"/>
        <v/>
      </c>
      <c r="P118" s="71" t="str">
        <f t="shared" si="91"/>
        <v/>
      </c>
      <c r="Q118" s="110" t="str">
        <f t="shared" si="79"/>
        <v/>
      </c>
      <c r="S118" s="68" t="str">
        <f t="shared" si="92"/>
        <v/>
      </c>
      <c r="T118" s="68" t="str">
        <f t="shared" si="80"/>
        <v/>
      </c>
      <c r="U118" s="110"/>
      <c r="W118" s="68" t="str">
        <f t="shared" si="81"/>
        <v/>
      </c>
      <c r="X118" s="68" t="str">
        <f t="shared" si="93"/>
        <v/>
      </c>
      <c r="Y118" s="48" t="str">
        <f t="shared" si="94"/>
        <v/>
      </c>
      <c r="Z118" s="68" t="str">
        <f t="shared" si="82"/>
        <v/>
      </c>
      <c r="AA118" s="111"/>
      <c r="AB118" s="68" t="str">
        <f t="shared" si="83"/>
        <v/>
      </c>
      <c r="AC118" s="70" t="str">
        <f t="shared" si="95"/>
        <v/>
      </c>
      <c r="AD118" s="72" t="str">
        <f t="shared" si="96"/>
        <v/>
      </c>
      <c r="AE118" s="313" t="str">
        <f t="shared" si="97"/>
        <v/>
      </c>
      <c r="AF118" s="297" t="str">
        <f t="shared" ca="1" si="57"/>
        <v/>
      </c>
      <c r="AG118" s="277" t="str">
        <f t="shared" si="53"/>
        <v/>
      </c>
      <c r="AH118" s="287" t="str">
        <f t="shared" si="54"/>
        <v/>
      </c>
      <c r="AI118" s="287" t="str">
        <f t="shared" si="58"/>
        <v/>
      </c>
      <c r="AJ118" s="7" t="str">
        <f t="shared" si="55"/>
        <v/>
      </c>
      <c r="AK118" s="292" t="str">
        <f t="shared" si="56"/>
        <v/>
      </c>
      <c r="AL118" s="312">
        <f t="shared" si="59"/>
        <v>0</v>
      </c>
    </row>
    <row r="119" spans="1:38" x14ac:dyDescent="0.2">
      <c r="A119" s="311"/>
      <c r="D119" s="31" t="str">
        <f t="shared" si="84"/>
        <v/>
      </c>
      <c r="I119" s="71" t="str">
        <f t="shared" si="85"/>
        <v/>
      </c>
      <c r="J119" s="71">
        <f t="shared" si="86"/>
        <v>0</v>
      </c>
      <c r="K119" s="32" t="str">
        <f t="shared" si="87"/>
        <v/>
      </c>
      <c r="M119" s="48" t="str">
        <f t="shared" si="88"/>
        <v/>
      </c>
      <c r="N119" s="49" t="str">
        <f t="shared" si="89"/>
        <v/>
      </c>
      <c r="O119" s="48" t="str">
        <f t="shared" si="90"/>
        <v/>
      </c>
      <c r="P119" s="71" t="str">
        <f t="shared" si="91"/>
        <v/>
      </c>
      <c r="Q119" s="110" t="str">
        <f t="shared" si="79"/>
        <v/>
      </c>
      <c r="S119" s="68" t="str">
        <f t="shared" si="92"/>
        <v/>
      </c>
      <c r="T119" s="68" t="str">
        <f t="shared" si="80"/>
        <v/>
      </c>
      <c r="U119" s="110"/>
      <c r="W119" s="68" t="str">
        <f t="shared" si="81"/>
        <v/>
      </c>
      <c r="X119" s="68" t="str">
        <f t="shared" si="93"/>
        <v/>
      </c>
      <c r="Y119" s="48" t="str">
        <f t="shared" si="94"/>
        <v/>
      </c>
      <c r="Z119" s="68" t="str">
        <f t="shared" si="82"/>
        <v/>
      </c>
      <c r="AA119" s="111"/>
      <c r="AB119" s="68" t="str">
        <f t="shared" si="83"/>
        <v/>
      </c>
      <c r="AC119" s="70" t="str">
        <f t="shared" si="95"/>
        <v/>
      </c>
      <c r="AD119" s="72" t="str">
        <f t="shared" si="96"/>
        <v/>
      </c>
      <c r="AE119" s="313" t="str">
        <f t="shared" si="97"/>
        <v/>
      </c>
      <c r="AF119" s="297" t="str">
        <f t="shared" ca="1" si="57"/>
        <v/>
      </c>
      <c r="AG119" s="277" t="str">
        <f t="shared" si="53"/>
        <v/>
      </c>
      <c r="AH119" s="287" t="str">
        <f t="shared" si="54"/>
        <v/>
      </c>
      <c r="AI119" s="287" t="str">
        <f t="shared" si="58"/>
        <v/>
      </c>
      <c r="AJ119" s="7" t="str">
        <f t="shared" si="55"/>
        <v/>
      </c>
      <c r="AK119" s="292" t="str">
        <f t="shared" si="56"/>
        <v/>
      </c>
      <c r="AL119" s="312">
        <f t="shared" si="59"/>
        <v>0</v>
      </c>
    </row>
    <row r="120" spans="1:38" x14ac:dyDescent="0.2">
      <c r="A120" s="311"/>
      <c r="D120" s="31" t="str">
        <f t="shared" si="84"/>
        <v/>
      </c>
      <c r="I120" s="71" t="str">
        <f t="shared" si="85"/>
        <v/>
      </c>
      <c r="J120" s="71">
        <f t="shared" si="86"/>
        <v>0</v>
      </c>
      <c r="K120" s="32" t="str">
        <f t="shared" si="87"/>
        <v/>
      </c>
      <c r="M120" s="48" t="str">
        <f t="shared" si="88"/>
        <v/>
      </c>
      <c r="N120" s="49" t="str">
        <f t="shared" si="89"/>
        <v/>
      </c>
      <c r="O120" s="48" t="str">
        <f t="shared" si="90"/>
        <v/>
      </c>
      <c r="P120" s="71" t="str">
        <f t="shared" si="91"/>
        <v/>
      </c>
      <c r="Q120" s="110" t="str">
        <f t="shared" si="79"/>
        <v/>
      </c>
      <c r="S120" s="68" t="str">
        <f t="shared" si="92"/>
        <v/>
      </c>
      <c r="T120" s="68" t="str">
        <f t="shared" si="80"/>
        <v/>
      </c>
      <c r="U120" s="110"/>
      <c r="W120" s="68" t="str">
        <f t="shared" si="81"/>
        <v/>
      </c>
      <c r="X120" s="68" t="str">
        <f t="shared" si="93"/>
        <v/>
      </c>
      <c r="Y120" s="48" t="str">
        <f t="shared" si="94"/>
        <v/>
      </c>
      <c r="Z120" s="68" t="str">
        <f t="shared" si="82"/>
        <v/>
      </c>
      <c r="AA120" s="111"/>
      <c r="AB120" s="68" t="str">
        <f t="shared" si="83"/>
        <v/>
      </c>
      <c r="AC120" s="70" t="str">
        <f t="shared" si="95"/>
        <v/>
      </c>
      <c r="AD120" s="72" t="str">
        <f t="shared" si="96"/>
        <v/>
      </c>
      <c r="AE120" s="313" t="str">
        <f t="shared" si="97"/>
        <v/>
      </c>
      <c r="AF120" s="297" t="str">
        <f t="shared" ca="1" si="57"/>
        <v/>
      </c>
      <c r="AG120" s="277" t="str">
        <f t="shared" si="53"/>
        <v/>
      </c>
      <c r="AH120" s="287" t="str">
        <f t="shared" si="54"/>
        <v/>
      </c>
      <c r="AI120" s="287" t="str">
        <f t="shared" si="58"/>
        <v/>
      </c>
      <c r="AJ120" s="7" t="str">
        <f t="shared" si="55"/>
        <v/>
      </c>
      <c r="AK120" s="292" t="str">
        <f t="shared" si="56"/>
        <v/>
      </c>
      <c r="AL120" s="312">
        <f t="shared" si="59"/>
        <v>0</v>
      </c>
    </row>
    <row r="121" spans="1:38" x14ac:dyDescent="0.2">
      <c r="A121" s="311"/>
      <c r="D121" s="31" t="str">
        <f t="shared" si="84"/>
        <v/>
      </c>
      <c r="I121" s="71" t="str">
        <f t="shared" si="85"/>
        <v/>
      </c>
      <c r="J121" s="71">
        <f t="shared" si="86"/>
        <v>0</v>
      </c>
      <c r="K121" s="32" t="str">
        <f t="shared" si="87"/>
        <v/>
      </c>
      <c r="M121" s="48" t="str">
        <f t="shared" si="88"/>
        <v/>
      </c>
      <c r="N121" s="49" t="str">
        <f t="shared" si="89"/>
        <v/>
      </c>
      <c r="O121" s="48" t="str">
        <f t="shared" si="90"/>
        <v/>
      </c>
      <c r="P121" s="71" t="str">
        <f t="shared" si="91"/>
        <v/>
      </c>
      <c r="Q121" s="110" t="str">
        <f t="shared" si="79"/>
        <v/>
      </c>
      <c r="S121" s="68" t="str">
        <f t="shared" si="92"/>
        <v/>
      </c>
      <c r="T121" s="68" t="str">
        <f t="shared" si="80"/>
        <v/>
      </c>
      <c r="U121" s="110"/>
      <c r="W121" s="68" t="str">
        <f t="shared" si="81"/>
        <v/>
      </c>
      <c r="X121" s="68" t="str">
        <f t="shared" si="93"/>
        <v/>
      </c>
      <c r="Y121" s="48" t="str">
        <f t="shared" si="94"/>
        <v/>
      </c>
      <c r="Z121" s="68" t="str">
        <f t="shared" si="82"/>
        <v/>
      </c>
      <c r="AA121" s="111"/>
      <c r="AB121" s="68" t="str">
        <f t="shared" si="83"/>
        <v/>
      </c>
      <c r="AC121" s="70" t="str">
        <f t="shared" si="95"/>
        <v/>
      </c>
      <c r="AD121" s="72" t="str">
        <f t="shared" si="96"/>
        <v/>
      </c>
      <c r="AE121" s="313" t="str">
        <f t="shared" si="97"/>
        <v/>
      </c>
      <c r="AF121" s="297" t="str">
        <f t="shared" ca="1" si="57"/>
        <v/>
      </c>
      <c r="AG121" s="277" t="str">
        <f t="shared" si="53"/>
        <v/>
      </c>
      <c r="AH121" s="287" t="str">
        <f t="shared" si="54"/>
        <v/>
      </c>
      <c r="AI121" s="287" t="str">
        <f t="shared" si="58"/>
        <v/>
      </c>
      <c r="AJ121" s="7" t="str">
        <f t="shared" si="55"/>
        <v/>
      </c>
      <c r="AK121" s="292" t="str">
        <f t="shared" si="56"/>
        <v/>
      </c>
      <c r="AL121" s="312">
        <f t="shared" si="59"/>
        <v>0</v>
      </c>
    </row>
    <row r="122" spans="1:38" x14ac:dyDescent="0.2">
      <c r="A122" s="311"/>
      <c r="D122" s="31" t="str">
        <f t="shared" si="84"/>
        <v/>
      </c>
      <c r="I122" s="71" t="str">
        <f t="shared" si="85"/>
        <v/>
      </c>
      <c r="J122" s="71">
        <f t="shared" si="86"/>
        <v>0</v>
      </c>
      <c r="K122" s="32" t="str">
        <f t="shared" si="87"/>
        <v/>
      </c>
      <c r="M122" s="48" t="str">
        <f t="shared" si="88"/>
        <v/>
      </c>
      <c r="N122" s="49" t="str">
        <f t="shared" si="89"/>
        <v/>
      </c>
      <c r="O122" s="48" t="str">
        <f t="shared" si="90"/>
        <v/>
      </c>
      <c r="P122" s="71" t="str">
        <f t="shared" si="91"/>
        <v/>
      </c>
      <c r="Q122" s="110" t="str">
        <f t="shared" si="79"/>
        <v/>
      </c>
      <c r="S122" s="68" t="str">
        <f t="shared" si="92"/>
        <v/>
      </c>
      <c r="T122" s="68" t="str">
        <f t="shared" si="80"/>
        <v/>
      </c>
      <c r="U122" s="110"/>
      <c r="W122" s="68" t="str">
        <f t="shared" si="81"/>
        <v/>
      </c>
      <c r="X122" s="68" t="str">
        <f t="shared" si="93"/>
        <v/>
      </c>
      <c r="Y122" s="48" t="str">
        <f t="shared" si="94"/>
        <v/>
      </c>
      <c r="Z122" s="68" t="str">
        <f t="shared" si="82"/>
        <v/>
      </c>
      <c r="AA122" s="111"/>
      <c r="AB122" s="68" t="str">
        <f t="shared" si="83"/>
        <v/>
      </c>
      <c r="AC122" s="70" t="str">
        <f t="shared" si="95"/>
        <v/>
      </c>
      <c r="AD122" s="72" t="str">
        <f t="shared" si="96"/>
        <v/>
      </c>
      <c r="AE122" s="313" t="str">
        <f t="shared" si="97"/>
        <v/>
      </c>
      <c r="AF122" s="297" t="str">
        <f t="shared" ca="1" si="57"/>
        <v/>
      </c>
      <c r="AG122" s="277" t="str">
        <f t="shared" si="53"/>
        <v/>
      </c>
      <c r="AH122" s="287" t="str">
        <f t="shared" si="54"/>
        <v/>
      </c>
      <c r="AI122" s="287" t="str">
        <f t="shared" si="58"/>
        <v/>
      </c>
      <c r="AJ122" s="7" t="str">
        <f t="shared" si="55"/>
        <v/>
      </c>
      <c r="AK122" s="292" t="str">
        <f t="shared" si="56"/>
        <v/>
      </c>
      <c r="AL122" s="312">
        <f t="shared" si="59"/>
        <v>0</v>
      </c>
    </row>
    <row r="123" spans="1:38" x14ac:dyDescent="0.2">
      <c r="A123" s="311"/>
      <c r="D123" s="31" t="str">
        <f t="shared" si="84"/>
        <v/>
      </c>
      <c r="I123" s="71" t="str">
        <f t="shared" si="85"/>
        <v/>
      </c>
      <c r="J123" s="71">
        <f t="shared" si="86"/>
        <v>0</v>
      </c>
      <c r="K123" s="32" t="str">
        <f t="shared" si="87"/>
        <v/>
      </c>
      <c r="M123" s="48" t="str">
        <f t="shared" si="88"/>
        <v/>
      </c>
      <c r="N123" s="49" t="str">
        <f t="shared" si="89"/>
        <v/>
      </c>
      <c r="O123" s="48" t="str">
        <f t="shared" si="90"/>
        <v/>
      </c>
      <c r="P123" s="71" t="str">
        <f t="shared" si="91"/>
        <v/>
      </c>
      <c r="Q123" s="110" t="str">
        <f t="shared" si="79"/>
        <v/>
      </c>
      <c r="S123" s="68" t="str">
        <f t="shared" si="92"/>
        <v/>
      </c>
      <c r="T123" s="68" t="str">
        <f t="shared" si="80"/>
        <v/>
      </c>
      <c r="U123" s="110"/>
      <c r="W123" s="68" t="str">
        <f t="shared" si="81"/>
        <v/>
      </c>
      <c r="X123" s="68" t="str">
        <f t="shared" si="93"/>
        <v/>
      </c>
      <c r="Y123" s="48" t="str">
        <f t="shared" si="94"/>
        <v/>
      </c>
      <c r="Z123" s="68" t="str">
        <f t="shared" si="82"/>
        <v/>
      </c>
      <c r="AA123" s="111"/>
      <c r="AB123" s="68" t="str">
        <f t="shared" si="83"/>
        <v/>
      </c>
      <c r="AC123" s="70" t="str">
        <f t="shared" si="95"/>
        <v/>
      </c>
      <c r="AD123" s="72" t="str">
        <f t="shared" si="96"/>
        <v/>
      </c>
      <c r="AE123" s="313" t="str">
        <f t="shared" si="97"/>
        <v/>
      </c>
      <c r="AF123" s="297" t="str">
        <f t="shared" ca="1" si="57"/>
        <v/>
      </c>
      <c r="AG123" s="277" t="str">
        <f t="shared" si="53"/>
        <v/>
      </c>
      <c r="AH123" s="287" t="str">
        <f t="shared" si="54"/>
        <v/>
      </c>
      <c r="AI123" s="287" t="str">
        <f t="shared" si="58"/>
        <v/>
      </c>
      <c r="AJ123" s="7" t="str">
        <f t="shared" si="55"/>
        <v/>
      </c>
      <c r="AK123" s="292" t="str">
        <f t="shared" si="56"/>
        <v/>
      </c>
      <c r="AL123" s="312">
        <f t="shared" si="59"/>
        <v>0</v>
      </c>
    </row>
    <row r="124" spans="1:38" x14ac:dyDescent="0.2">
      <c r="A124" s="311"/>
      <c r="D124" s="31" t="str">
        <f t="shared" si="84"/>
        <v/>
      </c>
      <c r="I124" s="71" t="str">
        <f t="shared" si="85"/>
        <v/>
      </c>
      <c r="J124" s="71">
        <f t="shared" si="86"/>
        <v>0</v>
      </c>
      <c r="K124" s="32" t="str">
        <f t="shared" si="87"/>
        <v/>
      </c>
      <c r="M124" s="48" t="str">
        <f t="shared" si="88"/>
        <v/>
      </c>
      <c r="N124" s="49" t="str">
        <f t="shared" si="89"/>
        <v/>
      </c>
      <c r="O124" s="48" t="str">
        <f t="shared" si="90"/>
        <v/>
      </c>
      <c r="P124" s="71" t="str">
        <f t="shared" si="91"/>
        <v/>
      </c>
      <c r="Q124" s="110" t="str">
        <f t="shared" si="79"/>
        <v/>
      </c>
      <c r="S124" s="68" t="str">
        <f t="shared" si="92"/>
        <v/>
      </c>
      <c r="T124" s="68" t="str">
        <f t="shared" si="80"/>
        <v/>
      </c>
      <c r="U124" s="110"/>
      <c r="W124" s="68" t="str">
        <f t="shared" si="81"/>
        <v/>
      </c>
      <c r="X124" s="68" t="str">
        <f t="shared" si="93"/>
        <v/>
      </c>
      <c r="Y124" s="48" t="str">
        <f t="shared" si="94"/>
        <v/>
      </c>
      <c r="Z124" s="68" t="str">
        <f t="shared" si="82"/>
        <v/>
      </c>
      <c r="AA124" s="111"/>
      <c r="AB124" s="68" t="str">
        <f t="shared" si="83"/>
        <v/>
      </c>
      <c r="AC124" s="70" t="str">
        <f t="shared" si="95"/>
        <v/>
      </c>
      <c r="AD124" s="72" t="str">
        <f t="shared" si="96"/>
        <v/>
      </c>
      <c r="AE124" s="313" t="str">
        <f t="shared" si="97"/>
        <v/>
      </c>
      <c r="AF124" s="297" t="str">
        <f t="shared" ca="1" si="57"/>
        <v/>
      </c>
      <c r="AG124" s="277" t="str">
        <f t="shared" si="53"/>
        <v/>
      </c>
      <c r="AH124" s="287" t="str">
        <f t="shared" si="54"/>
        <v/>
      </c>
      <c r="AI124" s="287" t="str">
        <f t="shared" si="58"/>
        <v/>
      </c>
      <c r="AJ124" s="7" t="str">
        <f t="shared" si="55"/>
        <v/>
      </c>
      <c r="AK124" s="292" t="str">
        <f t="shared" si="56"/>
        <v/>
      </c>
      <c r="AL124" s="312">
        <f t="shared" si="59"/>
        <v>0</v>
      </c>
    </row>
    <row r="125" spans="1:38" x14ac:dyDescent="0.2">
      <c r="A125" s="311"/>
      <c r="D125" s="31" t="str">
        <f t="shared" si="84"/>
        <v/>
      </c>
      <c r="I125" s="71" t="str">
        <f t="shared" si="85"/>
        <v/>
      </c>
      <c r="J125" s="71">
        <f t="shared" si="86"/>
        <v>0</v>
      </c>
      <c r="K125" s="32" t="str">
        <f t="shared" si="87"/>
        <v/>
      </c>
      <c r="M125" s="48" t="str">
        <f t="shared" si="88"/>
        <v/>
      </c>
      <c r="N125" s="49" t="str">
        <f t="shared" si="89"/>
        <v/>
      </c>
      <c r="O125" s="48" t="str">
        <f t="shared" si="90"/>
        <v/>
      </c>
      <c r="P125" s="71" t="str">
        <f t="shared" si="91"/>
        <v/>
      </c>
      <c r="Q125" s="110" t="str">
        <f t="shared" si="79"/>
        <v/>
      </c>
      <c r="S125" s="68" t="str">
        <f t="shared" si="92"/>
        <v/>
      </c>
      <c r="T125" s="68" t="str">
        <f t="shared" si="80"/>
        <v/>
      </c>
      <c r="U125" s="110"/>
      <c r="W125" s="68" t="str">
        <f t="shared" si="81"/>
        <v/>
      </c>
      <c r="X125" s="68" t="str">
        <f t="shared" si="93"/>
        <v/>
      </c>
      <c r="Y125" s="48" t="str">
        <f t="shared" si="94"/>
        <v/>
      </c>
      <c r="Z125" s="68" t="str">
        <f t="shared" si="82"/>
        <v/>
      </c>
      <c r="AA125" s="111"/>
      <c r="AB125" s="68" t="str">
        <f t="shared" si="83"/>
        <v/>
      </c>
      <c r="AC125" s="70" t="str">
        <f t="shared" si="95"/>
        <v/>
      </c>
      <c r="AD125" s="72" t="str">
        <f t="shared" si="96"/>
        <v/>
      </c>
      <c r="AE125" s="313" t="str">
        <f t="shared" si="97"/>
        <v/>
      </c>
      <c r="AF125" s="297" t="str">
        <f t="shared" ca="1" si="57"/>
        <v/>
      </c>
      <c r="AG125" s="277" t="str">
        <f t="shared" si="53"/>
        <v/>
      </c>
      <c r="AH125" s="287" t="str">
        <f t="shared" si="54"/>
        <v/>
      </c>
      <c r="AI125" s="287" t="str">
        <f t="shared" si="58"/>
        <v/>
      </c>
      <c r="AJ125" s="7" t="str">
        <f t="shared" si="55"/>
        <v/>
      </c>
      <c r="AK125" s="292" t="str">
        <f t="shared" si="56"/>
        <v/>
      </c>
      <c r="AL125" s="312">
        <f t="shared" si="59"/>
        <v>0</v>
      </c>
    </row>
    <row r="126" spans="1:38" x14ac:dyDescent="0.2">
      <c r="A126" s="311"/>
      <c r="D126" s="31" t="str">
        <f t="shared" si="84"/>
        <v/>
      </c>
      <c r="I126" s="71" t="str">
        <f t="shared" si="85"/>
        <v/>
      </c>
      <c r="J126" s="71">
        <f t="shared" si="86"/>
        <v>0</v>
      </c>
      <c r="K126" s="32" t="str">
        <f t="shared" si="87"/>
        <v/>
      </c>
      <c r="M126" s="48" t="str">
        <f t="shared" si="88"/>
        <v/>
      </c>
      <c r="N126" s="49" t="str">
        <f t="shared" si="89"/>
        <v/>
      </c>
      <c r="O126" s="48" t="str">
        <f t="shared" si="90"/>
        <v/>
      </c>
      <c r="P126" s="71" t="str">
        <f t="shared" si="91"/>
        <v/>
      </c>
      <c r="Q126" s="110" t="str">
        <f t="shared" si="79"/>
        <v/>
      </c>
      <c r="S126" s="68" t="str">
        <f t="shared" si="92"/>
        <v/>
      </c>
      <c r="T126" s="68" t="str">
        <f t="shared" si="80"/>
        <v/>
      </c>
      <c r="U126" s="110"/>
      <c r="W126" s="68" t="str">
        <f t="shared" si="81"/>
        <v/>
      </c>
      <c r="X126" s="68" t="str">
        <f t="shared" si="93"/>
        <v/>
      </c>
      <c r="Y126" s="48" t="str">
        <f t="shared" si="94"/>
        <v/>
      </c>
      <c r="Z126" s="68" t="str">
        <f t="shared" si="82"/>
        <v/>
      </c>
      <c r="AA126" s="111"/>
      <c r="AB126" s="68" t="str">
        <f t="shared" si="83"/>
        <v/>
      </c>
      <c r="AC126" s="70" t="str">
        <f t="shared" si="95"/>
        <v/>
      </c>
      <c r="AD126" s="72" t="str">
        <f t="shared" si="96"/>
        <v/>
      </c>
      <c r="AE126" s="313" t="str">
        <f t="shared" si="97"/>
        <v/>
      </c>
      <c r="AF126" s="297" t="str">
        <f t="shared" ca="1" si="57"/>
        <v/>
      </c>
      <c r="AG126" s="277" t="str">
        <f t="shared" si="53"/>
        <v/>
      </c>
      <c r="AH126" s="287" t="str">
        <f t="shared" si="54"/>
        <v/>
      </c>
      <c r="AI126" s="287" t="str">
        <f t="shared" si="58"/>
        <v/>
      </c>
      <c r="AJ126" s="7" t="str">
        <f t="shared" si="55"/>
        <v/>
      </c>
      <c r="AK126" s="292" t="str">
        <f t="shared" si="56"/>
        <v/>
      </c>
      <c r="AL126" s="312">
        <f t="shared" si="59"/>
        <v>0</v>
      </c>
    </row>
    <row r="127" spans="1:38" x14ac:dyDescent="0.2">
      <c r="A127" s="311"/>
      <c r="D127" s="31" t="str">
        <f t="shared" si="84"/>
        <v/>
      </c>
      <c r="I127" s="71" t="str">
        <f t="shared" si="85"/>
        <v/>
      </c>
      <c r="J127" s="71">
        <f t="shared" si="86"/>
        <v>0</v>
      </c>
      <c r="K127" s="32" t="str">
        <f t="shared" si="87"/>
        <v/>
      </c>
      <c r="M127" s="48" t="str">
        <f t="shared" si="88"/>
        <v/>
      </c>
      <c r="N127" s="49" t="str">
        <f t="shared" si="89"/>
        <v/>
      </c>
      <c r="O127" s="48" t="str">
        <f t="shared" si="90"/>
        <v/>
      </c>
      <c r="P127" s="71" t="str">
        <f t="shared" si="91"/>
        <v/>
      </c>
      <c r="Q127" s="110" t="str">
        <f t="shared" si="79"/>
        <v/>
      </c>
      <c r="S127" s="68" t="str">
        <f t="shared" si="92"/>
        <v/>
      </c>
      <c r="T127" s="68" t="str">
        <f t="shared" si="80"/>
        <v/>
      </c>
      <c r="U127" s="110"/>
      <c r="W127" s="68" t="str">
        <f t="shared" si="81"/>
        <v/>
      </c>
      <c r="X127" s="68" t="str">
        <f t="shared" si="93"/>
        <v/>
      </c>
      <c r="Y127" s="48" t="str">
        <f t="shared" si="94"/>
        <v/>
      </c>
      <c r="Z127" s="68" t="str">
        <f t="shared" si="82"/>
        <v/>
      </c>
      <c r="AA127" s="111"/>
      <c r="AB127" s="68" t="str">
        <f t="shared" si="83"/>
        <v/>
      </c>
      <c r="AC127" s="70" t="str">
        <f t="shared" si="95"/>
        <v/>
      </c>
      <c r="AD127" s="72" t="str">
        <f t="shared" si="96"/>
        <v/>
      </c>
      <c r="AE127" s="313" t="str">
        <f t="shared" si="97"/>
        <v/>
      </c>
      <c r="AF127" s="297" t="str">
        <f t="shared" ca="1" si="57"/>
        <v/>
      </c>
      <c r="AG127" s="277" t="str">
        <f t="shared" si="53"/>
        <v/>
      </c>
      <c r="AH127" s="287" t="str">
        <f t="shared" si="54"/>
        <v/>
      </c>
      <c r="AI127" s="287" t="str">
        <f t="shared" si="58"/>
        <v/>
      </c>
      <c r="AJ127" s="7" t="str">
        <f t="shared" si="55"/>
        <v/>
      </c>
      <c r="AK127" s="292" t="str">
        <f t="shared" si="56"/>
        <v/>
      </c>
      <c r="AL127" s="312">
        <f t="shared" si="59"/>
        <v>0</v>
      </c>
    </row>
    <row r="128" spans="1:38" x14ac:dyDescent="0.2">
      <c r="A128" s="311"/>
      <c r="D128" s="31" t="str">
        <f t="shared" si="84"/>
        <v/>
      </c>
      <c r="I128" s="71" t="str">
        <f t="shared" si="85"/>
        <v/>
      </c>
      <c r="J128" s="71">
        <f t="shared" si="86"/>
        <v>0</v>
      </c>
      <c r="K128" s="32" t="str">
        <f t="shared" si="87"/>
        <v/>
      </c>
      <c r="M128" s="48" t="str">
        <f t="shared" si="88"/>
        <v/>
      </c>
      <c r="N128" s="49" t="str">
        <f t="shared" si="89"/>
        <v/>
      </c>
      <c r="O128" s="48" t="str">
        <f t="shared" si="90"/>
        <v/>
      </c>
      <c r="P128" s="71" t="str">
        <f t="shared" si="91"/>
        <v/>
      </c>
      <c r="Q128" s="110" t="str">
        <f t="shared" si="79"/>
        <v/>
      </c>
      <c r="S128" s="68" t="str">
        <f t="shared" si="92"/>
        <v/>
      </c>
      <c r="T128" s="68" t="str">
        <f t="shared" si="80"/>
        <v/>
      </c>
      <c r="U128" s="110"/>
      <c r="W128" s="68" t="str">
        <f t="shared" si="81"/>
        <v/>
      </c>
      <c r="X128" s="68" t="str">
        <f t="shared" si="93"/>
        <v/>
      </c>
      <c r="Y128" s="48" t="str">
        <f t="shared" si="94"/>
        <v/>
      </c>
      <c r="Z128" s="68" t="str">
        <f t="shared" si="82"/>
        <v/>
      </c>
      <c r="AA128" s="111"/>
      <c r="AB128" s="68" t="str">
        <f t="shared" si="83"/>
        <v/>
      </c>
      <c r="AC128" s="70" t="str">
        <f t="shared" si="95"/>
        <v/>
      </c>
      <c r="AD128" s="72" t="str">
        <f t="shared" si="96"/>
        <v/>
      </c>
      <c r="AE128" s="313" t="str">
        <f t="shared" si="97"/>
        <v/>
      </c>
      <c r="AF128" s="297" t="str">
        <f t="shared" ca="1" si="57"/>
        <v/>
      </c>
      <c r="AG128" s="277" t="str">
        <f t="shared" si="53"/>
        <v/>
      </c>
      <c r="AH128" s="287" t="str">
        <f t="shared" si="54"/>
        <v/>
      </c>
      <c r="AI128" s="287" t="str">
        <f t="shared" si="58"/>
        <v/>
      </c>
      <c r="AJ128" s="7" t="str">
        <f t="shared" si="55"/>
        <v/>
      </c>
      <c r="AK128" s="292" t="str">
        <f t="shared" si="56"/>
        <v/>
      </c>
      <c r="AL128" s="312">
        <f t="shared" si="59"/>
        <v>0</v>
      </c>
    </row>
    <row r="129" spans="4:38" x14ac:dyDescent="0.2">
      <c r="D129" s="31" t="str">
        <f t="shared" si="84"/>
        <v/>
      </c>
      <c r="I129" s="71" t="str">
        <f t="shared" si="85"/>
        <v/>
      </c>
      <c r="J129" s="71">
        <f t="shared" si="86"/>
        <v>0</v>
      </c>
      <c r="K129" s="32" t="str">
        <f t="shared" si="87"/>
        <v/>
      </c>
      <c r="M129" s="48" t="str">
        <f t="shared" si="88"/>
        <v/>
      </c>
      <c r="N129" s="49" t="str">
        <f t="shared" si="89"/>
        <v/>
      </c>
      <c r="O129" s="48" t="str">
        <f t="shared" si="90"/>
        <v/>
      </c>
      <c r="P129" s="71" t="str">
        <f t="shared" si="91"/>
        <v/>
      </c>
      <c r="Q129" s="110" t="str">
        <f t="shared" si="79"/>
        <v/>
      </c>
      <c r="S129" s="68" t="str">
        <f t="shared" si="92"/>
        <v/>
      </c>
      <c r="T129" s="68" t="str">
        <f t="shared" si="80"/>
        <v/>
      </c>
      <c r="U129" s="110"/>
      <c r="W129" s="68" t="str">
        <f t="shared" si="81"/>
        <v/>
      </c>
      <c r="X129" s="68" t="str">
        <f t="shared" si="93"/>
        <v/>
      </c>
      <c r="Y129" s="48" t="str">
        <f t="shared" si="94"/>
        <v/>
      </c>
      <c r="Z129" s="68" t="str">
        <f t="shared" si="82"/>
        <v/>
      </c>
      <c r="AA129" s="111"/>
      <c r="AB129" s="68" t="str">
        <f t="shared" si="83"/>
        <v/>
      </c>
      <c r="AC129" s="70" t="str">
        <f t="shared" si="95"/>
        <v/>
      </c>
      <c r="AD129" s="72" t="str">
        <f t="shared" si="96"/>
        <v/>
      </c>
      <c r="AE129" s="313" t="str">
        <f t="shared" si="97"/>
        <v/>
      </c>
      <c r="AF129" s="297" t="str">
        <f t="shared" ca="1" si="57"/>
        <v/>
      </c>
      <c r="AG129" s="277" t="str">
        <f t="shared" si="53"/>
        <v/>
      </c>
      <c r="AH129" s="287" t="str">
        <f t="shared" si="54"/>
        <v/>
      </c>
      <c r="AI129" s="287" t="str">
        <f t="shared" si="58"/>
        <v/>
      </c>
      <c r="AJ129" s="7" t="str">
        <f t="shared" si="55"/>
        <v/>
      </c>
      <c r="AK129" s="292" t="str">
        <f t="shared" si="56"/>
        <v/>
      </c>
      <c r="AL129" s="312">
        <f t="shared" si="59"/>
        <v>0</v>
      </c>
    </row>
    <row r="130" spans="4:38" x14ac:dyDescent="0.2">
      <c r="D130" s="31" t="str">
        <f t="shared" si="84"/>
        <v/>
      </c>
      <c r="I130" s="71" t="str">
        <f t="shared" si="85"/>
        <v/>
      </c>
      <c r="J130" s="71">
        <f t="shared" si="86"/>
        <v>0</v>
      </c>
      <c r="K130" s="32" t="str">
        <f t="shared" si="87"/>
        <v/>
      </c>
      <c r="M130" s="48" t="str">
        <f t="shared" si="88"/>
        <v/>
      </c>
      <c r="N130" s="49" t="str">
        <f t="shared" si="89"/>
        <v/>
      </c>
      <c r="O130" s="48" t="str">
        <f t="shared" si="90"/>
        <v/>
      </c>
      <c r="P130" s="71" t="str">
        <f t="shared" si="91"/>
        <v/>
      </c>
      <c r="Q130" s="110" t="str">
        <f t="shared" si="79"/>
        <v/>
      </c>
      <c r="S130" s="68" t="str">
        <f t="shared" si="92"/>
        <v/>
      </c>
      <c r="T130" s="68" t="str">
        <f t="shared" si="80"/>
        <v/>
      </c>
      <c r="U130" s="110"/>
      <c r="W130" s="68" t="str">
        <f t="shared" si="81"/>
        <v/>
      </c>
      <c r="X130" s="68" t="str">
        <f t="shared" si="93"/>
        <v/>
      </c>
      <c r="Y130" s="48" t="str">
        <f t="shared" si="94"/>
        <v/>
      </c>
      <c r="Z130" s="68" t="str">
        <f t="shared" si="82"/>
        <v/>
      </c>
      <c r="AA130" s="111"/>
      <c r="AB130" s="68" t="str">
        <f t="shared" si="83"/>
        <v/>
      </c>
      <c r="AC130" s="70" t="str">
        <f t="shared" si="95"/>
        <v/>
      </c>
      <c r="AD130" s="72" t="str">
        <f t="shared" si="96"/>
        <v/>
      </c>
      <c r="AE130" s="313" t="str">
        <f t="shared" si="97"/>
        <v/>
      </c>
      <c r="AF130" s="297" t="str">
        <f t="shared" ca="1" si="57"/>
        <v/>
      </c>
      <c r="AG130" s="277" t="str">
        <f t="shared" ref="AG130:AG150" si="98">IF($D130="","",IF($AF130="","",+$D130-$AF130))</f>
        <v/>
      </c>
      <c r="AH130" s="287" t="str">
        <f t="shared" ref="AH130:AH150" si="99">IF($AC130="","",IF($AG130=0,$AC130,($AC130/$D130)*$AF130))</f>
        <v/>
      </c>
      <c r="AI130" s="287" t="str">
        <f t="shared" si="58"/>
        <v/>
      </c>
      <c r="AJ130" s="7" t="str">
        <f t="shared" ref="AJ130:AJ150" si="100">IF($L130="Annulé",IF($V130&gt;=1,IF($J130&gt;40,1,""),""),"")</f>
        <v/>
      </c>
      <c r="AK130" s="292" t="str">
        <f t="shared" ref="AK130:AK150" si="101">IF($L130="Annulé",IF($V130&gt;=1,IF($J130&gt;=40,IF($W130="","",$D130*$W130*0.5),""),""),"")</f>
        <v/>
      </c>
      <c r="AL130" s="312">
        <f t="shared" si="59"/>
        <v>0</v>
      </c>
    </row>
    <row r="131" spans="4:38" x14ac:dyDescent="0.2">
      <c r="D131" s="31" t="str">
        <f t="shared" si="84"/>
        <v/>
      </c>
      <c r="I131" s="71" t="str">
        <f t="shared" si="85"/>
        <v/>
      </c>
      <c r="J131" s="71">
        <f t="shared" si="86"/>
        <v>0</v>
      </c>
      <c r="K131" s="32" t="str">
        <f t="shared" si="87"/>
        <v/>
      </c>
      <c r="M131" s="48" t="str">
        <f t="shared" si="88"/>
        <v/>
      </c>
      <c r="N131" s="49" t="str">
        <f t="shared" si="89"/>
        <v/>
      </c>
      <c r="O131" s="48" t="str">
        <f t="shared" si="90"/>
        <v/>
      </c>
      <c r="P131" s="71" t="str">
        <f t="shared" si="91"/>
        <v/>
      </c>
      <c r="Q131" s="110" t="str">
        <f t="shared" si="79"/>
        <v/>
      </c>
      <c r="S131" s="68" t="str">
        <f t="shared" si="92"/>
        <v/>
      </c>
      <c r="T131" s="68" t="str">
        <f t="shared" si="80"/>
        <v/>
      </c>
      <c r="U131" s="110"/>
      <c r="W131" s="68" t="str">
        <f t="shared" si="81"/>
        <v/>
      </c>
      <c r="X131" s="68" t="str">
        <f t="shared" si="93"/>
        <v/>
      </c>
      <c r="Y131" s="48" t="str">
        <f t="shared" si="94"/>
        <v/>
      </c>
      <c r="Z131" s="68" t="str">
        <f t="shared" si="82"/>
        <v/>
      </c>
      <c r="AA131" s="111"/>
      <c r="AB131" s="68" t="str">
        <f t="shared" si="83"/>
        <v/>
      </c>
      <c r="AC131" s="70" t="str">
        <f t="shared" si="95"/>
        <v/>
      </c>
      <c r="AD131" s="72" t="str">
        <f t="shared" si="96"/>
        <v/>
      </c>
      <c r="AE131" s="313" t="str">
        <f t="shared" si="97"/>
        <v/>
      </c>
      <c r="AF131" s="297" t="str">
        <f t="shared" ref="AF131:AF150" ca="1" si="102">IF(MONTH($C131)=MONTH($B131),$D131,SUMPRODUCT(--(MONTH(ROW(INDIRECT($B131&amp;":"&amp;$C131)))=MONTH($B131))))</f>
        <v/>
      </c>
      <c r="AG131" s="277" t="str">
        <f t="shared" si="98"/>
        <v/>
      </c>
      <c r="AH131" s="287" t="str">
        <f t="shared" si="99"/>
        <v/>
      </c>
      <c r="AI131" s="287" t="str">
        <f t="shared" ref="AI131:AI150" si="103">IF($AC131="","",(IF(AG131=0,0,(AC131/D131)*AG131)))</f>
        <v/>
      </c>
      <c r="AJ131" s="7" t="str">
        <f t="shared" si="100"/>
        <v/>
      </c>
      <c r="AK131" s="292" t="str">
        <f t="shared" si="101"/>
        <v/>
      </c>
      <c r="AL131" s="312">
        <f t="shared" ref="AL131:AL150" si="104">IF(L131="Annulé",IF($A131="","",IF($O131="",0,IF($P131="",0,SUMPRODUCT($D131,$P131,$Q131)))+IF($R131="",0,IF($S131="",0,SUMPRODUCT($D131,$S131,$T131)))+IF($U131="",0,IF($V131="",0,SUMPRODUCT($D131,$V131,$W131)))+IF($X131="",0,IF($Y131="",0,SUMPRODUCT($D131,$Y131,$Z131)))-IF($AD131="",0,$AD131)+IF($AB131="",0,$AB131)),0)-IF($AK131="",0,$AK131)</f>
        <v>0</v>
      </c>
    </row>
    <row r="132" spans="4:38" x14ac:dyDescent="0.2">
      <c r="D132" s="31" t="str">
        <f t="shared" si="84"/>
        <v/>
      </c>
      <c r="I132" s="71" t="str">
        <f t="shared" si="85"/>
        <v/>
      </c>
      <c r="J132" s="71">
        <f t="shared" si="86"/>
        <v>0</v>
      </c>
      <c r="K132" s="32" t="str">
        <f t="shared" si="87"/>
        <v/>
      </c>
      <c r="M132" s="48" t="str">
        <f t="shared" si="88"/>
        <v/>
      </c>
      <c r="N132" s="49" t="str">
        <f t="shared" si="89"/>
        <v/>
      </c>
      <c r="O132" s="48" t="str">
        <f t="shared" si="90"/>
        <v/>
      </c>
      <c r="P132" s="71" t="str">
        <f t="shared" si="91"/>
        <v/>
      </c>
      <c r="Q132" s="110" t="str">
        <f t="shared" ref="Q132:Q150" si="105">IF($O132="","",VLOOKUP($O132,Tarifs_2018,2,FALSE))</f>
        <v/>
      </c>
      <c r="S132" s="68" t="str">
        <f t="shared" si="92"/>
        <v/>
      </c>
      <c r="T132" s="68" t="str">
        <f t="shared" ref="T132:T150" si="106">IF($R132="","",VLOOKUP($R132,Tarifs_2018,3,FALSE))</f>
        <v/>
      </c>
      <c r="U132" s="110"/>
      <c r="W132" s="68" t="str">
        <f t="shared" ref="W132:W150" si="107">IF($U132="","",VLOOKUP($U132,Tarifs_2018,4,FALSE))</f>
        <v/>
      </c>
      <c r="X132" s="68" t="str">
        <f t="shared" si="93"/>
        <v/>
      </c>
      <c r="Y132" s="48" t="str">
        <f t="shared" si="94"/>
        <v/>
      </c>
      <c r="Z132" s="68" t="str">
        <f t="shared" ref="Z132:Z150" si="108">IF($X132="","",VLOOKUP($X132,Tarifs_2018,5,FALSE))</f>
        <v/>
      </c>
      <c r="AA132" s="111"/>
      <c r="AB132" s="68" t="str">
        <f t="shared" ref="AB132:AB150" si="109">IF($D132="","",IF($AA132="","",SUMPRODUCT($AA132,$D132,Taxe)))</f>
        <v/>
      </c>
      <c r="AC132" s="70" t="str">
        <f t="shared" si="95"/>
        <v/>
      </c>
      <c r="AD132" s="72" t="str">
        <f t="shared" si="96"/>
        <v/>
      </c>
      <c r="AE132" s="313" t="str">
        <f t="shared" si="97"/>
        <v/>
      </c>
      <c r="AF132" s="297" t="str">
        <f t="shared" ca="1" si="102"/>
        <v/>
      </c>
      <c r="AG132" s="277" t="str">
        <f t="shared" si="98"/>
        <v/>
      </c>
      <c r="AH132" s="287" t="str">
        <f t="shared" si="99"/>
        <v/>
      </c>
      <c r="AI132" s="287" t="str">
        <f t="shared" si="103"/>
        <v/>
      </c>
      <c r="AJ132" s="7" t="str">
        <f t="shared" si="100"/>
        <v/>
      </c>
      <c r="AK132" s="292" t="str">
        <f t="shared" si="101"/>
        <v/>
      </c>
      <c r="AL132" s="312">
        <f t="shared" si="104"/>
        <v>0</v>
      </c>
    </row>
    <row r="133" spans="4:38" x14ac:dyDescent="0.2">
      <c r="D133" s="31" t="str">
        <f t="shared" si="84"/>
        <v/>
      </c>
      <c r="I133" s="71" t="str">
        <f t="shared" si="85"/>
        <v/>
      </c>
      <c r="J133" s="71">
        <f t="shared" si="86"/>
        <v>0</v>
      </c>
      <c r="K133" s="32" t="str">
        <f t="shared" si="87"/>
        <v/>
      </c>
      <c r="M133" s="48" t="str">
        <f t="shared" si="88"/>
        <v/>
      </c>
      <c r="N133" s="49" t="str">
        <f t="shared" si="89"/>
        <v/>
      </c>
      <c r="O133" s="48" t="str">
        <f t="shared" si="90"/>
        <v/>
      </c>
      <c r="P133" s="71" t="str">
        <f t="shared" si="91"/>
        <v/>
      </c>
      <c r="Q133" s="110" t="str">
        <f t="shared" si="105"/>
        <v/>
      </c>
      <c r="S133" s="68" t="str">
        <f t="shared" si="92"/>
        <v/>
      </c>
      <c r="T133" s="68" t="str">
        <f t="shared" si="106"/>
        <v/>
      </c>
      <c r="U133" s="110"/>
      <c r="W133" s="68" t="str">
        <f t="shared" si="107"/>
        <v/>
      </c>
      <c r="X133" s="68" t="str">
        <f t="shared" si="93"/>
        <v/>
      </c>
      <c r="Y133" s="48" t="str">
        <f t="shared" si="94"/>
        <v/>
      </c>
      <c r="Z133" s="68" t="str">
        <f t="shared" si="108"/>
        <v/>
      </c>
      <c r="AA133" s="111"/>
      <c r="AB133" s="68" t="str">
        <f t="shared" si="109"/>
        <v/>
      </c>
      <c r="AC133" s="70" t="str">
        <f t="shared" si="95"/>
        <v/>
      </c>
      <c r="AD133" s="72" t="str">
        <f t="shared" si="96"/>
        <v/>
      </c>
      <c r="AE133" s="313" t="str">
        <f t="shared" si="97"/>
        <v/>
      </c>
      <c r="AF133" s="297" t="str">
        <f t="shared" ca="1" si="102"/>
        <v/>
      </c>
      <c r="AG133" s="277" t="str">
        <f t="shared" si="98"/>
        <v/>
      </c>
      <c r="AH133" s="287" t="str">
        <f t="shared" si="99"/>
        <v/>
      </c>
      <c r="AI133" s="287" t="str">
        <f t="shared" si="103"/>
        <v/>
      </c>
      <c r="AJ133" s="7" t="str">
        <f t="shared" si="100"/>
        <v/>
      </c>
      <c r="AK133" s="292" t="str">
        <f t="shared" si="101"/>
        <v/>
      </c>
      <c r="AL133" s="312">
        <f t="shared" si="104"/>
        <v>0</v>
      </c>
    </row>
    <row r="134" spans="4:38" x14ac:dyDescent="0.2">
      <c r="D134" s="31" t="str">
        <f t="shared" si="84"/>
        <v/>
      </c>
      <c r="I134" s="71" t="str">
        <f t="shared" si="85"/>
        <v/>
      </c>
      <c r="J134" s="71">
        <f t="shared" si="86"/>
        <v>0</v>
      </c>
      <c r="K134" s="32" t="str">
        <f t="shared" si="87"/>
        <v/>
      </c>
      <c r="M134" s="48" t="str">
        <f t="shared" si="88"/>
        <v/>
      </c>
      <c r="N134" s="49" t="str">
        <f t="shared" si="89"/>
        <v/>
      </c>
      <c r="O134" s="48" t="str">
        <f t="shared" si="90"/>
        <v/>
      </c>
      <c r="P134" s="71" t="str">
        <f t="shared" si="91"/>
        <v/>
      </c>
      <c r="Q134" s="110" t="str">
        <f t="shared" si="105"/>
        <v/>
      </c>
      <c r="S134" s="68" t="str">
        <f t="shared" si="92"/>
        <v/>
      </c>
      <c r="T134" s="68" t="str">
        <f t="shared" si="106"/>
        <v/>
      </c>
      <c r="U134" s="110"/>
      <c r="W134" s="68" t="str">
        <f t="shared" si="107"/>
        <v/>
      </c>
      <c r="X134" s="68" t="str">
        <f t="shared" si="93"/>
        <v/>
      </c>
      <c r="Y134" s="48" t="str">
        <f t="shared" si="94"/>
        <v/>
      </c>
      <c r="Z134" s="68" t="str">
        <f t="shared" si="108"/>
        <v/>
      </c>
      <c r="AA134" s="111"/>
      <c r="AB134" s="68" t="str">
        <f t="shared" si="109"/>
        <v/>
      </c>
      <c r="AC134" s="70" t="str">
        <f t="shared" si="95"/>
        <v/>
      </c>
      <c r="AD134" s="72" t="str">
        <f t="shared" si="96"/>
        <v/>
      </c>
      <c r="AE134" s="313" t="str">
        <f t="shared" si="97"/>
        <v/>
      </c>
      <c r="AF134" s="297" t="str">
        <f t="shared" ca="1" si="102"/>
        <v/>
      </c>
      <c r="AG134" s="277" t="str">
        <f t="shared" si="98"/>
        <v/>
      </c>
      <c r="AH134" s="287" t="str">
        <f t="shared" si="99"/>
        <v/>
      </c>
      <c r="AI134" s="287" t="str">
        <f t="shared" si="103"/>
        <v/>
      </c>
      <c r="AJ134" s="7" t="str">
        <f t="shared" si="100"/>
        <v/>
      </c>
      <c r="AK134" s="292" t="str">
        <f t="shared" si="101"/>
        <v/>
      </c>
      <c r="AL134" s="312">
        <f t="shared" si="104"/>
        <v>0</v>
      </c>
    </row>
    <row r="135" spans="4:38" x14ac:dyDescent="0.2">
      <c r="D135" s="31" t="str">
        <f t="shared" si="84"/>
        <v/>
      </c>
      <c r="I135" s="71" t="str">
        <f t="shared" si="85"/>
        <v/>
      </c>
      <c r="J135" s="71">
        <f t="shared" si="86"/>
        <v>0</v>
      </c>
      <c r="K135" s="32" t="str">
        <f t="shared" si="87"/>
        <v/>
      </c>
      <c r="M135" s="48" t="str">
        <f t="shared" si="88"/>
        <v/>
      </c>
      <c r="N135" s="49" t="str">
        <f t="shared" si="89"/>
        <v/>
      </c>
      <c r="O135" s="48" t="str">
        <f t="shared" si="90"/>
        <v/>
      </c>
      <c r="P135" s="71" t="str">
        <f t="shared" si="91"/>
        <v/>
      </c>
      <c r="Q135" s="110" t="str">
        <f t="shared" si="105"/>
        <v/>
      </c>
      <c r="S135" s="68" t="str">
        <f t="shared" si="92"/>
        <v/>
      </c>
      <c r="T135" s="68" t="str">
        <f t="shared" si="106"/>
        <v/>
      </c>
      <c r="U135" s="110"/>
      <c r="W135" s="68" t="str">
        <f t="shared" si="107"/>
        <v/>
      </c>
      <c r="X135" s="68" t="str">
        <f t="shared" si="93"/>
        <v/>
      </c>
      <c r="Y135" s="48" t="str">
        <f t="shared" si="94"/>
        <v/>
      </c>
      <c r="Z135" s="68" t="str">
        <f t="shared" si="108"/>
        <v/>
      </c>
      <c r="AA135" s="111"/>
      <c r="AB135" s="68" t="str">
        <f t="shared" si="109"/>
        <v/>
      </c>
      <c r="AC135" s="70" t="str">
        <f t="shared" si="95"/>
        <v/>
      </c>
      <c r="AD135" s="72" t="str">
        <f t="shared" si="96"/>
        <v/>
      </c>
      <c r="AE135" s="313" t="str">
        <f t="shared" si="97"/>
        <v/>
      </c>
      <c r="AF135" s="297" t="str">
        <f t="shared" ca="1" si="102"/>
        <v/>
      </c>
      <c r="AG135" s="277" t="str">
        <f t="shared" si="98"/>
        <v/>
      </c>
      <c r="AH135" s="287" t="str">
        <f t="shared" si="99"/>
        <v/>
      </c>
      <c r="AI135" s="287" t="str">
        <f t="shared" si="103"/>
        <v/>
      </c>
      <c r="AJ135" s="7" t="str">
        <f t="shared" si="100"/>
        <v/>
      </c>
      <c r="AK135" s="292" t="str">
        <f t="shared" si="101"/>
        <v/>
      </c>
      <c r="AL135" s="312">
        <f t="shared" si="104"/>
        <v>0</v>
      </c>
    </row>
    <row r="136" spans="4:38" x14ac:dyDescent="0.2">
      <c r="D136" s="31" t="str">
        <f t="shared" ref="D136:D150" si="110">IF($B136="","",IF($C136="","",DATEDIF($B136,$C136,"D")))</f>
        <v/>
      </c>
      <c r="I136" s="71" t="str">
        <f t="shared" ref="I136:I150" si="111">IF($G136&amp;$H136="","",IF($E136="","",IF($G136="","0",SUMPRODUCT($G136,$D136))+IF($F136="","0",IF($H136="","0",SUMPRODUCT($H136,$D136)))))</f>
        <v/>
      </c>
      <c r="J136" s="71">
        <f t="shared" ref="J136:J150" si="112">IF($E136&amp;$F136="0","",SUM($E136:$F136))</f>
        <v>0</v>
      </c>
      <c r="K136" s="32" t="str">
        <f t="shared" ref="K136:K150" si="113">IF($D136="","",IF($J136="","",$D136*$J136))</f>
        <v/>
      </c>
      <c r="M136" s="48" t="str">
        <f t="shared" ref="M136:M150" si="114">IF($A136="","",IF(VLOOKUP($A136,Données,5,FALSE)="","",VLOOKUP($A136,Données,5,FALSE)))</f>
        <v/>
      </c>
      <c r="N136" s="49" t="str">
        <f t="shared" ref="N136:N150" si="115">IF($A136="","",IF(VLOOKUP($A136,Données,6,FALSE)="","",VLOOKUP($A136,Données,6,FALSE)))</f>
        <v/>
      </c>
      <c r="O136" s="48" t="str">
        <f t="shared" ref="O136:O150" si="116">IF($E136="","",IF($J136&gt;=60,$E136-3,IF($J136&gt;=42,$E136-2,IF($J136&gt;=21,$E136-1,$E136))))</f>
        <v/>
      </c>
      <c r="P136" s="71" t="str">
        <f t="shared" ref="P136:P150" si="117">IF($F136="","",$F136)</f>
        <v/>
      </c>
      <c r="Q136" s="110" t="str">
        <f t="shared" si="105"/>
        <v/>
      </c>
      <c r="S136" s="68" t="str">
        <f t="shared" ref="S136:S150" si="118">IF($Q136="","",VLOOKUP($Q136,Tarifs,2,FALSE))</f>
        <v/>
      </c>
      <c r="T136" s="68" t="str">
        <f t="shared" si="106"/>
        <v/>
      </c>
      <c r="U136" s="110"/>
      <c r="W136" s="68" t="str">
        <f t="shared" si="107"/>
        <v/>
      </c>
      <c r="X136" s="68" t="str">
        <f t="shared" ref="X136:X150" si="119">IF($U136="","",VLOOKUP($U136,Tarifs,3,FALSE))</f>
        <v/>
      </c>
      <c r="Y136" s="48" t="str">
        <f t="shared" ref="Y136:Y150" si="120">IF($L136="Annulé",0,(IF($E136="","",SUM($E136-$O136))))</f>
        <v/>
      </c>
      <c r="Z136" s="68" t="str">
        <f t="shared" si="108"/>
        <v/>
      </c>
      <c r="AA136" s="111"/>
      <c r="AB136" s="68" t="str">
        <f t="shared" si="109"/>
        <v/>
      </c>
      <c r="AC136" s="70" t="str">
        <f t="shared" ref="AC136:AC150" si="121">IF(L136="Annulé",0,IF(L136="Sans suite",0,IF($A136="","",IF($O136="",0,IF($P136="",0,SUMPRODUCT($D136,$P136,$Q136)))+IF($R136="",0,IF($S136="",0,SUMPRODUCT($D136,$S136,$T136)))+IF($U136="",0,IF($V136="",0,SUMPRODUCT($D136,$V136,$W136)))+IF($X136="",0,IF($Y136="",0,SUMPRODUCT($D136,$Y136,$Z136)))-IF($AD136="",0,$AD136)+IF($AB136="",0,$AB136))))</f>
        <v/>
      </c>
      <c r="AD136" s="72" t="str">
        <f t="shared" ref="AD136:AD150" si="122">IF($L136="Annulé","",IF($V136&gt;=1,IF($J136&gt;40,IF($W136="","",$D136*$W136*0.5),""),""))</f>
        <v/>
      </c>
      <c r="AE136" s="313" t="str">
        <f t="shared" ref="AE136:AE150" si="123">IF($A136="","",$A136)</f>
        <v/>
      </c>
      <c r="AF136" s="297" t="str">
        <f t="shared" ca="1" si="102"/>
        <v/>
      </c>
      <c r="AG136" s="277" t="str">
        <f t="shared" si="98"/>
        <v/>
      </c>
      <c r="AH136" s="287" t="str">
        <f t="shared" si="99"/>
        <v/>
      </c>
      <c r="AI136" s="287" t="str">
        <f t="shared" si="103"/>
        <v/>
      </c>
      <c r="AJ136" s="7" t="str">
        <f t="shared" si="100"/>
        <v/>
      </c>
      <c r="AK136" s="292" t="str">
        <f t="shared" si="101"/>
        <v/>
      </c>
      <c r="AL136" s="312">
        <f t="shared" si="104"/>
        <v>0</v>
      </c>
    </row>
    <row r="137" spans="4:38" x14ac:dyDescent="0.2">
      <c r="D137" s="31" t="str">
        <f t="shared" si="110"/>
        <v/>
      </c>
      <c r="I137" s="71" t="str">
        <f t="shared" si="111"/>
        <v/>
      </c>
      <c r="J137" s="71">
        <f t="shared" si="112"/>
        <v>0</v>
      </c>
      <c r="K137" s="32" t="str">
        <f t="shared" si="113"/>
        <v/>
      </c>
      <c r="M137" s="48" t="str">
        <f t="shared" si="114"/>
        <v/>
      </c>
      <c r="N137" s="49" t="str">
        <f t="shared" si="115"/>
        <v/>
      </c>
      <c r="O137" s="48" t="str">
        <f t="shared" si="116"/>
        <v/>
      </c>
      <c r="P137" s="71" t="str">
        <f t="shared" si="117"/>
        <v/>
      </c>
      <c r="Q137" s="110" t="str">
        <f t="shared" si="105"/>
        <v/>
      </c>
      <c r="S137" s="68" t="str">
        <f t="shared" si="118"/>
        <v/>
      </c>
      <c r="T137" s="68" t="str">
        <f t="shared" si="106"/>
        <v/>
      </c>
      <c r="U137" s="110"/>
      <c r="W137" s="68" t="str">
        <f t="shared" si="107"/>
        <v/>
      </c>
      <c r="X137" s="68" t="str">
        <f t="shared" si="119"/>
        <v/>
      </c>
      <c r="Y137" s="48" t="str">
        <f t="shared" si="120"/>
        <v/>
      </c>
      <c r="Z137" s="68" t="str">
        <f t="shared" si="108"/>
        <v/>
      </c>
      <c r="AA137" s="111"/>
      <c r="AB137" s="68" t="str">
        <f t="shared" si="109"/>
        <v/>
      </c>
      <c r="AC137" s="70" t="str">
        <f t="shared" si="121"/>
        <v/>
      </c>
      <c r="AD137" s="72" t="str">
        <f t="shared" si="122"/>
        <v/>
      </c>
      <c r="AE137" s="313" t="str">
        <f t="shared" si="123"/>
        <v/>
      </c>
      <c r="AF137" s="297" t="str">
        <f t="shared" ca="1" si="102"/>
        <v/>
      </c>
      <c r="AG137" s="277" t="str">
        <f t="shared" si="98"/>
        <v/>
      </c>
      <c r="AH137" s="287" t="str">
        <f t="shared" si="99"/>
        <v/>
      </c>
      <c r="AI137" s="287" t="str">
        <f t="shared" si="103"/>
        <v/>
      </c>
      <c r="AJ137" s="7" t="str">
        <f t="shared" si="100"/>
        <v/>
      </c>
      <c r="AK137" s="292" t="str">
        <f t="shared" si="101"/>
        <v/>
      </c>
      <c r="AL137" s="312">
        <f t="shared" si="104"/>
        <v>0</v>
      </c>
    </row>
    <row r="138" spans="4:38" x14ac:dyDescent="0.2">
      <c r="D138" s="31" t="str">
        <f t="shared" si="110"/>
        <v/>
      </c>
      <c r="I138" s="71" t="str">
        <f t="shared" si="111"/>
        <v/>
      </c>
      <c r="J138" s="71">
        <f t="shared" si="112"/>
        <v>0</v>
      </c>
      <c r="K138" s="32" t="str">
        <f t="shared" si="113"/>
        <v/>
      </c>
      <c r="M138" s="48" t="str">
        <f t="shared" si="114"/>
        <v/>
      </c>
      <c r="N138" s="49" t="str">
        <f t="shared" si="115"/>
        <v/>
      </c>
      <c r="O138" s="48" t="str">
        <f t="shared" si="116"/>
        <v/>
      </c>
      <c r="P138" s="71" t="str">
        <f t="shared" si="117"/>
        <v/>
      </c>
      <c r="Q138" s="110" t="str">
        <f t="shared" si="105"/>
        <v/>
      </c>
      <c r="S138" s="68" t="str">
        <f t="shared" si="118"/>
        <v/>
      </c>
      <c r="T138" s="68" t="str">
        <f t="shared" si="106"/>
        <v/>
      </c>
      <c r="U138" s="110"/>
      <c r="W138" s="68" t="str">
        <f t="shared" si="107"/>
        <v/>
      </c>
      <c r="X138" s="68" t="str">
        <f t="shared" si="119"/>
        <v/>
      </c>
      <c r="Y138" s="48" t="str">
        <f t="shared" si="120"/>
        <v/>
      </c>
      <c r="Z138" s="68" t="str">
        <f t="shared" si="108"/>
        <v/>
      </c>
      <c r="AA138" s="111"/>
      <c r="AB138" s="68" t="str">
        <f t="shared" si="109"/>
        <v/>
      </c>
      <c r="AC138" s="70" t="str">
        <f t="shared" si="121"/>
        <v/>
      </c>
      <c r="AD138" s="72" t="str">
        <f t="shared" si="122"/>
        <v/>
      </c>
      <c r="AE138" s="313" t="str">
        <f t="shared" si="123"/>
        <v/>
      </c>
      <c r="AF138" s="297" t="str">
        <f t="shared" ca="1" si="102"/>
        <v/>
      </c>
      <c r="AG138" s="277" t="str">
        <f t="shared" si="98"/>
        <v/>
      </c>
      <c r="AH138" s="287" t="str">
        <f t="shared" si="99"/>
        <v/>
      </c>
      <c r="AI138" s="287" t="str">
        <f t="shared" si="103"/>
        <v/>
      </c>
      <c r="AJ138" s="7" t="str">
        <f t="shared" si="100"/>
        <v/>
      </c>
      <c r="AK138" s="292" t="str">
        <f t="shared" si="101"/>
        <v/>
      </c>
      <c r="AL138" s="312">
        <f t="shared" si="104"/>
        <v>0</v>
      </c>
    </row>
    <row r="139" spans="4:38" x14ac:dyDescent="0.2">
      <c r="D139" s="31" t="str">
        <f t="shared" si="110"/>
        <v/>
      </c>
      <c r="I139" s="71" t="str">
        <f t="shared" si="111"/>
        <v/>
      </c>
      <c r="J139" s="71">
        <f t="shared" si="112"/>
        <v>0</v>
      </c>
      <c r="K139" s="32" t="str">
        <f t="shared" si="113"/>
        <v/>
      </c>
      <c r="M139" s="48" t="str">
        <f t="shared" si="114"/>
        <v/>
      </c>
      <c r="N139" s="49" t="str">
        <f t="shared" si="115"/>
        <v/>
      </c>
      <c r="O139" s="48" t="str">
        <f t="shared" si="116"/>
        <v/>
      </c>
      <c r="P139" s="71" t="str">
        <f t="shared" si="117"/>
        <v/>
      </c>
      <c r="Q139" s="110" t="str">
        <f t="shared" si="105"/>
        <v/>
      </c>
      <c r="S139" s="68" t="str">
        <f t="shared" si="118"/>
        <v/>
      </c>
      <c r="T139" s="68" t="str">
        <f t="shared" si="106"/>
        <v/>
      </c>
      <c r="U139" s="110"/>
      <c r="W139" s="68" t="str">
        <f t="shared" si="107"/>
        <v/>
      </c>
      <c r="X139" s="68" t="str">
        <f t="shared" si="119"/>
        <v/>
      </c>
      <c r="Y139" s="48" t="str">
        <f t="shared" si="120"/>
        <v/>
      </c>
      <c r="Z139" s="68" t="str">
        <f t="shared" si="108"/>
        <v/>
      </c>
      <c r="AA139" s="111"/>
      <c r="AB139" s="68" t="str">
        <f t="shared" si="109"/>
        <v/>
      </c>
      <c r="AC139" s="70" t="str">
        <f t="shared" si="121"/>
        <v/>
      </c>
      <c r="AD139" s="72" t="str">
        <f t="shared" si="122"/>
        <v/>
      </c>
      <c r="AE139" s="313" t="str">
        <f t="shared" si="123"/>
        <v/>
      </c>
      <c r="AF139" s="297" t="str">
        <f t="shared" ca="1" si="102"/>
        <v/>
      </c>
      <c r="AG139" s="277" t="str">
        <f t="shared" si="98"/>
        <v/>
      </c>
      <c r="AH139" s="287" t="str">
        <f t="shared" si="99"/>
        <v/>
      </c>
      <c r="AI139" s="287" t="str">
        <f t="shared" si="103"/>
        <v/>
      </c>
      <c r="AJ139" s="7" t="str">
        <f t="shared" si="100"/>
        <v/>
      </c>
      <c r="AK139" s="292" t="str">
        <f t="shared" si="101"/>
        <v/>
      </c>
      <c r="AL139" s="312">
        <f t="shared" si="104"/>
        <v>0</v>
      </c>
    </row>
    <row r="140" spans="4:38" x14ac:dyDescent="0.2">
      <c r="D140" s="31" t="str">
        <f t="shared" si="110"/>
        <v/>
      </c>
      <c r="I140" s="71" t="str">
        <f t="shared" si="111"/>
        <v/>
      </c>
      <c r="J140" s="71">
        <f t="shared" si="112"/>
        <v>0</v>
      </c>
      <c r="K140" s="32" t="str">
        <f t="shared" si="113"/>
        <v/>
      </c>
      <c r="M140" s="48" t="str">
        <f t="shared" si="114"/>
        <v/>
      </c>
      <c r="N140" s="49" t="str">
        <f t="shared" si="115"/>
        <v/>
      </c>
      <c r="O140" s="48" t="str">
        <f t="shared" si="116"/>
        <v/>
      </c>
      <c r="P140" s="71" t="str">
        <f t="shared" si="117"/>
        <v/>
      </c>
      <c r="Q140" s="110" t="str">
        <f t="shared" si="105"/>
        <v/>
      </c>
      <c r="S140" s="68" t="str">
        <f t="shared" si="118"/>
        <v/>
      </c>
      <c r="T140" s="68" t="str">
        <f t="shared" si="106"/>
        <v/>
      </c>
      <c r="U140" s="110"/>
      <c r="W140" s="68" t="str">
        <f t="shared" si="107"/>
        <v/>
      </c>
      <c r="X140" s="68" t="str">
        <f t="shared" si="119"/>
        <v/>
      </c>
      <c r="Y140" s="48" t="str">
        <f t="shared" si="120"/>
        <v/>
      </c>
      <c r="Z140" s="68" t="str">
        <f t="shared" si="108"/>
        <v/>
      </c>
      <c r="AA140" s="111"/>
      <c r="AB140" s="68" t="str">
        <f t="shared" si="109"/>
        <v/>
      </c>
      <c r="AC140" s="70" t="str">
        <f t="shared" si="121"/>
        <v/>
      </c>
      <c r="AD140" s="72" t="str">
        <f t="shared" si="122"/>
        <v/>
      </c>
      <c r="AE140" s="313" t="str">
        <f t="shared" si="123"/>
        <v/>
      </c>
      <c r="AF140" s="297" t="str">
        <f t="shared" ca="1" si="102"/>
        <v/>
      </c>
      <c r="AG140" s="277" t="str">
        <f t="shared" si="98"/>
        <v/>
      </c>
      <c r="AH140" s="287" t="str">
        <f t="shared" si="99"/>
        <v/>
      </c>
      <c r="AI140" s="287" t="str">
        <f t="shared" si="103"/>
        <v/>
      </c>
      <c r="AJ140" s="7" t="str">
        <f t="shared" si="100"/>
        <v/>
      </c>
      <c r="AK140" s="292" t="str">
        <f t="shared" si="101"/>
        <v/>
      </c>
      <c r="AL140" s="312">
        <f t="shared" si="104"/>
        <v>0</v>
      </c>
    </row>
    <row r="141" spans="4:38" x14ac:dyDescent="0.2">
      <c r="D141" s="31" t="str">
        <f t="shared" si="110"/>
        <v/>
      </c>
      <c r="I141" s="71" t="str">
        <f t="shared" si="111"/>
        <v/>
      </c>
      <c r="J141" s="71">
        <f t="shared" si="112"/>
        <v>0</v>
      </c>
      <c r="K141" s="32" t="str">
        <f t="shared" si="113"/>
        <v/>
      </c>
      <c r="M141" s="48" t="str">
        <f t="shared" si="114"/>
        <v/>
      </c>
      <c r="N141" s="49" t="str">
        <f t="shared" si="115"/>
        <v/>
      </c>
      <c r="O141" s="48" t="str">
        <f t="shared" si="116"/>
        <v/>
      </c>
      <c r="P141" s="71" t="str">
        <f t="shared" si="117"/>
        <v/>
      </c>
      <c r="Q141" s="110" t="str">
        <f t="shared" si="105"/>
        <v/>
      </c>
      <c r="S141" s="68" t="str">
        <f t="shared" si="118"/>
        <v/>
      </c>
      <c r="T141" s="68" t="str">
        <f t="shared" si="106"/>
        <v/>
      </c>
      <c r="U141" s="110"/>
      <c r="W141" s="68" t="str">
        <f t="shared" si="107"/>
        <v/>
      </c>
      <c r="X141" s="68" t="str">
        <f t="shared" si="119"/>
        <v/>
      </c>
      <c r="Y141" s="48" t="str">
        <f t="shared" si="120"/>
        <v/>
      </c>
      <c r="Z141" s="68" t="str">
        <f t="shared" si="108"/>
        <v/>
      </c>
      <c r="AA141" s="111"/>
      <c r="AB141" s="68" t="str">
        <f t="shared" si="109"/>
        <v/>
      </c>
      <c r="AC141" s="70" t="str">
        <f t="shared" si="121"/>
        <v/>
      </c>
      <c r="AD141" s="72" t="str">
        <f t="shared" si="122"/>
        <v/>
      </c>
      <c r="AE141" s="313" t="str">
        <f t="shared" si="123"/>
        <v/>
      </c>
      <c r="AF141" s="297" t="str">
        <f t="shared" ca="1" si="102"/>
        <v/>
      </c>
      <c r="AG141" s="277" t="str">
        <f t="shared" si="98"/>
        <v/>
      </c>
      <c r="AH141" s="287" t="str">
        <f t="shared" si="99"/>
        <v/>
      </c>
      <c r="AI141" s="287" t="str">
        <f t="shared" si="103"/>
        <v/>
      </c>
      <c r="AJ141" s="7" t="str">
        <f t="shared" si="100"/>
        <v/>
      </c>
      <c r="AK141" s="292" t="str">
        <f t="shared" si="101"/>
        <v/>
      </c>
      <c r="AL141" s="312">
        <f t="shared" si="104"/>
        <v>0</v>
      </c>
    </row>
    <row r="142" spans="4:38" x14ac:dyDescent="0.2">
      <c r="D142" s="31" t="str">
        <f t="shared" si="110"/>
        <v/>
      </c>
      <c r="I142" s="71" t="str">
        <f t="shared" si="111"/>
        <v/>
      </c>
      <c r="J142" s="71">
        <f t="shared" si="112"/>
        <v>0</v>
      </c>
      <c r="K142" s="32" t="str">
        <f t="shared" si="113"/>
        <v/>
      </c>
      <c r="M142" s="48" t="str">
        <f t="shared" si="114"/>
        <v/>
      </c>
      <c r="N142" s="49" t="str">
        <f t="shared" si="115"/>
        <v/>
      </c>
      <c r="O142" s="48" t="str">
        <f t="shared" si="116"/>
        <v/>
      </c>
      <c r="P142" s="71" t="str">
        <f t="shared" si="117"/>
        <v/>
      </c>
      <c r="Q142" s="110" t="str">
        <f t="shared" si="105"/>
        <v/>
      </c>
      <c r="S142" s="68" t="str">
        <f t="shared" si="118"/>
        <v/>
      </c>
      <c r="T142" s="68" t="str">
        <f t="shared" si="106"/>
        <v/>
      </c>
      <c r="U142" s="110"/>
      <c r="W142" s="68" t="str">
        <f t="shared" si="107"/>
        <v/>
      </c>
      <c r="X142" s="68" t="str">
        <f t="shared" si="119"/>
        <v/>
      </c>
      <c r="Y142" s="48" t="str">
        <f t="shared" si="120"/>
        <v/>
      </c>
      <c r="Z142" s="68" t="str">
        <f t="shared" si="108"/>
        <v/>
      </c>
      <c r="AA142" s="111"/>
      <c r="AB142" s="68" t="str">
        <f t="shared" si="109"/>
        <v/>
      </c>
      <c r="AC142" s="70" t="str">
        <f t="shared" si="121"/>
        <v/>
      </c>
      <c r="AD142" s="72" t="str">
        <f t="shared" si="122"/>
        <v/>
      </c>
      <c r="AE142" s="313" t="str">
        <f t="shared" si="123"/>
        <v/>
      </c>
      <c r="AF142" s="297" t="str">
        <f t="shared" ca="1" si="102"/>
        <v/>
      </c>
      <c r="AG142" s="277" t="str">
        <f t="shared" si="98"/>
        <v/>
      </c>
      <c r="AH142" s="287" t="str">
        <f t="shared" si="99"/>
        <v/>
      </c>
      <c r="AI142" s="287" t="str">
        <f t="shared" si="103"/>
        <v/>
      </c>
      <c r="AJ142" s="7" t="str">
        <f t="shared" si="100"/>
        <v/>
      </c>
      <c r="AK142" s="292" t="str">
        <f t="shared" si="101"/>
        <v/>
      </c>
      <c r="AL142" s="312">
        <f t="shared" si="104"/>
        <v>0</v>
      </c>
    </row>
    <row r="143" spans="4:38" x14ac:dyDescent="0.2">
      <c r="D143" s="31" t="str">
        <f t="shared" si="110"/>
        <v/>
      </c>
      <c r="I143" s="71" t="str">
        <f t="shared" si="111"/>
        <v/>
      </c>
      <c r="J143" s="71">
        <f t="shared" si="112"/>
        <v>0</v>
      </c>
      <c r="K143" s="32" t="str">
        <f t="shared" si="113"/>
        <v/>
      </c>
      <c r="M143" s="48" t="str">
        <f t="shared" si="114"/>
        <v/>
      </c>
      <c r="N143" s="49" t="str">
        <f t="shared" si="115"/>
        <v/>
      </c>
      <c r="O143" s="48" t="str">
        <f t="shared" si="116"/>
        <v/>
      </c>
      <c r="P143" s="71" t="str">
        <f t="shared" si="117"/>
        <v/>
      </c>
      <c r="Q143" s="110" t="str">
        <f t="shared" si="105"/>
        <v/>
      </c>
      <c r="S143" s="68" t="str">
        <f t="shared" si="118"/>
        <v/>
      </c>
      <c r="T143" s="68" t="str">
        <f t="shared" si="106"/>
        <v/>
      </c>
      <c r="U143" s="110"/>
      <c r="W143" s="68" t="str">
        <f t="shared" si="107"/>
        <v/>
      </c>
      <c r="X143" s="68" t="str">
        <f t="shared" si="119"/>
        <v/>
      </c>
      <c r="Y143" s="48" t="str">
        <f t="shared" si="120"/>
        <v/>
      </c>
      <c r="Z143" s="68" t="str">
        <f t="shared" si="108"/>
        <v/>
      </c>
      <c r="AA143" s="111"/>
      <c r="AB143" s="68" t="str">
        <f t="shared" si="109"/>
        <v/>
      </c>
      <c r="AC143" s="70" t="str">
        <f t="shared" si="121"/>
        <v/>
      </c>
      <c r="AD143" s="72" t="str">
        <f t="shared" si="122"/>
        <v/>
      </c>
      <c r="AE143" s="313" t="str">
        <f t="shared" si="123"/>
        <v/>
      </c>
      <c r="AF143" s="297" t="str">
        <f t="shared" ca="1" si="102"/>
        <v/>
      </c>
      <c r="AG143" s="277" t="str">
        <f t="shared" si="98"/>
        <v/>
      </c>
      <c r="AH143" s="287" t="str">
        <f t="shared" si="99"/>
        <v/>
      </c>
      <c r="AI143" s="287" t="str">
        <f t="shared" si="103"/>
        <v/>
      </c>
      <c r="AJ143" s="7" t="str">
        <f t="shared" si="100"/>
        <v/>
      </c>
      <c r="AK143" s="292" t="str">
        <f t="shared" si="101"/>
        <v/>
      </c>
      <c r="AL143" s="312">
        <f t="shared" si="104"/>
        <v>0</v>
      </c>
    </row>
    <row r="144" spans="4:38" x14ac:dyDescent="0.2">
      <c r="D144" s="31" t="str">
        <f t="shared" si="110"/>
        <v/>
      </c>
      <c r="I144" s="71" t="str">
        <f t="shared" si="111"/>
        <v/>
      </c>
      <c r="J144" s="71">
        <f t="shared" si="112"/>
        <v>0</v>
      </c>
      <c r="K144" s="32" t="str">
        <f t="shared" si="113"/>
        <v/>
      </c>
      <c r="M144" s="48" t="str">
        <f t="shared" si="114"/>
        <v/>
      </c>
      <c r="N144" s="49" t="str">
        <f t="shared" si="115"/>
        <v/>
      </c>
      <c r="O144" s="48" t="str">
        <f t="shared" si="116"/>
        <v/>
      </c>
      <c r="P144" s="71" t="str">
        <f t="shared" si="117"/>
        <v/>
      </c>
      <c r="Q144" s="110" t="str">
        <f t="shared" si="105"/>
        <v/>
      </c>
      <c r="S144" s="68" t="str">
        <f t="shared" si="118"/>
        <v/>
      </c>
      <c r="T144" s="68" t="str">
        <f t="shared" si="106"/>
        <v/>
      </c>
      <c r="U144" s="110"/>
      <c r="W144" s="68" t="str">
        <f t="shared" si="107"/>
        <v/>
      </c>
      <c r="X144" s="68" t="str">
        <f t="shared" si="119"/>
        <v/>
      </c>
      <c r="Y144" s="48" t="str">
        <f t="shared" si="120"/>
        <v/>
      </c>
      <c r="Z144" s="68" t="str">
        <f t="shared" si="108"/>
        <v/>
      </c>
      <c r="AA144" s="111"/>
      <c r="AB144" s="68" t="str">
        <f t="shared" si="109"/>
        <v/>
      </c>
      <c r="AC144" s="70" t="str">
        <f t="shared" si="121"/>
        <v/>
      </c>
      <c r="AD144" s="72" t="str">
        <f t="shared" si="122"/>
        <v/>
      </c>
      <c r="AE144" s="313" t="str">
        <f t="shared" si="123"/>
        <v/>
      </c>
      <c r="AF144" s="297" t="str">
        <f t="shared" ca="1" si="102"/>
        <v/>
      </c>
      <c r="AG144" s="277" t="str">
        <f t="shared" si="98"/>
        <v/>
      </c>
      <c r="AH144" s="287" t="str">
        <f t="shared" si="99"/>
        <v/>
      </c>
      <c r="AI144" s="287" t="str">
        <f t="shared" si="103"/>
        <v/>
      </c>
      <c r="AJ144" s="7" t="str">
        <f t="shared" si="100"/>
        <v/>
      </c>
      <c r="AK144" s="292" t="str">
        <f t="shared" si="101"/>
        <v/>
      </c>
      <c r="AL144" s="312">
        <f t="shared" si="104"/>
        <v>0</v>
      </c>
    </row>
    <row r="145" spans="4:38" x14ac:dyDescent="0.2">
      <c r="D145" s="31" t="str">
        <f t="shared" si="110"/>
        <v/>
      </c>
      <c r="I145" s="71" t="str">
        <f t="shared" si="111"/>
        <v/>
      </c>
      <c r="J145" s="71">
        <f t="shared" si="112"/>
        <v>0</v>
      </c>
      <c r="K145" s="32" t="str">
        <f t="shared" si="113"/>
        <v/>
      </c>
      <c r="M145" s="48" t="str">
        <f t="shared" si="114"/>
        <v/>
      </c>
      <c r="N145" s="49" t="str">
        <f t="shared" si="115"/>
        <v/>
      </c>
      <c r="O145" s="48" t="str">
        <f t="shared" si="116"/>
        <v/>
      </c>
      <c r="P145" s="71" t="str">
        <f t="shared" si="117"/>
        <v/>
      </c>
      <c r="Q145" s="110" t="str">
        <f t="shared" si="105"/>
        <v/>
      </c>
      <c r="S145" s="68" t="str">
        <f t="shared" si="118"/>
        <v/>
      </c>
      <c r="T145" s="68" t="str">
        <f t="shared" si="106"/>
        <v/>
      </c>
      <c r="U145" s="110"/>
      <c r="W145" s="68" t="str">
        <f t="shared" si="107"/>
        <v/>
      </c>
      <c r="X145" s="68" t="str">
        <f t="shared" si="119"/>
        <v/>
      </c>
      <c r="Y145" s="48" t="str">
        <f t="shared" si="120"/>
        <v/>
      </c>
      <c r="Z145" s="68" t="str">
        <f t="shared" si="108"/>
        <v/>
      </c>
      <c r="AA145" s="111"/>
      <c r="AB145" s="68" t="str">
        <f t="shared" si="109"/>
        <v/>
      </c>
      <c r="AC145" s="70" t="str">
        <f t="shared" si="121"/>
        <v/>
      </c>
      <c r="AD145" s="72" t="str">
        <f t="shared" si="122"/>
        <v/>
      </c>
      <c r="AE145" s="313" t="str">
        <f t="shared" si="123"/>
        <v/>
      </c>
      <c r="AF145" s="297" t="str">
        <f t="shared" ca="1" si="102"/>
        <v/>
      </c>
      <c r="AG145" s="277" t="str">
        <f t="shared" si="98"/>
        <v/>
      </c>
      <c r="AH145" s="287" t="str">
        <f t="shared" si="99"/>
        <v/>
      </c>
      <c r="AI145" s="287" t="str">
        <f t="shared" si="103"/>
        <v/>
      </c>
      <c r="AJ145" s="7" t="str">
        <f t="shared" si="100"/>
        <v/>
      </c>
      <c r="AK145" s="292" t="str">
        <f t="shared" si="101"/>
        <v/>
      </c>
      <c r="AL145" s="312">
        <f t="shared" si="104"/>
        <v>0</v>
      </c>
    </row>
    <row r="146" spans="4:38" x14ac:dyDescent="0.2">
      <c r="D146" s="31" t="str">
        <f t="shared" si="110"/>
        <v/>
      </c>
      <c r="I146" s="71" t="str">
        <f t="shared" si="111"/>
        <v/>
      </c>
      <c r="J146" s="71">
        <f t="shared" si="112"/>
        <v>0</v>
      </c>
      <c r="K146" s="32" t="str">
        <f t="shared" si="113"/>
        <v/>
      </c>
      <c r="M146" s="48" t="str">
        <f t="shared" si="114"/>
        <v/>
      </c>
      <c r="N146" s="49" t="str">
        <f t="shared" si="115"/>
        <v/>
      </c>
      <c r="O146" s="48" t="str">
        <f t="shared" si="116"/>
        <v/>
      </c>
      <c r="P146" s="71" t="str">
        <f t="shared" si="117"/>
        <v/>
      </c>
      <c r="Q146" s="110" t="str">
        <f t="shared" si="105"/>
        <v/>
      </c>
      <c r="S146" s="68" t="str">
        <f t="shared" si="118"/>
        <v/>
      </c>
      <c r="T146" s="68" t="str">
        <f t="shared" si="106"/>
        <v/>
      </c>
      <c r="U146" s="110"/>
      <c r="W146" s="68" t="str">
        <f t="shared" si="107"/>
        <v/>
      </c>
      <c r="X146" s="68" t="str">
        <f t="shared" si="119"/>
        <v/>
      </c>
      <c r="Y146" s="48" t="str">
        <f t="shared" si="120"/>
        <v/>
      </c>
      <c r="Z146" s="68" t="str">
        <f t="shared" si="108"/>
        <v/>
      </c>
      <c r="AA146" s="111"/>
      <c r="AB146" s="68" t="str">
        <f t="shared" si="109"/>
        <v/>
      </c>
      <c r="AC146" s="70" t="str">
        <f t="shared" si="121"/>
        <v/>
      </c>
      <c r="AD146" s="72" t="str">
        <f t="shared" si="122"/>
        <v/>
      </c>
      <c r="AE146" s="313" t="str">
        <f t="shared" si="123"/>
        <v/>
      </c>
      <c r="AF146" s="297" t="str">
        <f t="shared" ca="1" si="102"/>
        <v/>
      </c>
      <c r="AG146" s="277" t="str">
        <f t="shared" si="98"/>
        <v/>
      </c>
      <c r="AH146" s="287" t="str">
        <f t="shared" si="99"/>
        <v/>
      </c>
      <c r="AI146" s="287" t="str">
        <f t="shared" si="103"/>
        <v/>
      </c>
      <c r="AJ146" s="7" t="str">
        <f t="shared" si="100"/>
        <v/>
      </c>
      <c r="AK146" s="292" t="str">
        <f t="shared" si="101"/>
        <v/>
      </c>
      <c r="AL146" s="312">
        <f t="shared" si="104"/>
        <v>0</v>
      </c>
    </row>
    <row r="147" spans="4:38" x14ac:dyDescent="0.2">
      <c r="D147" s="31" t="str">
        <f t="shared" si="110"/>
        <v/>
      </c>
      <c r="I147" s="71" t="str">
        <f t="shared" si="111"/>
        <v/>
      </c>
      <c r="J147" s="71">
        <f t="shared" si="112"/>
        <v>0</v>
      </c>
      <c r="K147" s="32" t="str">
        <f t="shared" si="113"/>
        <v/>
      </c>
      <c r="M147" s="48" t="str">
        <f t="shared" si="114"/>
        <v/>
      </c>
      <c r="N147" s="49" t="str">
        <f t="shared" si="115"/>
        <v/>
      </c>
      <c r="O147" s="48" t="str">
        <f t="shared" si="116"/>
        <v/>
      </c>
      <c r="P147" s="71" t="str">
        <f t="shared" si="117"/>
        <v/>
      </c>
      <c r="Q147" s="110" t="str">
        <f t="shared" si="105"/>
        <v/>
      </c>
      <c r="S147" s="68" t="str">
        <f t="shared" si="118"/>
        <v/>
      </c>
      <c r="T147" s="68" t="str">
        <f t="shared" si="106"/>
        <v/>
      </c>
      <c r="U147" s="110"/>
      <c r="W147" s="68" t="str">
        <f t="shared" si="107"/>
        <v/>
      </c>
      <c r="X147" s="68" t="str">
        <f t="shared" si="119"/>
        <v/>
      </c>
      <c r="Y147" s="48" t="str">
        <f t="shared" si="120"/>
        <v/>
      </c>
      <c r="Z147" s="68" t="str">
        <f t="shared" si="108"/>
        <v/>
      </c>
      <c r="AA147" s="111"/>
      <c r="AB147" s="68" t="str">
        <f t="shared" si="109"/>
        <v/>
      </c>
      <c r="AC147" s="70" t="str">
        <f t="shared" si="121"/>
        <v/>
      </c>
      <c r="AD147" s="72" t="str">
        <f t="shared" si="122"/>
        <v/>
      </c>
      <c r="AE147" s="313" t="str">
        <f t="shared" si="123"/>
        <v/>
      </c>
      <c r="AF147" s="297" t="str">
        <f t="shared" ca="1" si="102"/>
        <v/>
      </c>
      <c r="AG147" s="277" t="str">
        <f t="shared" si="98"/>
        <v/>
      </c>
      <c r="AH147" s="287" t="str">
        <f t="shared" si="99"/>
        <v/>
      </c>
      <c r="AI147" s="287" t="str">
        <f t="shared" si="103"/>
        <v/>
      </c>
      <c r="AJ147" s="7" t="str">
        <f t="shared" si="100"/>
        <v/>
      </c>
      <c r="AK147" s="292" t="str">
        <f t="shared" si="101"/>
        <v/>
      </c>
      <c r="AL147" s="312">
        <f t="shared" si="104"/>
        <v>0</v>
      </c>
    </row>
    <row r="148" spans="4:38" x14ac:dyDescent="0.2">
      <c r="D148" s="31" t="str">
        <f t="shared" si="110"/>
        <v/>
      </c>
      <c r="I148" s="71" t="str">
        <f t="shared" si="111"/>
        <v/>
      </c>
      <c r="J148" s="71">
        <f t="shared" si="112"/>
        <v>0</v>
      </c>
      <c r="K148" s="32" t="str">
        <f t="shared" si="113"/>
        <v/>
      </c>
      <c r="M148" s="48" t="str">
        <f t="shared" si="114"/>
        <v/>
      </c>
      <c r="N148" s="49" t="str">
        <f t="shared" si="115"/>
        <v/>
      </c>
      <c r="O148" s="48" t="str">
        <f t="shared" si="116"/>
        <v/>
      </c>
      <c r="P148" s="71" t="str">
        <f t="shared" si="117"/>
        <v/>
      </c>
      <c r="Q148" s="110" t="str">
        <f t="shared" si="105"/>
        <v/>
      </c>
      <c r="S148" s="68" t="str">
        <f t="shared" si="118"/>
        <v/>
      </c>
      <c r="T148" s="68" t="str">
        <f t="shared" si="106"/>
        <v/>
      </c>
      <c r="U148" s="110"/>
      <c r="W148" s="68" t="str">
        <f t="shared" si="107"/>
        <v/>
      </c>
      <c r="X148" s="68" t="str">
        <f t="shared" si="119"/>
        <v/>
      </c>
      <c r="Y148" s="48" t="str">
        <f t="shared" si="120"/>
        <v/>
      </c>
      <c r="Z148" s="68" t="str">
        <f t="shared" si="108"/>
        <v/>
      </c>
      <c r="AA148" s="111"/>
      <c r="AB148" s="68" t="str">
        <f t="shared" si="109"/>
        <v/>
      </c>
      <c r="AC148" s="70" t="str">
        <f t="shared" si="121"/>
        <v/>
      </c>
      <c r="AD148" s="72" t="str">
        <f t="shared" si="122"/>
        <v/>
      </c>
      <c r="AE148" s="313" t="str">
        <f t="shared" si="123"/>
        <v/>
      </c>
      <c r="AF148" s="297" t="str">
        <f t="shared" ca="1" si="102"/>
        <v/>
      </c>
      <c r="AG148" s="277" t="str">
        <f t="shared" si="98"/>
        <v/>
      </c>
      <c r="AH148" s="287" t="str">
        <f t="shared" si="99"/>
        <v/>
      </c>
      <c r="AI148" s="287" t="str">
        <f t="shared" si="103"/>
        <v/>
      </c>
      <c r="AJ148" s="7" t="str">
        <f t="shared" si="100"/>
        <v/>
      </c>
      <c r="AK148" s="292" t="str">
        <f t="shared" si="101"/>
        <v/>
      </c>
      <c r="AL148" s="312">
        <f t="shared" si="104"/>
        <v>0</v>
      </c>
    </row>
    <row r="149" spans="4:38" x14ac:dyDescent="0.2">
      <c r="D149" s="31" t="str">
        <f t="shared" si="110"/>
        <v/>
      </c>
      <c r="I149" s="71" t="str">
        <f t="shared" si="111"/>
        <v/>
      </c>
      <c r="J149" s="71">
        <f t="shared" si="112"/>
        <v>0</v>
      </c>
      <c r="K149" s="32" t="str">
        <f t="shared" si="113"/>
        <v/>
      </c>
      <c r="M149" s="48" t="str">
        <f t="shared" si="114"/>
        <v/>
      </c>
      <c r="N149" s="49" t="str">
        <f t="shared" si="115"/>
        <v/>
      </c>
      <c r="O149" s="48" t="str">
        <f t="shared" si="116"/>
        <v/>
      </c>
      <c r="P149" s="71" t="str">
        <f t="shared" si="117"/>
        <v/>
      </c>
      <c r="Q149" s="110" t="str">
        <f t="shared" si="105"/>
        <v/>
      </c>
      <c r="S149" s="68" t="str">
        <f t="shared" si="118"/>
        <v/>
      </c>
      <c r="T149" s="68" t="str">
        <f t="shared" si="106"/>
        <v/>
      </c>
      <c r="U149" s="110"/>
      <c r="W149" s="68" t="str">
        <f t="shared" si="107"/>
        <v/>
      </c>
      <c r="X149" s="68" t="str">
        <f t="shared" si="119"/>
        <v/>
      </c>
      <c r="Y149" s="48" t="str">
        <f t="shared" si="120"/>
        <v/>
      </c>
      <c r="Z149" s="68" t="str">
        <f t="shared" si="108"/>
        <v/>
      </c>
      <c r="AA149" s="111"/>
      <c r="AB149" s="68" t="str">
        <f t="shared" si="109"/>
        <v/>
      </c>
      <c r="AC149" s="70" t="str">
        <f t="shared" si="121"/>
        <v/>
      </c>
      <c r="AD149" s="72" t="str">
        <f t="shared" si="122"/>
        <v/>
      </c>
      <c r="AE149" s="313" t="str">
        <f t="shared" si="123"/>
        <v/>
      </c>
      <c r="AF149" s="297" t="str">
        <f t="shared" ca="1" si="102"/>
        <v/>
      </c>
      <c r="AG149" s="277" t="str">
        <f t="shared" si="98"/>
        <v/>
      </c>
      <c r="AH149" s="287" t="str">
        <f t="shared" si="99"/>
        <v/>
      </c>
      <c r="AI149" s="287" t="str">
        <f t="shared" si="103"/>
        <v/>
      </c>
      <c r="AJ149" s="7" t="str">
        <f t="shared" si="100"/>
        <v/>
      </c>
      <c r="AK149" s="292" t="str">
        <f t="shared" si="101"/>
        <v/>
      </c>
      <c r="AL149" s="312">
        <f t="shared" si="104"/>
        <v>0</v>
      </c>
    </row>
    <row r="150" spans="4:38" x14ac:dyDescent="0.2">
      <c r="D150" s="31" t="str">
        <f t="shared" si="110"/>
        <v/>
      </c>
      <c r="I150" s="71" t="str">
        <f t="shared" si="111"/>
        <v/>
      </c>
      <c r="J150" s="71">
        <f t="shared" si="112"/>
        <v>0</v>
      </c>
      <c r="K150" s="32" t="str">
        <f t="shared" si="113"/>
        <v/>
      </c>
      <c r="M150" s="48" t="str">
        <f t="shared" si="114"/>
        <v/>
      </c>
      <c r="N150" s="49" t="str">
        <f t="shared" si="115"/>
        <v/>
      </c>
      <c r="O150" s="48" t="str">
        <f t="shared" si="116"/>
        <v/>
      </c>
      <c r="P150" s="71" t="str">
        <f t="shared" si="117"/>
        <v/>
      </c>
      <c r="Q150" s="110" t="str">
        <f t="shared" si="105"/>
        <v/>
      </c>
      <c r="S150" s="68" t="str">
        <f t="shared" si="118"/>
        <v/>
      </c>
      <c r="T150" s="68" t="str">
        <f t="shared" si="106"/>
        <v/>
      </c>
      <c r="U150" s="110"/>
      <c r="W150" s="68" t="str">
        <f t="shared" si="107"/>
        <v/>
      </c>
      <c r="X150" s="68" t="str">
        <f t="shared" si="119"/>
        <v/>
      </c>
      <c r="Y150" s="48" t="str">
        <f t="shared" si="120"/>
        <v/>
      </c>
      <c r="Z150" s="68" t="str">
        <f t="shared" si="108"/>
        <v/>
      </c>
      <c r="AA150" s="111"/>
      <c r="AB150" s="68" t="str">
        <f t="shared" si="109"/>
        <v/>
      </c>
      <c r="AC150" s="70" t="str">
        <f t="shared" si="121"/>
        <v/>
      </c>
      <c r="AD150" s="72" t="str">
        <f t="shared" si="122"/>
        <v/>
      </c>
      <c r="AE150" s="313" t="str">
        <f t="shared" si="123"/>
        <v/>
      </c>
      <c r="AF150" s="297" t="str">
        <f t="shared" ca="1" si="102"/>
        <v/>
      </c>
      <c r="AG150" s="277" t="str">
        <f t="shared" si="98"/>
        <v/>
      </c>
      <c r="AH150" s="287" t="str">
        <f t="shared" si="99"/>
        <v/>
      </c>
      <c r="AI150" s="287" t="str">
        <f t="shared" si="103"/>
        <v/>
      </c>
      <c r="AJ150" s="7" t="str">
        <f t="shared" si="100"/>
        <v/>
      </c>
      <c r="AK150" s="292" t="str">
        <f t="shared" si="101"/>
        <v/>
      </c>
      <c r="AL150" s="312">
        <f t="shared" si="104"/>
        <v>0</v>
      </c>
    </row>
  </sheetData>
  <conditionalFormatting sqref="L4:L39">
    <cfRule type="containsText" dxfId="215" priority="16" stopIfTrue="1" operator="containsText" text="Sous-réserve">
      <formula>NOT(ISERROR(SEARCH("Sous-réserve",L4)))</formula>
    </cfRule>
    <cfRule type="containsText" dxfId="214" priority="17" stopIfTrue="1" operator="containsText" text="Dem convention">
      <formula>NOT(ISERROR(SEARCH("Dem convention",L4)))</formula>
    </cfRule>
    <cfRule type="containsText" dxfId="213" priority="18" stopIfTrue="1" operator="containsText" text="Convention">
      <formula>NOT(ISERROR(SEARCH("Convention",L4)))</formula>
    </cfRule>
    <cfRule type="containsText" dxfId="212" priority="19" stopIfTrue="1" operator="containsText" text="Sans suite">
      <formula>NOT(ISERROR(SEARCH("Sans suite",L4)))</formula>
    </cfRule>
    <cfRule type="containsText" dxfId="211" priority="20" stopIfTrue="1" operator="containsText" text="Annulé">
      <formula>NOT(ISERROR(SEARCH("Annulé",L4)))</formula>
    </cfRule>
  </conditionalFormatting>
  <conditionalFormatting sqref="L2">
    <cfRule type="containsText" dxfId="210" priority="6" stopIfTrue="1" operator="containsText" text="Sous-réserve">
      <formula>NOT(ISERROR(SEARCH("Sous-réserve",L2)))</formula>
    </cfRule>
    <cfRule type="containsText" dxfId="209" priority="7" stopIfTrue="1" operator="containsText" text="Dem convention">
      <formula>NOT(ISERROR(SEARCH("Dem convention",L2)))</formula>
    </cfRule>
    <cfRule type="containsText" dxfId="208" priority="8" stopIfTrue="1" operator="containsText" text="Convention">
      <formula>NOT(ISERROR(SEARCH("Convention",L2)))</formula>
    </cfRule>
    <cfRule type="containsText" dxfId="207" priority="9" stopIfTrue="1" operator="containsText" text="Sans suite">
      <formula>NOT(ISERROR(SEARCH("Sans suite",L2)))</formula>
    </cfRule>
    <cfRule type="containsText" dxfId="206" priority="10" stopIfTrue="1" operator="containsText" text="Annulé">
      <formula>NOT(ISERROR(SEARCH("Annulé",L2)))</formula>
    </cfRule>
  </conditionalFormatting>
  <conditionalFormatting sqref="L3">
    <cfRule type="containsText" dxfId="205" priority="1" stopIfTrue="1" operator="containsText" text="Sous-réserve">
      <formula>NOT(ISERROR(SEARCH("Sous-réserve",L3)))</formula>
    </cfRule>
    <cfRule type="containsText" dxfId="204" priority="2" stopIfTrue="1" operator="containsText" text="Dem convention">
      <formula>NOT(ISERROR(SEARCH("Dem convention",L3)))</formula>
    </cfRule>
    <cfRule type="containsText" dxfId="203" priority="3" stopIfTrue="1" operator="containsText" text="Convention">
      <formula>NOT(ISERROR(SEARCH("Convention",L3)))</formula>
    </cfRule>
    <cfRule type="containsText" dxfId="202" priority="4" stopIfTrue="1" operator="containsText" text="Sans suite">
      <formula>NOT(ISERROR(SEARCH("Sans suite",L3)))</formula>
    </cfRule>
    <cfRule type="containsText" dxfId="201" priority="5" stopIfTrue="1" operator="containsText" text="Annulé">
      <formula>NOT(ISERROR(SEARCH("Annulé",L3)))</formula>
    </cfRule>
  </conditionalFormatting>
  <dataValidations count="4">
    <dataValidation type="list" allowBlank="1" showInputMessage="1" showErrorMessage="1" sqref="R2:R5 O2:O5 X2:X3 U2:U5">
      <formula1>Régime_2018</formula1>
    </dataValidation>
    <dataValidation type="list" allowBlank="1" showInputMessage="1" showErrorMessage="1" sqref="Q4:Q39 U6:U39">
      <formula1>Régime</formula1>
    </dataValidation>
    <dataValidation type="list" allowBlank="1" showInputMessage="1" showErrorMessage="1" sqref="L2:L150">
      <formula1>Statut</formula1>
    </dataValidation>
    <dataValidation type="list" allowBlank="1" showInputMessage="1" showErrorMessage="1" sqref="A2:A150">
      <formula1>Nom</formula1>
    </dataValidation>
  </dataValidations>
  <printOptions horizontalCentered="1" verticalCentered="1"/>
  <pageMargins left="0.70866141732283472" right="0.70866141732283472" top="1.5748031496062993" bottom="0.74803149606299213" header="0.31496062992125984" footer="0.31496062992125984"/>
  <pageSetup paperSize="9" scale="25" fitToHeight="0" orientation="landscape" r:id="rId1"/>
  <headerFooter>
    <oddHeader xml:space="preserve">&amp;C&amp;F
</oddHeader>
    <oddFooter>&amp;L&amp;D&amp;C&amp;"Times New Roman,Gras"CLP - ESCALE en Baie de Somme&amp;R&amp;A</oddFooter>
  </headerFooter>
  <ignoredErrors>
    <ignoredError sqref="O2:P2 S2 X2:Y2 O3:P3 X3 O4:P5" calculatedColumn="1"/>
    <ignoredError sqref="Q2 Q41:Q150 AB2:AB3 T3" unlockedFormula="1"/>
    <ignoredError sqref="Q4:Q31 Q32:Q40" unlockedFormula="1" listDataValidation="1"/>
    <ignoredError sqref="T2" unlockedFormula="1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AK41"/>
  <sheetViews>
    <sheetView zoomScale="90" zoomScaleNormal="90" workbookViewId="0">
      <pane ySplit="1" topLeftCell="A2" activePane="bottomLeft" state="frozen"/>
      <selection activeCell="J22" sqref="J22"/>
      <selection pane="bottomLeft" activeCell="C8" sqref="C8"/>
    </sheetView>
  </sheetViews>
  <sheetFormatPr baseColWidth="10" defaultRowHeight="12.75" x14ac:dyDescent="0.2"/>
  <cols>
    <col min="1" max="1" width="26.83203125" style="311" customWidth="1"/>
    <col min="2" max="3" width="13.1640625" style="274" customWidth="1"/>
    <col min="4" max="4" width="13.1640625" style="39" customWidth="1"/>
    <col min="5" max="8" width="13.1640625" style="276" customWidth="1"/>
    <col min="9" max="9" width="13.1640625" style="39" customWidth="1"/>
    <col min="10" max="11" width="14.33203125" style="7" customWidth="1"/>
    <col min="12" max="12" width="17.83203125" style="279" customWidth="1"/>
    <col min="13" max="16" width="14.33203125" style="7" customWidth="1"/>
    <col min="17" max="18" width="14.33203125" style="279" customWidth="1"/>
    <col min="19" max="20" width="14.33203125" style="7" customWidth="1"/>
    <col min="21" max="22" width="14.33203125" style="279" customWidth="1"/>
    <col min="23" max="26" width="14.33203125" style="7" customWidth="1"/>
    <col min="27" max="27" width="14.33203125" style="279" customWidth="1"/>
    <col min="28" max="28" width="14.33203125" style="7" customWidth="1"/>
    <col min="29" max="29" width="14.33203125" style="21" customWidth="1"/>
    <col min="30" max="30" width="14.33203125" style="9" customWidth="1"/>
    <col min="31" max="31" width="26.83203125" style="289" customWidth="1"/>
    <col min="32" max="35" width="14.33203125" style="9" customWidth="1"/>
    <col min="36" max="36" width="14.33203125" style="7" customWidth="1"/>
    <col min="37" max="37" width="15.83203125" style="7" customWidth="1"/>
    <col min="38" max="16384" width="12" style="9"/>
  </cols>
  <sheetData>
    <row r="1" spans="1:37" ht="45" customHeight="1" thickBot="1" x14ac:dyDescent="0.25">
      <c r="A1" s="298" t="s">
        <v>26</v>
      </c>
      <c r="B1" s="299" t="s">
        <v>88</v>
      </c>
      <c r="C1" s="299" t="s">
        <v>87</v>
      </c>
      <c r="D1" s="300" t="s">
        <v>86</v>
      </c>
      <c r="E1" s="301" t="s">
        <v>89</v>
      </c>
      <c r="F1" s="301" t="s">
        <v>90</v>
      </c>
      <c r="G1" s="301" t="s">
        <v>91</v>
      </c>
      <c r="H1" s="301" t="s">
        <v>92</v>
      </c>
      <c r="I1" s="302" t="s">
        <v>93</v>
      </c>
      <c r="J1" s="300" t="s">
        <v>94</v>
      </c>
      <c r="K1" s="300" t="s">
        <v>75</v>
      </c>
      <c r="L1" s="303" t="s">
        <v>29</v>
      </c>
      <c r="M1" s="304" t="s">
        <v>48</v>
      </c>
      <c r="N1" s="304" t="s">
        <v>49</v>
      </c>
      <c r="O1" s="302" t="s">
        <v>95</v>
      </c>
      <c r="P1" s="302" t="s">
        <v>96</v>
      </c>
      <c r="Q1" s="301" t="s">
        <v>97</v>
      </c>
      <c r="R1" s="301" t="s">
        <v>98</v>
      </c>
      <c r="S1" s="302" t="s">
        <v>218</v>
      </c>
      <c r="T1" s="302" t="s">
        <v>219</v>
      </c>
      <c r="U1" s="301" t="s">
        <v>99</v>
      </c>
      <c r="V1" s="301" t="s">
        <v>100</v>
      </c>
      <c r="W1" s="302" t="s">
        <v>220</v>
      </c>
      <c r="X1" s="302" t="s">
        <v>221</v>
      </c>
      <c r="Y1" s="302" t="s">
        <v>101</v>
      </c>
      <c r="Z1" s="321" t="s">
        <v>217</v>
      </c>
      <c r="AA1" s="301" t="s">
        <v>77</v>
      </c>
      <c r="AB1" s="302" t="s">
        <v>102</v>
      </c>
      <c r="AC1" s="318" t="s">
        <v>216</v>
      </c>
      <c r="AD1" s="322" t="s">
        <v>215</v>
      </c>
      <c r="AE1" s="316" t="s">
        <v>150</v>
      </c>
      <c r="AF1" s="302" t="s">
        <v>122</v>
      </c>
      <c r="AG1" s="302" t="s">
        <v>123</v>
      </c>
      <c r="AH1" s="302" t="s">
        <v>124</v>
      </c>
      <c r="AI1" s="302" t="s">
        <v>125</v>
      </c>
      <c r="AJ1" s="302" t="s">
        <v>258</v>
      </c>
      <c r="AK1" s="317" t="s">
        <v>259</v>
      </c>
    </row>
    <row r="2" spans="1:37" x14ac:dyDescent="0.2">
      <c r="A2" s="311" t="s">
        <v>292</v>
      </c>
      <c r="B2" s="274">
        <v>43101</v>
      </c>
      <c r="C2" s="274">
        <v>43103</v>
      </c>
      <c r="D2" s="275">
        <f t="shared" ref="D2:D33" si="0">IF($B2="","",IF($C2="","",DATEDIF($B2,$C2,"D")))</f>
        <v>2</v>
      </c>
      <c r="E2" s="279">
        <v>5</v>
      </c>
      <c r="F2" s="288">
        <v>45</v>
      </c>
      <c r="G2" s="279"/>
      <c r="H2" s="279"/>
      <c r="I2" s="277" t="str">
        <f t="shared" ref="I2:I33" si="1">IF($G2&amp;$H2="","",IF($E2="","",IF($G2="","0",SUMPRODUCT($G2,$D2))+IF($F2="","0",IF($H2="","0",SUMPRODUCT($H2,$D2)))))</f>
        <v/>
      </c>
      <c r="J2" s="277">
        <f t="shared" ref="J2:J33" si="2">IF($E2&amp;$F2="0","",SUM($E2:$F2))</f>
        <v>50</v>
      </c>
      <c r="K2" s="278">
        <f t="shared" ref="K2:K33" si="3">IF($D2="","",IF($J2="","",$D2*$J2))</f>
        <v>100</v>
      </c>
      <c r="L2" s="279" t="s">
        <v>27</v>
      </c>
      <c r="M2" s="280" t="str">
        <f t="shared" ref="M2:M33" ca="1" si="4">IF($A2="","",IF(VLOOKUP($A2,Données,5,FALSE)="","",VLOOKUP($A2,Données,5,FALSE)))</f>
        <v>ASS</v>
      </c>
      <c r="N2" s="281">
        <f t="shared" ref="N2:N33" ca="1" si="5">IF($A2="","",IF(VLOOKUP($A2,Données,6,FALSE)="","",VLOOKUP($A2,Données,6,FALSE)))</f>
        <v>28</v>
      </c>
      <c r="O2" s="7">
        <f t="shared" ref="O2:O33" si="6">IF($E2="","",IF($J2&gt;=60,$E2-3,IF($J2&gt;=42,$E2-2,IF($J2&gt;=21,$E2-1,$E2))))</f>
        <v>3</v>
      </c>
      <c r="P2" s="277">
        <f t="shared" ref="P2:P33" si="7">IF($F2="","",$F2)</f>
        <v>45</v>
      </c>
      <c r="Q2" s="279" t="s">
        <v>72</v>
      </c>
      <c r="R2" s="279">
        <v>2</v>
      </c>
      <c r="S2" s="60">
        <f t="shared" ref="S2:S33" si="8">IF($Q2="","",VLOOKUP($Q2,Tarifs,2,FALSE))</f>
        <v>29</v>
      </c>
      <c r="T2" s="60">
        <f t="shared" ref="T2:T33" si="9">IF($Q2="","",VLOOKUP($Q2,Tarifs,3,FALSE))</f>
        <v>29</v>
      </c>
      <c r="U2" s="282"/>
      <c r="W2" s="60" t="str">
        <f>IF($U2="","",VLOOKUP($U2,Tarifs,2,FALSE))</f>
        <v/>
      </c>
      <c r="X2" s="60" t="str">
        <f>IF($U2="","",VLOOKUP($U2,Tarifs,3,FALSE))</f>
        <v/>
      </c>
      <c r="Y2" s="7">
        <f t="shared" ref="Y2:Y33" si="10">IF($L2="Annulé",0,(IF($E2="","",SUM($E2-$O2))))</f>
        <v>2</v>
      </c>
      <c r="Z2" s="283">
        <f t="shared" ref="Z2:Z33" si="11">IF($Y2="","",IF($Q2="","0",IF($R2="","0",SUMPRODUCT($Y2,$R2,$S2)+IF($U2="","0",IF($V2="","0",SUMPRODUCT($Y2,$V2,$W2))))))</f>
        <v>116</v>
      </c>
      <c r="AA2" s="284">
        <v>5</v>
      </c>
      <c r="AB2" s="60">
        <f t="shared" ref="AB2:AB33" si="12">IF($D2="","",IF($AA2="","",SUMPRODUCT($AA2,$D2,Taxe)))</f>
        <v>5</v>
      </c>
      <c r="AC2" s="59">
        <f t="shared" ref="AC2:AC33" si="13">IF(L2="Annulé",0,(IF($A2="","",(IF($Q2="","0",IF($R2="","0",SUMPRODUCT($O2,$R2,$S2)+IF($P2="","0",SUMPRODUCT($P2,$R2,$T2))))+IF($U2="","0",IF($V2="","0",SUMPRODUCT($O2,$V2,$W2)+IF($P2="","0",SUMPRODUCT($P2,$V2,$X2))))))))</f>
        <v>2784</v>
      </c>
      <c r="AD2" s="285">
        <f t="shared" ref="AD2:AD33" si="14">IF($A2="","",((IF($G2="","0",IF($Q2="","0",IF($R2="","0",SUMPRODUCT($G2,$R2,$S2))))))+(IF($G2="","0",IF($U2="","0",IF($V2="","0",SUMPRODUCT($G2,$V2,$W2)))))+IF($F2="","0",IF($H2="","0",IF($Q2="","0",IF($R2="","0",SUMPRODUCT($H2,$R2,$T2))))+IF($F2="","0",(IF($H2="","0",IF($U2="","0",SUMPRODUCT($H2,$V2,$X2))))))-IF($AK2="",0,$AK2))</f>
        <v>0</v>
      </c>
      <c r="AE2" s="289" t="str">
        <f t="shared" ref="AE2:AE33" si="15">IF($A2="","",$A2)</f>
        <v>Client 5</v>
      </c>
      <c r="AF2" s="297">
        <f ca="1">IF(MONTH($C2)=MONTH($B2),$D2,SUMPRODUCT(--(MONTH(ROW(INDIRECT($B2&amp;":"&amp;$C2)))=MONTH($B2))))</f>
        <v>2</v>
      </c>
      <c r="AG2" s="277">
        <f t="shared" ref="AG2:AG33" ca="1" si="16">IF($D2="","",IF($AF2="","",+$D2-$AF2))</f>
        <v>0</v>
      </c>
      <c r="AH2" s="287">
        <f t="shared" ref="AH2:AH40" ca="1" si="17">IF($AC2="","",IF($AG2=0,$AC2,($AC2/$D2)*$AF2))</f>
        <v>2784</v>
      </c>
      <c r="AI2" s="287">
        <f t="shared" ref="AI2:AI40" ca="1" si="18">IF($AC2="","",(IF(AG2=0,0,(AC2/D2)*AG2)))</f>
        <v>0</v>
      </c>
      <c r="AJ2" s="7" t="str">
        <f t="shared" ref="AJ2:AJ40" si="19">IF($L2="Annulé",SUM($E2-$O2),"")</f>
        <v/>
      </c>
      <c r="AK2" s="292" t="str">
        <f t="shared" ref="AK2:AK40" si="20">IF($AJ2="","",IF($Q2="","0",IF($R2="","0",SUMPRODUCT($AJ2,$R2,$S2)+IF($U2="","0",IF($V2="","0",SUMPRODUCT($AJ2,$V2,$W2))))))</f>
        <v/>
      </c>
    </row>
    <row r="3" spans="1:37" x14ac:dyDescent="0.2">
      <c r="A3" s="311" t="s">
        <v>293</v>
      </c>
      <c r="B3" s="274">
        <v>43103</v>
      </c>
      <c r="C3" s="274">
        <v>43105</v>
      </c>
      <c r="D3" s="275">
        <f t="shared" si="0"/>
        <v>2</v>
      </c>
      <c r="E3" s="279">
        <v>10</v>
      </c>
      <c r="F3" s="288">
        <v>45</v>
      </c>
      <c r="G3" s="279"/>
      <c r="H3" s="279">
        <v>5</v>
      </c>
      <c r="I3" s="277">
        <f t="shared" si="1"/>
        <v>10</v>
      </c>
      <c r="J3" s="277">
        <f>IF($E3&amp;$F3="0","",SUM($E3:$F3))</f>
        <v>55</v>
      </c>
      <c r="K3" s="278">
        <f t="shared" si="3"/>
        <v>110</v>
      </c>
      <c r="L3" s="279" t="s">
        <v>51</v>
      </c>
      <c r="M3" s="280" t="str">
        <f t="shared" ca="1" si="4"/>
        <v>ALSH</v>
      </c>
      <c r="N3" s="281">
        <f t="shared" ca="1" si="5"/>
        <v>59</v>
      </c>
      <c r="O3" s="7">
        <f t="shared" si="6"/>
        <v>8</v>
      </c>
      <c r="P3" s="277">
        <f t="shared" si="7"/>
        <v>45</v>
      </c>
      <c r="Q3" s="279" t="s">
        <v>70</v>
      </c>
      <c r="R3" s="279">
        <v>2</v>
      </c>
      <c r="S3" s="60">
        <f t="shared" si="8"/>
        <v>44</v>
      </c>
      <c r="T3" s="60">
        <f t="shared" si="9"/>
        <v>41</v>
      </c>
      <c r="U3" s="282"/>
      <c r="W3" s="60" t="str">
        <f>IF($U3="","",VLOOKUP($U3,Tarifs,2,FALSE))</f>
        <v/>
      </c>
      <c r="X3" s="60" t="str">
        <f>IF($U3="","",VLOOKUP($U3,Tarifs,3,FALSE))</f>
        <v/>
      </c>
      <c r="Y3" s="7">
        <f t="shared" si="10"/>
        <v>2</v>
      </c>
      <c r="Z3" s="283">
        <f t="shared" si="11"/>
        <v>176</v>
      </c>
      <c r="AA3" s="284">
        <v>10</v>
      </c>
      <c r="AB3" s="60">
        <f t="shared" si="12"/>
        <v>10</v>
      </c>
      <c r="AC3" s="59">
        <f t="shared" si="13"/>
        <v>4394</v>
      </c>
      <c r="AD3" s="285">
        <f>IF($A3="","",((IF($G3="","0",IF($Q3="","0",IF($R3="","0",SUMPRODUCT($G3,$R3,$S3))))))+(IF($G3="","0",IF($U3="","0",IF($V3="","0",SUMPRODUCT($G3,$V3,$W3)))))+IF($F3="","0",IF($H3="","0",IF($Q3="","0",IF($R3="","0",SUMPRODUCT($H3,$R3,$T3))))+IF($F3="","0",(IF($H3="","0",IF($U3="","0",SUMPRODUCT($H3,$V3,$X3))))))-IF($AK3="",0,$AK3))</f>
        <v>410</v>
      </c>
      <c r="AE3" s="289" t="str">
        <f t="shared" si="15"/>
        <v>Client 6</v>
      </c>
      <c r="AF3" s="297">
        <f t="shared" ref="AF3:AF40" ca="1" si="21">IF(MONTH($C3)=MONTH($B3),$D3,SUMPRODUCT(--(MONTH(ROW(INDIRECT($B3&amp;":"&amp;$C3)))=MONTH($B3))))</f>
        <v>2</v>
      </c>
      <c r="AG3" s="277">
        <f t="shared" ca="1" si="16"/>
        <v>0</v>
      </c>
      <c r="AH3" s="287">
        <f t="shared" ca="1" si="17"/>
        <v>4394</v>
      </c>
      <c r="AI3" s="287">
        <f t="shared" ca="1" si="18"/>
        <v>0</v>
      </c>
      <c r="AJ3" s="7" t="str">
        <f>IF($L3="Annulé",SUM($E3-$O3),"")</f>
        <v/>
      </c>
      <c r="AK3" s="292" t="str">
        <f>IF($AJ3="","",IF($Q3="","0",IF($R3="","0",SUMPRODUCT($AJ3,$R3,$S3)+IF($U3="","0",IF($V3="","0",SUMPRODUCT($AJ3,$V3,$W3))))))</f>
        <v/>
      </c>
    </row>
    <row r="4" spans="1:37" x14ac:dyDescent="0.2">
      <c r="D4" s="275" t="str">
        <f t="shared" si="0"/>
        <v/>
      </c>
      <c r="E4" s="279"/>
      <c r="F4" s="288"/>
      <c r="G4" s="279"/>
      <c r="H4" s="279"/>
      <c r="I4" s="277" t="str">
        <f t="shared" si="1"/>
        <v/>
      </c>
      <c r="J4" s="277">
        <f t="shared" si="2"/>
        <v>0</v>
      </c>
      <c r="K4" s="278" t="str">
        <f t="shared" si="3"/>
        <v/>
      </c>
      <c r="M4" s="280" t="str">
        <f t="shared" si="4"/>
        <v/>
      </c>
      <c r="N4" s="281" t="str">
        <f t="shared" si="5"/>
        <v/>
      </c>
      <c r="O4" s="7" t="str">
        <f t="shared" si="6"/>
        <v/>
      </c>
      <c r="P4" s="277" t="str">
        <f t="shared" si="7"/>
        <v/>
      </c>
      <c r="S4" s="60" t="str">
        <f t="shared" si="8"/>
        <v/>
      </c>
      <c r="T4" s="60" t="str">
        <f t="shared" si="9"/>
        <v/>
      </c>
      <c r="U4" s="282"/>
      <c r="W4" s="60" t="str">
        <f>IF($U4="","",VLOOKUP($U4,Tarifs,2,FALSE))</f>
        <v/>
      </c>
      <c r="X4" s="60" t="str">
        <f>IF($U4="","",VLOOKUP($U4,Tarifs,3,FALSE))</f>
        <v/>
      </c>
      <c r="Y4" s="7" t="str">
        <f t="shared" si="10"/>
        <v/>
      </c>
      <c r="Z4" s="283" t="str">
        <f t="shared" si="11"/>
        <v/>
      </c>
      <c r="AA4" s="284"/>
      <c r="AB4" s="60" t="str">
        <f t="shared" si="12"/>
        <v/>
      </c>
      <c r="AC4" s="59" t="str">
        <f t="shared" si="13"/>
        <v/>
      </c>
      <c r="AD4" s="285" t="str">
        <f t="shared" si="14"/>
        <v/>
      </c>
      <c r="AE4" s="289" t="str">
        <f t="shared" si="15"/>
        <v/>
      </c>
      <c r="AF4" s="297" t="str">
        <f t="shared" ca="1" si="21"/>
        <v/>
      </c>
      <c r="AG4" s="277" t="str">
        <f t="shared" si="16"/>
        <v/>
      </c>
      <c r="AH4" s="287" t="str">
        <f t="shared" si="17"/>
        <v/>
      </c>
      <c r="AI4" s="287" t="str">
        <f t="shared" si="18"/>
        <v/>
      </c>
      <c r="AJ4" s="7" t="str">
        <f t="shared" si="19"/>
        <v/>
      </c>
      <c r="AK4" s="292" t="str">
        <f t="shared" si="20"/>
        <v/>
      </c>
    </row>
    <row r="5" spans="1:37" ht="12.75" customHeight="1" x14ac:dyDescent="0.2">
      <c r="D5" s="275" t="str">
        <f t="shared" si="0"/>
        <v/>
      </c>
      <c r="E5" s="279"/>
      <c r="F5" s="288"/>
      <c r="G5" s="279"/>
      <c r="H5" s="279"/>
      <c r="I5" s="277" t="str">
        <f t="shared" si="1"/>
        <v/>
      </c>
      <c r="J5" s="277">
        <f t="shared" si="2"/>
        <v>0</v>
      </c>
      <c r="K5" s="278" t="str">
        <f t="shared" si="3"/>
        <v/>
      </c>
      <c r="M5" s="280" t="str">
        <f t="shared" si="4"/>
        <v/>
      </c>
      <c r="N5" s="281" t="str">
        <f t="shared" si="5"/>
        <v/>
      </c>
      <c r="O5" s="7" t="str">
        <f t="shared" si="6"/>
        <v/>
      </c>
      <c r="P5" s="277" t="str">
        <f t="shared" si="7"/>
        <v/>
      </c>
      <c r="S5" s="60" t="str">
        <f t="shared" si="8"/>
        <v/>
      </c>
      <c r="T5" s="60" t="str">
        <f t="shared" si="9"/>
        <v/>
      </c>
      <c r="U5" s="282"/>
      <c r="W5" s="60"/>
      <c r="X5" s="60"/>
      <c r="Y5" s="7" t="str">
        <f t="shared" si="10"/>
        <v/>
      </c>
      <c r="Z5" s="283" t="str">
        <f t="shared" si="11"/>
        <v/>
      </c>
      <c r="AA5" s="284"/>
      <c r="AB5" s="60" t="str">
        <f t="shared" si="12"/>
        <v/>
      </c>
      <c r="AC5" s="59" t="str">
        <f t="shared" si="13"/>
        <v/>
      </c>
      <c r="AD5" s="285" t="str">
        <f t="shared" si="14"/>
        <v/>
      </c>
      <c r="AE5" s="289" t="str">
        <f t="shared" si="15"/>
        <v/>
      </c>
      <c r="AF5" s="297" t="str">
        <f t="shared" ca="1" si="21"/>
        <v/>
      </c>
      <c r="AG5" s="277" t="str">
        <f t="shared" si="16"/>
        <v/>
      </c>
      <c r="AH5" s="287" t="str">
        <f t="shared" si="17"/>
        <v/>
      </c>
      <c r="AI5" s="287" t="str">
        <f t="shared" si="18"/>
        <v/>
      </c>
      <c r="AJ5" s="7" t="str">
        <f t="shared" si="19"/>
        <v/>
      </c>
      <c r="AK5" s="292" t="str">
        <f t="shared" si="20"/>
        <v/>
      </c>
    </row>
    <row r="6" spans="1:37" x14ac:dyDescent="0.2">
      <c r="D6" s="275" t="str">
        <f t="shared" si="0"/>
        <v/>
      </c>
      <c r="E6" s="279"/>
      <c r="F6" s="288"/>
      <c r="G6" s="279"/>
      <c r="H6" s="279"/>
      <c r="I6" s="277" t="str">
        <f t="shared" si="1"/>
        <v/>
      </c>
      <c r="J6" s="277">
        <f t="shared" si="2"/>
        <v>0</v>
      </c>
      <c r="K6" s="278" t="str">
        <f t="shared" si="3"/>
        <v/>
      </c>
      <c r="M6" s="280" t="str">
        <f t="shared" si="4"/>
        <v/>
      </c>
      <c r="N6" s="281" t="str">
        <f t="shared" si="5"/>
        <v/>
      </c>
      <c r="O6" s="7" t="str">
        <f t="shared" si="6"/>
        <v/>
      </c>
      <c r="P6" s="277" t="str">
        <f t="shared" si="7"/>
        <v/>
      </c>
      <c r="S6" s="60" t="str">
        <f t="shared" si="8"/>
        <v/>
      </c>
      <c r="T6" s="60" t="str">
        <f t="shared" si="9"/>
        <v/>
      </c>
      <c r="U6" s="282"/>
      <c r="W6" s="60" t="str">
        <f t="shared" ref="W6:W37" si="22">IF($U6="","",VLOOKUP($U6,Tarifs,2,FALSE))</f>
        <v/>
      </c>
      <c r="X6" s="60" t="str">
        <f t="shared" ref="X6:X37" si="23">IF($U6="","",VLOOKUP($U6,Tarifs,3,FALSE))</f>
        <v/>
      </c>
      <c r="Y6" s="7" t="str">
        <f t="shared" si="10"/>
        <v/>
      </c>
      <c r="Z6" s="283" t="str">
        <f t="shared" si="11"/>
        <v/>
      </c>
      <c r="AA6" s="284"/>
      <c r="AB6" s="60" t="str">
        <f t="shared" si="12"/>
        <v/>
      </c>
      <c r="AC6" s="59" t="str">
        <f t="shared" si="13"/>
        <v/>
      </c>
      <c r="AD6" s="285" t="str">
        <f t="shared" si="14"/>
        <v/>
      </c>
      <c r="AE6" s="289" t="str">
        <f t="shared" si="15"/>
        <v/>
      </c>
      <c r="AF6" s="297" t="str">
        <f t="shared" ca="1" si="21"/>
        <v/>
      </c>
      <c r="AG6" s="277" t="str">
        <f t="shared" si="16"/>
        <v/>
      </c>
      <c r="AH6" s="287" t="str">
        <f t="shared" si="17"/>
        <v/>
      </c>
      <c r="AI6" s="287" t="str">
        <f t="shared" si="18"/>
        <v/>
      </c>
      <c r="AJ6" s="7" t="str">
        <f t="shared" si="19"/>
        <v/>
      </c>
      <c r="AK6" s="292" t="str">
        <f t="shared" si="20"/>
        <v/>
      </c>
    </row>
    <row r="7" spans="1:37" x14ac:dyDescent="0.2">
      <c r="D7" s="275" t="str">
        <f t="shared" si="0"/>
        <v/>
      </c>
      <c r="E7" s="279"/>
      <c r="F7" s="288"/>
      <c r="G7" s="279"/>
      <c r="H7" s="279"/>
      <c r="I7" s="277" t="str">
        <f t="shared" si="1"/>
        <v/>
      </c>
      <c r="J7" s="277">
        <f t="shared" si="2"/>
        <v>0</v>
      </c>
      <c r="K7" s="278" t="str">
        <f t="shared" si="3"/>
        <v/>
      </c>
      <c r="M7" s="280" t="str">
        <f t="shared" si="4"/>
        <v/>
      </c>
      <c r="N7" s="281" t="str">
        <f t="shared" si="5"/>
        <v/>
      </c>
      <c r="O7" s="7" t="str">
        <f t="shared" si="6"/>
        <v/>
      </c>
      <c r="P7" s="277" t="str">
        <f t="shared" si="7"/>
        <v/>
      </c>
      <c r="S7" s="60" t="str">
        <f t="shared" si="8"/>
        <v/>
      </c>
      <c r="T7" s="60" t="str">
        <f t="shared" si="9"/>
        <v/>
      </c>
      <c r="U7" s="282"/>
      <c r="W7" s="60" t="str">
        <f t="shared" si="22"/>
        <v/>
      </c>
      <c r="X7" s="60" t="str">
        <f t="shared" si="23"/>
        <v/>
      </c>
      <c r="Y7" s="7" t="str">
        <f t="shared" si="10"/>
        <v/>
      </c>
      <c r="Z7" s="283" t="str">
        <f t="shared" si="11"/>
        <v/>
      </c>
      <c r="AA7" s="284"/>
      <c r="AB7" s="60" t="str">
        <f t="shared" si="12"/>
        <v/>
      </c>
      <c r="AC7" s="59" t="str">
        <f t="shared" si="13"/>
        <v/>
      </c>
      <c r="AD7" s="285" t="str">
        <f t="shared" si="14"/>
        <v/>
      </c>
      <c r="AE7" s="289" t="str">
        <f t="shared" si="15"/>
        <v/>
      </c>
      <c r="AF7" s="297" t="str">
        <f t="shared" ca="1" si="21"/>
        <v/>
      </c>
      <c r="AG7" s="277" t="str">
        <f t="shared" si="16"/>
        <v/>
      </c>
      <c r="AH7" s="287" t="str">
        <f t="shared" si="17"/>
        <v/>
      </c>
      <c r="AI7" s="287" t="str">
        <f t="shared" si="18"/>
        <v/>
      </c>
      <c r="AJ7" s="7" t="str">
        <f t="shared" si="19"/>
        <v/>
      </c>
      <c r="AK7" s="292" t="str">
        <f t="shared" si="20"/>
        <v/>
      </c>
    </row>
    <row r="8" spans="1:37" x14ac:dyDescent="0.2">
      <c r="D8" s="275" t="str">
        <f t="shared" si="0"/>
        <v/>
      </c>
      <c r="E8" s="290"/>
      <c r="F8" s="290"/>
      <c r="G8" s="290"/>
      <c r="H8" s="290"/>
      <c r="I8" s="277" t="str">
        <f t="shared" si="1"/>
        <v/>
      </c>
      <c r="J8" s="277">
        <f t="shared" si="2"/>
        <v>0</v>
      </c>
      <c r="K8" s="278" t="str">
        <f t="shared" si="3"/>
        <v/>
      </c>
      <c r="M8" s="280" t="str">
        <f t="shared" si="4"/>
        <v/>
      </c>
      <c r="N8" s="281" t="str">
        <f t="shared" si="5"/>
        <v/>
      </c>
      <c r="O8" s="7" t="str">
        <f t="shared" si="6"/>
        <v/>
      </c>
      <c r="P8" s="277" t="str">
        <f t="shared" si="7"/>
        <v/>
      </c>
      <c r="S8" s="60" t="str">
        <f t="shared" si="8"/>
        <v/>
      </c>
      <c r="T8" s="60" t="str">
        <f t="shared" si="9"/>
        <v/>
      </c>
      <c r="U8" s="282"/>
      <c r="W8" s="60" t="str">
        <f t="shared" si="22"/>
        <v/>
      </c>
      <c r="X8" s="60" t="str">
        <f t="shared" si="23"/>
        <v/>
      </c>
      <c r="Y8" s="7" t="str">
        <f t="shared" si="10"/>
        <v/>
      </c>
      <c r="Z8" s="283" t="str">
        <f t="shared" si="11"/>
        <v/>
      </c>
      <c r="AA8" s="284"/>
      <c r="AB8" s="60" t="str">
        <f t="shared" si="12"/>
        <v/>
      </c>
      <c r="AC8" s="59" t="str">
        <f t="shared" si="13"/>
        <v/>
      </c>
      <c r="AD8" s="285" t="str">
        <f t="shared" si="14"/>
        <v/>
      </c>
      <c r="AE8" s="289" t="str">
        <f t="shared" si="15"/>
        <v/>
      </c>
      <c r="AF8" s="297" t="str">
        <f t="shared" ca="1" si="21"/>
        <v/>
      </c>
      <c r="AG8" s="277" t="str">
        <f t="shared" si="16"/>
        <v/>
      </c>
      <c r="AH8" s="287" t="str">
        <f t="shared" si="17"/>
        <v/>
      </c>
      <c r="AI8" s="287" t="str">
        <f t="shared" si="18"/>
        <v/>
      </c>
      <c r="AJ8" s="7" t="str">
        <f t="shared" si="19"/>
        <v/>
      </c>
      <c r="AK8" s="292" t="str">
        <f t="shared" si="20"/>
        <v/>
      </c>
    </row>
    <row r="9" spans="1:37" x14ac:dyDescent="0.2">
      <c r="D9" s="275" t="str">
        <f t="shared" si="0"/>
        <v/>
      </c>
      <c r="E9" s="290"/>
      <c r="F9" s="290"/>
      <c r="G9" s="290"/>
      <c r="H9" s="290"/>
      <c r="I9" s="277" t="str">
        <f t="shared" si="1"/>
        <v/>
      </c>
      <c r="J9" s="277">
        <f t="shared" si="2"/>
        <v>0</v>
      </c>
      <c r="K9" s="278" t="str">
        <f t="shared" si="3"/>
        <v/>
      </c>
      <c r="M9" s="280" t="str">
        <f t="shared" si="4"/>
        <v/>
      </c>
      <c r="N9" s="281" t="str">
        <f t="shared" si="5"/>
        <v/>
      </c>
      <c r="O9" s="7" t="str">
        <f t="shared" si="6"/>
        <v/>
      </c>
      <c r="P9" s="277" t="str">
        <f t="shared" si="7"/>
        <v/>
      </c>
      <c r="S9" s="60" t="str">
        <f t="shared" si="8"/>
        <v/>
      </c>
      <c r="T9" s="60" t="str">
        <f t="shared" si="9"/>
        <v/>
      </c>
      <c r="U9" s="282"/>
      <c r="W9" s="60" t="str">
        <f t="shared" si="22"/>
        <v/>
      </c>
      <c r="X9" s="60" t="str">
        <f t="shared" si="23"/>
        <v/>
      </c>
      <c r="Y9" s="7" t="str">
        <f t="shared" si="10"/>
        <v/>
      </c>
      <c r="Z9" s="283" t="str">
        <f t="shared" si="11"/>
        <v/>
      </c>
      <c r="AA9" s="284"/>
      <c r="AB9" s="60" t="str">
        <f t="shared" si="12"/>
        <v/>
      </c>
      <c r="AC9" s="59" t="str">
        <f t="shared" si="13"/>
        <v/>
      </c>
      <c r="AD9" s="285" t="str">
        <f t="shared" si="14"/>
        <v/>
      </c>
      <c r="AE9" s="289" t="str">
        <f t="shared" si="15"/>
        <v/>
      </c>
      <c r="AF9" s="297" t="str">
        <f t="shared" ca="1" si="21"/>
        <v/>
      </c>
      <c r="AG9" s="277" t="str">
        <f t="shared" si="16"/>
        <v/>
      </c>
      <c r="AH9" s="287" t="str">
        <f t="shared" si="17"/>
        <v/>
      </c>
      <c r="AI9" s="287" t="str">
        <f t="shared" si="18"/>
        <v/>
      </c>
      <c r="AJ9" s="7" t="str">
        <f t="shared" si="19"/>
        <v/>
      </c>
      <c r="AK9" s="292" t="str">
        <f t="shared" si="20"/>
        <v/>
      </c>
    </row>
    <row r="10" spans="1:37" x14ac:dyDescent="0.2">
      <c r="D10" s="275" t="str">
        <f t="shared" si="0"/>
        <v/>
      </c>
      <c r="E10" s="290"/>
      <c r="F10" s="290"/>
      <c r="G10" s="290"/>
      <c r="H10" s="290"/>
      <c r="I10" s="277" t="str">
        <f t="shared" si="1"/>
        <v/>
      </c>
      <c r="J10" s="277">
        <f t="shared" si="2"/>
        <v>0</v>
      </c>
      <c r="K10" s="278" t="str">
        <f t="shared" si="3"/>
        <v/>
      </c>
      <c r="M10" s="280" t="str">
        <f t="shared" si="4"/>
        <v/>
      </c>
      <c r="N10" s="281" t="str">
        <f t="shared" si="5"/>
        <v/>
      </c>
      <c r="O10" s="7" t="str">
        <f t="shared" si="6"/>
        <v/>
      </c>
      <c r="P10" s="277" t="str">
        <f t="shared" si="7"/>
        <v/>
      </c>
      <c r="S10" s="60" t="str">
        <f t="shared" si="8"/>
        <v/>
      </c>
      <c r="T10" s="60" t="str">
        <f t="shared" si="9"/>
        <v/>
      </c>
      <c r="U10" s="282"/>
      <c r="W10" s="60" t="str">
        <f t="shared" si="22"/>
        <v/>
      </c>
      <c r="X10" s="60" t="str">
        <f t="shared" si="23"/>
        <v/>
      </c>
      <c r="Y10" s="7" t="str">
        <f t="shared" si="10"/>
        <v/>
      </c>
      <c r="Z10" s="283" t="str">
        <f t="shared" si="11"/>
        <v/>
      </c>
      <c r="AA10" s="284"/>
      <c r="AB10" s="60" t="str">
        <f t="shared" si="12"/>
        <v/>
      </c>
      <c r="AC10" s="59" t="str">
        <f t="shared" si="13"/>
        <v/>
      </c>
      <c r="AD10" s="285" t="str">
        <f t="shared" si="14"/>
        <v/>
      </c>
      <c r="AE10" s="289" t="str">
        <f t="shared" si="15"/>
        <v/>
      </c>
      <c r="AF10" s="297" t="str">
        <f t="shared" ca="1" si="21"/>
        <v/>
      </c>
      <c r="AG10" s="277" t="str">
        <f t="shared" si="16"/>
        <v/>
      </c>
      <c r="AH10" s="287" t="str">
        <f t="shared" si="17"/>
        <v/>
      </c>
      <c r="AI10" s="287" t="str">
        <f t="shared" si="18"/>
        <v/>
      </c>
      <c r="AJ10" s="7" t="str">
        <f t="shared" si="19"/>
        <v/>
      </c>
      <c r="AK10" s="292" t="str">
        <f t="shared" si="20"/>
        <v/>
      </c>
    </row>
    <row r="11" spans="1:37" x14ac:dyDescent="0.2">
      <c r="D11" s="275" t="str">
        <f t="shared" si="0"/>
        <v/>
      </c>
      <c r="E11" s="290"/>
      <c r="F11" s="290"/>
      <c r="G11" s="290"/>
      <c r="H11" s="290"/>
      <c r="I11" s="277" t="str">
        <f t="shared" si="1"/>
        <v/>
      </c>
      <c r="J11" s="277">
        <f t="shared" si="2"/>
        <v>0</v>
      </c>
      <c r="K11" s="278" t="str">
        <f t="shared" si="3"/>
        <v/>
      </c>
      <c r="M11" s="280" t="str">
        <f t="shared" si="4"/>
        <v/>
      </c>
      <c r="N11" s="281" t="str">
        <f t="shared" si="5"/>
        <v/>
      </c>
      <c r="O11" s="7" t="str">
        <f t="shared" si="6"/>
        <v/>
      </c>
      <c r="P11" s="277" t="str">
        <f t="shared" si="7"/>
        <v/>
      </c>
      <c r="S11" s="60" t="str">
        <f t="shared" si="8"/>
        <v/>
      </c>
      <c r="T11" s="60" t="str">
        <f t="shared" si="9"/>
        <v/>
      </c>
      <c r="U11" s="282"/>
      <c r="W11" s="60" t="str">
        <f t="shared" si="22"/>
        <v/>
      </c>
      <c r="X11" s="60" t="str">
        <f t="shared" si="23"/>
        <v/>
      </c>
      <c r="Y11" s="7" t="str">
        <f t="shared" si="10"/>
        <v/>
      </c>
      <c r="Z11" s="283" t="str">
        <f t="shared" si="11"/>
        <v/>
      </c>
      <c r="AA11" s="284"/>
      <c r="AB11" s="60" t="str">
        <f t="shared" si="12"/>
        <v/>
      </c>
      <c r="AC11" s="59" t="str">
        <f t="shared" si="13"/>
        <v/>
      </c>
      <c r="AD11" s="285" t="str">
        <f t="shared" si="14"/>
        <v/>
      </c>
      <c r="AE11" s="289" t="str">
        <f t="shared" si="15"/>
        <v/>
      </c>
      <c r="AF11" s="297" t="str">
        <f t="shared" ca="1" si="21"/>
        <v/>
      </c>
      <c r="AG11" s="277" t="str">
        <f t="shared" si="16"/>
        <v/>
      </c>
      <c r="AH11" s="287" t="str">
        <f t="shared" si="17"/>
        <v/>
      </c>
      <c r="AI11" s="287" t="str">
        <f t="shared" si="18"/>
        <v/>
      </c>
      <c r="AJ11" s="7" t="str">
        <f t="shared" si="19"/>
        <v/>
      </c>
      <c r="AK11" s="292" t="str">
        <f t="shared" si="20"/>
        <v/>
      </c>
    </row>
    <row r="12" spans="1:37" ht="12.75" customHeight="1" x14ac:dyDescent="0.2">
      <c r="D12" s="275" t="str">
        <f t="shared" si="0"/>
        <v/>
      </c>
      <c r="E12" s="290"/>
      <c r="F12" s="290"/>
      <c r="G12" s="290"/>
      <c r="H12" s="290"/>
      <c r="I12" s="277" t="str">
        <f t="shared" si="1"/>
        <v/>
      </c>
      <c r="J12" s="277">
        <f t="shared" si="2"/>
        <v>0</v>
      </c>
      <c r="K12" s="278" t="str">
        <f t="shared" si="3"/>
        <v/>
      </c>
      <c r="M12" s="280" t="str">
        <f t="shared" si="4"/>
        <v/>
      </c>
      <c r="N12" s="281" t="str">
        <f t="shared" si="5"/>
        <v/>
      </c>
      <c r="O12" s="7" t="str">
        <f t="shared" si="6"/>
        <v/>
      </c>
      <c r="P12" s="277" t="str">
        <f t="shared" si="7"/>
        <v/>
      </c>
      <c r="S12" s="60" t="str">
        <f t="shared" si="8"/>
        <v/>
      </c>
      <c r="T12" s="60" t="str">
        <f t="shared" si="9"/>
        <v/>
      </c>
      <c r="U12" s="282"/>
      <c r="W12" s="60" t="str">
        <f t="shared" si="22"/>
        <v/>
      </c>
      <c r="X12" s="60" t="str">
        <f t="shared" si="23"/>
        <v/>
      </c>
      <c r="Y12" s="7" t="str">
        <f t="shared" si="10"/>
        <v/>
      </c>
      <c r="Z12" s="283" t="str">
        <f t="shared" si="11"/>
        <v/>
      </c>
      <c r="AA12" s="284"/>
      <c r="AB12" s="60" t="str">
        <f t="shared" si="12"/>
        <v/>
      </c>
      <c r="AC12" s="59" t="str">
        <f t="shared" si="13"/>
        <v/>
      </c>
      <c r="AD12" s="285" t="str">
        <f t="shared" si="14"/>
        <v/>
      </c>
      <c r="AE12" s="291" t="str">
        <f t="shared" si="15"/>
        <v/>
      </c>
      <c r="AF12" s="297" t="str">
        <f t="shared" ca="1" si="21"/>
        <v/>
      </c>
      <c r="AG12" s="277" t="str">
        <f t="shared" si="16"/>
        <v/>
      </c>
      <c r="AH12" s="287" t="str">
        <f t="shared" si="17"/>
        <v/>
      </c>
      <c r="AI12" s="287" t="str">
        <f t="shared" si="18"/>
        <v/>
      </c>
      <c r="AJ12" s="7" t="str">
        <f t="shared" si="19"/>
        <v/>
      </c>
      <c r="AK12" s="292" t="str">
        <f t="shared" si="20"/>
        <v/>
      </c>
    </row>
    <row r="13" spans="1:37" x14ac:dyDescent="0.2">
      <c r="D13" s="275" t="str">
        <f t="shared" si="0"/>
        <v/>
      </c>
      <c r="E13" s="290"/>
      <c r="F13" s="290"/>
      <c r="G13" s="290"/>
      <c r="H13" s="290"/>
      <c r="I13" s="277" t="str">
        <f t="shared" si="1"/>
        <v/>
      </c>
      <c r="J13" s="277">
        <f t="shared" si="2"/>
        <v>0</v>
      </c>
      <c r="K13" s="278" t="str">
        <f t="shared" si="3"/>
        <v/>
      </c>
      <c r="M13" s="280" t="str">
        <f t="shared" si="4"/>
        <v/>
      </c>
      <c r="N13" s="281" t="str">
        <f t="shared" si="5"/>
        <v/>
      </c>
      <c r="O13" s="7" t="str">
        <f t="shared" si="6"/>
        <v/>
      </c>
      <c r="P13" s="277" t="str">
        <f t="shared" si="7"/>
        <v/>
      </c>
      <c r="S13" s="60" t="str">
        <f t="shared" si="8"/>
        <v/>
      </c>
      <c r="T13" s="60" t="str">
        <f t="shared" si="9"/>
        <v/>
      </c>
      <c r="U13" s="282"/>
      <c r="W13" s="60" t="str">
        <f t="shared" si="22"/>
        <v/>
      </c>
      <c r="X13" s="60" t="str">
        <f t="shared" si="23"/>
        <v/>
      </c>
      <c r="Y13" s="7" t="str">
        <f t="shared" si="10"/>
        <v/>
      </c>
      <c r="Z13" s="283" t="str">
        <f t="shared" si="11"/>
        <v/>
      </c>
      <c r="AA13" s="284"/>
      <c r="AB13" s="60" t="str">
        <f t="shared" si="12"/>
        <v/>
      </c>
      <c r="AC13" s="59" t="str">
        <f t="shared" si="13"/>
        <v/>
      </c>
      <c r="AD13" s="285" t="str">
        <f t="shared" si="14"/>
        <v/>
      </c>
      <c r="AE13" s="289" t="str">
        <f t="shared" si="15"/>
        <v/>
      </c>
      <c r="AF13" s="297" t="str">
        <f t="shared" ca="1" si="21"/>
        <v/>
      </c>
      <c r="AG13" s="277" t="str">
        <f t="shared" si="16"/>
        <v/>
      </c>
      <c r="AH13" s="287" t="str">
        <f t="shared" si="17"/>
        <v/>
      </c>
      <c r="AI13" s="287" t="str">
        <f t="shared" si="18"/>
        <v/>
      </c>
      <c r="AJ13" s="7" t="str">
        <f t="shared" si="19"/>
        <v/>
      </c>
      <c r="AK13" s="292" t="str">
        <f t="shared" si="20"/>
        <v/>
      </c>
    </row>
    <row r="14" spans="1:37" x14ac:dyDescent="0.2">
      <c r="D14" s="275" t="str">
        <f t="shared" si="0"/>
        <v/>
      </c>
      <c r="E14" s="290"/>
      <c r="F14" s="290"/>
      <c r="G14" s="290"/>
      <c r="H14" s="290"/>
      <c r="I14" s="277" t="str">
        <f t="shared" si="1"/>
        <v/>
      </c>
      <c r="J14" s="277">
        <f t="shared" si="2"/>
        <v>0</v>
      </c>
      <c r="K14" s="278" t="str">
        <f t="shared" si="3"/>
        <v/>
      </c>
      <c r="M14" s="280" t="str">
        <f t="shared" si="4"/>
        <v/>
      </c>
      <c r="N14" s="281" t="str">
        <f t="shared" si="5"/>
        <v/>
      </c>
      <c r="O14" s="7" t="str">
        <f t="shared" si="6"/>
        <v/>
      </c>
      <c r="P14" s="277" t="str">
        <f t="shared" si="7"/>
        <v/>
      </c>
      <c r="S14" s="60" t="str">
        <f t="shared" si="8"/>
        <v/>
      </c>
      <c r="T14" s="60" t="str">
        <f t="shared" si="9"/>
        <v/>
      </c>
      <c r="U14" s="282"/>
      <c r="W14" s="60" t="str">
        <f t="shared" si="22"/>
        <v/>
      </c>
      <c r="X14" s="60" t="str">
        <f t="shared" si="23"/>
        <v/>
      </c>
      <c r="Y14" s="7" t="str">
        <f t="shared" si="10"/>
        <v/>
      </c>
      <c r="Z14" s="283" t="str">
        <f t="shared" si="11"/>
        <v/>
      </c>
      <c r="AA14" s="284"/>
      <c r="AB14" s="60" t="str">
        <f t="shared" si="12"/>
        <v/>
      </c>
      <c r="AC14" s="59" t="str">
        <f t="shared" si="13"/>
        <v/>
      </c>
      <c r="AD14" s="285" t="str">
        <f t="shared" si="14"/>
        <v/>
      </c>
      <c r="AE14" s="289" t="str">
        <f t="shared" si="15"/>
        <v/>
      </c>
      <c r="AF14" s="297" t="str">
        <f t="shared" ca="1" si="21"/>
        <v/>
      </c>
      <c r="AG14" s="277" t="str">
        <f t="shared" si="16"/>
        <v/>
      </c>
      <c r="AH14" s="287" t="str">
        <f t="shared" si="17"/>
        <v/>
      </c>
      <c r="AI14" s="287" t="str">
        <f t="shared" si="18"/>
        <v/>
      </c>
      <c r="AJ14" s="7" t="str">
        <f t="shared" si="19"/>
        <v/>
      </c>
      <c r="AK14" s="292" t="str">
        <f t="shared" si="20"/>
        <v/>
      </c>
    </row>
    <row r="15" spans="1:37" x14ac:dyDescent="0.2">
      <c r="D15" s="275" t="str">
        <f t="shared" si="0"/>
        <v/>
      </c>
      <c r="E15" s="290"/>
      <c r="F15" s="290"/>
      <c r="G15" s="290"/>
      <c r="H15" s="290"/>
      <c r="I15" s="277" t="str">
        <f t="shared" si="1"/>
        <v/>
      </c>
      <c r="J15" s="277">
        <f t="shared" si="2"/>
        <v>0</v>
      </c>
      <c r="K15" s="278" t="str">
        <f t="shared" si="3"/>
        <v/>
      </c>
      <c r="M15" s="280" t="str">
        <f t="shared" si="4"/>
        <v/>
      </c>
      <c r="N15" s="281" t="str">
        <f t="shared" si="5"/>
        <v/>
      </c>
      <c r="O15" s="7" t="str">
        <f t="shared" si="6"/>
        <v/>
      </c>
      <c r="P15" s="277" t="str">
        <f t="shared" si="7"/>
        <v/>
      </c>
      <c r="S15" s="60" t="str">
        <f t="shared" si="8"/>
        <v/>
      </c>
      <c r="T15" s="60" t="str">
        <f t="shared" si="9"/>
        <v/>
      </c>
      <c r="U15" s="282"/>
      <c r="W15" s="60" t="str">
        <f t="shared" si="22"/>
        <v/>
      </c>
      <c r="X15" s="60" t="str">
        <f t="shared" si="23"/>
        <v/>
      </c>
      <c r="Y15" s="7" t="str">
        <f t="shared" si="10"/>
        <v/>
      </c>
      <c r="Z15" s="283" t="str">
        <f t="shared" si="11"/>
        <v/>
      </c>
      <c r="AA15" s="284"/>
      <c r="AB15" s="60" t="str">
        <f t="shared" si="12"/>
        <v/>
      </c>
      <c r="AC15" s="59" t="str">
        <f t="shared" si="13"/>
        <v/>
      </c>
      <c r="AD15" s="285" t="str">
        <f t="shared" si="14"/>
        <v/>
      </c>
      <c r="AE15" s="289" t="str">
        <f t="shared" si="15"/>
        <v/>
      </c>
      <c r="AF15" s="297" t="str">
        <f t="shared" ca="1" si="21"/>
        <v/>
      </c>
      <c r="AG15" s="277" t="str">
        <f t="shared" si="16"/>
        <v/>
      </c>
      <c r="AH15" s="287" t="str">
        <f>IF($AC15="","",IF($AG15=0,$AC15,($AC15/$D15)*$AF15))</f>
        <v/>
      </c>
      <c r="AI15" s="287" t="str">
        <f>IF($AC15="","",(IF(AG15=0,0,(AC15/D15)*AG15)))</f>
        <v/>
      </c>
      <c r="AJ15" s="7" t="str">
        <f t="shared" si="19"/>
        <v/>
      </c>
      <c r="AK15" s="292" t="str">
        <f t="shared" si="20"/>
        <v/>
      </c>
    </row>
    <row r="16" spans="1:37" x14ac:dyDescent="0.2">
      <c r="D16" s="275" t="str">
        <f t="shared" si="0"/>
        <v/>
      </c>
      <c r="E16" s="290"/>
      <c r="F16" s="290"/>
      <c r="G16" s="290"/>
      <c r="H16" s="290"/>
      <c r="I16" s="277" t="str">
        <f t="shared" si="1"/>
        <v/>
      </c>
      <c r="J16" s="277">
        <f t="shared" si="2"/>
        <v>0</v>
      </c>
      <c r="K16" s="278" t="str">
        <f t="shared" si="3"/>
        <v/>
      </c>
      <c r="M16" s="280" t="str">
        <f t="shared" si="4"/>
        <v/>
      </c>
      <c r="N16" s="281" t="str">
        <f t="shared" si="5"/>
        <v/>
      </c>
      <c r="O16" s="7" t="str">
        <f t="shared" si="6"/>
        <v/>
      </c>
      <c r="P16" s="277" t="str">
        <f t="shared" si="7"/>
        <v/>
      </c>
      <c r="S16" s="60" t="str">
        <f t="shared" si="8"/>
        <v/>
      </c>
      <c r="T16" s="60" t="str">
        <f t="shared" si="9"/>
        <v/>
      </c>
      <c r="U16" s="282"/>
      <c r="W16" s="60" t="str">
        <f t="shared" si="22"/>
        <v/>
      </c>
      <c r="X16" s="60" t="str">
        <f t="shared" si="23"/>
        <v/>
      </c>
      <c r="Y16" s="7" t="str">
        <f t="shared" si="10"/>
        <v/>
      </c>
      <c r="Z16" s="283" t="str">
        <f t="shared" si="11"/>
        <v/>
      </c>
      <c r="AA16" s="284"/>
      <c r="AB16" s="60" t="str">
        <f t="shared" si="12"/>
        <v/>
      </c>
      <c r="AC16" s="59" t="str">
        <f t="shared" si="13"/>
        <v/>
      </c>
      <c r="AD16" s="285" t="str">
        <f t="shared" si="14"/>
        <v/>
      </c>
      <c r="AE16" s="289" t="str">
        <f t="shared" si="15"/>
        <v/>
      </c>
      <c r="AF16" s="297" t="str">
        <f t="shared" ca="1" si="21"/>
        <v/>
      </c>
      <c r="AG16" s="277" t="str">
        <f t="shared" si="16"/>
        <v/>
      </c>
      <c r="AH16" s="287" t="str">
        <f t="shared" si="17"/>
        <v/>
      </c>
      <c r="AI16" s="287" t="str">
        <f t="shared" si="18"/>
        <v/>
      </c>
      <c r="AJ16" s="7" t="str">
        <f t="shared" si="19"/>
        <v/>
      </c>
      <c r="AK16" s="292" t="str">
        <f t="shared" si="20"/>
        <v/>
      </c>
    </row>
    <row r="17" spans="4:37" x14ac:dyDescent="0.2">
      <c r="D17" s="275" t="str">
        <f t="shared" si="0"/>
        <v/>
      </c>
      <c r="E17" s="290"/>
      <c r="F17" s="290"/>
      <c r="G17" s="290"/>
      <c r="H17" s="290"/>
      <c r="I17" s="277" t="str">
        <f t="shared" si="1"/>
        <v/>
      </c>
      <c r="J17" s="277">
        <f t="shared" si="2"/>
        <v>0</v>
      </c>
      <c r="K17" s="278" t="str">
        <f t="shared" si="3"/>
        <v/>
      </c>
      <c r="M17" s="280" t="str">
        <f t="shared" si="4"/>
        <v/>
      </c>
      <c r="N17" s="281" t="str">
        <f t="shared" si="5"/>
        <v/>
      </c>
      <c r="O17" s="7" t="str">
        <f t="shared" si="6"/>
        <v/>
      </c>
      <c r="P17" s="277" t="str">
        <f t="shared" si="7"/>
        <v/>
      </c>
      <c r="S17" s="60" t="str">
        <f t="shared" si="8"/>
        <v/>
      </c>
      <c r="T17" s="60" t="str">
        <f t="shared" si="9"/>
        <v/>
      </c>
      <c r="U17" s="282"/>
      <c r="W17" s="60" t="str">
        <f t="shared" si="22"/>
        <v/>
      </c>
      <c r="X17" s="60" t="str">
        <f t="shared" si="23"/>
        <v/>
      </c>
      <c r="Y17" s="7" t="str">
        <f t="shared" si="10"/>
        <v/>
      </c>
      <c r="Z17" s="283" t="str">
        <f t="shared" si="11"/>
        <v/>
      </c>
      <c r="AA17" s="284"/>
      <c r="AB17" s="60" t="str">
        <f t="shared" si="12"/>
        <v/>
      </c>
      <c r="AC17" s="59" t="str">
        <f t="shared" si="13"/>
        <v/>
      </c>
      <c r="AD17" s="285" t="str">
        <f t="shared" si="14"/>
        <v/>
      </c>
      <c r="AE17" s="289" t="str">
        <f t="shared" si="15"/>
        <v/>
      </c>
      <c r="AF17" s="297" t="str">
        <f t="shared" ca="1" si="21"/>
        <v/>
      </c>
      <c r="AG17" s="277" t="str">
        <f t="shared" si="16"/>
        <v/>
      </c>
      <c r="AH17" s="287" t="str">
        <f t="shared" si="17"/>
        <v/>
      </c>
      <c r="AI17" s="287" t="str">
        <f t="shared" si="18"/>
        <v/>
      </c>
      <c r="AJ17" s="7" t="str">
        <f t="shared" si="19"/>
        <v/>
      </c>
      <c r="AK17" s="292" t="str">
        <f t="shared" si="20"/>
        <v/>
      </c>
    </row>
    <row r="18" spans="4:37" x14ac:dyDescent="0.2">
      <c r="D18" s="275" t="str">
        <f t="shared" si="0"/>
        <v/>
      </c>
      <c r="E18" s="290"/>
      <c r="F18" s="290"/>
      <c r="G18" s="290"/>
      <c r="H18" s="290"/>
      <c r="I18" s="277" t="str">
        <f t="shared" si="1"/>
        <v/>
      </c>
      <c r="J18" s="277">
        <f t="shared" si="2"/>
        <v>0</v>
      </c>
      <c r="K18" s="278" t="str">
        <f t="shared" si="3"/>
        <v/>
      </c>
      <c r="M18" s="280" t="str">
        <f t="shared" si="4"/>
        <v/>
      </c>
      <c r="N18" s="281" t="str">
        <f t="shared" si="5"/>
        <v/>
      </c>
      <c r="O18" s="7" t="str">
        <f t="shared" si="6"/>
        <v/>
      </c>
      <c r="P18" s="277" t="str">
        <f t="shared" si="7"/>
        <v/>
      </c>
      <c r="S18" s="60" t="str">
        <f t="shared" si="8"/>
        <v/>
      </c>
      <c r="T18" s="60" t="str">
        <f t="shared" si="9"/>
        <v/>
      </c>
      <c r="U18" s="282"/>
      <c r="W18" s="60" t="str">
        <f t="shared" si="22"/>
        <v/>
      </c>
      <c r="X18" s="60" t="str">
        <f t="shared" si="23"/>
        <v/>
      </c>
      <c r="Y18" s="7" t="str">
        <f t="shared" si="10"/>
        <v/>
      </c>
      <c r="Z18" s="283" t="str">
        <f t="shared" si="11"/>
        <v/>
      </c>
      <c r="AA18" s="284"/>
      <c r="AB18" s="60" t="str">
        <f t="shared" si="12"/>
        <v/>
      </c>
      <c r="AC18" s="59" t="str">
        <f t="shared" si="13"/>
        <v/>
      </c>
      <c r="AD18" s="285" t="str">
        <f t="shared" si="14"/>
        <v/>
      </c>
      <c r="AE18" s="289" t="str">
        <f t="shared" si="15"/>
        <v/>
      </c>
      <c r="AF18" s="297" t="str">
        <f t="shared" ca="1" si="21"/>
        <v/>
      </c>
      <c r="AG18" s="277" t="str">
        <f t="shared" si="16"/>
        <v/>
      </c>
      <c r="AH18" s="287" t="str">
        <f t="shared" si="17"/>
        <v/>
      </c>
      <c r="AI18" s="287" t="str">
        <f t="shared" si="18"/>
        <v/>
      </c>
      <c r="AJ18" s="7" t="str">
        <f t="shared" si="19"/>
        <v/>
      </c>
      <c r="AK18" s="292" t="str">
        <f t="shared" si="20"/>
        <v/>
      </c>
    </row>
    <row r="19" spans="4:37" x14ac:dyDescent="0.2">
      <c r="D19" s="275" t="str">
        <f t="shared" si="0"/>
        <v/>
      </c>
      <c r="E19" s="290"/>
      <c r="F19" s="290"/>
      <c r="G19" s="290"/>
      <c r="H19" s="290"/>
      <c r="I19" s="277" t="str">
        <f t="shared" si="1"/>
        <v/>
      </c>
      <c r="J19" s="277">
        <f t="shared" si="2"/>
        <v>0</v>
      </c>
      <c r="K19" s="278" t="str">
        <f t="shared" si="3"/>
        <v/>
      </c>
      <c r="M19" s="280" t="str">
        <f t="shared" si="4"/>
        <v/>
      </c>
      <c r="N19" s="281" t="str">
        <f t="shared" si="5"/>
        <v/>
      </c>
      <c r="O19" s="7" t="str">
        <f t="shared" si="6"/>
        <v/>
      </c>
      <c r="P19" s="277" t="str">
        <f t="shared" si="7"/>
        <v/>
      </c>
      <c r="S19" s="60" t="str">
        <f t="shared" si="8"/>
        <v/>
      </c>
      <c r="T19" s="60" t="str">
        <f t="shared" si="9"/>
        <v/>
      </c>
      <c r="U19" s="282"/>
      <c r="W19" s="60" t="str">
        <f t="shared" si="22"/>
        <v/>
      </c>
      <c r="X19" s="60" t="str">
        <f t="shared" si="23"/>
        <v/>
      </c>
      <c r="Y19" s="7" t="str">
        <f t="shared" si="10"/>
        <v/>
      </c>
      <c r="Z19" s="283" t="str">
        <f t="shared" si="11"/>
        <v/>
      </c>
      <c r="AA19" s="284"/>
      <c r="AB19" s="60" t="str">
        <f t="shared" si="12"/>
        <v/>
      </c>
      <c r="AC19" s="59" t="str">
        <f t="shared" si="13"/>
        <v/>
      </c>
      <c r="AD19" s="285" t="str">
        <f t="shared" si="14"/>
        <v/>
      </c>
      <c r="AE19" s="289" t="str">
        <f t="shared" si="15"/>
        <v/>
      </c>
      <c r="AF19" s="297" t="str">
        <f t="shared" ca="1" si="21"/>
        <v/>
      </c>
      <c r="AG19" s="277" t="str">
        <f t="shared" si="16"/>
        <v/>
      </c>
      <c r="AH19" s="287" t="str">
        <f t="shared" si="17"/>
        <v/>
      </c>
      <c r="AI19" s="287" t="str">
        <f t="shared" si="18"/>
        <v/>
      </c>
      <c r="AJ19" s="7" t="str">
        <f t="shared" si="19"/>
        <v/>
      </c>
      <c r="AK19" s="292" t="str">
        <f t="shared" si="20"/>
        <v/>
      </c>
    </row>
    <row r="20" spans="4:37" x14ac:dyDescent="0.2">
      <c r="D20" s="275" t="str">
        <f t="shared" si="0"/>
        <v/>
      </c>
      <c r="E20" s="290"/>
      <c r="F20" s="290"/>
      <c r="G20" s="290"/>
      <c r="H20" s="290"/>
      <c r="I20" s="277" t="str">
        <f t="shared" si="1"/>
        <v/>
      </c>
      <c r="J20" s="277">
        <f t="shared" si="2"/>
        <v>0</v>
      </c>
      <c r="K20" s="278" t="str">
        <f t="shared" si="3"/>
        <v/>
      </c>
      <c r="M20" s="280" t="str">
        <f t="shared" si="4"/>
        <v/>
      </c>
      <c r="N20" s="281" t="str">
        <f t="shared" si="5"/>
        <v/>
      </c>
      <c r="O20" s="7" t="str">
        <f t="shared" si="6"/>
        <v/>
      </c>
      <c r="P20" s="277" t="str">
        <f t="shared" si="7"/>
        <v/>
      </c>
      <c r="S20" s="60" t="str">
        <f t="shared" si="8"/>
        <v/>
      </c>
      <c r="T20" s="60" t="str">
        <f t="shared" si="9"/>
        <v/>
      </c>
      <c r="U20" s="282"/>
      <c r="W20" s="60" t="str">
        <f t="shared" si="22"/>
        <v/>
      </c>
      <c r="X20" s="60" t="str">
        <f t="shared" si="23"/>
        <v/>
      </c>
      <c r="Y20" s="7" t="str">
        <f t="shared" si="10"/>
        <v/>
      </c>
      <c r="Z20" s="283" t="str">
        <f t="shared" si="11"/>
        <v/>
      </c>
      <c r="AA20" s="284"/>
      <c r="AB20" s="60" t="str">
        <f t="shared" si="12"/>
        <v/>
      </c>
      <c r="AC20" s="59" t="str">
        <f t="shared" si="13"/>
        <v/>
      </c>
      <c r="AD20" s="285" t="str">
        <f t="shared" si="14"/>
        <v/>
      </c>
      <c r="AE20" s="289" t="str">
        <f t="shared" si="15"/>
        <v/>
      </c>
      <c r="AF20" s="297" t="str">
        <f t="shared" ca="1" si="21"/>
        <v/>
      </c>
      <c r="AG20" s="277" t="str">
        <f t="shared" si="16"/>
        <v/>
      </c>
      <c r="AH20" s="287" t="str">
        <f t="shared" si="17"/>
        <v/>
      </c>
      <c r="AI20" s="287" t="str">
        <f t="shared" si="18"/>
        <v/>
      </c>
      <c r="AJ20" s="7" t="str">
        <f t="shared" si="19"/>
        <v/>
      </c>
      <c r="AK20" s="292" t="str">
        <f t="shared" si="20"/>
        <v/>
      </c>
    </row>
    <row r="21" spans="4:37" x14ac:dyDescent="0.2">
      <c r="D21" s="275" t="str">
        <f t="shared" si="0"/>
        <v/>
      </c>
      <c r="E21" s="290"/>
      <c r="F21" s="290"/>
      <c r="G21" s="290"/>
      <c r="H21" s="290"/>
      <c r="I21" s="277" t="str">
        <f t="shared" si="1"/>
        <v/>
      </c>
      <c r="J21" s="277">
        <f t="shared" si="2"/>
        <v>0</v>
      </c>
      <c r="K21" s="278" t="str">
        <f t="shared" si="3"/>
        <v/>
      </c>
      <c r="M21" s="280" t="str">
        <f t="shared" si="4"/>
        <v/>
      </c>
      <c r="N21" s="281" t="str">
        <f t="shared" si="5"/>
        <v/>
      </c>
      <c r="O21" s="7" t="str">
        <f t="shared" si="6"/>
        <v/>
      </c>
      <c r="P21" s="277" t="str">
        <f t="shared" si="7"/>
        <v/>
      </c>
      <c r="S21" s="60" t="str">
        <f t="shared" si="8"/>
        <v/>
      </c>
      <c r="T21" s="60" t="str">
        <f t="shared" si="9"/>
        <v/>
      </c>
      <c r="U21" s="282"/>
      <c r="W21" s="60" t="str">
        <f t="shared" si="22"/>
        <v/>
      </c>
      <c r="X21" s="60" t="str">
        <f t="shared" si="23"/>
        <v/>
      </c>
      <c r="Y21" s="7" t="str">
        <f t="shared" si="10"/>
        <v/>
      </c>
      <c r="Z21" s="283" t="str">
        <f t="shared" si="11"/>
        <v/>
      </c>
      <c r="AA21" s="284"/>
      <c r="AB21" s="60" t="str">
        <f t="shared" si="12"/>
        <v/>
      </c>
      <c r="AC21" s="59" t="str">
        <f t="shared" si="13"/>
        <v/>
      </c>
      <c r="AD21" s="285" t="str">
        <f t="shared" si="14"/>
        <v/>
      </c>
      <c r="AE21" s="289" t="str">
        <f t="shared" si="15"/>
        <v/>
      </c>
      <c r="AF21" s="297" t="str">
        <f t="shared" ca="1" si="21"/>
        <v/>
      </c>
      <c r="AG21" s="277" t="str">
        <f t="shared" si="16"/>
        <v/>
      </c>
      <c r="AH21" s="287" t="str">
        <f t="shared" si="17"/>
        <v/>
      </c>
      <c r="AI21" s="287" t="str">
        <f t="shared" si="18"/>
        <v/>
      </c>
      <c r="AJ21" s="7" t="str">
        <f t="shared" si="19"/>
        <v/>
      </c>
      <c r="AK21" s="292" t="str">
        <f t="shared" si="20"/>
        <v/>
      </c>
    </row>
    <row r="22" spans="4:37" x14ac:dyDescent="0.2">
      <c r="D22" s="275" t="str">
        <f t="shared" si="0"/>
        <v/>
      </c>
      <c r="E22" s="290"/>
      <c r="F22" s="290"/>
      <c r="G22" s="290"/>
      <c r="H22" s="290"/>
      <c r="I22" s="277" t="str">
        <f t="shared" si="1"/>
        <v/>
      </c>
      <c r="J22" s="277">
        <f t="shared" si="2"/>
        <v>0</v>
      </c>
      <c r="K22" s="278" t="str">
        <f t="shared" si="3"/>
        <v/>
      </c>
      <c r="M22" s="280" t="str">
        <f t="shared" si="4"/>
        <v/>
      </c>
      <c r="N22" s="281" t="str">
        <f t="shared" si="5"/>
        <v/>
      </c>
      <c r="O22" s="7" t="str">
        <f t="shared" si="6"/>
        <v/>
      </c>
      <c r="P22" s="277" t="str">
        <f t="shared" si="7"/>
        <v/>
      </c>
      <c r="S22" s="60" t="str">
        <f t="shared" si="8"/>
        <v/>
      </c>
      <c r="T22" s="60" t="str">
        <f t="shared" si="9"/>
        <v/>
      </c>
      <c r="U22" s="282"/>
      <c r="W22" s="60" t="str">
        <f t="shared" si="22"/>
        <v/>
      </c>
      <c r="X22" s="60" t="str">
        <f t="shared" si="23"/>
        <v/>
      </c>
      <c r="Y22" s="7" t="str">
        <f t="shared" si="10"/>
        <v/>
      </c>
      <c r="Z22" s="283" t="str">
        <f t="shared" si="11"/>
        <v/>
      </c>
      <c r="AA22" s="284"/>
      <c r="AB22" s="60" t="str">
        <f t="shared" si="12"/>
        <v/>
      </c>
      <c r="AC22" s="59" t="str">
        <f t="shared" si="13"/>
        <v/>
      </c>
      <c r="AD22" s="285" t="str">
        <f t="shared" si="14"/>
        <v/>
      </c>
      <c r="AE22" s="289" t="str">
        <f t="shared" si="15"/>
        <v/>
      </c>
      <c r="AF22" s="297" t="str">
        <f t="shared" ca="1" si="21"/>
        <v/>
      </c>
      <c r="AG22" s="277" t="str">
        <f t="shared" si="16"/>
        <v/>
      </c>
      <c r="AH22" s="287" t="str">
        <f t="shared" si="17"/>
        <v/>
      </c>
      <c r="AI22" s="287" t="str">
        <f t="shared" si="18"/>
        <v/>
      </c>
      <c r="AJ22" s="7" t="str">
        <f t="shared" si="19"/>
        <v/>
      </c>
      <c r="AK22" s="292" t="str">
        <f t="shared" si="20"/>
        <v/>
      </c>
    </row>
    <row r="23" spans="4:37" x14ac:dyDescent="0.2">
      <c r="D23" s="275" t="str">
        <f t="shared" si="0"/>
        <v/>
      </c>
      <c r="E23" s="290"/>
      <c r="F23" s="290"/>
      <c r="G23" s="290"/>
      <c r="H23" s="290"/>
      <c r="I23" s="277" t="str">
        <f t="shared" si="1"/>
        <v/>
      </c>
      <c r="J23" s="277">
        <f t="shared" si="2"/>
        <v>0</v>
      </c>
      <c r="K23" s="278" t="str">
        <f t="shared" si="3"/>
        <v/>
      </c>
      <c r="M23" s="280" t="str">
        <f t="shared" si="4"/>
        <v/>
      </c>
      <c r="N23" s="281" t="str">
        <f t="shared" si="5"/>
        <v/>
      </c>
      <c r="O23" s="7" t="str">
        <f t="shared" si="6"/>
        <v/>
      </c>
      <c r="P23" s="277" t="str">
        <f t="shared" si="7"/>
        <v/>
      </c>
      <c r="S23" s="60" t="str">
        <f t="shared" si="8"/>
        <v/>
      </c>
      <c r="T23" s="60" t="str">
        <f t="shared" si="9"/>
        <v/>
      </c>
      <c r="U23" s="282"/>
      <c r="W23" s="60" t="str">
        <f t="shared" si="22"/>
        <v/>
      </c>
      <c r="X23" s="60" t="str">
        <f t="shared" si="23"/>
        <v/>
      </c>
      <c r="Y23" s="7" t="str">
        <f t="shared" si="10"/>
        <v/>
      </c>
      <c r="Z23" s="283" t="str">
        <f t="shared" si="11"/>
        <v/>
      </c>
      <c r="AA23" s="284"/>
      <c r="AB23" s="60" t="str">
        <f t="shared" si="12"/>
        <v/>
      </c>
      <c r="AC23" s="59" t="str">
        <f t="shared" si="13"/>
        <v/>
      </c>
      <c r="AD23" s="285" t="str">
        <f t="shared" si="14"/>
        <v/>
      </c>
      <c r="AE23" s="289" t="str">
        <f t="shared" si="15"/>
        <v/>
      </c>
      <c r="AF23" s="297" t="str">
        <f t="shared" ca="1" si="21"/>
        <v/>
      </c>
      <c r="AG23" s="277" t="str">
        <f t="shared" si="16"/>
        <v/>
      </c>
      <c r="AH23" s="287" t="str">
        <f t="shared" si="17"/>
        <v/>
      </c>
      <c r="AI23" s="287" t="str">
        <f t="shared" si="18"/>
        <v/>
      </c>
      <c r="AJ23" s="7" t="str">
        <f t="shared" si="19"/>
        <v/>
      </c>
      <c r="AK23" s="292" t="str">
        <f t="shared" si="20"/>
        <v/>
      </c>
    </row>
    <row r="24" spans="4:37" x14ac:dyDescent="0.2">
      <c r="D24" s="275" t="str">
        <f t="shared" si="0"/>
        <v/>
      </c>
      <c r="E24" s="290"/>
      <c r="F24" s="290"/>
      <c r="G24" s="290"/>
      <c r="H24" s="290"/>
      <c r="I24" s="277" t="str">
        <f t="shared" si="1"/>
        <v/>
      </c>
      <c r="J24" s="277">
        <f t="shared" si="2"/>
        <v>0</v>
      </c>
      <c r="K24" s="278" t="str">
        <f t="shared" si="3"/>
        <v/>
      </c>
      <c r="M24" s="280" t="str">
        <f t="shared" si="4"/>
        <v/>
      </c>
      <c r="N24" s="281" t="str">
        <f t="shared" si="5"/>
        <v/>
      </c>
      <c r="O24" s="7" t="str">
        <f t="shared" si="6"/>
        <v/>
      </c>
      <c r="P24" s="277" t="str">
        <f t="shared" si="7"/>
        <v/>
      </c>
      <c r="S24" s="60" t="str">
        <f t="shared" si="8"/>
        <v/>
      </c>
      <c r="T24" s="60" t="str">
        <f t="shared" si="9"/>
        <v/>
      </c>
      <c r="U24" s="282"/>
      <c r="W24" s="60" t="str">
        <f t="shared" si="22"/>
        <v/>
      </c>
      <c r="X24" s="60" t="str">
        <f t="shared" si="23"/>
        <v/>
      </c>
      <c r="Y24" s="7" t="str">
        <f t="shared" si="10"/>
        <v/>
      </c>
      <c r="Z24" s="283" t="str">
        <f t="shared" si="11"/>
        <v/>
      </c>
      <c r="AA24" s="284"/>
      <c r="AB24" s="60" t="str">
        <f t="shared" si="12"/>
        <v/>
      </c>
      <c r="AC24" s="59" t="str">
        <f t="shared" si="13"/>
        <v/>
      </c>
      <c r="AD24" s="285" t="str">
        <f t="shared" si="14"/>
        <v/>
      </c>
      <c r="AE24" s="289" t="str">
        <f t="shared" si="15"/>
        <v/>
      </c>
      <c r="AF24" s="297" t="str">
        <f t="shared" ca="1" si="21"/>
        <v/>
      </c>
      <c r="AG24" s="277" t="str">
        <f t="shared" si="16"/>
        <v/>
      </c>
      <c r="AH24" s="287" t="str">
        <f t="shared" si="17"/>
        <v/>
      </c>
      <c r="AI24" s="287" t="str">
        <f t="shared" si="18"/>
        <v/>
      </c>
      <c r="AJ24" s="7" t="str">
        <f t="shared" si="19"/>
        <v/>
      </c>
      <c r="AK24" s="292" t="str">
        <f t="shared" si="20"/>
        <v/>
      </c>
    </row>
    <row r="25" spans="4:37" x14ac:dyDescent="0.2">
      <c r="D25" s="275" t="str">
        <f t="shared" si="0"/>
        <v/>
      </c>
      <c r="E25" s="290"/>
      <c r="F25" s="290"/>
      <c r="G25" s="290"/>
      <c r="H25" s="290"/>
      <c r="I25" s="277" t="str">
        <f t="shared" si="1"/>
        <v/>
      </c>
      <c r="J25" s="277">
        <f t="shared" si="2"/>
        <v>0</v>
      </c>
      <c r="K25" s="278" t="str">
        <f t="shared" si="3"/>
        <v/>
      </c>
      <c r="M25" s="280" t="str">
        <f t="shared" si="4"/>
        <v/>
      </c>
      <c r="N25" s="281" t="str">
        <f t="shared" si="5"/>
        <v/>
      </c>
      <c r="O25" s="7" t="str">
        <f t="shared" si="6"/>
        <v/>
      </c>
      <c r="P25" s="277" t="str">
        <f t="shared" si="7"/>
        <v/>
      </c>
      <c r="S25" s="60" t="str">
        <f t="shared" si="8"/>
        <v/>
      </c>
      <c r="T25" s="60" t="str">
        <f t="shared" si="9"/>
        <v/>
      </c>
      <c r="U25" s="282"/>
      <c r="W25" s="60" t="str">
        <f t="shared" si="22"/>
        <v/>
      </c>
      <c r="X25" s="60" t="str">
        <f t="shared" si="23"/>
        <v/>
      </c>
      <c r="Y25" s="7" t="str">
        <f t="shared" si="10"/>
        <v/>
      </c>
      <c r="Z25" s="283" t="str">
        <f t="shared" si="11"/>
        <v/>
      </c>
      <c r="AA25" s="284"/>
      <c r="AB25" s="60" t="str">
        <f t="shared" si="12"/>
        <v/>
      </c>
      <c r="AC25" s="59" t="str">
        <f t="shared" si="13"/>
        <v/>
      </c>
      <c r="AD25" s="285" t="str">
        <f t="shared" si="14"/>
        <v/>
      </c>
      <c r="AE25" s="289" t="str">
        <f t="shared" si="15"/>
        <v/>
      </c>
      <c r="AF25" s="297" t="str">
        <f t="shared" ca="1" si="21"/>
        <v/>
      </c>
      <c r="AG25" s="277" t="str">
        <f t="shared" si="16"/>
        <v/>
      </c>
      <c r="AH25" s="287" t="str">
        <f t="shared" si="17"/>
        <v/>
      </c>
      <c r="AI25" s="287" t="str">
        <f t="shared" si="18"/>
        <v/>
      </c>
      <c r="AJ25" s="7" t="str">
        <f t="shared" si="19"/>
        <v/>
      </c>
      <c r="AK25" s="292" t="str">
        <f t="shared" si="20"/>
        <v/>
      </c>
    </row>
    <row r="26" spans="4:37" x14ac:dyDescent="0.2">
      <c r="D26" s="275" t="str">
        <f t="shared" si="0"/>
        <v/>
      </c>
      <c r="E26" s="290"/>
      <c r="F26" s="290"/>
      <c r="G26" s="290"/>
      <c r="H26" s="290"/>
      <c r="I26" s="277" t="str">
        <f t="shared" si="1"/>
        <v/>
      </c>
      <c r="J26" s="277">
        <f t="shared" si="2"/>
        <v>0</v>
      </c>
      <c r="K26" s="278" t="str">
        <f t="shared" si="3"/>
        <v/>
      </c>
      <c r="M26" s="280" t="str">
        <f t="shared" si="4"/>
        <v/>
      </c>
      <c r="N26" s="281" t="str">
        <f t="shared" si="5"/>
        <v/>
      </c>
      <c r="O26" s="7" t="str">
        <f t="shared" si="6"/>
        <v/>
      </c>
      <c r="P26" s="277" t="str">
        <f t="shared" si="7"/>
        <v/>
      </c>
      <c r="S26" s="60" t="str">
        <f t="shared" si="8"/>
        <v/>
      </c>
      <c r="T26" s="60" t="str">
        <f t="shared" si="9"/>
        <v/>
      </c>
      <c r="U26" s="282"/>
      <c r="W26" s="60" t="str">
        <f t="shared" si="22"/>
        <v/>
      </c>
      <c r="X26" s="60" t="str">
        <f t="shared" si="23"/>
        <v/>
      </c>
      <c r="Y26" s="7" t="str">
        <f t="shared" si="10"/>
        <v/>
      </c>
      <c r="Z26" s="283" t="str">
        <f t="shared" si="11"/>
        <v/>
      </c>
      <c r="AA26" s="284"/>
      <c r="AB26" s="60" t="str">
        <f t="shared" si="12"/>
        <v/>
      </c>
      <c r="AC26" s="59" t="str">
        <f t="shared" si="13"/>
        <v/>
      </c>
      <c r="AD26" s="285" t="str">
        <f t="shared" si="14"/>
        <v/>
      </c>
      <c r="AE26" s="289" t="str">
        <f t="shared" si="15"/>
        <v/>
      </c>
      <c r="AF26" s="297" t="str">
        <f t="shared" ca="1" si="21"/>
        <v/>
      </c>
      <c r="AG26" s="277" t="str">
        <f t="shared" si="16"/>
        <v/>
      </c>
      <c r="AH26" s="287" t="str">
        <f t="shared" si="17"/>
        <v/>
      </c>
      <c r="AI26" s="287" t="str">
        <f t="shared" si="18"/>
        <v/>
      </c>
      <c r="AJ26" s="7" t="str">
        <f t="shared" si="19"/>
        <v/>
      </c>
      <c r="AK26" s="292" t="str">
        <f t="shared" si="20"/>
        <v/>
      </c>
    </row>
    <row r="27" spans="4:37" x14ac:dyDescent="0.2">
      <c r="D27" s="275" t="str">
        <f t="shared" si="0"/>
        <v/>
      </c>
      <c r="E27" s="290"/>
      <c r="F27" s="290"/>
      <c r="G27" s="290"/>
      <c r="H27" s="290"/>
      <c r="I27" s="277" t="str">
        <f t="shared" si="1"/>
        <v/>
      </c>
      <c r="J27" s="277">
        <f t="shared" si="2"/>
        <v>0</v>
      </c>
      <c r="K27" s="278" t="str">
        <f t="shared" si="3"/>
        <v/>
      </c>
      <c r="M27" s="280" t="str">
        <f t="shared" si="4"/>
        <v/>
      </c>
      <c r="N27" s="281" t="str">
        <f t="shared" si="5"/>
        <v/>
      </c>
      <c r="O27" s="7" t="str">
        <f t="shared" si="6"/>
        <v/>
      </c>
      <c r="P27" s="277" t="str">
        <f t="shared" si="7"/>
        <v/>
      </c>
      <c r="S27" s="60" t="str">
        <f t="shared" si="8"/>
        <v/>
      </c>
      <c r="T27" s="60" t="str">
        <f t="shared" si="9"/>
        <v/>
      </c>
      <c r="U27" s="282"/>
      <c r="W27" s="60" t="str">
        <f t="shared" si="22"/>
        <v/>
      </c>
      <c r="X27" s="60" t="str">
        <f t="shared" si="23"/>
        <v/>
      </c>
      <c r="Y27" s="7" t="str">
        <f t="shared" si="10"/>
        <v/>
      </c>
      <c r="Z27" s="283" t="str">
        <f t="shared" si="11"/>
        <v/>
      </c>
      <c r="AA27" s="284"/>
      <c r="AB27" s="60" t="str">
        <f t="shared" si="12"/>
        <v/>
      </c>
      <c r="AC27" s="59" t="str">
        <f t="shared" si="13"/>
        <v/>
      </c>
      <c r="AD27" s="285" t="str">
        <f t="shared" si="14"/>
        <v/>
      </c>
      <c r="AE27" s="289" t="str">
        <f t="shared" si="15"/>
        <v/>
      </c>
      <c r="AF27" s="297" t="str">
        <f t="shared" ca="1" si="21"/>
        <v/>
      </c>
      <c r="AG27" s="277" t="str">
        <f t="shared" si="16"/>
        <v/>
      </c>
      <c r="AH27" s="287" t="str">
        <f t="shared" si="17"/>
        <v/>
      </c>
      <c r="AI27" s="287" t="str">
        <f t="shared" si="18"/>
        <v/>
      </c>
      <c r="AJ27" s="7" t="str">
        <f t="shared" si="19"/>
        <v/>
      </c>
      <c r="AK27" s="292" t="str">
        <f t="shared" si="20"/>
        <v/>
      </c>
    </row>
    <row r="28" spans="4:37" x14ac:dyDescent="0.2">
      <c r="D28" s="275" t="str">
        <f t="shared" si="0"/>
        <v/>
      </c>
      <c r="E28" s="290"/>
      <c r="F28" s="290"/>
      <c r="G28" s="290"/>
      <c r="H28" s="290"/>
      <c r="I28" s="277" t="str">
        <f t="shared" si="1"/>
        <v/>
      </c>
      <c r="J28" s="277">
        <f t="shared" si="2"/>
        <v>0</v>
      </c>
      <c r="K28" s="278" t="str">
        <f t="shared" si="3"/>
        <v/>
      </c>
      <c r="M28" s="280" t="str">
        <f t="shared" si="4"/>
        <v/>
      </c>
      <c r="N28" s="281" t="str">
        <f t="shared" si="5"/>
        <v/>
      </c>
      <c r="O28" s="7" t="str">
        <f t="shared" si="6"/>
        <v/>
      </c>
      <c r="P28" s="277" t="str">
        <f t="shared" si="7"/>
        <v/>
      </c>
      <c r="S28" s="60" t="str">
        <f t="shared" si="8"/>
        <v/>
      </c>
      <c r="T28" s="60" t="str">
        <f t="shared" si="9"/>
        <v/>
      </c>
      <c r="U28" s="282"/>
      <c r="W28" s="60" t="str">
        <f t="shared" si="22"/>
        <v/>
      </c>
      <c r="X28" s="60" t="str">
        <f t="shared" si="23"/>
        <v/>
      </c>
      <c r="Y28" s="7" t="str">
        <f t="shared" si="10"/>
        <v/>
      </c>
      <c r="Z28" s="283" t="str">
        <f t="shared" si="11"/>
        <v/>
      </c>
      <c r="AA28" s="284"/>
      <c r="AB28" s="60" t="str">
        <f t="shared" si="12"/>
        <v/>
      </c>
      <c r="AC28" s="59" t="str">
        <f t="shared" si="13"/>
        <v/>
      </c>
      <c r="AD28" s="285" t="str">
        <f t="shared" si="14"/>
        <v/>
      </c>
      <c r="AE28" s="289" t="str">
        <f t="shared" si="15"/>
        <v/>
      </c>
      <c r="AF28" s="297" t="str">
        <f t="shared" ca="1" si="21"/>
        <v/>
      </c>
      <c r="AG28" s="277" t="str">
        <f t="shared" si="16"/>
        <v/>
      </c>
      <c r="AH28" s="287" t="str">
        <f t="shared" si="17"/>
        <v/>
      </c>
      <c r="AI28" s="287" t="str">
        <f t="shared" si="18"/>
        <v/>
      </c>
      <c r="AJ28" s="7" t="str">
        <f t="shared" si="19"/>
        <v/>
      </c>
      <c r="AK28" s="292" t="str">
        <f t="shared" si="20"/>
        <v/>
      </c>
    </row>
    <row r="29" spans="4:37" x14ac:dyDescent="0.2">
      <c r="D29" s="275" t="str">
        <f t="shared" si="0"/>
        <v/>
      </c>
      <c r="E29" s="290"/>
      <c r="F29" s="290"/>
      <c r="G29" s="290"/>
      <c r="H29" s="290"/>
      <c r="I29" s="277" t="str">
        <f t="shared" si="1"/>
        <v/>
      </c>
      <c r="J29" s="277">
        <f t="shared" si="2"/>
        <v>0</v>
      </c>
      <c r="K29" s="278" t="str">
        <f t="shared" si="3"/>
        <v/>
      </c>
      <c r="M29" s="280" t="str">
        <f t="shared" si="4"/>
        <v/>
      </c>
      <c r="N29" s="281" t="str">
        <f t="shared" si="5"/>
        <v/>
      </c>
      <c r="O29" s="7" t="str">
        <f t="shared" si="6"/>
        <v/>
      </c>
      <c r="P29" s="277" t="str">
        <f t="shared" si="7"/>
        <v/>
      </c>
      <c r="S29" s="60" t="str">
        <f t="shared" si="8"/>
        <v/>
      </c>
      <c r="T29" s="60" t="str">
        <f t="shared" si="9"/>
        <v/>
      </c>
      <c r="U29" s="282"/>
      <c r="W29" s="60" t="str">
        <f t="shared" si="22"/>
        <v/>
      </c>
      <c r="X29" s="60" t="str">
        <f t="shared" si="23"/>
        <v/>
      </c>
      <c r="Y29" s="7" t="str">
        <f t="shared" si="10"/>
        <v/>
      </c>
      <c r="Z29" s="283" t="str">
        <f t="shared" si="11"/>
        <v/>
      </c>
      <c r="AA29" s="284"/>
      <c r="AB29" s="60" t="str">
        <f t="shared" si="12"/>
        <v/>
      </c>
      <c r="AC29" s="59" t="str">
        <f t="shared" si="13"/>
        <v/>
      </c>
      <c r="AD29" s="285" t="str">
        <f t="shared" si="14"/>
        <v/>
      </c>
      <c r="AE29" s="289" t="str">
        <f t="shared" si="15"/>
        <v/>
      </c>
      <c r="AF29" s="297" t="str">
        <f t="shared" ca="1" si="21"/>
        <v/>
      </c>
      <c r="AG29" s="277" t="str">
        <f t="shared" si="16"/>
        <v/>
      </c>
      <c r="AH29" s="287" t="str">
        <f t="shared" si="17"/>
        <v/>
      </c>
      <c r="AI29" s="287" t="str">
        <f t="shared" si="18"/>
        <v/>
      </c>
      <c r="AJ29" s="7" t="str">
        <f t="shared" si="19"/>
        <v/>
      </c>
      <c r="AK29" s="292" t="str">
        <f t="shared" si="20"/>
        <v/>
      </c>
    </row>
    <row r="30" spans="4:37" x14ac:dyDescent="0.2">
      <c r="D30" s="275" t="str">
        <f t="shared" si="0"/>
        <v/>
      </c>
      <c r="E30" s="290"/>
      <c r="F30" s="290"/>
      <c r="G30" s="290"/>
      <c r="H30" s="290"/>
      <c r="I30" s="277" t="str">
        <f t="shared" si="1"/>
        <v/>
      </c>
      <c r="J30" s="277">
        <f t="shared" si="2"/>
        <v>0</v>
      </c>
      <c r="K30" s="278" t="str">
        <f t="shared" si="3"/>
        <v/>
      </c>
      <c r="M30" s="280" t="str">
        <f t="shared" si="4"/>
        <v/>
      </c>
      <c r="N30" s="281" t="str">
        <f t="shared" si="5"/>
        <v/>
      </c>
      <c r="O30" s="7" t="str">
        <f t="shared" si="6"/>
        <v/>
      </c>
      <c r="P30" s="277" t="str">
        <f t="shared" si="7"/>
        <v/>
      </c>
      <c r="S30" s="60" t="str">
        <f t="shared" si="8"/>
        <v/>
      </c>
      <c r="T30" s="60" t="str">
        <f t="shared" si="9"/>
        <v/>
      </c>
      <c r="U30" s="282"/>
      <c r="W30" s="60" t="str">
        <f t="shared" si="22"/>
        <v/>
      </c>
      <c r="X30" s="60" t="str">
        <f t="shared" si="23"/>
        <v/>
      </c>
      <c r="Y30" s="7" t="str">
        <f t="shared" si="10"/>
        <v/>
      </c>
      <c r="Z30" s="283" t="str">
        <f t="shared" si="11"/>
        <v/>
      </c>
      <c r="AA30" s="284"/>
      <c r="AB30" s="60" t="str">
        <f t="shared" si="12"/>
        <v/>
      </c>
      <c r="AC30" s="59" t="str">
        <f t="shared" si="13"/>
        <v/>
      </c>
      <c r="AD30" s="285" t="str">
        <f t="shared" si="14"/>
        <v/>
      </c>
      <c r="AE30" s="289" t="str">
        <f t="shared" si="15"/>
        <v/>
      </c>
      <c r="AF30" s="297" t="str">
        <f t="shared" ca="1" si="21"/>
        <v/>
      </c>
      <c r="AG30" s="277" t="str">
        <f t="shared" si="16"/>
        <v/>
      </c>
      <c r="AH30" s="287" t="str">
        <f t="shared" si="17"/>
        <v/>
      </c>
      <c r="AI30" s="287" t="str">
        <f t="shared" si="18"/>
        <v/>
      </c>
      <c r="AJ30" s="7" t="str">
        <f t="shared" si="19"/>
        <v/>
      </c>
      <c r="AK30" s="292" t="str">
        <f t="shared" si="20"/>
        <v/>
      </c>
    </row>
    <row r="31" spans="4:37" x14ac:dyDescent="0.2">
      <c r="D31" s="275" t="str">
        <f t="shared" si="0"/>
        <v/>
      </c>
      <c r="E31" s="290"/>
      <c r="F31" s="290"/>
      <c r="G31" s="290"/>
      <c r="H31" s="290"/>
      <c r="I31" s="277" t="str">
        <f t="shared" si="1"/>
        <v/>
      </c>
      <c r="J31" s="277">
        <f t="shared" si="2"/>
        <v>0</v>
      </c>
      <c r="K31" s="278" t="str">
        <f t="shared" si="3"/>
        <v/>
      </c>
      <c r="M31" s="280" t="str">
        <f t="shared" si="4"/>
        <v/>
      </c>
      <c r="N31" s="281" t="str">
        <f t="shared" si="5"/>
        <v/>
      </c>
      <c r="O31" s="7" t="str">
        <f t="shared" si="6"/>
        <v/>
      </c>
      <c r="P31" s="277" t="str">
        <f t="shared" si="7"/>
        <v/>
      </c>
      <c r="S31" s="60" t="str">
        <f t="shared" si="8"/>
        <v/>
      </c>
      <c r="T31" s="60" t="str">
        <f t="shared" si="9"/>
        <v/>
      </c>
      <c r="U31" s="282"/>
      <c r="W31" s="60" t="str">
        <f t="shared" si="22"/>
        <v/>
      </c>
      <c r="X31" s="60" t="str">
        <f t="shared" si="23"/>
        <v/>
      </c>
      <c r="Y31" s="7" t="str">
        <f t="shared" si="10"/>
        <v/>
      </c>
      <c r="Z31" s="283" t="str">
        <f t="shared" si="11"/>
        <v/>
      </c>
      <c r="AA31" s="284"/>
      <c r="AB31" s="60" t="str">
        <f t="shared" si="12"/>
        <v/>
      </c>
      <c r="AC31" s="59" t="str">
        <f t="shared" si="13"/>
        <v/>
      </c>
      <c r="AD31" s="285" t="str">
        <f t="shared" si="14"/>
        <v/>
      </c>
      <c r="AE31" s="289" t="str">
        <f t="shared" si="15"/>
        <v/>
      </c>
      <c r="AF31" s="297" t="str">
        <f t="shared" ca="1" si="21"/>
        <v/>
      </c>
      <c r="AG31" s="277" t="str">
        <f t="shared" si="16"/>
        <v/>
      </c>
      <c r="AH31" s="287" t="str">
        <f t="shared" si="17"/>
        <v/>
      </c>
      <c r="AI31" s="287" t="str">
        <f t="shared" si="18"/>
        <v/>
      </c>
      <c r="AJ31" s="7" t="str">
        <f t="shared" si="19"/>
        <v/>
      </c>
      <c r="AK31" s="292" t="str">
        <f t="shared" si="20"/>
        <v/>
      </c>
    </row>
    <row r="32" spans="4:37" x14ac:dyDescent="0.2">
      <c r="D32" s="275" t="str">
        <f t="shared" si="0"/>
        <v/>
      </c>
      <c r="E32" s="290"/>
      <c r="F32" s="290"/>
      <c r="G32" s="290"/>
      <c r="H32" s="290"/>
      <c r="I32" s="277" t="str">
        <f t="shared" si="1"/>
        <v/>
      </c>
      <c r="J32" s="277">
        <f t="shared" si="2"/>
        <v>0</v>
      </c>
      <c r="K32" s="278" t="str">
        <f t="shared" si="3"/>
        <v/>
      </c>
      <c r="M32" s="280" t="str">
        <f t="shared" si="4"/>
        <v/>
      </c>
      <c r="N32" s="281" t="str">
        <f t="shared" si="5"/>
        <v/>
      </c>
      <c r="O32" s="7" t="str">
        <f t="shared" si="6"/>
        <v/>
      </c>
      <c r="P32" s="277" t="str">
        <f t="shared" si="7"/>
        <v/>
      </c>
      <c r="S32" s="60" t="str">
        <f t="shared" si="8"/>
        <v/>
      </c>
      <c r="T32" s="60" t="str">
        <f t="shared" si="9"/>
        <v/>
      </c>
      <c r="U32" s="282"/>
      <c r="W32" s="60" t="str">
        <f t="shared" si="22"/>
        <v/>
      </c>
      <c r="X32" s="60" t="str">
        <f t="shared" si="23"/>
        <v/>
      </c>
      <c r="Y32" s="7" t="str">
        <f t="shared" si="10"/>
        <v/>
      </c>
      <c r="Z32" s="283" t="str">
        <f t="shared" si="11"/>
        <v/>
      </c>
      <c r="AA32" s="284"/>
      <c r="AB32" s="60" t="str">
        <f t="shared" si="12"/>
        <v/>
      </c>
      <c r="AC32" s="59" t="str">
        <f t="shared" si="13"/>
        <v/>
      </c>
      <c r="AD32" s="285" t="str">
        <f t="shared" si="14"/>
        <v/>
      </c>
      <c r="AE32" s="289" t="str">
        <f t="shared" si="15"/>
        <v/>
      </c>
      <c r="AF32" s="297" t="str">
        <f t="shared" ca="1" si="21"/>
        <v/>
      </c>
      <c r="AG32" s="277" t="str">
        <f t="shared" si="16"/>
        <v/>
      </c>
      <c r="AH32" s="287" t="str">
        <f t="shared" si="17"/>
        <v/>
      </c>
      <c r="AI32" s="287" t="str">
        <f t="shared" si="18"/>
        <v/>
      </c>
      <c r="AJ32" s="7" t="str">
        <f t="shared" si="19"/>
        <v/>
      </c>
      <c r="AK32" s="292" t="str">
        <f t="shared" si="20"/>
        <v/>
      </c>
    </row>
    <row r="33" spans="1:37" x14ac:dyDescent="0.2">
      <c r="D33" s="275" t="str">
        <f t="shared" si="0"/>
        <v/>
      </c>
      <c r="E33" s="290"/>
      <c r="F33" s="290"/>
      <c r="G33" s="290"/>
      <c r="H33" s="290"/>
      <c r="I33" s="277" t="str">
        <f t="shared" si="1"/>
        <v/>
      </c>
      <c r="J33" s="277">
        <f t="shared" si="2"/>
        <v>0</v>
      </c>
      <c r="K33" s="278" t="str">
        <f t="shared" si="3"/>
        <v/>
      </c>
      <c r="M33" s="280" t="str">
        <f t="shared" si="4"/>
        <v/>
      </c>
      <c r="N33" s="281" t="str">
        <f t="shared" si="5"/>
        <v/>
      </c>
      <c r="O33" s="7" t="str">
        <f t="shared" si="6"/>
        <v/>
      </c>
      <c r="P33" s="277" t="str">
        <f t="shared" si="7"/>
        <v/>
      </c>
      <c r="S33" s="60" t="str">
        <f t="shared" si="8"/>
        <v/>
      </c>
      <c r="T33" s="60" t="str">
        <f t="shared" si="9"/>
        <v/>
      </c>
      <c r="U33" s="282"/>
      <c r="W33" s="60" t="str">
        <f t="shared" si="22"/>
        <v/>
      </c>
      <c r="X33" s="60" t="str">
        <f t="shared" si="23"/>
        <v/>
      </c>
      <c r="Y33" s="7" t="str">
        <f t="shared" si="10"/>
        <v/>
      </c>
      <c r="Z33" s="283" t="str">
        <f t="shared" si="11"/>
        <v/>
      </c>
      <c r="AA33" s="284"/>
      <c r="AB33" s="60" t="str">
        <f t="shared" si="12"/>
        <v/>
      </c>
      <c r="AC33" s="59" t="str">
        <f t="shared" si="13"/>
        <v/>
      </c>
      <c r="AD33" s="285" t="str">
        <f t="shared" si="14"/>
        <v/>
      </c>
      <c r="AE33" s="289" t="str">
        <f t="shared" si="15"/>
        <v/>
      </c>
      <c r="AF33" s="297" t="str">
        <f t="shared" ca="1" si="21"/>
        <v/>
      </c>
      <c r="AG33" s="277" t="str">
        <f t="shared" si="16"/>
        <v/>
      </c>
      <c r="AH33" s="287" t="str">
        <f t="shared" si="17"/>
        <v/>
      </c>
      <c r="AI33" s="287" t="str">
        <f t="shared" si="18"/>
        <v/>
      </c>
      <c r="AJ33" s="7" t="str">
        <f t="shared" si="19"/>
        <v/>
      </c>
      <c r="AK33" s="292" t="str">
        <f t="shared" si="20"/>
        <v/>
      </c>
    </row>
    <row r="34" spans="1:37" x14ac:dyDescent="0.2">
      <c r="D34" s="275" t="str">
        <f t="shared" ref="D34:D40" si="24">IF($B34="","",IF($C34="","",DATEDIF($B34,$C34,"D")))</f>
        <v/>
      </c>
      <c r="E34" s="290"/>
      <c r="F34" s="290"/>
      <c r="G34" s="290"/>
      <c r="H34" s="290"/>
      <c r="I34" s="277" t="str">
        <f t="shared" ref="I34:I40" si="25">IF($G34&amp;$H34="","",IF($E34="","",IF($G34="","0",SUMPRODUCT($G34,$D34))+IF($F34="","0",IF($H34="","0",SUMPRODUCT($H34,$D34)))))</f>
        <v/>
      </c>
      <c r="J34" s="277">
        <f t="shared" ref="J34:J40" si="26">IF($E34&amp;$F34="0","",SUM($E34:$F34))</f>
        <v>0</v>
      </c>
      <c r="K34" s="278" t="str">
        <f t="shared" ref="K34:K40" si="27">IF($D34="","",IF($J34="","",$D34*$J34))</f>
        <v/>
      </c>
      <c r="M34" s="280" t="str">
        <f t="shared" ref="M34:M40" si="28">IF($A34="","",IF(VLOOKUP($A34,Données,5,FALSE)="","",VLOOKUP($A34,Données,5,FALSE)))</f>
        <v/>
      </c>
      <c r="N34" s="281" t="str">
        <f t="shared" ref="N34:N40" si="29">IF($A34="","",IF(VLOOKUP($A34,Données,6,FALSE)="","",VLOOKUP($A34,Données,6,FALSE)))</f>
        <v/>
      </c>
      <c r="O34" s="7" t="str">
        <f t="shared" ref="O34:O40" si="30">IF($E34="","",IF($J34&gt;=60,$E34-3,IF($J34&gt;=42,$E34-2,IF($J34&gt;=21,$E34-1,$E34))))</f>
        <v/>
      </c>
      <c r="P34" s="277" t="str">
        <f t="shared" ref="P34:P40" si="31">IF($F34="","",$F34)</f>
        <v/>
      </c>
      <c r="S34" s="60" t="str">
        <f t="shared" ref="S34:S40" si="32">IF($Q34="","",VLOOKUP($Q34,Tarifs,2,FALSE))</f>
        <v/>
      </c>
      <c r="T34" s="60" t="str">
        <f t="shared" ref="T34:T40" si="33">IF($Q34="","",VLOOKUP($Q34,Tarifs,3,FALSE))</f>
        <v/>
      </c>
      <c r="U34" s="282"/>
      <c r="W34" s="60" t="str">
        <f t="shared" si="22"/>
        <v/>
      </c>
      <c r="X34" s="60" t="str">
        <f t="shared" si="23"/>
        <v/>
      </c>
      <c r="Y34" s="7" t="str">
        <f t="shared" ref="Y34:Y40" si="34">IF($L34="Annulé",0,(IF($E34="","",SUM($E34-$O34))))</f>
        <v/>
      </c>
      <c r="Z34" s="283" t="str">
        <f t="shared" ref="Z34:Z40" si="35">IF($Y34="","",IF($Q34="","0",IF($R34="","0",SUMPRODUCT($Y34,$R34,$S34)+IF($U34="","0",IF($V34="","0",SUMPRODUCT($Y34,$V34,$W34))))))</f>
        <v/>
      </c>
      <c r="AA34" s="284"/>
      <c r="AB34" s="60" t="str">
        <f t="shared" ref="AB34:AB40" si="36">IF($D34="","",IF($AA34="","",SUMPRODUCT($AA34,$D34,Taxe)))</f>
        <v/>
      </c>
      <c r="AC34" s="59" t="str">
        <f t="shared" ref="AC34:AC40" si="37">IF(L34="Annulé",0,(IF($A34="","",(IF($Q34="","0",IF($R34="","0",SUMPRODUCT($O34,$R34,$S34)+IF($P34="","0",SUMPRODUCT($P34,$R34,$T34))))+IF($U34="","0",IF($V34="","0",SUMPRODUCT($O34,$V34,$W34)+IF($P34="","0",SUMPRODUCT($P34,$V34,$X34))))))))</f>
        <v/>
      </c>
      <c r="AD34" s="285" t="str">
        <f t="shared" ref="AD34:AD40" si="38">IF($A34="","",((IF($G34="","0",IF($Q34="","0",IF($R34="","0",SUMPRODUCT($G34,$R34,$S34))))))+(IF($G34="","0",IF($U34="","0",IF($V34="","0",SUMPRODUCT($G34,$V34,$W34)))))+IF($F34="","0",IF($H34="","0",IF($Q34="","0",IF($R34="","0",SUMPRODUCT($H34,$R34,$T34))))+IF($F34="","0",(IF($H34="","0",IF($U34="","0",SUMPRODUCT($H34,$V34,$X34))))))-IF($AK34="",0,$AK34))</f>
        <v/>
      </c>
      <c r="AE34" s="289" t="str">
        <f t="shared" ref="AE34:AE40" si="39">IF($A34="","",$A34)</f>
        <v/>
      </c>
      <c r="AF34" s="297" t="str">
        <f t="shared" ca="1" si="21"/>
        <v/>
      </c>
      <c r="AG34" s="277" t="str">
        <f t="shared" ref="AG34:AG40" si="40">IF($D34="","",IF($AF34="","",+$D34-$AF34))</f>
        <v/>
      </c>
      <c r="AH34" s="287" t="str">
        <f t="shared" si="17"/>
        <v/>
      </c>
      <c r="AI34" s="287" t="str">
        <f t="shared" si="18"/>
        <v/>
      </c>
      <c r="AJ34" s="7" t="str">
        <f t="shared" si="19"/>
        <v/>
      </c>
      <c r="AK34" s="292" t="str">
        <f t="shared" si="20"/>
        <v/>
      </c>
    </row>
    <row r="35" spans="1:37" x14ac:dyDescent="0.2">
      <c r="D35" s="275" t="str">
        <f t="shared" si="24"/>
        <v/>
      </c>
      <c r="E35" s="290"/>
      <c r="F35" s="290"/>
      <c r="G35" s="290"/>
      <c r="H35" s="290"/>
      <c r="I35" s="277" t="str">
        <f t="shared" si="25"/>
        <v/>
      </c>
      <c r="J35" s="277">
        <f t="shared" si="26"/>
        <v>0</v>
      </c>
      <c r="K35" s="278" t="str">
        <f t="shared" si="27"/>
        <v/>
      </c>
      <c r="M35" s="280" t="str">
        <f t="shared" si="28"/>
        <v/>
      </c>
      <c r="N35" s="281" t="str">
        <f t="shared" si="29"/>
        <v/>
      </c>
      <c r="O35" s="7" t="str">
        <f t="shared" si="30"/>
        <v/>
      </c>
      <c r="P35" s="277" t="str">
        <f t="shared" si="31"/>
        <v/>
      </c>
      <c r="S35" s="60" t="str">
        <f t="shared" si="32"/>
        <v/>
      </c>
      <c r="T35" s="60" t="str">
        <f t="shared" si="33"/>
        <v/>
      </c>
      <c r="U35" s="282"/>
      <c r="W35" s="60" t="str">
        <f t="shared" si="22"/>
        <v/>
      </c>
      <c r="X35" s="60" t="str">
        <f t="shared" si="23"/>
        <v/>
      </c>
      <c r="Y35" s="7" t="str">
        <f t="shared" si="34"/>
        <v/>
      </c>
      <c r="Z35" s="283" t="str">
        <f t="shared" si="35"/>
        <v/>
      </c>
      <c r="AA35" s="284"/>
      <c r="AB35" s="60" t="str">
        <f t="shared" si="36"/>
        <v/>
      </c>
      <c r="AC35" s="59" t="str">
        <f t="shared" si="37"/>
        <v/>
      </c>
      <c r="AD35" s="285" t="str">
        <f t="shared" si="38"/>
        <v/>
      </c>
      <c r="AE35" s="289" t="str">
        <f t="shared" si="39"/>
        <v/>
      </c>
      <c r="AF35" s="297" t="str">
        <f t="shared" ca="1" si="21"/>
        <v/>
      </c>
      <c r="AG35" s="277" t="str">
        <f t="shared" si="40"/>
        <v/>
      </c>
      <c r="AH35" s="287" t="str">
        <f t="shared" si="17"/>
        <v/>
      </c>
      <c r="AI35" s="287" t="str">
        <f t="shared" si="18"/>
        <v/>
      </c>
      <c r="AJ35" s="7" t="str">
        <f t="shared" si="19"/>
        <v/>
      </c>
      <c r="AK35" s="292" t="str">
        <f t="shared" si="20"/>
        <v/>
      </c>
    </row>
    <row r="36" spans="1:37" x14ac:dyDescent="0.2">
      <c r="D36" s="275" t="str">
        <f t="shared" si="24"/>
        <v/>
      </c>
      <c r="E36" s="290"/>
      <c r="F36" s="290"/>
      <c r="G36" s="290"/>
      <c r="H36" s="290"/>
      <c r="I36" s="277" t="str">
        <f t="shared" si="25"/>
        <v/>
      </c>
      <c r="J36" s="277">
        <f t="shared" si="26"/>
        <v>0</v>
      </c>
      <c r="K36" s="278" t="str">
        <f t="shared" si="27"/>
        <v/>
      </c>
      <c r="M36" s="280" t="str">
        <f t="shared" si="28"/>
        <v/>
      </c>
      <c r="N36" s="281" t="str">
        <f t="shared" si="29"/>
        <v/>
      </c>
      <c r="O36" s="7" t="str">
        <f t="shared" si="30"/>
        <v/>
      </c>
      <c r="P36" s="277" t="str">
        <f t="shared" si="31"/>
        <v/>
      </c>
      <c r="S36" s="60" t="str">
        <f t="shared" si="32"/>
        <v/>
      </c>
      <c r="T36" s="60" t="str">
        <f t="shared" si="33"/>
        <v/>
      </c>
      <c r="U36" s="282"/>
      <c r="W36" s="60" t="str">
        <f t="shared" si="22"/>
        <v/>
      </c>
      <c r="X36" s="60" t="str">
        <f t="shared" si="23"/>
        <v/>
      </c>
      <c r="Y36" s="7" t="str">
        <f t="shared" si="34"/>
        <v/>
      </c>
      <c r="Z36" s="283" t="str">
        <f t="shared" si="35"/>
        <v/>
      </c>
      <c r="AA36" s="284"/>
      <c r="AB36" s="60" t="str">
        <f t="shared" si="36"/>
        <v/>
      </c>
      <c r="AC36" s="59" t="str">
        <f t="shared" si="37"/>
        <v/>
      </c>
      <c r="AD36" s="285" t="str">
        <f t="shared" si="38"/>
        <v/>
      </c>
      <c r="AE36" s="289" t="str">
        <f t="shared" si="39"/>
        <v/>
      </c>
      <c r="AF36" s="297" t="str">
        <f t="shared" ca="1" si="21"/>
        <v/>
      </c>
      <c r="AG36" s="277" t="str">
        <f t="shared" si="40"/>
        <v/>
      </c>
      <c r="AH36" s="287" t="str">
        <f t="shared" si="17"/>
        <v/>
      </c>
      <c r="AI36" s="287" t="str">
        <f t="shared" si="18"/>
        <v/>
      </c>
      <c r="AJ36" s="7" t="str">
        <f t="shared" si="19"/>
        <v/>
      </c>
      <c r="AK36" s="292" t="str">
        <f t="shared" si="20"/>
        <v/>
      </c>
    </row>
    <row r="37" spans="1:37" x14ac:dyDescent="0.2">
      <c r="D37" s="275" t="str">
        <f t="shared" si="24"/>
        <v/>
      </c>
      <c r="E37" s="290"/>
      <c r="F37" s="290"/>
      <c r="G37" s="290"/>
      <c r="H37" s="290"/>
      <c r="I37" s="277" t="str">
        <f t="shared" si="25"/>
        <v/>
      </c>
      <c r="J37" s="277">
        <f t="shared" si="26"/>
        <v>0</v>
      </c>
      <c r="K37" s="278" t="str">
        <f t="shared" si="27"/>
        <v/>
      </c>
      <c r="M37" s="280" t="str">
        <f t="shared" si="28"/>
        <v/>
      </c>
      <c r="N37" s="281" t="str">
        <f t="shared" si="29"/>
        <v/>
      </c>
      <c r="O37" s="7" t="str">
        <f t="shared" si="30"/>
        <v/>
      </c>
      <c r="P37" s="277" t="str">
        <f t="shared" si="31"/>
        <v/>
      </c>
      <c r="S37" s="60" t="str">
        <f t="shared" si="32"/>
        <v/>
      </c>
      <c r="T37" s="60" t="str">
        <f t="shared" si="33"/>
        <v/>
      </c>
      <c r="U37" s="282"/>
      <c r="W37" s="60" t="str">
        <f t="shared" si="22"/>
        <v/>
      </c>
      <c r="X37" s="60" t="str">
        <f t="shared" si="23"/>
        <v/>
      </c>
      <c r="Y37" s="7" t="str">
        <f t="shared" si="34"/>
        <v/>
      </c>
      <c r="Z37" s="283" t="str">
        <f t="shared" si="35"/>
        <v/>
      </c>
      <c r="AA37" s="284"/>
      <c r="AB37" s="60" t="str">
        <f t="shared" si="36"/>
        <v/>
      </c>
      <c r="AC37" s="59" t="str">
        <f t="shared" si="37"/>
        <v/>
      </c>
      <c r="AD37" s="285" t="str">
        <f t="shared" si="38"/>
        <v/>
      </c>
      <c r="AE37" s="289" t="str">
        <f t="shared" si="39"/>
        <v/>
      </c>
      <c r="AF37" s="297" t="str">
        <f t="shared" ca="1" si="21"/>
        <v/>
      </c>
      <c r="AG37" s="277" t="str">
        <f t="shared" si="40"/>
        <v/>
      </c>
      <c r="AH37" s="287" t="str">
        <f t="shared" si="17"/>
        <v/>
      </c>
      <c r="AI37" s="287" t="str">
        <f t="shared" si="18"/>
        <v/>
      </c>
      <c r="AJ37" s="7" t="str">
        <f t="shared" si="19"/>
        <v/>
      </c>
      <c r="AK37" s="292" t="str">
        <f t="shared" si="20"/>
        <v/>
      </c>
    </row>
    <row r="38" spans="1:37" x14ac:dyDescent="0.2">
      <c r="A38" s="314"/>
      <c r="D38" s="275" t="str">
        <f t="shared" si="24"/>
        <v/>
      </c>
      <c r="I38" s="277" t="str">
        <f t="shared" si="25"/>
        <v/>
      </c>
      <c r="J38" s="277">
        <f t="shared" si="26"/>
        <v>0</v>
      </c>
      <c r="K38" s="278" t="str">
        <f t="shared" si="27"/>
        <v/>
      </c>
      <c r="M38" s="280" t="str">
        <f t="shared" si="28"/>
        <v/>
      </c>
      <c r="N38" s="281" t="str">
        <f t="shared" si="29"/>
        <v/>
      </c>
      <c r="O38" s="7" t="str">
        <f t="shared" si="30"/>
        <v/>
      </c>
      <c r="P38" s="277" t="str">
        <f t="shared" si="31"/>
        <v/>
      </c>
      <c r="S38" s="60" t="str">
        <f t="shared" si="32"/>
        <v/>
      </c>
      <c r="T38" s="60" t="str">
        <f t="shared" si="33"/>
        <v/>
      </c>
      <c r="U38" s="282"/>
      <c r="W38" s="60" t="str">
        <f>IF($U38="","",VLOOKUP($U38,Tarifs,2,FALSE))</f>
        <v/>
      </c>
      <c r="X38" s="60" t="str">
        <f>IF($U38="","",VLOOKUP($U38,Tarifs,3,FALSE))</f>
        <v/>
      </c>
      <c r="Y38" s="7" t="str">
        <f t="shared" si="34"/>
        <v/>
      </c>
      <c r="Z38" s="283" t="str">
        <f t="shared" si="35"/>
        <v/>
      </c>
      <c r="AA38" s="284"/>
      <c r="AB38" s="60" t="str">
        <f t="shared" si="36"/>
        <v/>
      </c>
      <c r="AC38" s="59" t="str">
        <f t="shared" si="37"/>
        <v/>
      </c>
      <c r="AD38" s="285" t="str">
        <f t="shared" si="38"/>
        <v/>
      </c>
      <c r="AE38" s="286" t="str">
        <f t="shared" si="39"/>
        <v/>
      </c>
      <c r="AF38" s="297" t="str">
        <f t="shared" ca="1" si="21"/>
        <v/>
      </c>
      <c r="AG38" s="277" t="str">
        <f t="shared" si="40"/>
        <v/>
      </c>
      <c r="AH38" s="287" t="str">
        <f t="shared" si="17"/>
        <v/>
      </c>
      <c r="AI38" s="287" t="str">
        <f t="shared" si="18"/>
        <v/>
      </c>
      <c r="AJ38" s="7" t="str">
        <f t="shared" si="19"/>
        <v/>
      </c>
      <c r="AK38" s="292" t="str">
        <f t="shared" si="20"/>
        <v/>
      </c>
    </row>
    <row r="39" spans="1:37" x14ac:dyDescent="0.2">
      <c r="D39" s="275" t="str">
        <f t="shared" si="24"/>
        <v/>
      </c>
      <c r="E39" s="290"/>
      <c r="F39" s="290"/>
      <c r="G39" s="290"/>
      <c r="H39" s="290"/>
      <c r="I39" s="277" t="str">
        <f t="shared" si="25"/>
        <v/>
      </c>
      <c r="J39" s="277">
        <f t="shared" si="26"/>
        <v>0</v>
      </c>
      <c r="K39" s="278" t="str">
        <f t="shared" si="27"/>
        <v/>
      </c>
      <c r="M39" s="280" t="str">
        <f t="shared" si="28"/>
        <v/>
      </c>
      <c r="N39" s="281" t="str">
        <f t="shared" si="29"/>
        <v/>
      </c>
      <c r="O39" s="7" t="str">
        <f t="shared" si="30"/>
        <v/>
      </c>
      <c r="P39" s="277" t="str">
        <f t="shared" si="31"/>
        <v/>
      </c>
      <c r="S39" s="60" t="str">
        <f t="shared" si="32"/>
        <v/>
      </c>
      <c r="T39" s="60" t="str">
        <f t="shared" si="33"/>
        <v/>
      </c>
      <c r="U39" s="282"/>
      <c r="W39" s="60" t="str">
        <f>IF($U39="","",VLOOKUP($U39,Tarifs,2,FALSE))</f>
        <v/>
      </c>
      <c r="X39" s="60" t="str">
        <f>IF($U39="","",VLOOKUP($U39,Tarifs,3,FALSE))</f>
        <v/>
      </c>
      <c r="Y39" s="7" t="str">
        <f t="shared" si="34"/>
        <v/>
      </c>
      <c r="Z39" s="283" t="str">
        <f t="shared" si="35"/>
        <v/>
      </c>
      <c r="AA39" s="284"/>
      <c r="AB39" s="60" t="str">
        <f t="shared" si="36"/>
        <v/>
      </c>
      <c r="AC39" s="59" t="str">
        <f t="shared" si="37"/>
        <v/>
      </c>
      <c r="AD39" s="285" t="str">
        <f t="shared" si="38"/>
        <v/>
      </c>
      <c r="AE39" s="289" t="str">
        <f t="shared" si="39"/>
        <v/>
      </c>
      <c r="AF39" s="297" t="str">
        <f t="shared" ca="1" si="21"/>
        <v/>
      </c>
      <c r="AG39" s="277" t="str">
        <f t="shared" si="40"/>
        <v/>
      </c>
      <c r="AH39" s="287" t="str">
        <f t="shared" si="17"/>
        <v/>
      </c>
      <c r="AI39" s="287" t="str">
        <f t="shared" si="18"/>
        <v/>
      </c>
      <c r="AJ39" s="7" t="str">
        <f t="shared" si="19"/>
        <v/>
      </c>
      <c r="AK39" s="292" t="str">
        <f t="shared" si="20"/>
        <v/>
      </c>
    </row>
    <row r="40" spans="1:37" x14ac:dyDescent="0.2">
      <c r="D40" s="275" t="str">
        <f t="shared" si="24"/>
        <v/>
      </c>
      <c r="E40" s="290"/>
      <c r="F40" s="290"/>
      <c r="G40" s="290"/>
      <c r="H40" s="290"/>
      <c r="I40" s="277" t="str">
        <f t="shared" si="25"/>
        <v/>
      </c>
      <c r="J40" s="277">
        <f t="shared" si="26"/>
        <v>0</v>
      </c>
      <c r="K40" s="278" t="str">
        <f t="shared" si="27"/>
        <v/>
      </c>
      <c r="M40" s="280" t="str">
        <f t="shared" si="28"/>
        <v/>
      </c>
      <c r="N40" s="281" t="str">
        <f t="shared" si="29"/>
        <v/>
      </c>
      <c r="O40" s="7" t="str">
        <f t="shared" si="30"/>
        <v/>
      </c>
      <c r="P40" s="277" t="str">
        <f t="shared" si="31"/>
        <v/>
      </c>
      <c r="S40" s="60" t="str">
        <f t="shared" si="32"/>
        <v/>
      </c>
      <c r="T40" s="60" t="str">
        <f t="shared" si="33"/>
        <v/>
      </c>
      <c r="U40" s="282"/>
      <c r="W40" s="60" t="str">
        <f>IF($U40="","",VLOOKUP($U40,Tarifs,2,FALSE))</f>
        <v/>
      </c>
      <c r="X40" s="60" t="str">
        <f>IF($U40="","",VLOOKUP($U40,Tarifs,3,FALSE))</f>
        <v/>
      </c>
      <c r="Y40" s="7" t="str">
        <f t="shared" si="34"/>
        <v/>
      </c>
      <c r="Z40" s="283" t="str">
        <f t="shared" si="35"/>
        <v/>
      </c>
      <c r="AA40" s="284"/>
      <c r="AB40" s="60" t="str">
        <f t="shared" si="36"/>
        <v/>
      </c>
      <c r="AC40" s="59" t="str">
        <f t="shared" si="37"/>
        <v/>
      </c>
      <c r="AD40" s="285" t="str">
        <f t="shared" si="38"/>
        <v/>
      </c>
      <c r="AE40" s="289" t="str">
        <f t="shared" si="39"/>
        <v/>
      </c>
      <c r="AF40" s="297" t="str">
        <f t="shared" ca="1" si="21"/>
        <v/>
      </c>
      <c r="AG40" s="277" t="str">
        <f t="shared" si="40"/>
        <v/>
      </c>
      <c r="AH40" s="287" t="str">
        <f t="shared" si="17"/>
        <v/>
      </c>
      <c r="AI40" s="287" t="str">
        <f t="shared" si="18"/>
        <v/>
      </c>
      <c r="AJ40" s="7" t="str">
        <f t="shared" si="19"/>
        <v/>
      </c>
      <c r="AK40" s="292" t="str">
        <f t="shared" si="20"/>
        <v/>
      </c>
    </row>
    <row r="41" spans="1:37" x14ac:dyDescent="0.2">
      <c r="D41" s="275" t="str">
        <f>IF($B41="","",IF($C41="","",DATEDIF($B41,$C41,"D")))</f>
        <v/>
      </c>
      <c r="I41" s="277" t="str">
        <f>IF($G41&amp;$H41="","",IF($E41="","",IF($G41="","0",SUMPRODUCT($G41,$D41))+IF($F41="","0",IF($H41="","0",SUMPRODUCT($H41,$D41)))))</f>
        <v/>
      </c>
      <c r="J41" s="277">
        <f>IF($E41&amp;$F41="0","",SUM($E41:$F41))</f>
        <v>0</v>
      </c>
      <c r="K41" s="278" t="str">
        <f>IF($D41="","",IF($J41="","",$D41*$J41))</f>
        <v/>
      </c>
      <c r="M41" s="280" t="str">
        <f>IF($A41="","",IF(VLOOKUP($A41,Données,5,FALSE)="","",VLOOKUP($A41,Données,5,FALSE)))</f>
        <v/>
      </c>
      <c r="N41" s="281" t="str">
        <f>IF($A41="","",IF(VLOOKUP($A41,Données,6,FALSE)="","",VLOOKUP($A41,Données,6,FALSE)))</f>
        <v/>
      </c>
      <c r="O41" s="7" t="str">
        <f>IF($E41="","",IF($J41&gt;=60,$E41-3,IF($J41&gt;=42,$E41-2,IF($J41&gt;=21,$E41-1,$E41))))</f>
        <v/>
      </c>
      <c r="P41" s="277" t="str">
        <f>IF($F41="","",$F41)</f>
        <v/>
      </c>
      <c r="S41" s="60" t="str">
        <f>IF($Q41="","",VLOOKUP($Q41,Tarifs,2,FALSE))</f>
        <v/>
      </c>
      <c r="T41" s="60" t="str">
        <f>IF($Q41="","",VLOOKUP($Q41,Tarifs,3,FALSE))</f>
        <v/>
      </c>
      <c r="U41" s="282"/>
      <c r="W41" s="60" t="str">
        <f>IF($U41="","",VLOOKUP($U41,Tarifs,2,FALSE))</f>
        <v/>
      </c>
      <c r="X41" s="60" t="str">
        <f>IF($U41="","",VLOOKUP($U41,Tarifs,3,FALSE))</f>
        <v/>
      </c>
      <c r="Y41" s="7" t="str">
        <f>IF($L41="Annulé",0,(IF($E41="","",SUM($E41-$O41))))</f>
        <v/>
      </c>
      <c r="Z41" s="283" t="str">
        <f>IF($Y41="","",IF($Q41="","0",IF($R41="","0",SUMPRODUCT($Y41,$R41,$S41)+IF($U41="","0",IF($V41="","0",SUMPRODUCT($Y41,$V41,$W41))))))</f>
        <v/>
      </c>
      <c r="AA41" s="284"/>
      <c r="AB41" s="60" t="str">
        <f t="shared" ref="AB41" si="41">IF($D41="","",IF($AA41="","",SUMPRODUCT($AA41,$D41,Taxe)))</f>
        <v/>
      </c>
      <c r="AC41" s="59" t="str">
        <f>IF(L41="Annulé",0,(IF($A41="","",(IF($Q41="","0",IF($R41="","0",SUMPRODUCT($O41,$R41,$S41)+IF($P41="","0",SUMPRODUCT($P41,$R41,$T41))))+IF($U41="","0",IF($V41="","0",SUMPRODUCT($O41,$V41,$W41)+IF($P41="","0",SUMPRODUCT($P41,$V41,$X41))))))))</f>
        <v/>
      </c>
      <c r="AD41" s="285" t="str">
        <f>IF($A41="","",((IF($G41="","0",IF($Q41="","0",IF($R41="","0",SUMPRODUCT($G41,$R41,$S41))))))+(IF($G41="","0",IF($U41="","0",IF($V41="","0",SUMPRODUCT($G41,$V41,$W41)))))+IF($F41="","0",IF($H41="","0",IF($Q41="","0",IF($R41="","0",SUMPRODUCT($H41,$R41,$T41))))+IF($F41="","0",(IF($H41="","0",IF($U41="","0",SUMPRODUCT($H41,$V41,$X41))))))-IF($AK41="",0,$AK41))</f>
        <v/>
      </c>
      <c r="AE41" s="289" t="str">
        <f>IF($A41="","",$A41)</f>
        <v/>
      </c>
      <c r="AF41" s="315" t="str">
        <f ca="1">IF(MONTH($C41)=MONTH($B41),$D41,SUMPRODUCT(--(MONTH(ROW(INDIRECT($B41&amp;":"&amp;$C41)))=MONTH($B41))))</f>
        <v/>
      </c>
      <c r="AG41" s="277" t="str">
        <f>IF($D41="","",IF($AF41="","",+$D41-$AF41))</f>
        <v/>
      </c>
      <c r="AH41" s="287" t="str">
        <f>IF($AC41="","",IF($AG41=0,$AC41,($AC41/$D41)*$AF41))</f>
        <v/>
      </c>
      <c r="AI41" s="287" t="str">
        <f>IF($AC41="","",(IF(AG41=0,0,(AC41/D41)*AG41)))</f>
        <v/>
      </c>
      <c r="AJ41" s="7" t="str">
        <f>IF($L41="Annulé",SUM($E41-$O41),"")</f>
        <v/>
      </c>
      <c r="AK41" s="283" t="str">
        <f>IF($AJ41="","",IF($Q41="","0",IF($R41="","0",SUMPRODUCT($AJ41,$R41,$S41)+IF($U41="","0",IF($V41="","0",SUMPRODUCT($AJ41,$V41,$W41))))))</f>
        <v/>
      </c>
    </row>
  </sheetData>
  <sheetProtection formatCells="0" formatColumns="0" formatRows="0" selectLockedCells="1" sort="0" autoFilter="0" pivotTables="0"/>
  <phoneticPr fontId="5" type="noConversion"/>
  <conditionalFormatting sqref="L2:L40">
    <cfRule type="containsText" dxfId="138" priority="1" stopIfTrue="1" operator="containsText" text="Sous-réserve">
      <formula>NOT(ISERROR(SEARCH("Sous-réserve",L2)))</formula>
    </cfRule>
    <cfRule type="containsText" dxfId="137" priority="2" stopIfTrue="1" operator="containsText" text="Dem convention">
      <formula>NOT(ISERROR(SEARCH("Dem convention",L2)))</formula>
    </cfRule>
    <cfRule type="containsText" dxfId="136" priority="3" stopIfTrue="1" operator="containsText" text="Convention">
      <formula>NOT(ISERROR(SEARCH("Convention",L2)))</formula>
    </cfRule>
    <cfRule type="containsText" dxfId="135" priority="4" stopIfTrue="1" operator="containsText" text="Sans suite">
      <formula>NOT(ISERROR(SEARCH("Sans suite",L2)))</formula>
    </cfRule>
    <cfRule type="containsText" dxfId="134" priority="9" stopIfTrue="1" operator="containsText" text="Annulé">
      <formula>NOT(ISERROR(SEARCH("Annulé",L2)))</formula>
    </cfRule>
  </conditionalFormatting>
  <dataValidations count="3">
    <dataValidation type="list" allowBlank="1" showInputMessage="1" showErrorMessage="1" sqref="A2:A40">
      <formula1>Nom</formula1>
    </dataValidation>
    <dataValidation type="list" allowBlank="1" showInputMessage="1" showErrorMessage="1" sqref="L2:L40">
      <formula1>Statut</formula1>
    </dataValidation>
    <dataValidation type="list" allowBlank="1" showInputMessage="1" showErrorMessage="1" sqref="U2:U40 Q2:Q40">
      <formula1>Régime</formula1>
    </dataValidation>
  </dataValidations>
  <printOptions horizontalCentered="1"/>
  <pageMargins left="0.23622047244094491" right="0.23622047244094491" top="1.5748031496062993" bottom="0.74803149606299213" header="0.31496062992125984" footer="0.31496062992125984"/>
  <pageSetup paperSize="9" scale="37" fitToHeight="0" orientation="landscape" r:id="rId1"/>
  <headerFooter>
    <oddHeader>&amp;C&amp;F
&amp;G</oddHeader>
    <oddFooter>&amp;L&amp;D&amp;C&amp;"Times New Roman,Gras"CLP - ESCALE en Baie de Somme&amp;R&amp;A</oddFooter>
  </headerFooter>
  <ignoredErrors>
    <ignoredError sqref="AH15" formula="1"/>
  </ignoredErrors>
  <legacyDrawingHF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I35"/>
  <sheetViews>
    <sheetView showGridLines="0" showZeros="0" zoomScale="80" zoomScaleNormal="80" workbookViewId="0">
      <pane ySplit="5" topLeftCell="A6" activePane="bottomLeft" state="frozen"/>
      <selection activeCell="J22" sqref="J22"/>
      <selection pane="bottomLeft" activeCell="B2" sqref="B2:AF3"/>
    </sheetView>
  </sheetViews>
  <sheetFormatPr baseColWidth="10" defaultRowHeight="12.75" x14ac:dyDescent="0.2"/>
  <cols>
    <col min="1" max="1" width="50.83203125" style="25" customWidth="1"/>
    <col min="2" max="32" width="7.1640625" style="1" customWidth="1"/>
    <col min="33" max="33" width="15.83203125" style="4" customWidth="1"/>
    <col min="34" max="34" width="12" style="4"/>
    <col min="35" max="16384" width="12" style="1"/>
  </cols>
  <sheetData>
    <row r="1" spans="1:35" ht="20.100000000000001" customHeight="1" thickBot="1" x14ac:dyDescent="0.25">
      <c r="A1" s="11">
        <v>2018</v>
      </c>
      <c r="B1" s="333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I1" s="4"/>
    </row>
    <row r="2" spans="1:35" ht="20.100000000000001" customHeight="1" x14ac:dyDescent="0.2">
      <c r="A2" s="324"/>
      <c r="B2" s="327" t="s">
        <v>21</v>
      </c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9"/>
      <c r="AG2" s="323" t="s">
        <v>33</v>
      </c>
      <c r="AH2" s="8"/>
    </row>
    <row r="3" spans="1:35" ht="20.100000000000001" customHeight="1" thickBot="1" x14ac:dyDescent="0.25">
      <c r="A3" s="325"/>
      <c r="B3" s="330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2"/>
      <c r="AG3" s="323"/>
      <c r="AH3" s="8"/>
    </row>
    <row r="4" spans="1:35" s="2" customFormat="1" ht="20.100000000000001" customHeight="1" x14ac:dyDescent="0.2">
      <c r="A4" s="326"/>
      <c r="B4" s="6">
        <f>DATE(An,MONTH(1&amp;B2),1)</f>
        <v>43101</v>
      </c>
      <c r="C4" s="6">
        <f>B4+1</f>
        <v>43102</v>
      </c>
      <c r="D4" s="6">
        <f t="shared" ref="D4:AC4" si="0">C4+1</f>
        <v>43103</v>
      </c>
      <c r="E4" s="6">
        <f t="shared" si="0"/>
        <v>43104</v>
      </c>
      <c r="F4" s="6">
        <f t="shared" si="0"/>
        <v>43105</v>
      </c>
      <c r="G4" s="6">
        <f t="shared" si="0"/>
        <v>43106</v>
      </c>
      <c r="H4" s="6">
        <f t="shared" si="0"/>
        <v>43107</v>
      </c>
      <c r="I4" s="6">
        <f t="shared" si="0"/>
        <v>43108</v>
      </c>
      <c r="J4" s="6">
        <f t="shared" si="0"/>
        <v>43109</v>
      </c>
      <c r="K4" s="6">
        <f t="shared" si="0"/>
        <v>43110</v>
      </c>
      <c r="L4" s="6">
        <f t="shared" si="0"/>
        <v>43111</v>
      </c>
      <c r="M4" s="6">
        <f>L4+1</f>
        <v>43112</v>
      </c>
      <c r="N4" s="6">
        <f t="shared" si="0"/>
        <v>43113</v>
      </c>
      <c r="O4" s="6">
        <f>N4+1</f>
        <v>43114</v>
      </c>
      <c r="P4" s="6">
        <f t="shared" si="0"/>
        <v>43115</v>
      </c>
      <c r="Q4" s="6">
        <f t="shared" si="0"/>
        <v>43116</v>
      </c>
      <c r="R4" s="6">
        <f t="shared" si="0"/>
        <v>43117</v>
      </c>
      <c r="S4" s="6">
        <f t="shared" si="0"/>
        <v>43118</v>
      </c>
      <c r="T4" s="6">
        <f t="shared" si="0"/>
        <v>43119</v>
      </c>
      <c r="U4" s="6">
        <f t="shared" si="0"/>
        <v>43120</v>
      </c>
      <c r="V4" s="6">
        <f t="shared" si="0"/>
        <v>43121</v>
      </c>
      <c r="W4" s="6">
        <f t="shared" si="0"/>
        <v>43122</v>
      </c>
      <c r="X4" s="6">
        <f t="shared" si="0"/>
        <v>43123</v>
      </c>
      <c r="Y4" s="6">
        <f t="shared" si="0"/>
        <v>43124</v>
      </c>
      <c r="Z4" s="6">
        <f t="shared" si="0"/>
        <v>43125</v>
      </c>
      <c r="AA4" s="6">
        <f t="shared" si="0"/>
        <v>43126</v>
      </c>
      <c r="AB4" s="6">
        <f t="shared" si="0"/>
        <v>43127</v>
      </c>
      <c r="AC4" s="6">
        <f t="shared" si="0"/>
        <v>43128</v>
      </c>
      <c r="AD4" s="6">
        <f>IF(AC4=0,0,IF(MONTH(AC4)&lt;&gt;MONTH(AC4+1),0,AC4+1))</f>
        <v>43129</v>
      </c>
      <c r="AE4" s="6">
        <f>IF(AD4=0,0,IF(MONTH(AD4)&lt;&gt;MONTH(AD4+1),0,AD4+1))</f>
        <v>43130</v>
      </c>
      <c r="AF4" s="6">
        <f>IF(AE4=0,0,IF(MONTH(AE4)&lt;&gt;MONTH(AE4+1),0,AE4+1))</f>
        <v>43131</v>
      </c>
      <c r="AG4" s="7"/>
      <c r="AH4" s="4"/>
    </row>
    <row r="5" spans="1:35" s="2" customFormat="1" ht="20.100000000000001" customHeight="1" x14ac:dyDescent="0.2">
      <c r="A5" s="14" t="s">
        <v>26</v>
      </c>
      <c r="B5" s="13">
        <f t="shared" ref="B5:AF5" si="1">B4</f>
        <v>43101</v>
      </c>
      <c r="C5" s="13">
        <f t="shared" si="1"/>
        <v>43102</v>
      </c>
      <c r="D5" s="13">
        <f t="shared" si="1"/>
        <v>43103</v>
      </c>
      <c r="E5" s="13">
        <f t="shared" si="1"/>
        <v>43104</v>
      </c>
      <c r="F5" s="13">
        <f t="shared" si="1"/>
        <v>43105</v>
      </c>
      <c r="G5" s="13">
        <f t="shared" si="1"/>
        <v>43106</v>
      </c>
      <c r="H5" s="13">
        <f t="shared" si="1"/>
        <v>43107</v>
      </c>
      <c r="I5" s="13">
        <f t="shared" si="1"/>
        <v>43108</v>
      </c>
      <c r="J5" s="13">
        <f t="shared" si="1"/>
        <v>43109</v>
      </c>
      <c r="K5" s="13">
        <f t="shared" si="1"/>
        <v>43110</v>
      </c>
      <c r="L5" s="13">
        <f t="shared" si="1"/>
        <v>43111</v>
      </c>
      <c r="M5" s="13">
        <f t="shared" si="1"/>
        <v>43112</v>
      </c>
      <c r="N5" s="13">
        <f t="shared" si="1"/>
        <v>43113</v>
      </c>
      <c r="O5" s="13">
        <f t="shared" si="1"/>
        <v>43114</v>
      </c>
      <c r="P5" s="13">
        <f t="shared" si="1"/>
        <v>43115</v>
      </c>
      <c r="Q5" s="13">
        <f t="shared" si="1"/>
        <v>43116</v>
      </c>
      <c r="R5" s="13">
        <f t="shared" si="1"/>
        <v>43117</v>
      </c>
      <c r="S5" s="13">
        <f t="shared" si="1"/>
        <v>43118</v>
      </c>
      <c r="T5" s="13">
        <f t="shared" si="1"/>
        <v>43119</v>
      </c>
      <c r="U5" s="13">
        <f t="shared" si="1"/>
        <v>43120</v>
      </c>
      <c r="V5" s="13">
        <f t="shared" si="1"/>
        <v>43121</v>
      </c>
      <c r="W5" s="13">
        <f t="shared" si="1"/>
        <v>43122</v>
      </c>
      <c r="X5" s="13">
        <f t="shared" si="1"/>
        <v>43123</v>
      </c>
      <c r="Y5" s="13">
        <f t="shared" si="1"/>
        <v>43124</v>
      </c>
      <c r="Z5" s="13">
        <f t="shared" si="1"/>
        <v>43125</v>
      </c>
      <c r="AA5" s="13">
        <f t="shared" si="1"/>
        <v>43126</v>
      </c>
      <c r="AB5" s="13">
        <f t="shared" si="1"/>
        <v>43127</v>
      </c>
      <c r="AC5" s="13">
        <f t="shared" si="1"/>
        <v>43128</v>
      </c>
      <c r="AD5" s="13">
        <f t="shared" si="1"/>
        <v>43129</v>
      </c>
      <c r="AE5" s="13">
        <f t="shared" si="1"/>
        <v>43130</v>
      </c>
      <c r="AF5" s="13">
        <f t="shared" si="1"/>
        <v>43131</v>
      </c>
      <c r="AG5" s="7"/>
      <c r="AH5" s="4"/>
    </row>
    <row r="6" spans="1:35" s="2" customFormat="1" ht="20.100000000000001" customHeight="1" x14ac:dyDescent="0.2">
      <c r="A6" s="3" t="s">
        <v>292</v>
      </c>
      <c r="B6" s="18">
        <v>1</v>
      </c>
      <c r="C6" s="18">
        <v>1</v>
      </c>
      <c r="D6" s="18">
        <v>1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21">
        <f>COUNT(B6:AF6)-1</f>
        <v>2</v>
      </c>
      <c r="AH6" s="9"/>
    </row>
    <row r="7" spans="1:35" s="2" customFormat="1" ht="20.100000000000001" customHeight="1" x14ac:dyDescent="0.2">
      <c r="A7" s="3" t="s">
        <v>293</v>
      </c>
      <c r="B7" s="18"/>
      <c r="C7" s="18"/>
      <c r="D7" s="18">
        <v>2</v>
      </c>
      <c r="E7" s="18">
        <v>2</v>
      </c>
      <c r="F7" s="18">
        <v>2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21">
        <f>COUNT(B7:AF7)-1</f>
        <v>2</v>
      </c>
    </row>
    <row r="8" spans="1:35" s="2" customFormat="1" ht="20.100000000000001" customHeight="1" x14ac:dyDescent="0.2">
      <c r="A8" s="3" t="s">
        <v>288</v>
      </c>
      <c r="B8" s="18"/>
      <c r="C8" s="18"/>
      <c r="D8" s="18"/>
      <c r="E8" s="18"/>
      <c r="F8" s="18"/>
      <c r="G8" s="18"/>
      <c r="H8" s="18"/>
      <c r="I8" s="18"/>
      <c r="J8" s="18"/>
      <c r="K8" s="18">
        <v>1</v>
      </c>
      <c r="L8" s="18">
        <v>1</v>
      </c>
      <c r="M8" s="18">
        <v>1</v>
      </c>
      <c r="N8" s="18">
        <v>1</v>
      </c>
      <c r="O8" s="18">
        <v>1</v>
      </c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21">
        <f>COUNT(B8:AF8)-1</f>
        <v>4</v>
      </c>
    </row>
    <row r="9" spans="1:35" s="2" customFormat="1" ht="20.100000000000001" customHeight="1" x14ac:dyDescent="0.2">
      <c r="A9" s="3" t="s">
        <v>289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>
        <v>2</v>
      </c>
      <c r="AG9" s="21">
        <f>COUNT(B9:AF9)</f>
        <v>1</v>
      </c>
    </row>
    <row r="10" spans="1:35" s="2" customFormat="1" ht="20.100000000000001" hidden="1" customHeight="1" x14ac:dyDescent="0.2">
      <c r="A10" s="3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21"/>
    </row>
    <row r="11" spans="1:35" ht="20.100000000000001" hidden="1" customHeight="1" x14ac:dyDescent="0.2">
      <c r="A11" s="3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21"/>
      <c r="AH11" s="2"/>
      <c r="AI11" s="5"/>
    </row>
    <row r="12" spans="1:35" ht="20.100000000000001" hidden="1" customHeight="1" x14ac:dyDescent="0.2">
      <c r="A12" s="3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21"/>
      <c r="AH12" s="2"/>
    </row>
    <row r="13" spans="1:35" ht="20.100000000000001" hidden="1" customHeight="1" x14ac:dyDescent="0.2">
      <c r="A13" s="3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21"/>
      <c r="AH13" s="2"/>
    </row>
    <row r="14" spans="1:35" ht="20.100000000000001" hidden="1" customHeight="1" x14ac:dyDescent="0.2">
      <c r="A14" s="3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21"/>
      <c r="AH14" s="2"/>
    </row>
    <row r="15" spans="1:35" ht="20.100000000000001" hidden="1" customHeight="1" x14ac:dyDescent="0.2">
      <c r="A15" s="3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21"/>
      <c r="AH15" s="2"/>
    </row>
    <row r="16" spans="1:35" ht="20.100000000000001" hidden="1" customHeight="1" x14ac:dyDescent="0.2">
      <c r="A16" s="3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21"/>
      <c r="AH16" s="2"/>
    </row>
    <row r="17" spans="1:34" ht="20.100000000000001" hidden="1" customHeight="1" x14ac:dyDescent="0.2">
      <c r="A17" s="3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21"/>
      <c r="AH17" s="2"/>
    </row>
    <row r="18" spans="1:34" ht="20.100000000000001" hidden="1" customHeight="1" x14ac:dyDescent="0.2">
      <c r="A18" s="3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21"/>
      <c r="AH18" s="2"/>
    </row>
    <row r="19" spans="1:34" ht="20.100000000000001" hidden="1" customHeight="1" x14ac:dyDescent="0.2">
      <c r="A19" s="3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21"/>
      <c r="AH19" s="2"/>
    </row>
    <row r="20" spans="1:34" ht="20.100000000000001" hidden="1" customHeight="1" x14ac:dyDescent="0.2">
      <c r="A20" s="3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21"/>
      <c r="AH20" s="2"/>
    </row>
    <row r="21" spans="1:34" ht="20.100000000000001" hidden="1" customHeight="1" x14ac:dyDescent="0.2">
      <c r="A21" s="3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21"/>
      <c r="AH21" s="2"/>
    </row>
    <row r="22" spans="1:34" ht="20.100000000000001" hidden="1" customHeight="1" x14ac:dyDescent="0.2">
      <c r="A22" s="3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21"/>
      <c r="AH22" s="2"/>
    </row>
    <row r="23" spans="1:34" ht="20.100000000000001" hidden="1" customHeight="1" x14ac:dyDescent="0.2">
      <c r="A23" s="3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21"/>
      <c r="AH23" s="2"/>
    </row>
    <row r="24" spans="1:34" ht="20.100000000000001" hidden="1" customHeight="1" x14ac:dyDescent="0.2">
      <c r="A24" s="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21"/>
      <c r="AH24" s="2"/>
    </row>
    <row r="25" spans="1:34" ht="20.100000000000001" hidden="1" customHeight="1" x14ac:dyDescent="0.2">
      <c r="A25" s="3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21"/>
      <c r="AH25" s="2"/>
    </row>
    <row r="26" spans="1:34" ht="20.100000000000001" hidden="1" customHeight="1" x14ac:dyDescent="0.2">
      <c r="A26" s="3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21"/>
      <c r="AH26" s="2"/>
    </row>
    <row r="27" spans="1:34" ht="20.100000000000001" hidden="1" customHeight="1" x14ac:dyDescent="0.2">
      <c r="A27" s="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21"/>
      <c r="AH27" s="2"/>
    </row>
    <row r="28" spans="1:34" ht="20.100000000000001" hidden="1" customHeight="1" x14ac:dyDescent="0.2">
      <c r="A28" s="3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21"/>
      <c r="AH28" s="2"/>
    </row>
    <row r="29" spans="1:34" ht="20.100000000000001" hidden="1" customHeight="1" x14ac:dyDescent="0.2">
      <c r="A29" s="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21"/>
      <c r="AH29" s="2"/>
    </row>
    <row r="30" spans="1:34" ht="20.100000000000001" hidden="1" customHeight="1" x14ac:dyDescent="0.2">
      <c r="A30" s="3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21"/>
      <c r="AH30" s="2"/>
    </row>
    <row r="31" spans="1:34" ht="20.100000000000001" customHeight="1" x14ac:dyDescent="0.2">
      <c r="A31" s="10" t="s">
        <v>34</v>
      </c>
      <c r="B31" s="23">
        <f t="shared" ref="B31:AF31" ca="1" si="2">SUMPRODUCT((B$5&gt;=Debut)*(B$5&lt;Fin)*(Profil&lt;&gt;"Annulé")*(Profil&lt;&gt;"Sans suite")*Pax)+SUMPRODUCT((B$5&gt;=Debut_2)*(B$5&lt;Fin_2)*(Profil_2&lt;&gt;"Annulé")*(Profil_2&lt;&gt;"Sans suite")*Pax_2)</f>
        <v>50</v>
      </c>
      <c r="C31" s="23">
        <f t="shared" ca="1" si="2"/>
        <v>50</v>
      </c>
      <c r="D31" s="23">
        <f t="shared" ca="1" si="2"/>
        <v>55</v>
      </c>
      <c r="E31" s="23">
        <f t="shared" ca="1" si="2"/>
        <v>55</v>
      </c>
      <c r="F31" s="23">
        <f t="shared" ca="1" si="2"/>
        <v>0</v>
      </c>
      <c r="G31" s="23">
        <f t="shared" ca="1" si="2"/>
        <v>0</v>
      </c>
      <c r="H31" s="23">
        <f t="shared" ca="1" si="2"/>
        <v>0</v>
      </c>
      <c r="I31" s="23">
        <f t="shared" ca="1" si="2"/>
        <v>0</v>
      </c>
      <c r="J31" s="23">
        <f t="shared" ca="1" si="2"/>
        <v>0</v>
      </c>
      <c r="K31" s="23">
        <f t="shared" ca="1" si="2"/>
        <v>41</v>
      </c>
      <c r="L31" s="23">
        <f t="shared" ca="1" si="2"/>
        <v>41</v>
      </c>
      <c r="M31" s="23">
        <f t="shared" ca="1" si="2"/>
        <v>41</v>
      </c>
      <c r="N31" s="23">
        <f t="shared" ca="1" si="2"/>
        <v>41</v>
      </c>
      <c r="O31" s="23">
        <f t="shared" ca="1" si="2"/>
        <v>0</v>
      </c>
      <c r="P31" s="23">
        <f t="shared" ca="1" si="2"/>
        <v>0</v>
      </c>
      <c r="Q31" s="23">
        <f t="shared" ca="1" si="2"/>
        <v>0</v>
      </c>
      <c r="R31" s="23">
        <f t="shared" ca="1" si="2"/>
        <v>0</v>
      </c>
      <c r="S31" s="23">
        <f t="shared" ca="1" si="2"/>
        <v>0</v>
      </c>
      <c r="T31" s="23">
        <f t="shared" ca="1" si="2"/>
        <v>0</v>
      </c>
      <c r="U31" s="23">
        <f t="shared" ca="1" si="2"/>
        <v>0</v>
      </c>
      <c r="V31" s="23">
        <f t="shared" ca="1" si="2"/>
        <v>0</v>
      </c>
      <c r="W31" s="23">
        <f t="shared" ca="1" si="2"/>
        <v>0</v>
      </c>
      <c r="X31" s="23">
        <f t="shared" ca="1" si="2"/>
        <v>0</v>
      </c>
      <c r="Y31" s="23">
        <f t="shared" ca="1" si="2"/>
        <v>0</v>
      </c>
      <c r="Z31" s="23">
        <f t="shared" ca="1" si="2"/>
        <v>0</v>
      </c>
      <c r="AA31" s="23">
        <f t="shared" ca="1" si="2"/>
        <v>0</v>
      </c>
      <c r="AB31" s="23">
        <f t="shared" ca="1" si="2"/>
        <v>0</v>
      </c>
      <c r="AC31" s="23">
        <f t="shared" ca="1" si="2"/>
        <v>0</v>
      </c>
      <c r="AD31" s="23">
        <f t="shared" ca="1" si="2"/>
        <v>0</v>
      </c>
      <c r="AE31" s="23">
        <f t="shared" ca="1" si="2"/>
        <v>0</v>
      </c>
      <c r="AF31" s="23">
        <f t="shared" ca="1" si="2"/>
        <v>12</v>
      </c>
      <c r="AG31" s="19"/>
      <c r="AH31" s="2"/>
    </row>
    <row r="32" spans="1:34" ht="20.100000000000001" customHeight="1" x14ac:dyDescent="0.2">
      <c r="A32" s="20" t="s">
        <v>30</v>
      </c>
      <c r="B32" s="175">
        <f ca="1">B$31/60</f>
        <v>0.83333333333333337</v>
      </c>
      <c r="C32" s="175">
        <f t="shared" ref="C32:AF32" ca="1" si="3">C$31/60</f>
        <v>0.83333333333333337</v>
      </c>
      <c r="D32" s="175">
        <f t="shared" ca="1" si="3"/>
        <v>0.91666666666666663</v>
      </c>
      <c r="E32" s="175">
        <f t="shared" ca="1" si="3"/>
        <v>0.91666666666666663</v>
      </c>
      <c r="F32" s="175">
        <f t="shared" ca="1" si="3"/>
        <v>0</v>
      </c>
      <c r="G32" s="175">
        <f t="shared" ca="1" si="3"/>
        <v>0</v>
      </c>
      <c r="H32" s="175">
        <f t="shared" ca="1" si="3"/>
        <v>0</v>
      </c>
      <c r="I32" s="175">
        <f t="shared" ca="1" si="3"/>
        <v>0</v>
      </c>
      <c r="J32" s="175">
        <f t="shared" ca="1" si="3"/>
        <v>0</v>
      </c>
      <c r="K32" s="175">
        <f t="shared" ca="1" si="3"/>
        <v>0.68333333333333335</v>
      </c>
      <c r="L32" s="175">
        <f t="shared" ca="1" si="3"/>
        <v>0.68333333333333335</v>
      </c>
      <c r="M32" s="175">
        <f t="shared" ca="1" si="3"/>
        <v>0.68333333333333335</v>
      </c>
      <c r="N32" s="175">
        <f t="shared" ca="1" si="3"/>
        <v>0.68333333333333335</v>
      </c>
      <c r="O32" s="175">
        <f t="shared" ca="1" si="3"/>
        <v>0</v>
      </c>
      <c r="P32" s="175">
        <f t="shared" ca="1" si="3"/>
        <v>0</v>
      </c>
      <c r="Q32" s="175">
        <f t="shared" ca="1" si="3"/>
        <v>0</v>
      </c>
      <c r="R32" s="175">
        <f t="shared" ca="1" si="3"/>
        <v>0</v>
      </c>
      <c r="S32" s="175">
        <f t="shared" ca="1" si="3"/>
        <v>0</v>
      </c>
      <c r="T32" s="175">
        <f t="shared" ca="1" si="3"/>
        <v>0</v>
      </c>
      <c r="U32" s="175">
        <f t="shared" ca="1" si="3"/>
        <v>0</v>
      </c>
      <c r="V32" s="175">
        <f t="shared" ca="1" si="3"/>
        <v>0</v>
      </c>
      <c r="W32" s="175">
        <f t="shared" ca="1" si="3"/>
        <v>0</v>
      </c>
      <c r="X32" s="175">
        <f t="shared" ca="1" si="3"/>
        <v>0</v>
      </c>
      <c r="Y32" s="175">
        <f t="shared" ca="1" si="3"/>
        <v>0</v>
      </c>
      <c r="Z32" s="175">
        <f t="shared" ca="1" si="3"/>
        <v>0</v>
      </c>
      <c r="AA32" s="175">
        <f t="shared" ca="1" si="3"/>
        <v>0</v>
      </c>
      <c r="AB32" s="175">
        <f t="shared" ca="1" si="3"/>
        <v>0</v>
      </c>
      <c r="AC32" s="175">
        <f t="shared" ca="1" si="3"/>
        <v>0</v>
      </c>
      <c r="AD32" s="22">
        <f t="shared" ca="1" si="3"/>
        <v>0</v>
      </c>
      <c r="AE32" s="22">
        <f t="shared" ca="1" si="3"/>
        <v>0</v>
      </c>
      <c r="AF32" s="22">
        <f t="shared" ca="1" si="3"/>
        <v>0.2</v>
      </c>
    </row>
    <row r="33" spans="10:33" ht="20.100000000000001" customHeight="1" thickBot="1" x14ac:dyDescent="0.25"/>
    <row r="34" spans="10:33" ht="30" customHeight="1" thickBot="1" x14ac:dyDescent="0.25">
      <c r="J34" s="334" t="s">
        <v>44</v>
      </c>
      <c r="K34" s="335"/>
      <c r="L34" s="336"/>
      <c r="N34" s="343"/>
      <c r="O34" s="325"/>
      <c r="P34" s="325"/>
      <c r="R34" s="334" t="s">
        <v>42</v>
      </c>
      <c r="S34" s="335"/>
      <c r="T34" s="336"/>
      <c r="U34" s="25"/>
      <c r="V34" s="25"/>
      <c r="Z34" s="25"/>
      <c r="AA34" s="25"/>
      <c r="AB34" s="25"/>
      <c r="AC34" s="25"/>
      <c r="AD34" s="25"/>
      <c r="AE34" s="25"/>
      <c r="AG34" s="83"/>
    </row>
    <row r="35" spans="10:33" ht="20.100000000000001" customHeight="1" thickBot="1" x14ac:dyDescent="0.25">
      <c r="J35" s="340">
        <f ca="1">SUM(INDIRECT("B31:"&amp;ADDRESS(31,DAY(DATE(An,MONTH(B4)+1,0))+1)))</f>
        <v>386</v>
      </c>
      <c r="K35" s="341"/>
      <c r="L35" s="342"/>
      <c r="N35" s="325"/>
      <c r="O35" s="325"/>
      <c r="P35" s="325"/>
      <c r="R35" s="337">
        <f ca="1">AVERAGE(INDIRECT("B32:"&amp;ADDRESS(32,DAY(DATE(An,MONTH(B4)+1,0))+1)))</f>
        <v>0.20752688172043016</v>
      </c>
      <c r="S35" s="338"/>
      <c r="T35" s="339"/>
      <c r="U35" s="25"/>
      <c r="V35" s="25"/>
      <c r="Z35" s="25"/>
      <c r="AA35" s="25"/>
      <c r="AB35" s="25"/>
      <c r="AC35" s="25"/>
      <c r="AD35" s="25"/>
      <c r="AE35" s="25"/>
    </row>
  </sheetData>
  <mergeCells count="9">
    <mergeCell ref="R35:T35"/>
    <mergeCell ref="J34:L34"/>
    <mergeCell ref="J35:L35"/>
    <mergeCell ref="N34:P35"/>
    <mergeCell ref="AG2:AG3"/>
    <mergeCell ref="A2:A4"/>
    <mergeCell ref="B2:AF3"/>
    <mergeCell ref="B1:AF1"/>
    <mergeCell ref="R34:T34"/>
  </mergeCells>
  <phoneticPr fontId="0" type="noConversion"/>
  <conditionalFormatting sqref="B4:AF5">
    <cfRule type="expression" dxfId="70" priority="15" stopIfTrue="1">
      <formula>WEEKDAY(B$4,2)=6</formula>
    </cfRule>
  </conditionalFormatting>
  <conditionalFormatting sqref="B4:AF30">
    <cfRule type="expression" dxfId="69" priority="16" stopIfTrue="1">
      <formula>COUNTIF(Ferie,B$4)</formula>
    </cfRule>
    <cfRule type="expression" dxfId="68" priority="17" stopIfTrue="1">
      <formula>WEEKDAY(B$4,2)=7</formula>
    </cfRule>
  </conditionalFormatting>
  <conditionalFormatting sqref="B6:AF30">
    <cfRule type="cellIs" dxfId="67" priority="1" stopIfTrue="1" operator="equal">
      <formula>1</formula>
    </cfRule>
    <cfRule type="cellIs" dxfId="66" priority="2" stopIfTrue="1" operator="equal">
      <formula>2</formula>
    </cfRule>
    <cfRule type="cellIs" dxfId="65" priority="3" stopIfTrue="1" operator="equal">
      <formula>3</formula>
    </cfRule>
    <cfRule type="cellIs" dxfId="64" priority="4" stopIfTrue="1" operator="equal">
      <formula>4</formula>
    </cfRule>
    <cfRule type="cellIs" dxfId="63" priority="5" stopIfTrue="1" operator="equal">
      <formula>5</formula>
    </cfRule>
  </conditionalFormatting>
  <conditionalFormatting sqref="B31:AF31">
    <cfRule type="cellIs" dxfId="62" priority="7" stopIfTrue="1" operator="greaterThan">
      <formula>60</formula>
    </cfRule>
  </conditionalFormatting>
  <conditionalFormatting sqref="B32:AF32">
    <cfRule type="cellIs" dxfId="61" priority="8" stopIfTrue="1" operator="greaterThan">
      <formula>100%</formula>
    </cfRule>
  </conditionalFormatting>
  <dataValidations count="2">
    <dataValidation type="list" allowBlank="1" showInputMessage="1" showErrorMessage="1" sqref="B2">
      <formula1>Mois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landscape" horizontalDpi="300" verticalDpi="300" r:id="rId1"/>
  <headerFooter alignWithMargins="0">
    <oddHeader>&amp;C&amp;F
&amp;G</oddHeader>
    <oddFooter>&amp;L&amp;D&amp;C&amp;"Times New Roman,Gras"CLP - ESCALE en Baie de Somme&amp;R&amp;A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2" r:id="rId5" name="Button 78">
              <controlPr defaultSize="0" print="0" autoFill="0" autoPict="0" macro="[0]!Enreg_PDF">
                <anchor moveWithCells="1" sizeWithCells="1">
                  <from>
                    <xdr:col>0</xdr:col>
                    <xdr:colOff>9525</xdr:colOff>
                    <xdr:row>1</xdr:row>
                    <xdr:rowOff>9525</xdr:rowOff>
                  </from>
                  <to>
                    <xdr:col>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N46"/>
  <sheetViews>
    <sheetView showZeros="0" tabSelected="1" zoomScale="90" zoomScaleNormal="90" workbookViewId="0">
      <selection sqref="A1:B1"/>
    </sheetView>
  </sheetViews>
  <sheetFormatPr baseColWidth="10" defaultRowHeight="12.75" x14ac:dyDescent="0.2"/>
  <cols>
    <col min="1" max="12" width="12.83203125" style="24" customWidth="1"/>
    <col min="13" max="14" width="12" style="24"/>
    <col min="15" max="15" width="25.83203125" style="24" customWidth="1"/>
    <col min="16" max="16" width="12.83203125" style="24" customWidth="1"/>
    <col min="17" max="16384" width="12" style="24"/>
  </cols>
  <sheetData>
    <row r="1" spans="1:12" ht="20.100000000000001" customHeight="1" x14ac:dyDescent="0.2">
      <c r="A1" s="403" t="s">
        <v>79</v>
      </c>
      <c r="B1" s="404"/>
      <c r="C1" s="404" t="s">
        <v>80</v>
      </c>
      <c r="D1" s="404"/>
      <c r="E1" s="404"/>
      <c r="F1" s="395" t="s">
        <v>81</v>
      </c>
      <c r="G1" s="396"/>
    </row>
    <row r="2" spans="1:12" ht="20.100000000000001" customHeight="1" thickBot="1" x14ac:dyDescent="0.25">
      <c r="A2" s="397">
        <f>SUM('Saisie Personne'!$Z2:$Z40)+SUM('Saisie Chambre'!$AD2:$AD150)</f>
        <v>688</v>
      </c>
      <c r="B2" s="398"/>
      <c r="C2" s="399">
        <f>SUM('Saisie Personne'!$AC2:$AC40)+SUM('Saisie Chambre'!$AC2:$AC150)</f>
        <v>22602</v>
      </c>
      <c r="D2" s="400"/>
      <c r="E2" s="401"/>
      <c r="F2" s="371">
        <f>SUM('Saisie Personne'!AB2:AB40)+SUM('Saisie Chambre'!$AB2:$AB150)</f>
        <v>103</v>
      </c>
      <c r="G2" s="402"/>
      <c r="I2" s="77"/>
    </row>
    <row r="3" spans="1:12" ht="13.5" customHeight="1" thickBot="1" x14ac:dyDescent="0.25">
      <c r="A3" s="58"/>
      <c r="B3" s="58"/>
      <c r="C3" s="59"/>
      <c r="D3" s="59"/>
      <c r="E3" s="59"/>
      <c r="F3" s="60"/>
      <c r="G3" s="60"/>
    </row>
    <row r="4" spans="1:12" ht="24.95" customHeight="1" x14ac:dyDescent="0.2">
      <c r="A4" s="56" t="s">
        <v>32</v>
      </c>
      <c r="B4" s="53" t="s">
        <v>37</v>
      </c>
      <c r="C4" s="54" t="s">
        <v>38</v>
      </c>
      <c r="D4" s="54" t="s">
        <v>35</v>
      </c>
      <c r="E4" s="54" t="s">
        <v>65</v>
      </c>
      <c r="F4" s="54" t="s">
        <v>43</v>
      </c>
      <c r="G4" s="55" t="s">
        <v>31</v>
      </c>
    </row>
    <row r="5" spans="1:12" ht="20.100000000000001" customHeight="1" thickBot="1" x14ac:dyDescent="0.25">
      <c r="A5" s="27">
        <f>COUNTIF('Saisie Personne'!$A2:$A40,"&lt;&gt;")+COUNTIF('Saisie Chambre'!$A2:$A150,"&lt;&gt;")</f>
        <v>6</v>
      </c>
      <c r="B5" s="28">
        <f>SUM('Saisie Personne'!$D2:$D40)-SUMIF('Saisie Personne'!$L2:$L40,"Sans suite",'Saisie Personne'!$D$2:$D$40)-SUMIF('Saisie Personne'!$L2:$L40,"Annulé",'Saisie Personne'!$D$2:$D$40)+SUM('Saisie Chambre'!$D2:$D150)-SUMIF('Saisie Chambre'!$L2:$L150,"Sans suite",'Saisie Chambre'!$D$2:$D$150)-SUMIF('Saisie Chambre'!$L2:$L150,"Annulé",'Saisie Chambre'!$D$2:$D$150)</f>
        <v>18</v>
      </c>
      <c r="C5" s="80">
        <f>SUM('Saisie Personne'!$K2:$K40)-SUMIF('Saisie Personne'!$L2:$L40,"Sans suite",'Saisie Personne'!$K$2:$K$40)-SUMIF('Saisie Personne'!$L2:$L40,"Annulé",'Saisie Personne'!$K$2:$K$40)+SUM('Saisie Chambre'!$K2:$K150)-SUMIF('Saisie Chambre'!$L2:$L150,"Sans suite",'Saisie Chambre'!$K$2:$K$150)-SUMIF('Saisie Chambre'!$L2:$L150,"Annulé",'Saisie Chambre'!$K$2:$K$150)</f>
        <v>546</v>
      </c>
      <c r="D5" s="57">
        <v>6000</v>
      </c>
      <c r="E5" s="169">
        <f>$C5/$D5</f>
        <v>9.0999999999999998E-2</v>
      </c>
      <c r="F5" s="29">
        <f>$D9/$B5</f>
        <v>11</v>
      </c>
      <c r="G5" s="30">
        <f>$C5/$D9</f>
        <v>2.7575757575757578</v>
      </c>
    </row>
    <row r="6" spans="1:12" ht="13.5" customHeight="1" thickBot="1" x14ac:dyDescent="0.25">
      <c r="A6" s="7"/>
      <c r="B6" s="39"/>
      <c r="C6" s="39"/>
      <c r="D6" s="39"/>
      <c r="E6" s="39"/>
      <c r="F6" s="39"/>
      <c r="G6" s="7"/>
      <c r="H6" s="39"/>
      <c r="I6" s="7"/>
      <c r="J6" s="40"/>
      <c r="K6" s="41"/>
      <c r="L6" s="41"/>
    </row>
    <row r="7" spans="1:12" ht="15" customHeight="1" x14ac:dyDescent="0.2">
      <c r="A7" s="7"/>
      <c r="B7" s="406" t="s">
        <v>47</v>
      </c>
      <c r="C7" s="407"/>
      <c r="D7" s="393" t="s">
        <v>36</v>
      </c>
      <c r="E7" s="392" t="s">
        <v>50</v>
      </c>
      <c r="F7" s="408"/>
      <c r="G7" s="39"/>
      <c r="H7" s="7"/>
      <c r="I7" s="40"/>
      <c r="J7" s="41"/>
      <c r="K7" s="41"/>
    </row>
    <row r="8" spans="1:12" ht="15" customHeight="1" x14ac:dyDescent="0.2">
      <c r="A8" s="7"/>
      <c r="B8" s="43" t="s">
        <v>66</v>
      </c>
      <c r="C8" s="44" t="s">
        <v>67</v>
      </c>
      <c r="D8" s="394"/>
      <c r="E8" s="44" t="s">
        <v>66</v>
      </c>
      <c r="F8" s="45" t="s">
        <v>67</v>
      </c>
      <c r="G8" s="39"/>
      <c r="H8" s="7"/>
      <c r="I8" s="40"/>
      <c r="J8" s="41"/>
      <c r="K8" s="41"/>
    </row>
    <row r="9" spans="1:12" ht="20.100000000000001" customHeight="1" thickBot="1" x14ac:dyDescent="0.25">
      <c r="A9" s="7"/>
      <c r="B9" s="42">
        <f>SUM('Saisie Personne'!$E2:$E40)-SUMIF('Saisie Personne'!$L2:$L40,"Sans suite",'Saisie Personne'!$E$2:$E$40)-SUMIF('Saisie Personne'!$L2:$L40,"Annulé",'Saisie Personne'!$E$2:$E$40)+SUM('Saisie Chambre'!$E2:$E150)-SUMIF('Saisie Chambre'!$L2:$L150,"Sans suite",'Saisie Chambre'!$E$2:$E$150)-SUMIF('Saisie Chambre'!$L2:$L150,"Annulé",'Saisie Chambre'!$E$2:$E$150)</f>
        <v>68</v>
      </c>
      <c r="C9" s="47">
        <f>SUM('Saisie Personne'!$F2:$F40)-SUMIF('Saisie Personne'!$L2:$L40,"Sans suite",'Saisie Personne'!$F$2:$F$40)-SUMIF('Saisie Personne'!$L2:$L40,"Annulé",'Saisie Personne'!$F$2:$FJ$40)+SUM('Saisie Chambre'!$F2:$F150)-SUMIF('Saisie Chambre'!$L2:$L150,"Sans suite",'Saisie Chambre'!$F$2:$F$150)-SUMIF('Saisie Chambre'!$L2:$L150,"Annulé",'Saisie Chambre'!$F$2:$FJ$150)</f>
        <v>130</v>
      </c>
      <c r="D9" s="199">
        <f>SUM('Saisie Personne'!$J2:$J40)-SUMIF('Saisie Personne'!$L2:$L40,"Sans suite",'Saisie Personne'!$J$2:$J$40)-SUMIF('Saisie Personne'!$L2:$L40,"Annulé",'Saisie Personne'!$J$2:$J$40)+SUM('Saisie Chambre'!$J2:$J150)-SUMIF('Saisie Chambre'!$L2:$L150,"Sans suite",'Saisie Chambre'!$J$2:$J$150)-SUMIF('Saisie Chambre'!$L2:$L150,"Annulé",'Saisie Chambre'!$J$2:$J$150)</f>
        <v>198</v>
      </c>
      <c r="E9" s="28">
        <f>SUM('Saisie Personne'!$O2:$O40)-SUMIF('Saisie Personne'!$L2:$L40,"Sans suite",'Saisie Personne'!$O$2:$O$40)-SUMIF('Saisie Personne'!$L2:$L40,"Annulé",'Saisie Personne'!$O$2:$O$40)+SUM('Saisie Chambre'!$E2:$E150)-SUMIF('Saisie Chambre'!$L2:$L150,"Sans suite",'Saisie Chambre'!$E$2:$E$150)-SUMIF('Saisie Chambre'!$L2:$L150,"Annulé",'Saisie Chambre'!$E$2:$E$150)</f>
        <v>64</v>
      </c>
      <c r="F9" s="46">
        <f>SUM('Saisie Personne'!$P2:$P40)-SUMIF('Saisie Personne'!$L2:$L40,"Sans suite",'Saisie Personne'!$P$2:$P$40)-SUMIF('Saisie Personne'!$L2:$L40,"Annulé",'Saisie Personne'!$P$2:$P$40)+SUM('Saisie Chambre'!$F2:$F150)-SUMIF('Saisie Chambre'!$L2:$L150,"Sans suite",'Saisie Chambre'!$F$2:$F$150)-SUMIF('Saisie Chambre'!$L2:$L150,"Annulé",'Saisie Chambre'!$F$2:$F$150)</f>
        <v>130</v>
      </c>
      <c r="G9" s="39"/>
      <c r="H9" s="7"/>
      <c r="I9" s="40"/>
      <c r="J9" s="41"/>
      <c r="K9" s="41"/>
    </row>
    <row r="10" spans="1:12" ht="13.5" thickBot="1" x14ac:dyDescent="0.25"/>
    <row r="11" spans="1:12" ht="24.95" customHeight="1" x14ac:dyDescent="0.2">
      <c r="A11" s="379" t="s">
        <v>39</v>
      </c>
      <c r="B11" s="380"/>
      <c r="C11" s="367" t="s">
        <v>41</v>
      </c>
      <c r="D11" s="409"/>
      <c r="E11" s="410"/>
      <c r="F11" s="377" t="s">
        <v>40</v>
      </c>
      <c r="G11" s="378"/>
    </row>
    <row r="12" spans="1:12" ht="13.5" thickBot="1" x14ac:dyDescent="0.25">
      <c r="A12" s="383">
        <f>SUMIF('Saisie Personne'!$L2:$L40,"Sous-réserve",'Saisie Personne'!$K2:$K40)+SUMIF('Saisie Chambre'!$L2:$L150,"Sous-réserve",'Saisie Chambre'!$K2:$K150)</f>
        <v>64</v>
      </c>
      <c r="B12" s="370"/>
      <c r="C12" s="384">
        <f>SUMIF('Saisie Personne'!$L2:$L40,"Convention",'Saisie Personne'!$K2:$K40)+SUMIF('Saisie Chambre'!$L2:$L150,"Convention",'Saisie Chambre'!$K2:$K150)</f>
        <v>336</v>
      </c>
      <c r="D12" s="385"/>
      <c r="E12" s="386"/>
      <c r="F12" s="405">
        <f>SUMIF('Saisie Personne'!$L2:$L40,"Dem convention",'Saisie Personne'!$K2:$K40)+SUMIF('Saisie Chambre'!$L2:$L150,"Dem convention",'Saisie Chambre'!$K2:$K150)</f>
        <v>146</v>
      </c>
      <c r="G12" s="375"/>
    </row>
    <row r="13" spans="1:12" ht="13.5" thickBot="1" x14ac:dyDescent="0.25">
      <c r="A13" s="26"/>
      <c r="B13" s="26"/>
      <c r="C13" s="7"/>
      <c r="D13" s="7"/>
      <c r="E13" s="7"/>
      <c r="F13" s="26"/>
      <c r="G13" s="26"/>
    </row>
    <row r="14" spans="1:12" ht="24.95" customHeight="1" x14ac:dyDescent="0.2">
      <c r="A14" s="26"/>
      <c r="B14" s="381" t="s">
        <v>245</v>
      </c>
      <c r="C14" s="382"/>
      <c r="D14" s="7"/>
      <c r="E14" s="389" t="s">
        <v>246</v>
      </c>
      <c r="F14" s="390"/>
      <c r="G14" s="26"/>
    </row>
    <row r="15" spans="1:12" ht="13.5" thickBot="1" x14ac:dyDescent="0.25">
      <c r="A15" s="26"/>
      <c r="B15" s="383">
        <f>SUMIF('Saisie Personne'!$L2:$L40,"Sans suite",'Saisie Personne'!$K2:$K40)+SUMIF('Saisie Chambre'!$L2:$L150,"Sans suite",'Saisie Chambre'!$K2:$K150)</f>
        <v>0</v>
      </c>
      <c r="C15" s="375"/>
      <c r="D15" s="7"/>
      <c r="E15" s="383">
        <f>SUMIF('Saisie Personne'!$L2:$L40,"Annulé",'Saisie Personne'!$K2:$K40)+SUMIF('Saisie Chambre'!$L2:$L150,"Annulé",'Saisie Chambre'!$K2:$K150)</f>
        <v>0</v>
      </c>
      <c r="F15" s="375"/>
      <c r="G15" s="26"/>
    </row>
    <row r="16" spans="1:12" ht="13.5" thickBot="1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4" ht="24.95" customHeight="1" thickBot="1" x14ac:dyDescent="0.25">
      <c r="A17" s="387" t="s">
        <v>109</v>
      </c>
      <c r="B17" s="388"/>
      <c r="C17" s="82">
        <f ca="1">AVERAGE($C20:$C31)</f>
        <v>45.5</v>
      </c>
      <c r="D17" s="38"/>
      <c r="E17" s="387" t="s">
        <v>46</v>
      </c>
      <c r="F17" s="388"/>
      <c r="G17" s="170">
        <f ca="1">AVERAGE($E20:$E31)</f>
        <v>2.5115207373271886E-2</v>
      </c>
    </row>
    <row r="18" spans="1:14" ht="13.5" thickBot="1" x14ac:dyDescent="0.25"/>
    <row r="19" spans="1:14" s="69" customFormat="1" ht="24.95" customHeight="1" x14ac:dyDescent="0.2">
      <c r="A19" s="391" t="s">
        <v>103</v>
      </c>
      <c r="B19" s="392"/>
      <c r="C19" s="196" t="s">
        <v>105</v>
      </c>
      <c r="D19" s="196" t="s">
        <v>107</v>
      </c>
      <c r="E19" s="196" t="s">
        <v>104</v>
      </c>
      <c r="F19" s="196" t="s">
        <v>77</v>
      </c>
      <c r="G19" s="197" t="s">
        <v>106</v>
      </c>
      <c r="I19" s="213"/>
      <c r="J19" s="213"/>
      <c r="K19" s="213"/>
      <c r="L19" s="213"/>
      <c r="M19" s="213"/>
      <c r="N19" s="213"/>
    </row>
    <row r="20" spans="1:14" x14ac:dyDescent="0.2">
      <c r="A20" s="363" t="s">
        <v>21</v>
      </c>
      <c r="B20" s="364"/>
      <c r="C20" s="75">
        <f ca="1">SUMPRODUCT((MONTH(1&amp;$A20)=MONTH(Debut))*OFFSET(Fin,,29)*Pax*(Profil&lt;&gt;"Annulé")*(Profil&lt;&gt;"Sans suite"))+SUMPRODUCT((MONTH(1&amp;$A20)=MONTH(Debut_2))*OFFSET(Fin_2,,29)*Pax_2*(Profil_2&lt;&gt;"Annulé")*(Profil_2&lt;&gt;"Sans suite"))</f>
        <v>386</v>
      </c>
      <c r="D20" s="168">
        <f t="shared" ref="D20:D31" ca="1" si="0">IF($C20="","",$C20/$D$5)</f>
        <v>6.433333333333334E-2</v>
      </c>
      <c r="E20" s="168">
        <f ca="1">IF($C20="","",$C20/(60*31))</f>
        <v>0.2075268817204301</v>
      </c>
      <c r="F20" s="173">
        <f ca="1">SUMPRODUCT((MONTH(1&amp;$A20)=MONTH(Debut))*OFFSET(Fin,,29)*OFFSET(Fin,,24)*Taxe)+SUMPRODUCT((MONTH(1&amp;$A20)=MONTH(Debut_2))*OFFSET(Fin_2,,29)*OFFSET(Fin_2,,24)*Taxe)</f>
        <v>31</v>
      </c>
      <c r="G20" s="171">
        <f ca="1">SUMPRODUCT((MONTH(1&amp;$A20)=MONTH(Debut))*OFFSET(Fin,,31))+SUMPRODUCT((MONTH(1&amp;$A20)=MONTH(Debut_2))*OFFSET(Fin_2,,31))</f>
        <v>15882</v>
      </c>
      <c r="I20" s="190"/>
      <c r="J20" s="320"/>
    </row>
    <row r="21" spans="1:14" x14ac:dyDescent="0.2">
      <c r="A21" s="363" t="s">
        <v>22</v>
      </c>
      <c r="B21" s="364"/>
      <c r="C21" s="75">
        <f t="shared" ref="C21:C31" ca="1" si="1">SUMPRODUCT((MONTH(1&amp;$A21)=MONTH(Debut))*OFFSET(Fin,,29)*Pax*(Profil&lt;&gt;"Annulé")*(Profil&lt;&gt;"Sans suite"))+SUMPRODUCT((MONTH(1&amp;$A20)=MONTH(Debut))*OFFSET(Fin,,30)*Pax*(Profil&lt;&gt;"Annulé")*(Profil&lt;&gt;"Sans suite"))+SUMPRODUCT((MONTH(1&amp;$A21)=MONTH(Debut_2))*OFFSET(Fin_2,,29)*Pax_2*(Profil_2&lt;&gt;"Annulé")*(Profil_2&lt;&gt;"Sans suite"))+SUMPRODUCT((MONTH(1&amp;$A20)=MONTH(Debut_2))*OFFSET(Fin_2,,30)*Pax_2*(Profil_2&lt;&gt;"Annulé")*(Profil_2&lt;&gt;"Sans suite"))</f>
        <v>136</v>
      </c>
      <c r="D21" s="168">
        <f t="shared" ca="1" si="0"/>
        <v>2.2666666666666668E-2</v>
      </c>
      <c r="E21" s="168">
        <f ca="1">IF($C21="","",IF(MONTH(DATE(YEAR(An),2,29))=2,$C21/(60*31),$C21/(60*28)))</f>
        <v>8.0952380952380956E-2</v>
      </c>
      <c r="F21" s="173">
        <f t="shared" ref="F21:F31" ca="1" si="2">SUMPRODUCT((MONTH(1&amp;$A21)=MONTH(Debut))*OFFSET(Fin,,29)*OFFSET(Fin,,24)*Taxe)+SUMPRODUCT((MONTH(1&amp;$A20)=MONTH(Debut))*OFFSET(Fin,,30)*OFFSET(Fin,,24)*Taxe)+SUMPRODUCT((MONTH(1&amp;$A21)=MONTH(Debut_2))*OFFSET(Fin_2,,29)*OFFSET(Fin_2,,24)*Taxe)+SUMPRODUCT((MONTH(1&amp;$A20)=MONTH(Debut_2))*OFFSET(Fin_2,,30)*OFFSET(Fin_2,,24)*Taxe)</f>
        <v>60</v>
      </c>
      <c r="G21" s="171">
        <f t="shared" ref="G21:G31" ca="1" si="3">SUMPRODUCT((MONTH(1&amp;$A21)=MONTH(Debut))*OFFSET(Fin,,31))+SUMPRODUCT((MONTH(1&amp;$A20)=MONTH(Debut))*OFFSET(Fin,,32))+SUMPRODUCT((MONTH(1&amp;$A21)=MONTH(Debut_2))*OFFSET(Fin_2,,31))+SUMPRODUCT((MONTH(1&amp;$A20)=MONTH(Debut_2))*OFFSET(Fin_2,,32))</f>
        <v>5940</v>
      </c>
      <c r="I21" s="320"/>
      <c r="J21" s="320"/>
    </row>
    <row r="22" spans="1:14" x14ac:dyDescent="0.2">
      <c r="A22" s="363" t="s">
        <v>23</v>
      </c>
      <c r="B22" s="364"/>
      <c r="C22" s="75">
        <f t="shared" ca="1" si="1"/>
        <v>24</v>
      </c>
      <c r="D22" s="168">
        <f ca="1">IF($C22="","",$C22/$D$5)</f>
        <v>4.0000000000000001E-3</v>
      </c>
      <c r="E22" s="168">
        <f ca="1">IF($C22="","",$C22/(60*31))</f>
        <v>1.2903225806451613E-2</v>
      </c>
      <c r="F22" s="173">
        <f t="shared" ca="1" si="2"/>
        <v>12</v>
      </c>
      <c r="G22" s="171">
        <f t="shared" ca="1" si="3"/>
        <v>780</v>
      </c>
      <c r="I22" s="320"/>
      <c r="J22" s="320"/>
    </row>
    <row r="23" spans="1:14" x14ac:dyDescent="0.2">
      <c r="A23" s="363" t="s">
        <v>24</v>
      </c>
      <c r="B23" s="364"/>
      <c r="C23" s="75">
        <f t="shared" ca="1" si="1"/>
        <v>0</v>
      </c>
      <c r="D23" s="73">
        <f t="shared" ca="1" si="0"/>
        <v>0</v>
      </c>
      <c r="E23" s="73">
        <f ca="1">IF($C23="","",$C23/(60*30))</f>
        <v>0</v>
      </c>
      <c r="F23" s="173">
        <f t="shared" ca="1" si="2"/>
        <v>0</v>
      </c>
      <c r="G23" s="171">
        <f t="shared" ca="1" si="3"/>
        <v>0</v>
      </c>
      <c r="I23" s="106"/>
      <c r="J23" s="320"/>
    </row>
    <row r="24" spans="1:14" x14ac:dyDescent="0.2">
      <c r="A24" s="363" t="s">
        <v>25</v>
      </c>
      <c r="B24" s="364"/>
      <c r="C24" s="75">
        <f t="shared" ca="1" si="1"/>
        <v>0</v>
      </c>
      <c r="D24" s="73">
        <f t="shared" ca="1" si="0"/>
        <v>0</v>
      </c>
      <c r="E24" s="73">
        <f ca="1">IF($C24="","",$C24/(60*31))</f>
        <v>0</v>
      </c>
      <c r="F24" s="173">
        <f t="shared" ca="1" si="2"/>
        <v>0</v>
      </c>
      <c r="G24" s="171">
        <f t="shared" ca="1" si="3"/>
        <v>0</v>
      </c>
      <c r="J24" s="320"/>
    </row>
    <row r="25" spans="1:14" x14ac:dyDescent="0.2">
      <c r="A25" s="363" t="s">
        <v>14</v>
      </c>
      <c r="B25" s="364"/>
      <c r="C25" s="75">
        <f t="shared" ca="1" si="1"/>
        <v>0</v>
      </c>
      <c r="D25" s="73">
        <f t="shared" ca="1" si="0"/>
        <v>0</v>
      </c>
      <c r="E25" s="73">
        <f ca="1">IF($C25="","",$C25/(60*30))</f>
        <v>0</v>
      </c>
      <c r="F25" s="173">
        <f t="shared" ca="1" si="2"/>
        <v>0</v>
      </c>
      <c r="G25" s="171">
        <f t="shared" ca="1" si="3"/>
        <v>0</v>
      </c>
      <c r="J25" s="320"/>
    </row>
    <row r="26" spans="1:14" x14ac:dyDescent="0.2">
      <c r="A26" s="363" t="s">
        <v>15</v>
      </c>
      <c r="B26" s="364"/>
      <c r="C26" s="75">
        <f t="shared" ca="1" si="1"/>
        <v>0</v>
      </c>
      <c r="D26" s="73">
        <f t="shared" ca="1" si="0"/>
        <v>0</v>
      </c>
      <c r="E26" s="73">
        <f ca="1">IF($C26="","",$C26/(60*31))</f>
        <v>0</v>
      </c>
      <c r="F26" s="173">
        <f t="shared" ca="1" si="2"/>
        <v>0</v>
      </c>
      <c r="G26" s="171">
        <f t="shared" ca="1" si="3"/>
        <v>0</v>
      </c>
      <c r="J26" s="320"/>
    </row>
    <row r="27" spans="1:14" x14ac:dyDescent="0.2">
      <c r="A27" s="363" t="s">
        <v>16</v>
      </c>
      <c r="B27" s="364"/>
      <c r="C27" s="75">
        <f t="shared" ca="1" si="1"/>
        <v>0</v>
      </c>
      <c r="D27" s="73">
        <f t="shared" ca="1" si="0"/>
        <v>0</v>
      </c>
      <c r="E27" s="73">
        <f ca="1">IF($C27="","",$C27/(60*31))</f>
        <v>0</v>
      </c>
      <c r="F27" s="173">
        <f t="shared" ca="1" si="2"/>
        <v>0</v>
      </c>
      <c r="G27" s="171">
        <f t="shared" ca="1" si="3"/>
        <v>0</v>
      </c>
      <c r="J27" s="320"/>
    </row>
    <row r="28" spans="1:14" x14ac:dyDescent="0.2">
      <c r="A28" s="363" t="s">
        <v>17</v>
      </c>
      <c r="B28" s="364"/>
      <c r="C28" s="75">
        <f t="shared" ca="1" si="1"/>
        <v>0</v>
      </c>
      <c r="D28" s="73">
        <f t="shared" ca="1" si="0"/>
        <v>0</v>
      </c>
      <c r="E28" s="73">
        <f ca="1">IF($C28="","",$C28/(60*30))</f>
        <v>0</v>
      </c>
      <c r="F28" s="173">
        <f t="shared" ca="1" si="2"/>
        <v>0</v>
      </c>
      <c r="G28" s="171">
        <f t="shared" ca="1" si="3"/>
        <v>0</v>
      </c>
      <c r="J28" s="320"/>
    </row>
    <row r="29" spans="1:14" x14ac:dyDescent="0.2">
      <c r="A29" s="363" t="s">
        <v>18</v>
      </c>
      <c r="B29" s="364"/>
      <c r="C29" s="75">
        <f t="shared" ca="1" si="1"/>
        <v>0</v>
      </c>
      <c r="D29" s="73">
        <f t="shared" ca="1" si="0"/>
        <v>0</v>
      </c>
      <c r="E29" s="73">
        <f ca="1">IF($C29="","",$C29/(60*31))</f>
        <v>0</v>
      </c>
      <c r="F29" s="173">
        <f t="shared" ca="1" si="2"/>
        <v>0</v>
      </c>
      <c r="G29" s="171">
        <f t="shared" ca="1" si="3"/>
        <v>0</v>
      </c>
      <c r="J29" s="320"/>
    </row>
    <row r="30" spans="1:14" x14ac:dyDescent="0.2">
      <c r="A30" s="363" t="s">
        <v>19</v>
      </c>
      <c r="B30" s="364"/>
      <c r="C30" s="75">
        <f t="shared" ca="1" si="1"/>
        <v>0</v>
      </c>
      <c r="D30" s="73">
        <f t="shared" ca="1" si="0"/>
        <v>0</v>
      </c>
      <c r="E30" s="73">
        <f ca="1">IF($C30="","",$C30/(60*30))</f>
        <v>0</v>
      </c>
      <c r="F30" s="173">
        <f t="shared" ca="1" si="2"/>
        <v>0</v>
      </c>
      <c r="G30" s="171">
        <f t="shared" ca="1" si="3"/>
        <v>0</v>
      </c>
      <c r="J30" s="320"/>
    </row>
    <row r="31" spans="1:14" ht="13.5" thickBot="1" x14ac:dyDescent="0.25">
      <c r="A31" s="365" t="s">
        <v>20</v>
      </c>
      <c r="B31" s="366"/>
      <c r="C31" s="76">
        <f t="shared" ca="1" si="1"/>
        <v>0</v>
      </c>
      <c r="D31" s="74">
        <f t="shared" ca="1" si="0"/>
        <v>0</v>
      </c>
      <c r="E31" s="74">
        <f ca="1">IF($C31="","",$C31/(60*31))</f>
        <v>0</v>
      </c>
      <c r="F31" s="174">
        <f t="shared" ca="1" si="2"/>
        <v>0</v>
      </c>
      <c r="G31" s="172">
        <f t="shared" ca="1" si="3"/>
        <v>0</v>
      </c>
      <c r="J31" s="320"/>
    </row>
    <row r="32" spans="1:14" ht="13.5" thickBot="1" x14ac:dyDescent="0.25">
      <c r="A32" s="21"/>
      <c r="B32" s="21"/>
      <c r="C32" s="188"/>
      <c r="D32" s="189"/>
      <c r="E32" s="189"/>
      <c r="F32" s="190"/>
      <c r="G32" s="191"/>
    </row>
    <row r="33" spans="1:7" s="192" customFormat="1" ht="24.95" customHeight="1" x14ac:dyDescent="0.2">
      <c r="A33" s="358" t="s">
        <v>235</v>
      </c>
      <c r="B33" s="359"/>
      <c r="C33" s="360" t="s">
        <v>236</v>
      </c>
      <c r="D33" s="361"/>
      <c r="E33" s="362"/>
      <c r="F33" s="367" t="s">
        <v>237</v>
      </c>
      <c r="G33" s="368"/>
    </row>
    <row r="34" spans="1:7" ht="13.5" thickBot="1" x14ac:dyDescent="0.25">
      <c r="A34" s="369">
        <f ca="1">SUM($F20:$F24)</f>
        <v>103</v>
      </c>
      <c r="B34" s="370"/>
      <c r="C34" s="371">
        <f ca="1">SUM($F25:$F27)</f>
        <v>0</v>
      </c>
      <c r="D34" s="372"/>
      <c r="E34" s="373"/>
      <c r="F34" s="374">
        <f ca="1">SUM($F28:$F31)</f>
        <v>0</v>
      </c>
      <c r="G34" s="375"/>
    </row>
    <row r="35" spans="1:7" ht="13.5" customHeight="1" thickBot="1" x14ac:dyDescent="0.25"/>
    <row r="36" spans="1:7" ht="24.95" customHeight="1" x14ac:dyDescent="0.2">
      <c r="A36" s="376" t="s">
        <v>247</v>
      </c>
      <c r="B36" s="356"/>
      <c r="C36" s="356" t="s">
        <v>250</v>
      </c>
      <c r="D36" s="356"/>
      <c r="E36" s="356"/>
      <c r="F36" s="356" t="s">
        <v>255</v>
      </c>
      <c r="G36" s="357"/>
    </row>
    <row r="37" spans="1:7" ht="12.75" customHeight="1" thickBot="1" x14ac:dyDescent="0.25">
      <c r="A37" s="344">
        <f>SUM(A40,A43,A46)</f>
        <v>5</v>
      </c>
      <c r="B37" s="350"/>
      <c r="C37" s="354">
        <f>SUM('Saisie Personne'!$AD$2:$AD$40)+SUM('Saisie Chambre'!$AL$2:$AL$150)</f>
        <v>410</v>
      </c>
      <c r="D37" s="354"/>
      <c r="E37" s="354"/>
      <c r="F37" s="350">
        <f>SUM(F40,F43,F46)</f>
        <v>10</v>
      </c>
      <c r="G37" s="345"/>
    </row>
    <row r="38" spans="1:7" ht="13.5" thickBot="1" x14ac:dyDescent="0.25"/>
    <row r="39" spans="1:7" ht="24.95" customHeight="1" x14ac:dyDescent="0.2">
      <c r="A39" s="355" t="s">
        <v>252</v>
      </c>
      <c r="B39" s="348"/>
      <c r="C39" s="348" t="s">
        <v>248</v>
      </c>
      <c r="D39" s="348"/>
      <c r="E39" s="348"/>
      <c r="F39" s="348" t="s">
        <v>256</v>
      </c>
      <c r="G39" s="349"/>
    </row>
    <row r="40" spans="1:7" ht="13.5" thickBot="1" x14ac:dyDescent="0.25">
      <c r="A40" s="344">
        <f>SUM('Saisie Personne'!$G$2:$H$40)+SUM('Saisie Chambre'!$G$2:$H$150)</f>
        <v>5</v>
      </c>
      <c r="B40" s="350"/>
      <c r="C40" s="354">
        <f>SUM('Saisie Personne'!$AD$2:$AD$40)-SUMIF('Saisie Personne'!$L2:$L40,"Annulé",'Saisie Personne'!$AD2:$AD40)</f>
        <v>410</v>
      </c>
      <c r="D40" s="354"/>
      <c r="E40" s="354"/>
      <c r="F40" s="350">
        <f>SUM('Saisie Personne'!$I$2:$I$40)-SUMIF('Saisie Personne'!$L2:$L40,"Sans suite",'Saisie Personne'!$I$2:$I$40)-SUMIF('Saisie Personne'!$L2:$L40,"Annulé",'Saisie Personne'!$I$2:$I$40)+SUM('Saisie Chambre'!$I$2:$I$150)-SUMIF('Saisie Chambre'!$L2:$L150,"Sans suite",'Saisie Chambre'!$I$2:$I$150)-SUMIF('Saisie Chambre'!$L2:$L150,"Annulé",'Saisie Chambre'!$I$2:$I$150)</f>
        <v>10</v>
      </c>
      <c r="G40" s="345"/>
    </row>
    <row r="41" spans="1:7" ht="13.5" thickBot="1" x14ac:dyDescent="0.25"/>
    <row r="42" spans="1:7" ht="24.95" customHeight="1" x14ac:dyDescent="0.2">
      <c r="A42" s="353" t="s">
        <v>253</v>
      </c>
      <c r="B42" s="351"/>
      <c r="C42" s="351" t="s">
        <v>249</v>
      </c>
      <c r="D42" s="351"/>
      <c r="E42" s="351"/>
      <c r="F42" s="351" t="s">
        <v>254</v>
      </c>
      <c r="G42" s="352"/>
    </row>
    <row r="43" spans="1:7" ht="13.5" thickBot="1" x14ac:dyDescent="0.25">
      <c r="A43" s="344">
        <f>SUMIF('Saisie Personne'!$L2:$L40,"Annulé",'Saisie Personne'!$J$2:$J$40)+SUMIF('Saisie Chambre'!$L2:$L150,"Annulé",'Saisie Chambre'!$J$2:$J$150)</f>
        <v>0</v>
      </c>
      <c r="B43" s="350"/>
      <c r="C43" s="354">
        <f>SUMIF('Saisie Personne'!$L2:$L40,"Annulé",'Saisie Personne'!$AD2:$AD40)+SUMIF('Saisie Chambre'!$L2:$L150,"Annulé",'Saisie Chambre'!$AD2:$AD150)</f>
        <v>0</v>
      </c>
      <c r="D43" s="354"/>
      <c r="E43" s="354"/>
      <c r="F43" s="350">
        <f>SUMIF('Saisie Personne'!$L2:$L40,"Annulé",'Saisie Personne'!$I$2:$I$40)+SUMIF('Saisie Chambre'!$L2:$L150,"Annulé",'Saisie Chambre'!$I$2:$I$150)</f>
        <v>0</v>
      </c>
      <c r="G43" s="345"/>
    </row>
    <row r="44" spans="1:7" ht="13.5" thickBot="1" x14ac:dyDescent="0.25"/>
    <row r="45" spans="1:7" ht="24.95" customHeight="1" x14ac:dyDescent="0.2">
      <c r="A45" s="346" t="s">
        <v>251</v>
      </c>
      <c r="B45" s="347"/>
      <c r="F45" s="346" t="s">
        <v>257</v>
      </c>
      <c r="G45" s="347"/>
    </row>
    <row r="46" spans="1:7" ht="13.5" thickBot="1" x14ac:dyDescent="0.25">
      <c r="A46" s="344">
        <f>SUMIF('Saisie Personne'!$L2:$L40,"Sans suite",'Saisie Personne'!$J$2:$J$40)+SUMIF('Saisie Chambre'!$L2:$L150,"Sans suite",'Saisie Chambre'!$J$2:$J$150)</f>
        <v>0</v>
      </c>
      <c r="B46" s="345"/>
      <c r="F46" s="344">
        <f>SUMIF('Saisie Personne'!$L2:$L40,"Sans suite",'Saisie Personne'!$I$2:$I$40)+SUMIF('Saisie Chambre'!$L2:$L150,"Sans suite",'Saisie Chambre'!$I$2:$I$150)</f>
        <v>0</v>
      </c>
      <c r="G46" s="345"/>
    </row>
  </sheetData>
  <sheetProtection selectLockedCells="1"/>
  <mergeCells count="62">
    <mergeCell ref="D7:D8"/>
    <mergeCell ref="C36:E36"/>
    <mergeCell ref="C37:E37"/>
    <mergeCell ref="F1:G1"/>
    <mergeCell ref="A2:B2"/>
    <mergeCell ref="C2:E2"/>
    <mergeCell ref="F2:G2"/>
    <mergeCell ref="A29:B29"/>
    <mergeCell ref="A25:B25"/>
    <mergeCell ref="A1:B1"/>
    <mergeCell ref="C1:E1"/>
    <mergeCell ref="F12:G12"/>
    <mergeCell ref="A21:B21"/>
    <mergeCell ref="B7:C7"/>
    <mergeCell ref="E7:F7"/>
    <mergeCell ref="C11:E11"/>
    <mergeCell ref="A28:B28"/>
    <mergeCell ref="B15:C15"/>
    <mergeCell ref="A17:B17"/>
    <mergeCell ref="A19:B19"/>
    <mergeCell ref="A23:B23"/>
    <mergeCell ref="A24:B24"/>
    <mergeCell ref="A26:B26"/>
    <mergeCell ref="A27:B27"/>
    <mergeCell ref="F11:G11"/>
    <mergeCell ref="A11:B11"/>
    <mergeCell ref="A20:B20"/>
    <mergeCell ref="B14:C14"/>
    <mergeCell ref="A22:B22"/>
    <mergeCell ref="A12:B12"/>
    <mergeCell ref="C12:E12"/>
    <mergeCell ref="E15:F15"/>
    <mergeCell ref="E17:F17"/>
    <mergeCell ref="E14:F14"/>
    <mergeCell ref="F36:G36"/>
    <mergeCell ref="F37:G37"/>
    <mergeCell ref="A33:B33"/>
    <mergeCell ref="C33:E33"/>
    <mergeCell ref="A30:B30"/>
    <mergeCell ref="A31:B31"/>
    <mergeCell ref="F33:G33"/>
    <mergeCell ref="A34:B34"/>
    <mergeCell ref="C34:E34"/>
    <mergeCell ref="F34:G34"/>
    <mergeCell ref="A36:B36"/>
    <mergeCell ref="A37:B37"/>
    <mergeCell ref="A46:B46"/>
    <mergeCell ref="F45:G45"/>
    <mergeCell ref="F46:G46"/>
    <mergeCell ref="F39:G39"/>
    <mergeCell ref="F40:G40"/>
    <mergeCell ref="F42:G42"/>
    <mergeCell ref="F43:G43"/>
    <mergeCell ref="A42:B42"/>
    <mergeCell ref="A43:B43"/>
    <mergeCell ref="C39:E39"/>
    <mergeCell ref="C40:E40"/>
    <mergeCell ref="C42:E42"/>
    <mergeCell ref="C43:E43"/>
    <mergeCell ref="A39:B39"/>
    <mergeCell ref="A40:B40"/>
    <mergeCell ref="A45:B45"/>
  </mergeCells>
  <conditionalFormatting sqref="E20:E32">
    <cfRule type="expression" dxfId="60" priority="11" stopIfTrue="1">
      <formula>ISNA(E20)</formula>
    </cfRule>
  </conditionalFormatting>
  <conditionalFormatting sqref="G21:G32">
    <cfRule type="expression" dxfId="59" priority="9" stopIfTrue="1">
      <formula>ISNA(G21)</formula>
    </cfRule>
  </conditionalFormatting>
  <conditionalFormatting sqref="D20:D32">
    <cfRule type="expression" dxfId="58" priority="8" stopIfTrue="1">
      <formula>ISNA(D20)</formula>
    </cfRule>
  </conditionalFormatting>
  <conditionalFormatting sqref="C32">
    <cfRule type="expression" dxfId="57" priority="5" stopIfTrue="1">
      <formula>ISNA(C32)</formula>
    </cfRule>
  </conditionalFormatting>
  <conditionalFormatting sqref="F20:F32">
    <cfRule type="expression" dxfId="56" priority="4" stopIfTrue="1">
      <formula>ISNA(F20)</formula>
    </cfRule>
  </conditionalFormatting>
  <conditionalFormatting sqref="G20">
    <cfRule type="expression" dxfId="55" priority="3" stopIfTrue="1">
      <formula>ISNA(G20)</formula>
    </cfRule>
  </conditionalFormatting>
  <conditionalFormatting sqref="C20:C31">
    <cfRule type="expression" dxfId="54" priority="2" stopIfTrue="1">
      <formula>ISNA(C20)</formula>
    </cfRule>
  </conditionalFormatting>
  <conditionalFormatting sqref="I20">
    <cfRule type="expression" dxfId="53" priority="1" stopIfTrue="1">
      <formula>ISNA(I20)</formula>
    </cfRule>
  </conditionalFormatting>
  <printOptions horizontalCentered="1"/>
  <pageMargins left="0.70866141732283472" right="0.70866141732283472" top="2.9527559055118111" bottom="0.74803149606299213" header="0.31496062992125984" footer="0.31496062992125984"/>
  <pageSetup paperSize="9" fitToHeight="0" orientation="portrait" r:id="rId1"/>
  <headerFooter>
    <oddHeader>&amp;C&amp;F
&amp;G</oddHeader>
    <oddFooter>&amp;L&amp;D&amp;C&amp;"Times New Roman,Gras"CLP - ESCALE en Baie de Somme&amp;R&amp;A</oddFooter>
  </headerFooter>
  <ignoredErrors>
    <ignoredError sqref="E21 E23:E25 E28:E3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5" name="Button 4">
              <controlPr defaultSize="0" print="0" autoFill="0" autoPict="0" macro="[0]!Enreg_PDF2">
                <anchor moveWithCells="1" sizeWithCells="1">
                  <from>
                    <xdr:col>8</xdr:col>
                    <xdr:colOff>9525</xdr:colOff>
                    <xdr:row>3</xdr:row>
                    <xdr:rowOff>0</xdr:rowOff>
                  </from>
                  <to>
                    <xdr:col>10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/>
    <pageSetUpPr fitToPage="1"/>
  </sheetPr>
  <dimension ref="A1:D92"/>
  <sheetViews>
    <sheetView topLeftCell="D1" zoomScaleNormal="100" workbookViewId="0">
      <selection activeCell="O69" sqref="O69"/>
    </sheetView>
  </sheetViews>
  <sheetFormatPr baseColWidth="10" defaultRowHeight="12.75" x14ac:dyDescent="0.2"/>
  <cols>
    <col min="1" max="1" width="25.33203125" hidden="1" customWidth="1"/>
    <col min="2" max="2" width="14.33203125" style="24" hidden="1" customWidth="1"/>
    <col min="3" max="3" width="5.83203125" style="24" hidden="1" customWidth="1"/>
    <col min="6" max="6" width="12.83203125" customWidth="1"/>
  </cols>
  <sheetData>
    <row r="1" spans="1:2" x14ac:dyDescent="0.2">
      <c r="A1" s="244" t="s">
        <v>29</v>
      </c>
      <c r="B1" s="245" t="s">
        <v>261</v>
      </c>
    </row>
    <row r="2" spans="1:2" x14ac:dyDescent="0.2">
      <c r="B2"/>
    </row>
    <row r="3" spans="1:2" x14ac:dyDescent="0.2">
      <c r="A3" s="218" t="s">
        <v>113</v>
      </c>
      <c r="B3" s="219"/>
    </row>
    <row r="4" spans="1:2" x14ac:dyDescent="0.2">
      <c r="A4" s="124" t="s">
        <v>48</v>
      </c>
      <c r="B4" s="222" t="s">
        <v>112</v>
      </c>
    </row>
    <row r="5" spans="1:2" x14ac:dyDescent="0.2">
      <c r="A5" s="125" t="s">
        <v>264</v>
      </c>
      <c r="B5" s="255">
        <v>100</v>
      </c>
    </row>
    <row r="6" spans="1:2" x14ac:dyDescent="0.2">
      <c r="A6" s="126" t="s">
        <v>111</v>
      </c>
      <c r="B6" s="220">
        <v>100</v>
      </c>
    </row>
    <row r="7" spans="1:2" x14ac:dyDescent="0.2">
      <c r="B7"/>
    </row>
    <row r="8" spans="1:2" x14ac:dyDescent="0.2">
      <c r="B8"/>
    </row>
    <row r="9" spans="1:2" x14ac:dyDescent="0.2">
      <c r="B9"/>
    </row>
    <row r="10" spans="1:2" x14ac:dyDescent="0.2">
      <c r="B10"/>
    </row>
    <row r="11" spans="1:2" x14ac:dyDescent="0.2">
      <c r="B11"/>
    </row>
    <row r="12" spans="1:2" x14ac:dyDescent="0.2">
      <c r="B12"/>
    </row>
    <row r="13" spans="1:2" x14ac:dyDescent="0.2">
      <c r="B13"/>
    </row>
    <row r="14" spans="1:2" x14ac:dyDescent="0.2">
      <c r="B14"/>
    </row>
    <row r="15" spans="1:2" x14ac:dyDescent="0.2">
      <c r="B15"/>
    </row>
    <row r="16" spans="1:2" x14ac:dyDescent="0.2">
      <c r="B16"/>
    </row>
    <row r="17" spans="1:3" x14ac:dyDescent="0.2">
      <c r="B17"/>
    </row>
    <row r="19" spans="1:3" x14ac:dyDescent="0.2">
      <c r="A19" s="125"/>
      <c r="B19" s="124" t="s">
        <v>115</v>
      </c>
      <c r="C19" s="223"/>
    </row>
    <row r="20" spans="1:3" ht="12.75" customHeight="1" x14ac:dyDescent="0.2">
      <c r="A20" s="217" t="s">
        <v>103</v>
      </c>
      <c r="B20" s="176" t="s">
        <v>117</v>
      </c>
      <c r="C20" s="230" t="s">
        <v>116</v>
      </c>
    </row>
    <row r="21" spans="1:3" ht="12.75" customHeight="1" x14ac:dyDescent="0.2">
      <c r="A21" s="125" t="s">
        <v>21</v>
      </c>
      <c r="B21" s="239">
        <v>386</v>
      </c>
      <c r="C21" s="242">
        <v>45.5</v>
      </c>
    </row>
    <row r="22" spans="1:3" x14ac:dyDescent="0.2">
      <c r="A22" s="127" t="s">
        <v>22</v>
      </c>
      <c r="B22" s="240">
        <v>136</v>
      </c>
      <c r="C22" s="243">
        <v>45.5</v>
      </c>
    </row>
    <row r="23" spans="1:3" x14ac:dyDescent="0.2">
      <c r="A23" s="127" t="s">
        <v>23</v>
      </c>
      <c r="B23" s="240">
        <v>24</v>
      </c>
      <c r="C23" s="243">
        <v>45.5</v>
      </c>
    </row>
    <row r="24" spans="1:3" x14ac:dyDescent="0.2">
      <c r="A24" s="127" t="s">
        <v>24</v>
      </c>
      <c r="B24" s="240" t="e">
        <v>#N/A</v>
      </c>
      <c r="C24" s="243">
        <v>45.5</v>
      </c>
    </row>
    <row r="25" spans="1:3" x14ac:dyDescent="0.2">
      <c r="A25" s="127" t="s">
        <v>25</v>
      </c>
      <c r="B25" s="240" t="e">
        <v>#N/A</v>
      </c>
      <c r="C25" s="243">
        <v>45.5</v>
      </c>
    </row>
    <row r="26" spans="1:3" x14ac:dyDescent="0.2">
      <c r="A26" s="127" t="s">
        <v>14</v>
      </c>
      <c r="B26" s="240" t="e">
        <v>#N/A</v>
      </c>
      <c r="C26" s="243">
        <v>45.5</v>
      </c>
    </row>
    <row r="27" spans="1:3" x14ac:dyDescent="0.2">
      <c r="A27" s="127" t="s">
        <v>15</v>
      </c>
      <c r="B27" s="240" t="e">
        <v>#N/A</v>
      </c>
      <c r="C27" s="243">
        <v>45.5</v>
      </c>
    </row>
    <row r="28" spans="1:3" x14ac:dyDescent="0.2">
      <c r="A28" s="127" t="s">
        <v>16</v>
      </c>
      <c r="B28" s="240" t="e">
        <v>#N/A</v>
      </c>
      <c r="C28" s="243">
        <v>45.5</v>
      </c>
    </row>
    <row r="29" spans="1:3" x14ac:dyDescent="0.2">
      <c r="A29" s="127" t="s">
        <v>17</v>
      </c>
      <c r="B29" s="240" t="e">
        <v>#N/A</v>
      </c>
      <c r="C29" s="243">
        <v>45.5</v>
      </c>
    </row>
    <row r="30" spans="1:3" x14ac:dyDescent="0.2">
      <c r="A30" s="127" t="s">
        <v>18</v>
      </c>
      <c r="B30" s="240" t="e">
        <v>#N/A</v>
      </c>
      <c r="C30" s="243">
        <v>45.5</v>
      </c>
    </row>
    <row r="31" spans="1:3" x14ac:dyDescent="0.2">
      <c r="A31" s="127" t="s">
        <v>19</v>
      </c>
      <c r="B31" s="240" t="e">
        <v>#N/A</v>
      </c>
      <c r="C31" s="243">
        <v>45.5</v>
      </c>
    </row>
    <row r="32" spans="1:3" x14ac:dyDescent="0.2">
      <c r="A32" s="127" t="s">
        <v>20</v>
      </c>
      <c r="B32" s="240" t="e">
        <v>#N/A</v>
      </c>
      <c r="C32" s="243">
        <v>45.5</v>
      </c>
    </row>
    <row r="33" spans="1:3" x14ac:dyDescent="0.2">
      <c r="A33" s="126" t="s">
        <v>111</v>
      </c>
      <c r="B33" s="241" t="e">
        <v>#N/A</v>
      </c>
      <c r="C33" s="238">
        <v>546</v>
      </c>
    </row>
    <row r="37" spans="1:3" x14ac:dyDescent="0.2">
      <c r="A37" s="125"/>
      <c r="B37" s="124" t="s">
        <v>115</v>
      </c>
      <c r="C37" s="223"/>
    </row>
    <row r="38" spans="1:3" ht="12.75" customHeight="1" x14ac:dyDescent="0.2">
      <c r="A38" s="124" t="s">
        <v>103</v>
      </c>
      <c r="B38" s="237" t="s">
        <v>118</v>
      </c>
      <c r="C38" s="230" t="s">
        <v>119</v>
      </c>
    </row>
    <row r="39" spans="1:3" x14ac:dyDescent="0.2">
      <c r="A39" s="125" t="s">
        <v>21</v>
      </c>
      <c r="B39" s="231">
        <v>0.2075268817204301</v>
      </c>
      <c r="C39" s="232">
        <v>2.5115207373271886E-2</v>
      </c>
    </row>
    <row r="40" spans="1:3" x14ac:dyDescent="0.2">
      <c r="A40" s="127" t="s">
        <v>22</v>
      </c>
      <c r="B40" s="233">
        <v>8.0952380952380956E-2</v>
      </c>
      <c r="C40" s="234">
        <v>2.5115207373271886E-2</v>
      </c>
    </row>
    <row r="41" spans="1:3" x14ac:dyDescent="0.2">
      <c r="A41" s="127" t="s">
        <v>23</v>
      </c>
      <c r="B41" s="233">
        <v>1.2903225806451613E-2</v>
      </c>
      <c r="C41" s="234">
        <v>2.5115207373271886E-2</v>
      </c>
    </row>
    <row r="42" spans="1:3" x14ac:dyDescent="0.2">
      <c r="A42" s="127" t="s">
        <v>24</v>
      </c>
      <c r="B42" s="233" t="e">
        <v>#N/A</v>
      </c>
      <c r="C42" s="234">
        <v>2.5115207373271886E-2</v>
      </c>
    </row>
    <row r="43" spans="1:3" x14ac:dyDescent="0.2">
      <c r="A43" s="127" t="s">
        <v>25</v>
      </c>
      <c r="B43" s="233" t="e">
        <v>#N/A</v>
      </c>
      <c r="C43" s="234">
        <v>2.5115207373271886E-2</v>
      </c>
    </row>
    <row r="44" spans="1:3" x14ac:dyDescent="0.2">
      <c r="A44" s="127" t="s">
        <v>14</v>
      </c>
      <c r="B44" s="233" t="e">
        <v>#N/A</v>
      </c>
      <c r="C44" s="234">
        <v>2.5115207373271886E-2</v>
      </c>
    </row>
    <row r="45" spans="1:3" x14ac:dyDescent="0.2">
      <c r="A45" s="127" t="s">
        <v>15</v>
      </c>
      <c r="B45" s="233" t="e">
        <v>#N/A</v>
      </c>
      <c r="C45" s="234">
        <v>2.5115207373271886E-2</v>
      </c>
    </row>
    <row r="46" spans="1:3" x14ac:dyDescent="0.2">
      <c r="A46" s="127" t="s">
        <v>16</v>
      </c>
      <c r="B46" s="233" t="e">
        <v>#N/A</v>
      </c>
      <c r="C46" s="234">
        <v>2.5115207373271886E-2</v>
      </c>
    </row>
    <row r="47" spans="1:3" x14ac:dyDescent="0.2">
      <c r="A47" s="127" t="s">
        <v>17</v>
      </c>
      <c r="B47" s="233" t="e">
        <v>#N/A</v>
      </c>
      <c r="C47" s="234">
        <v>2.5115207373271886E-2</v>
      </c>
    </row>
    <row r="48" spans="1:3" x14ac:dyDescent="0.2">
      <c r="A48" s="127" t="s">
        <v>18</v>
      </c>
      <c r="B48" s="233" t="e">
        <v>#N/A</v>
      </c>
      <c r="C48" s="234">
        <v>2.5115207373271886E-2</v>
      </c>
    </row>
    <row r="49" spans="1:3" x14ac:dyDescent="0.2">
      <c r="A49" s="127" t="s">
        <v>19</v>
      </c>
      <c r="B49" s="233" t="e">
        <v>#N/A</v>
      </c>
      <c r="C49" s="234">
        <v>2.5115207373271886E-2</v>
      </c>
    </row>
    <row r="50" spans="1:3" x14ac:dyDescent="0.2">
      <c r="A50" s="127" t="s">
        <v>20</v>
      </c>
      <c r="B50" s="233" t="e">
        <v>#N/A</v>
      </c>
      <c r="C50" s="234">
        <v>2.5115207373271886E-2</v>
      </c>
    </row>
    <row r="51" spans="1:3" x14ac:dyDescent="0.2">
      <c r="A51" s="126" t="s">
        <v>111</v>
      </c>
      <c r="B51" s="235" t="e">
        <v>#N/A</v>
      </c>
      <c r="C51" s="236">
        <v>0.30138248847926263</v>
      </c>
    </row>
    <row r="55" spans="1:3" x14ac:dyDescent="0.2">
      <c r="A55" s="125"/>
      <c r="B55" s="124" t="s">
        <v>115</v>
      </c>
      <c r="C55" s="223"/>
    </row>
    <row r="56" spans="1:3" ht="12.75" customHeight="1" x14ac:dyDescent="0.2">
      <c r="A56" s="124" t="s">
        <v>103</v>
      </c>
      <c r="B56" s="125" t="s">
        <v>120</v>
      </c>
      <c r="C56" s="230" t="s">
        <v>121</v>
      </c>
    </row>
    <row r="57" spans="1:3" x14ac:dyDescent="0.2">
      <c r="A57" s="125" t="s">
        <v>21</v>
      </c>
      <c r="B57" s="224">
        <v>7178</v>
      </c>
      <c r="C57" s="225">
        <v>598.16666666666663</v>
      </c>
    </row>
    <row r="58" spans="1:3" x14ac:dyDescent="0.2">
      <c r="A58" s="127" t="s">
        <v>22</v>
      </c>
      <c r="B58" s="226" t="e">
        <v>#N/A</v>
      </c>
      <c r="C58" s="227">
        <v>598.16666666666663</v>
      </c>
    </row>
    <row r="59" spans="1:3" x14ac:dyDescent="0.2">
      <c r="A59" s="127" t="s">
        <v>23</v>
      </c>
      <c r="B59" s="226" t="e">
        <v>#N/A</v>
      </c>
      <c r="C59" s="227">
        <v>598.16666666666663</v>
      </c>
    </row>
    <row r="60" spans="1:3" x14ac:dyDescent="0.2">
      <c r="A60" s="127" t="s">
        <v>24</v>
      </c>
      <c r="B60" s="226" t="e">
        <v>#N/A</v>
      </c>
      <c r="C60" s="227">
        <v>598.16666666666663</v>
      </c>
    </row>
    <row r="61" spans="1:3" x14ac:dyDescent="0.2">
      <c r="A61" s="127" t="s">
        <v>25</v>
      </c>
      <c r="B61" s="226" t="e">
        <v>#N/A</v>
      </c>
      <c r="C61" s="227">
        <v>598.16666666666663</v>
      </c>
    </row>
    <row r="62" spans="1:3" x14ac:dyDescent="0.2">
      <c r="A62" s="127" t="s">
        <v>14</v>
      </c>
      <c r="B62" s="226" t="e">
        <v>#N/A</v>
      </c>
      <c r="C62" s="227">
        <v>598.16666666666663</v>
      </c>
    </row>
    <row r="63" spans="1:3" x14ac:dyDescent="0.2">
      <c r="A63" s="127" t="s">
        <v>15</v>
      </c>
      <c r="B63" s="226" t="e">
        <v>#N/A</v>
      </c>
      <c r="C63" s="227">
        <v>598.16666666666663</v>
      </c>
    </row>
    <row r="64" spans="1:3" x14ac:dyDescent="0.2">
      <c r="A64" s="127" t="s">
        <v>16</v>
      </c>
      <c r="B64" s="226" t="e">
        <v>#N/A</v>
      </c>
      <c r="C64" s="227">
        <v>598.16666666666663</v>
      </c>
    </row>
    <row r="65" spans="1:4" x14ac:dyDescent="0.2">
      <c r="A65" s="127" t="s">
        <v>17</v>
      </c>
      <c r="B65" s="226" t="e">
        <v>#N/A</v>
      </c>
      <c r="C65" s="227">
        <v>598.16666666666663</v>
      </c>
    </row>
    <row r="66" spans="1:4" x14ac:dyDescent="0.2">
      <c r="A66" s="127" t="s">
        <v>18</v>
      </c>
      <c r="B66" s="226" t="e">
        <v>#N/A</v>
      </c>
      <c r="C66" s="227">
        <v>598.16666666666663</v>
      </c>
    </row>
    <row r="67" spans="1:4" x14ac:dyDescent="0.2">
      <c r="A67" s="127" t="s">
        <v>19</v>
      </c>
      <c r="B67" s="226" t="e">
        <v>#N/A</v>
      </c>
      <c r="C67" s="227">
        <v>598.16666666666663</v>
      </c>
    </row>
    <row r="68" spans="1:4" x14ac:dyDescent="0.2">
      <c r="A68" s="127" t="s">
        <v>20</v>
      </c>
      <c r="B68" s="226" t="e">
        <v>#N/A</v>
      </c>
      <c r="C68" s="227">
        <v>598.16666666666663</v>
      </c>
    </row>
    <row r="69" spans="1:4" x14ac:dyDescent="0.2">
      <c r="A69" s="126" t="s">
        <v>111</v>
      </c>
      <c r="B69" s="228" t="e">
        <v>#N/A</v>
      </c>
      <c r="C69" s="229">
        <v>7178.0000000000009</v>
      </c>
    </row>
    <row r="71" spans="1:4" x14ac:dyDescent="0.2">
      <c r="A71" s="244" t="s">
        <v>29</v>
      </c>
      <c r="B71" s="245" t="s">
        <v>261</v>
      </c>
    </row>
    <row r="73" spans="1:4" x14ac:dyDescent="0.2">
      <c r="A73" s="124" t="s">
        <v>114</v>
      </c>
      <c r="B73" s="221"/>
      <c r="C73" s="222"/>
    </row>
    <row r="74" spans="1:4" x14ac:dyDescent="0.2">
      <c r="A74" s="124" t="s">
        <v>260</v>
      </c>
      <c r="B74" s="124" t="s">
        <v>49</v>
      </c>
      <c r="C74" s="222" t="s">
        <v>112</v>
      </c>
    </row>
    <row r="75" spans="1:4" x14ac:dyDescent="0.2">
      <c r="A75" s="125" t="s">
        <v>263</v>
      </c>
      <c r="B75" s="221"/>
      <c r="C75" s="255">
        <v>1</v>
      </c>
      <c r="D75" s="1"/>
    </row>
    <row r="76" spans="1:4" x14ac:dyDescent="0.2">
      <c r="A76" s="126" t="s">
        <v>111</v>
      </c>
      <c r="B76" s="319"/>
      <c r="C76" s="220">
        <v>1</v>
      </c>
    </row>
    <row r="77" spans="1:4" x14ac:dyDescent="0.2">
      <c r="B77"/>
      <c r="C77"/>
    </row>
    <row r="78" spans="1:4" x14ac:dyDescent="0.2">
      <c r="B78"/>
      <c r="C78"/>
    </row>
    <row r="79" spans="1:4" x14ac:dyDescent="0.2">
      <c r="B79"/>
      <c r="C79"/>
    </row>
    <row r="80" spans="1:4" x14ac:dyDescent="0.2">
      <c r="B80"/>
      <c r="C80"/>
    </row>
    <row r="81" spans="2:3" x14ac:dyDescent="0.2">
      <c r="B81"/>
      <c r="C81"/>
    </row>
    <row r="82" spans="2:3" x14ac:dyDescent="0.2">
      <c r="B82"/>
      <c r="C82"/>
    </row>
    <row r="83" spans="2:3" x14ac:dyDescent="0.2">
      <c r="B83"/>
      <c r="C83"/>
    </row>
    <row r="84" spans="2:3" x14ac:dyDescent="0.2">
      <c r="B84"/>
      <c r="C84"/>
    </row>
    <row r="85" spans="2:3" x14ac:dyDescent="0.2">
      <c r="B85"/>
      <c r="C85"/>
    </row>
    <row r="86" spans="2:3" x14ac:dyDescent="0.2">
      <c r="B86"/>
      <c r="C86"/>
    </row>
    <row r="87" spans="2:3" x14ac:dyDescent="0.2">
      <c r="B87"/>
      <c r="C87"/>
    </row>
    <row r="88" spans="2:3" x14ac:dyDescent="0.2">
      <c r="B88"/>
      <c r="C88"/>
    </row>
    <row r="89" spans="2:3" x14ac:dyDescent="0.2">
      <c r="B89"/>
      <c r="C89"/>
    </row>
    <row r="90" spans="2:3" x14ac:dyDescent="0.2">
      <c r="B90"/>
      <c r="C90"/>
    </row>
    <row r="91" spans="2:3" x14ac:dyDescent="0.2">
      <c r="B91"/>
      <c r="C91"/>
    </row>
    <row r="92" spans="2:3" x14ac:dyDescent="0.2">
      <c r="B92"/>
      <c r="C92"/>
    </row>
  </sheetData>
  <sheetProtection formatCells="0" formatColumns="0" insertColumns="0" insertRows="0" pivotTables="0"/>
  <printOptions horizontalCentered="1" verticalCentered="1"/>
  <pageMargins left="0.70866141732283472" right="0.70866141732283472" top="2.1653543307086616" bottom="0.74803149606299213" header="0.31496062992125984" footer="0.31496062992125984"/>
  <pageSetup paperSize="9" scale="60" orientation="portrait" r:id="rId6"/>
  <headerFooter>
    <oddHeader>&amp;C&amp;F
&amp;G</oddHeader>
    <oddFooter>&amp;L&amp;D&amp;C&amp;"Times New Roman,Gras"CLP - ESCALE en Baie de Somme&amp;R&amp;A</oddFooter>
  </headerFooter>
  <drawing r:id="rId7"/>
  <legacyDrawingHF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3"/>
  <sheetViews>
    <sheetView workbookViewId="0"/>
  </sheetViews>
  <sheetFormatPr baseColWidth="10" defaultRowHeight="12.75" x14ac:dyDescent="0.2"/>
  <cols>
    <col min="1" max="1" width="15.83203125" customWidth="1"/>
    <col min="2" max="8" width="12.83203125" customWidth="1"/>
  </cols>
  <sheetData>
    <row r="1" spans="1:9" ht="45" customHeight="1" thickBot="1" x14ac:dyDescent="0.25">
      <c r="A1" s="93" t="s">
        <v>103</v>
      </c>
      <c r="B1" s="92" t="s">
        <v>105</v>
      </c>
      <c r="C1" s="92" t="s">
        <v>45</v>
      </c>
      <c r="D1" s="92" t="s">
        <v>65</v>
      </c>
      <c r="E1" s="92" t="s">
        <v>30</v>
      </c>
      <c r="F1" s="92" t="s">
        <v>108</v>
      </c>
      <c r="G1" s="92" t="s">
        <v>77</v>
      </c>
      <c r="H1" s="92" t="s">
        <v>106</v>
      </c>
      <c r="I1" s="102" t="s">
        <v>110</v>
      </c>
    </row>
    <row r="2" spans="1:9" x14ac:dyDescent="0.2">
      <c r="A2" s="94" t="str">
        <f>'Bilan annuel réservations'!$A20:$B20</f>
        <v>JANVIER</v>
      </c>
      <c r="B2" s="85">
        <f ca="1">IF('Bilan annuel réservations'!$C20=0,NA(),'Bilan annuel réservations'!$C20)</f>
        <v>386</v>
      </c>
      <c r="C2" s="86">
        <f ca="1">'Bilan annuel réservations'!$C$17</f>
        <v>45.5</v>
      </c>
      <c r="D2" s="87">
        <f ca="1">IF('Bilan annuel réservations'!$D20=0,NA(),'Bilan annuel réservations'!$D20)</f>
        <v>6.433333333333334E-2</v>
      </c>
      <c r="E2" s="87">
        <f ca="1">IF('Bilan annuel réservations'!$E20=0,NA(),'Bilan annuel réservations'!$E20)</f>
        <v>0.2075268817204301</v>
      </c>
      <c r="F2" s="88">
        <f ca="1">'Bilan annuel réservations'!$G$17</f>
        <v>2.5115207373271886E-2</v>
      </c>
      <c r="G2" s="89">
        <f ca="1">IF('Bilan annuel réservations'!$F20=0,NA(),'Bilan annuel réservations'!$F20)</f>
        <v>31</v>
      </c>
      <c r="H2" s="90">
        <f ca="1">IF('Bilan annuel réservations'!$G20=0,NA(),'Bilan annuel réservations'!$G20)</f>
        <v>15882</v>
      </c>
      <c r="I2" s="103">
        <f ca="1">AVERAGE('Bilan annuel réservations'!$G$20:$G$31)</f>
        <v>1883.5</v>
      </c>
    </row>
    <row r="3" spans="1:9" x14ac:dyDescent="0.2">
      <c r="A3" s="95" t="str">
        <f>'Bilan annuel réservations'!$A21:$B21</f>
        <v>FÉVRIER</v>
      </c>
      <c r="B3" s="75">
        <f ca="1">IF('Bilan annuel réservations'!$C21=0,NA(),'Bilan annuel réservations'!$C21)</f>
        <v>136</v>
      </c>
      <c r="C3" s="84">
        <f ca="1">'Bilan annuel réservations'!$C$17</f>
        <v>45.5</v>
      </c>
      <c r="D3" s="73">
        <f ca="1">IF('Bilan annuel réservations'!$D21=0,NA(),'Bilan annuel réservations'!$D21)</f>
        <v>2.2666666666666668E-2</v>
      </c>
      <c r="E3" s="73">
        <f ca="1">IF('Bilan annuel réservations'!$E21=0,NA(),'Bilan annuel réservations'!$E21)</f>
        <v>8.0952380952380956E-2</v>
      </c>
      <c r="F3" s="79">
        <f ca="1">'Bilan annuel réservations'!$G$17</f>
        <v>2.5115207373271886E-2</v>
      </c>
      <c r="G3" s="78">
        <f ca="1">IF('Bilan annuel réservations'!$F21=0,NA(),'Bilan annuel réservations'!$F21)</f>
        <v>60</v>
      </c>
      <c r="H3" s="81">
        <f ca="1">IF('Bilan annuel réservations'!$G21=0,NA(),'Bilan annuel réservations'!$G21)</f>
        <v>5940</v>
      </c>
      <c r="I3" s="104">
        <f ca="1">AVERAGE('Bilan annuel réservations'!$G$20:$G$31)</f>
        <v>1883.5</v>
      </c>
    </row>
    <row r="4" spans="1:9" x14ac:dyDescent="0.2">
      <c r="A4" s="95" t="str">
        <f>'Bilan annuel réservations'!$A22:$B22</f>
        <v>MARS</v>
      </c>
      <c r="B4" s="75">
        <f ca="1">IF('Bilan annuel réservations'!$C22=0,NA(),'Bilan annuel réservations'!$C22)</f>
        <v>24</v>
      </c>
      <c r="C4" s="84">
        <f ca="1">'Bilan annuel réservations'!$C$17</f>
        <v>45.5</v>
      </c>
      <c r="D4" s="73">
        <f ca="1">IF('Bilan annuel réservations'!$D22=0,NA(),'Bilan annuel réservations'!$D22)</f>
        <v>4.0000000000000001E-3</v>
      </c>
      <c r="E4" s="73">
        <f ca="1">IF('Bilan annuel réservations'!$E22=0,NA(),'Bilan annuel réservations'!$E22)</f>
        <v>1.2903225806451613E-2</v>
      </c>
      <c r="F4" s="79">
        <f ca="1">'Bilan annuel réservations'!$G$17</f>
        <v>2.5115207373271886E-2</v>
      </c>
      <c r="G4" s="78">
        <f ca="1">IF('Bilan annuel réservations'!$F22=0,NA(),'Bilan annuel réservations'!$F22)</f>
        <v>12</v>
      </c>
      <c r="H4" s="81">
        <f ca="1">IF('Bilan annuel réservations'!$G22=0,NA(),'Bilan annuel réservations'!$G22)</f>
        <v>780</v>
      </c>
      <c r="I4" s="104">
        <f ca="1">AVERAGE('Bilan annuel réservations'!$G$20:$G$31)</f>
        <v>1883.5</v>
      </c>
    </row>
    <row r="5" spans="1:9" x14ac:dyDescent="0.2">
      <c r="A5" s="95" t="str">
        <f>'Bilan annuel réservations'!$A23:$B23</f>
        <v>AVRIL</v>
      </c>
      <c r="B5" s="75" t="e">
        <f ca="1">IF('Bilan annuel réservations'!$C23=0,NA(),'Bilan annuel réservations'!$C23)</f>
        <v>#N/A</v>
      </c>
      <c r="C5" s="84">
        <f ca="1">'Bilan annuel réservations'!$C$17</f>
        <v>45.5</v>
      </c>
      <c r="D5" s="73" t="e">
        <f ca="1">IF('Bilan annuel réservations'!$D23=0,NA(),'Bilan annuel réservations'!$D23)</f>
        <v>#N/A</v>
      </c>
      <c r="E5" s="73" t="e">
        <f ca="1">IF('Bilan annuel réservations'!$E23=0,NA(),'Bilan annuel réservations'!$E23)</f>
        <v>#N/A</v>
      </c>
      <c r="F5" s="79">
        <f ca="1">'Bilan annuel réservations'!$G$17</f>
        <v>2.5115207373271886E-2</v>
      </c>
      <c r="G5" s="78" t="e">
        <f ca="1">IF('Bilan annuel réservations'!$F23=0,NA(),'Bilan annuel réservations'!$F23)</f>
        <v>#N/A</v>
      </c>
      <c r="H5" s="81" t="e">
        <f ca="1">IF('Bilan annuel réservations'!$G23=0,NA(),'Bilan annuel réservations'!$G23)</f>
        <v>#N/A</v>
      </c>
      <c r="I5" s="104">
        <f ca="1">AVERAGE('Bilan annuel réservations'!$G$20:$G$31)</f>
        <v>1883.5</v>
      </c>
    </row>
    <row r="6" spans="1:9" x14ac:dyDescent="0.2">
      <c r="A6" s="95" t="str">
        <f>'Bilan annuel réservations'!$A24:$B24</f>
        <v>MAI</v>
      </c>
      <c r="B6" s="75" t="e">
        <f ca="1">IF('Bilan annuel réservations'!$C24=0,NA(),'Bilan annuel réservations'!$C24)</f>
        <v>#N/A</v>
      </c>
      <c r="C6" s="84">
        <f ca="1">'Bilan annuel réservations'!$C$17</f>
        <v>45.5</v>
      </c>
      <c r="D6" s="73" t="e">
        <f ca="1">IF('Bilan annuel réservations'!$D24=0,NA(),'Bilan annuel réservations'!$D24)</f>
        <v>#N/A</v>
      </c>
      <c r="E6" s="73" t="e">
        <f ca="1">IF('Bilan annuel réservations'!$E24=0,NA(),'Bilan annuel réservations'!$E24)</f>
        <v>#N/A</v>
      </c>
      <c r="F6" s="79">
        <f ca="1">'Bilan annuel réservations'!$G$17</f>
        <v>2.5115207373271886E-2</v>
      </c>
      <c r="G6" s="78" t="e">
        <f ca="1">IF('Bilan annuel réservations'!$F24=0,NA(),'Bilan annuel réservations'!$F24)</f>
        <v>#N/A</v>
      </c>
      <c r="H6" s="81" t="e">
        <f ca="1">IF('Bilan annuel réservations'!$G24=0,NA(),'Bilan annuel réservations'!$G24)</f>
        <v>#N/A</v>
      </c>
      <c r="I6" s="104">
        <f ca="1">AVERAGE('Bilan annuel réservations'!$G$20:$G$31)</f>
        <v>1883.5</v>
      </c>
    </row>
    <row r="7" spans="1:9" x14ac:dyDescent="0.2">
      <c r="A7" s="95" t="str">
        <f>'Bilan annuel réservations'!$A25:$B25</f>
        <v>JUIN</v>
      </c>
      <c r="B7" s="75" t="e">
        <f ca="1">IF('Bilan annuel réservations'!$C25=0,NA(),'Bilan annuel réservations'!$C25)</f>
        <v>#N/A</v>
      </c>
      <c r="C7" s="84">
        <f ca="1">'Bilan annuel réservations'!$C$17</f>
        <v>45.5</v>
      </c>
      <c r="D7" s="73" t="e">
        <f ca="1">IF('Bilan annuel réservations'!$D25=0,NA(),'Bilan annuel réservations'!$D25)</f>
        <v>#N/A</v>
      </c>
      <c r="E7" s="73" t="e">
        <f ca="1">IF('Bilan annuel réservations'!$E25=0,NA(),'Bilan annuel réservations'!$E25)</f>
        <v>#N/A</v>
      </c>
      <c r="F7" s="79">
        <f ca="1">'Bilan annuel réservations'!$G$17</f>
        <v>2.5115207373271886E-2</v>
      </c>
      <c r="G7" s="78" t="e">
        <f ca="1">IF('Bilan annuel réservations'!$F25=0,NA(),'Bilan annuel réservations'!$F25)</f>
        <v>#N/A</v>
      </c>
      <c r="H7" s="81" t="e">
        <f ca="1">IF('Bilan annuel réservations'!$G25=0,NA(),'Bilan annuel réservations'!$G25)</f>
        <v>#N/A</v>
      </c>
      <c r="I7" s="104">
        <f ca="1">AVERAGE('Bilan annuel réservations'!$G$20:$G$31)</f>
        <v>1883.5</v>
      </c>
    </row>
    <row r="8" spans="1:9" x14ac:dyDescent="0.2">
      <c r="A8" s="95" t="str">
        <f>'Bilan annuel réservations'!$A26:$B26</f>
        <v>JUILLET</v>
      </c>
      <c r="B8" s="75" t="e">
        <f ca="1">IF('Bilan annuel réservations'!$C26=0,NA(),'Bilan annuel réservations'!$C26)</f>
        <v>#N/A</v>
      </c>
      <c r="C8" s="84">
        <f ca="1">'Bilan annuel réservations'!$C$17</f>
        <v>45.5</v>
      </c>
      <c r="D8" s="73" t="e">
        <f ca="1">IF('Bilan annuel réservations'!$D26=0,NA(),'Bilan annuel réservations'!$D26)</f>
        <v>#N/A</v>
      </c>
      <c r="E8" s="73" t="e">
        <f ca="1">IF('Bilan annuel réservations'!$E26=0,NA(),'Bilan annuel réservations'!$E26)</f>
        <v>#N/A</v>
      </c>
      <c r="F8" s="79">
        <f ca="1">'Bilan annuel réservations'!$G$17</f>
        <v>2.5115207373271886E-2</v>
      </c>
      <c r="G8" s="78" t="e">
        <f ca="1">IF('Bilan annuel réservations'!$F26=0,NA(),'Bilan annuel réservations'!$F26)</f>
        <v>#N/A</v>
      </c>
      <c r="H8" s="81" t="e">
        <f ca="1">IF('Bilan annuel réservations'!$G26=0,NA(),'Bilan annuel réservations'!$G26)</f>
        <v>#N/A</v>
      </c>
      <c r="I8" s="104">
        <f ca="1">AVERAGE('Bilan annuel réservations'!$G$20:$G$31)</f>
        <v>1883.5</v>
      </c>
    </row>
    <row r="9" spans="1:9" x14ac:dyDescent="0.2">
      <c r="A9" s="95" t="str">
        <f>'Bilan annuel réservations'!$A27:$B27</f>
        <v>AOÛT</v>
      </c>
      <c r="B9" s="75" t="e">
        <f ca="1">IF('Bilan annuel réservations'!$C27=0,NA(),'Bilan annuel réservations'!$C27)</f>
        <v>#N/A</v>
      </c>
      <c r="C9" s="84">
        <f ca="1">'Bilan annuel réservations'!$C$17</f>
        <v>45.5</v>
      </c>
      <c r="D9" s="73" t="e">
        <f ca="1">IF('Bilan annuel réservations'!$D27=0,NA(),'Bilan annuel réservations'!$D27)</f>
        <v>#N/A</v>
      </c>
      <c r="E9" s="73" t="e">
        <f ca="1">IF('Bilan annuel réservations'!$E27=0,NA(),'Bilan annuel réservations'!$E27)</f>
        <v>#N/A</v>
      </c>
      <c r="F9" s="79">
        <f ca="1">'Bilan annuel réservations'!$G$17</f>
        <v>2.5115207373271886E-2</v>
      </c>
      <c r="G9" s="78" t="e">
        <f ca="1">IF('Bilan annuel réservations'!$F27=0,NA(),'Bilan annuel réservations'!$F27)</f>
        <v>#N/A</v>
      </c>
      <c r="H9" s="81" t="e">
        <f ca="1">IF('Bilan annuel réservations'!$G27=0,NA(),'Bilan annuel réservations'!$G27)</f>
        <v>#N/A</v>
      </c>
      <c r="I9" s="104">
        <f ca="1">AVERAGE('Bilan annuel réservations'!$G$20:$G$31)</f>
        <v>1883.5</v>
      </c>
    </row>
    <row r="10" spans="1:9" x14ac:dyDescent="0.2">
      <c r="A10" s="95" t="str">
        <f>'Bilan annuel réservations'!$A28:$B28</f>
        <v>SEPTEMBRE</v>
      </c>
      <c r="B10" s="75" t="e">
        <f ca="1">IF('Bilan annuel réservations'!$C28=0,NA(),'Bilan annuel réservations'!$C28)</f>
        <v>#N/A</v>
      </c>
      <c r="C10" s="84">
        <f ca="1">'Bilan annuel réservations'!$C$17</f>
        <v>45.5</v>
      </c>
      <c r="D10" s="73" t="e">
        <f ca="1">IF('Bilan annuel réservations'!$D28=0,NA(),'Bilan annuel réservations'!$D28)</f>
        <v>#N/A</v>
      </c>
      <c r="E10" s="73" t="e">
        <f ca="1">IF('Bilan annuel réservations'!$E28=0,NA(),'Bilan annuel réservations'!$E28)</f>
        <v>#N/A</v>
      </c>
      <c r="F10" s="79">
        <f ca="1">'Bilan annuel réservations'!$G$17</f>
        <v>2.5115207373271886E-2</v>
      </c>
      <c r="G10" s="78" t="e">
        <f ca="1">IF('Bilan annuel réservations'!$F28=0,NA(),'Bilan annuel réservations'!$F28)</f>
        <v>#N/A</v>
      </c>
      <c r="H10" s="81" t="e">
        <f ca="1">IF('Bilan annuel réservations'!$G28=0,NA(),'Bilan annuel réservations'!$G28)</f>
        <v>#N/A</v>
      </c>
      <c r="I10" s="104">
        <f ca="1">AVERAGE('Bilan annuel réservations'!$G$20:$G$31)</f>
        <v>1883.5</v>
      </c>
    </row>
    <row r="11" spans="1:9" x14ac:dyDescent="0.2">
      <c r="A11" s="95" t="str">
        <f>'Bilan annuel réservations'!$A29:$B29</f>
        <v>OCTOBRE</v>
      </c>
      <c r="B11" s="75" t="e">
        <f ca="1">IF('Bilan annuel réservations'!$C29=0,NA(),'Bilan annuel réservations'!$C29)</f>
        <v>#N/A</v>
      </c>
      <c r="C11" s="84">
        <f ca="1">'Bilan annuel réservations'!$C$17</f>
        <v>45.5</v>
      </c>
      <c r="D11" s="73" t="e">
        <f ca="1">IF('Bilan annuel réservations'!$D29=0,NA(),'Bilan annuel réservations'!$D29)</f>
        <v>#N/A</v>
      </c>
      <c r="E11" s="73" t="e">
        <f ca="1">IF('Bilan annuel réservations'!$E29=0,NA(),'Bilan annuel réservations'!$E29)</f>
        <v>#N/A</v>
      </c>
      <c r="F11" s="79">
        <f ca="1">'Bilan annuel réservations'!$G$17</f>
        <v>2.5115207373271886E-2</v>
      </c>
      <c r="G11" s="78" t="e">
        <f ca="1">IF('Bilan annuel réservations'!$F29=0,NA(),'Bilan annuel réservations'!$F29)</f>
        <v>#N/A</v>
      </c>
      <c r="H11" s="81" t="e">
        <f ca="1">IF('Bilan annuel réservations'!$G29=0,NA(),'Bilan annuel réservations'!$G29)</f>
        <v>#N/A</v>
      </c>
      <c r="I11" s="104">
        <f ca="1">AVERAGE('Bilan annuel réservations'!$G$20:$G$31)</f>
        <v>1883.5</v>
      </c>
    </row>
    <row r="12" spans="1:9" x14ac:dyDescent="0.2">
      <c r="A12" s="95" t="str">
        <f>'Bilan annuel réservations'!$A30:$B30</f>
        <v>NOVEMBRE</v>
      </c>
      <c r="B12" s="75" t="e">
        <f ca="1">IF('Bilan annuel réservations'!$C30=0,NA(),'Bilan annuel réservations'!$C30)</f>
        <v>#N/A</v>
      </c>
      <c r="C12" s="84">
        <f ca="1">'Bilan annuel réservations'!$C$17</f>
        <v>45.5</v>
      </c>
      <c r="D12" s="73" t="e">
        <f ca="1">IF('Bilan annuel réservations'!$D30=0,NA(),'Bilan annuel réservations'!$D30)</f>
        <v>#N/A</v>
      </c>
      <c r="E12" s="73" t="e">
        <f ca="1">IF('Bilan annuel réservations'!$E30=0,NA(),'Bilan annuel réservations'!$E30)</f>
        <v>#N/A</v>
      </c>
      <c r="F12" s="79">
        <f ca="1">'Bilan annuel réservations'!$G$17</f>
        <v>2.5115207373271886E-2</v>
      </c>
      <c r="G12" s="78" t="e">
        <f ca="1">IF('Bilan annuel réservations'!$F30=0,NA(),'Bilan annuel réservations'!$F30)</f>
        <v>#N/A</v>
      </c>
      <c r="H12" s="81" t="e">
        <f ca="1">IF('Bilan annuel réservations'!$G30=0,NA(),'Bilan annuel réservations'!$G30)</f>
        <v>#N/A</v>
      </c>
      <c r="I12" s="104">
        <f ca="1">AVERAGE('Bilan annuel réservations'!$G$20:$G$31)</f>
        <v>1883.5</v>
      </c>
    </row>
    <row r="13" spans="1:9" x14ac:dyDescent="0.2">
      <c r="A13" s="96" t="str">
        <f>'Bilan annuel réservations'!$A31:$B31</f>
        <v>DÉCEMBRE</v>
      </c>
      <c r="B13" s="97" t="e">
        <f ca="1">IF('Bilan annuel réservations'!$C31=0,NA(),'Bilan annuel réservations'!$C31)</f>
        <v>#N/A</v>
      </c>
      <c r="C13" s="98">
        <f ca="1">'Bilan annuel réservations'!$C$17</f>
        <v>45.5</v>
      </c>
      <c r="D13" s="99" t="e">
        <f ca="1">IF('Bilan annuel réservations'!$D31=0,NA(),'Bilan annuel réservations'!$D31)</f>
        <v>#N/A</v>
      </c>
      <c r="E13" s="99" t="e">
        <f ca="1">IF('Bilan annuel réservations'!$E31=0,NA(),'Bilan annuel réservations'!$E31)</f>
        <v>#N/A</v>
      </c>
      <c r="F13" s="100">
        <f ca="1">'Bilan annuel réservations'!$G$17</f>
        <v>2.5115207373271886E-2</v>
      </c>
      <c r="G13" s="101" t="e">
        <f ca="1">IF('Bilan annuel réservations'!$F31=0,NA(),'Bilan annuel réservations'!$F31)</f>
        <v>#N/A</v>
      </c>
      <c r="H13" s="91" t="e">
        <f ca="1">IF('Bilan annuel réservations'!$G31=0,NA(),'Bilan annuel réservations'!$G31)</f>
        <v>#N/A</v>
      </c>
      <c r="I13" s="105">
        <f ca="1">AVERAGE('Bilan annuel réservations'!$G$20:$G$31)</f>
        <v>1883.5</v>
      </c>
    </row>
  </sheetData>
  <conditionalFormatting sqref="B2:B13">
    <cfRule type="expression" dxfId="16" priority="5" stopIfTrue="1">
      <formula>ISNA(B2)</formula>
    </cfRule>
  </conditionalFormatting>
  <conditionalFormatting sqref="D2:D13">
    <cfRule type="expression" dxfId="15" priority="4" stopIfTrue="1">
      <formula>ISNA(D2)</formula>
    </cfRule>
  </conditionalFormatting>
  <conditionalFormatting sqref="G2:G13">
    <cfRule type="expression" dxfId="14" priority="3" stopIfTrue="1">
      <formula>ISNA(G2)</formula>
    </cfRule>
  </conditionalFormatting>
  <conditionalFormatting sqref="H2:H13">
    <cfRule type="expression" dxfId="13" priority="2" stopIfTrue="1">
      <formula>ISNA(H2)</formula>
    </cfRule>
  </conditionalFormatting>
  <conditionalFormatting sqref="E2:E13">
    <cfRule type="expression" dxfId="12" priority="1" stopIfTrue="1">
      <formula>ISNA(E2)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  <pageSetUpPr fitToPage="1"/>
  </sheetPr>
  <dimension ref="A1:AE150"/>
  <sheetViews>
    <sheetView zoomScale="80" zoomScaleNormal="80" workbookViewId="0">
      <pane ySplit="1" topLeftCell="A2" activePane="bottomLeft" state="frozen"/>
      <selection pane="bottomLeft" activeCell="C3" sqref="C3"/>
    </sheetView>
  </sheetViews>
  <sheetFormatPr baseColWidth="10" defaultColWidth="13.33203125" defaultRowHeight="12.75" x14ac:dyDescent="0.2"/>
  <cols>
    <col min="1" max="1" width="53.33203125" style="137" customWidth="1"/>
    <col min="2" max="3" width="40.83203125" style="137" customWidth="1"/>
    <col min="4" max="4" width="35.83203125" style="137" customWidth="1"/>
    <col min="5" max="6" width="7.83203125" style="137" customWidth="1"/>
    <col min="7" max="7" width="13.33203125" style="136"/>
    <col min="8" max="8" width="5.83203125" style="4" customWidth="1"/>
    <col min="9" max="9" width="15.83203125" style="36" customWidth="1"/>
    <col min="10" max="10" width="5.83203125" style="36" customWidth="1"/>
    <col min="11" max="11" width="14.83203125" style="36" customWidth="1"/>
    <col min="12" max="12" width="26.5" style="36" customWidth="1"/>
    <col min="13" max="13" width="5.83203125" style="36" customWidth="1"/>
    <col min="14" max="14" width="13.33203125" style="36"/>
    <col min="15" max="15" width="5.83203125" style="36" customWidth="1"/>
    <col min="16" max="16" width="17.83203125" style="36" customWidth="1"/>
    <col min="17" max="17" width="5.83203125" style="36" customWidth="1"/>
    <col min="18" max="18" width="7.83203125" style="4" customWidth="1"/>
    <col min="19" max="19" width="5.83203125" style="4" customWidth="1"/>
    <col min="20" max="20" width="6.83203125" style="4" customWidth="1"/>
    <col min="21" max="21" width="5.83203125" style="36" customWidth="1"/>
    <col min="22" max="22" width="9.83203125" style="36" customWidth="1"/>
    <col min="23" max="23" width="14.83203125" style="36" customWidth="1"/>
    <col min="24" max="24" width="10.83203125" style="36" customWidth="1"/>
    <col min="25" max="25" width="13.33203125" style="36"/>
    <col min="26" max="26" width="9.83203125" style="36" customWidth="1"/>
    <col min="27" max="16384" width="13.33203125" style="36"/>
  </cols>
  <sheetData>
    <row r="1" spans="1:31" ht="30" customHeight="1" thickBot="1" x14ac:dyDescent="0.3">
      <c r="A1" s="138" t="s">
        <v>68</v>
      </c>
      <c r="B1" s="130" t="s">
        <v>206</v>
      </c>
      <c r="C1" s="130" t="s">
        <v>207</v>
      </c>
      <c r="D1" s="130" t="s">
        <v>127</v>
      </c>
      <c r="E1" s="130" t="s">
        <v>48</v>
      </c>
      <c r="F1" s="130" t="s">
        <v>49</v>
      </c>
      <c r="G1" s="52" t="s">
        <v>126</v>
      </c>
      <c r="H1" s="34"/>
      <c r="I1" s="16" t="s">
        <v>62</v>
      </c>
      <c r="J1" s="35"/>
      <c r="K1" s="411" t="s">
        <v>63</v>
      </c>
      <c r="L1" s="342"/>
      <c r="N1" s="37" t="s">
        <v>64</v>
      </c>
      <c r="P1" s="16" t="s">
        <v>29</v>
      </c>
      <c r="Q1" s="250"/>
      <c r="R1" s="63" t="s">
        <v>60</v>
      </c>
      <c r="S1" s="65"/>
      <c r="T1" s="61" t="s">
        <v>61</v>
      </c>
      <c r="V1" s="50" t="s">
        <v>69</v>
      </c>
      <c r="W1" s="51" t="s">
        <v>74</v>
      </c>
      <c r="X1" s="52" t="s">
        <v>78</v>
      </c>
      <c r="Z1" s="50" t="s">
        <v>69</v>
      </c>
      <c r="AA1" s="51" t="s">
        <v>265</v>
      </c>
      <c r="AB1" s="51" t="s">
        <v>266</v>
      </c>
      <c r="AC1" s="52" t="s">
        <v>267</v>
      </c>
      <c r="AD1" s="52" t="s">
        <v>268</v>
      </c>
      <c r="AE1" s="256"/>
    </row>
    <row r="2" spans="1:31" ht="24.95" customHeight="1" x14ac:dyDescent="0.25">
      <c r="A2" s="139" t="s">
        <v>288</v>
      </c>
      <c r="B2" s="128"/>
      <c r="C2" s="128"/>
      <c r="D2" s="128" t="s">
        <v>151</v>
      </c>
      <c r="E2" s="133" t="s">
        <v>132</v>
      </c>
      <c r="F2" s="140">
        <v>59</v>
      </c>
      <c r="G2" s="160"/>
      <c r="H2" s="33"/>
      <c r="I2" s="67" t="s">
        <v>21</v>
      </c>
      <c r="J2" s="33"/>
      <c r="K2" s="112">
        <f>DATE(An,1,1)</f>
        <v>43101</v>
      </c>
      <c r="L2" s="113" t="s">
        <v>10</v>
      </c>
      <c r="N2" s="146">
        <v>2017</v>
      </c>
      <c r="P2" s="15" t="s">
        <v>27</v>
      </c>
      <c r="R2" s="66" t="s">
        <v>56</v>
      </c>
      <c r="S2" s="64"/>
      <c r="T2" s="62">
        <v>1</v>
      </c>
      <c r="V2" s="147" t="s">
        <v>70</v>
      </c>
      <c r="W2" s="148">
        <v>44</v>
      </c>
      <c r="X2" s="149">
        <v>41</v>
      </c>
      <c r="Z2" s="257" t="s">
        <v>71</v>
      </c>
      <c r="AA2" s="264">
        <v>120</v>
      </c>
      <c r="AB2" s="265">
        <v>162</v>
      </c>
      <c r="AC2" s="266">
        <v>216</v>
      </c>
      <c r="AD2" s="267">
        <v>92</v>
      </c>
      <c r="AE2" s="256"/>
    </row>
    <row r="3" spans="1:31" ht="24.95" customHeight="1" x14ac:dyDescent="0.25">
      <c r="A3" s="141" t="s">
        <v>289</v>
      </c>
      <c r="B3" s="129"/>
      <c r="C3" s="129"/>
      <c r="D3" s="129" t="s">
        <v>133</v>
      </c>
      <c r="E3" s="133" t="s">
        <v>132</v>
      </c>
      <c r="F3" s="140">
        <v>91</v>
      </c>
      <c r="G3" s="251"/>
      <c r="H3" s="33"/>
      <c r="I3" s="67" t="s">
        <v>22</v>
      </c>
      <c r="J3" s="33"/>
      <c r="K3" s="114">
        <f>DATE(An,3,29.56+0.979*MOD(204-11*MOD(An,19),30)-WEEKDAY(DATE(An,3,28.56+0.979*MOD(204-11*MOD(An,19),30))))</f>
        <v>43191</v>
      </c>
      <c r="L3" s="115" t="s">
        <v>0</v>
      </c>
      <c r="N3" s="67">
        <v>2018</v>
      </c>
      <c r="P3" s="17" t="s">
        <v>51</v>
      </c>
      <c r="R3" s="67" t="s">
        <v>53</v>
      </c>
      <c r="S3" s="33"/>
      <c r="T3" s="166">
        <v>2</v>
      </c>
      <c r="V3" s="147" t="s">
        <v>72</v>
      </c>
      <c r="W3" s="148">
        <v>29</v>
      </c>
      <c r="X3" s="149">
        <v>29</v>
      </c>
      <c r="Z3" s="260" t="s">
        <v>270</v>
      </c>
      <c r="AA3" s="268">
        <v>111</v>
      </c>
      <c r="AB3" s="268">
        <v>149</v>
      </c>
      <c r="AC3" s="269">
        <v>198</v>
      </c>
      <c r="AD3" s="270"/>
      <c r="AE3" s="256"/>
    </row>
    <row r="4" spans="1:31" ht="24.95" customHeight="1" x14ac:dyDescent="0.25">
      <c r="A4" s="141" t="s">
        <v>290</v>
      </c>
      <c r="B4" s="129"/>
      <c r="C4" s="129"/>
      <c r="D4" s="129" t="s">
        <v>152</v>
      </c>
      <c r="E4" s="132" t="s">
        <v>132</v>
      </c>
      <c r="F4" s="142">
        <v>61</v>
      </c>
      <c r="G4" s="160"/>
      <c r="H4" s="33"/>
      <c r="I4" s="67" t="s">
        <v>23</v>
      </c>
      <c r="J4" s="33"/>
      <c r="K4" s="114">
        <f>K3+1</f>
        <v>43192</v>
      </c>
      <c r="L4" s="115" t="s">
        <v>1</v>
      </c>
      <c r="N4" s="67">
        <v>2019</v>
      </c>
      <c r="P4" s="193" t="s">
        <v>28</v>
      </c>
      <c r="R4" s="67" t="s">
        <v>57</v>
      </c>
      <c r="S4" s="33"/>
      <c r="T4" s="166">
        <v>3</v>
      </c>
      <c r="V4" s="147" t="s">
        <v>73</v>
      </c>
      <c r="W4" s="148">
        <v>25</v>
      </c>
      <c r="X4" s="149">
        <v>25</v>
      </c>
      <c r="Z4" s="261" t="s">
        <v>70</v>
      </c>
      <c r="AA4" s="148">
        <v>102</v>
      </c>
      <c r="AB4" s="148">
        <v>135</v>
      </c>
      <c r="AC4" s="271">
        <v>180</v>
      </c>
      <c r="AD4" s="272">
        <v>83</v>
      </c>
      <c r="AE4" s="256"/>
    </row>
    <row r="5" spans="1:31" ht="24.95" customHeight="1" x14ac:dyDescent="0.25">
      <c r="A5" s="141" t="s">
        <v>291</v>
      </c>
      <c r="B5" s="129"/>
      <c r="C5" s="129"/>
      <c r="D5" s="129" t="s">
        <v>153</v>
      </c>
      <c r="E5" s="132" t="s">
        <v>132</v>
      </c>
      <c r="F5" s="140">
        <v>76</v>
      </c>
      <c r="G5" s="160"/>
      <c r="H5" s="33"/>
      <c r="I5" s="67" t="s">
        <v>24</v>
      </c>
      <c r="J5" s="33"/>
      <c r="K5" s="114">
        <f>DATE(An,5,1)</f>
        <v>43221</v>
      </c>
      <c r="L5" s="115" t="s">
        <v>9</v>
      </c>
      <c r="N5" s="67">
        <v>2020</v>
      </c>
      <c r="P5" s="195" t="s">
        <v>244</v>
      </c>
      <c r="R5" s="67" t="s">
        <v>76</v>
      </c>
      <c r="S5" s="33"/>
      <c r="T5" s="166">
        <v>4</v>
      </c>
      <c r="V5" s="147" t="s">
        <v>71</v>
      </c>
      <c r="W5" s="148">
        <v>53</v>
      </c>
      <c r="X5" s="150">
        <v>48.5</v>
      </c>
      <c r="Z5" s="260" t="s">
        <v>271</v>
      </c>
      <c r="AA5" s="268">
        <v>96</v>
      </c>
      <c r="AB5" s="268">
        <v>126</v>
      </c>
      <c r="AC5" s="269">
        <v>168</v>
      </c>
      <c r="AD5" s="270"/>
      <c r="AE5" s="256"/>
    </row>
    <row r="6" spans="1:31" ht="24.95" customHeight="1" thickBot="1" x14ac:dyDescent="0.3">
      <c r="A6" s="141" t="s">
        <v>292</v>
      </c>
      <c r="B6" s="129"/>
      <c r="C6" s="129"/>
      <c r="D6" s="158" t="s">
        <v>154</v>
      </c>
      <c r="E6" s="132" t="s">
        <v>53</v>
      </c>
      <c r="F6" s="143">
        <v>28</v>
      </c>
      <c r="G6" s="160"/>
      <c r="H6" s="33"/>
      <c r="I6" s="67" t="s">
        <v>25</v>
      </c>
      <c r="J6" s="33"/>
      <c r="K6" s="114">
        <f>DATE(An,5,8)</f>
        <v>43228</v>
      </c>
      <c r="L6" s="115" t="s">
        <v>11</v>
      </c>
      <c r="N6" s="67">
        <v>2021</v>
      </c>
      <c r="P6" s="194" t="s">
        <v>243</v>
      </c>
      <c r="R6" s="67" t="s">
        <v>52</v>
      </c>
      <c r="S6" s="33"/>
      <c r="T6" s="166">
        <v>5</v>
      </c>
      <c r="V6" s="147" t="s">
        <v>208</v>
      </c>
      <c r="W6" s="148">
        <v>20</v>
      </c>
      <c r="X6" s="150">
        <v>20</v>
      </c>
      <c r="Z6" s="262" t="s">
        <v>272</v>
      </c>
      <c r="AA6" s="148">
        <v>5</v>
      </c>
      <c r="AB6" s="148">
        <v>5</v>
      </c>
      <c r="AC6" s="271">
        <v>5</v>
      </c>
      <c r="AD6" s="272">
        <v>5</v>
      </c>
      <c r="AE6" s="256"/>
    </row>
    <row r="7" spans="1:31" ht="24.95" customHeight="1" x14ac:dyDescent="0.25">
      <c r="A7" s="141" t="s">
        <v>293</v>
      </c>
      <c r="B7" s="158"/>
      <c r="C7" s="133"/>
      <c r="D7" s="129" t="s">
        <v>155</v>
      </c>
      <c r="E7" s="133" t="s">
        <v>56</v>
      </c>
      <c r="F7" s="140">
        <v>59</v>
      </c>
      <c r="G7" s="160"/>
      <c r="H7" s="33"/>
      <c r="I7" s="67" t="s">
        <v>14</v>
      </c>
      <c r="J7" s="33"/>
      <c r="K7" s="114">
        <f>K3+39</f>
        <v>43230</v>
      </c>
      <c r="L7" s="115" t="s">
        <v>2</v>
      </c>
      <c r="N7" s="67">
        <v>2022</v>
      </c>
      <c r="R7" s="67" t="s">
        <v>132</v>
      </c>
      <c r="S7" s="33"/>
      <c r="T7" s="166">
        <v>6</v>
      </c>
      <c r="V7" s="147" t="s">
        <v>82</v>
      </c>
      <c r="W7" s="148">
        <v>41</v>
      </c>
      <c r="X7" s="149">
        <v>37</v>
      </c>
      <c r="Z7" s="262" t="s">
        <v>73</v>
      </c>
      <c r="AA7" s="148">
        <v>64</v>
      </c>
      <c r="AB7" s="148">
        <v>78</v>
      </c>
      <c r="AC7" s="271">
        <v>104</v>
      </c>
      <c r="AD7" s="272">
        <v>64</v>
      </c>
      <c r="AE7" s="256"/>
    </row>
    <row r="8" spans="1:31" ht="24.95" customHeight="1" thickBot="1" x14ac:dyDescent="0.3">
      <c r="A8" s="141" t="s">
        <v>294</v>
      </c>
      <c r="B8" s="133"/>
      <c r="C8" s="133"/>
      <c r="D8" s="133" t="s">
        <v>135</v>
      </c>
      <c r="E8" s="133" t="s">
        <v>56</v>
      </c>
      <c r="F8" s="140">
        <v>2</v>
      </c>
      <c r="G8" s="161"/>
      <c r="H8" s="33"/>
      <c r="I8" s="67" t="s">
        <v>15</v>
      </c>
      <c r="J8" s="33"/>
      <c r="K8" s="114">
        <f>K3+49</f>
        <v>43240</v>
      </c>
      <c r="L8" s="115" t="s">
        <v>3</v>
      </c>
      <c r="N8" s="67">
        <v>2023</v>
      </c>
      <c r="R8" s="67" t="s">
        <v>129</v>
      </c>
      <c r="S8" s="33"/>
      <c r="T8" s="166">
        <v>7</v>
      </c>
      <c r="V8" s="147" t="s">
        <v>83</v>
      </c>
      <c r="W8" s="148">
        <v>29</v>
      </c>
      <c r="X8" s="149">
        <v>29</v>
      </c>
      <c r="Z8" s="263" t="s">
        <v>208</v>
      </c>
      <c r="AA8" s="152">
        <v>20</v>
      </c>
      <c r="AB8" s="152">
        <v>20</v>
      </c>
      <c r="AC8" s="152">
        <v>20</v>
      </c>
      <c r="AD8" s="273">
        <v>20</v>
      </c>
      <c r="AE8" s="256"/>
    </row>
    <row r="9" spans="1:31" ht="24.95" customHeight="1" thickBot="1" x14ac:dyDescent="0.25">
      <c r="A9" s="141" t="s">
        <v>295</v>
      </c>
      <c r="B9" s="129"/>
      <c r="C9" s="129"/>
      <c r="D9" s="129" t="s">
        <v>156</v>
      </c>
      <c r="E9" s="132" t="s">
        <v>132</v>
      </c>
      <c r="F9" s="143">
        <v>27</v>
      </c>
      <c r="G9" s="160"/>
      <c r="H9" s="33"/>
      <c r="I9" s="67" t="s">
        <v>16</v>
      </c>
      <c r="J9" s="33"/>
      <c r="K9" s="114">
        <f>K8+1</f>
        <v>43241</v>
      </c>
      <c r="L9" s="115" t="s">
        <v>12</v>
      </c>
      <c r="N9" s="67">
        <v>2024</v>
      </c>
      <c r="R9" s="67" t="s">
        <v>130</v>
      </c>
      <c r="S9" s="33"/>
      <c r="T9" s="166">
        <v>8</v>
      </c>
      <c r="V9" s="147" t="s">
        <v>84</v>
      </c>
      <c r="W9" s="148">
        <v>25</v>
      </c>
      <c r="X9" s="149">
        <v>25</v>
      </c>
    </row>
    <row r="10" spans="1:31" ht="24.95" customHeight="1" thickBot="1" x14ac:dyDescent="0.25">
      <c r="A10" s="141" t="s">
        <v>296</v>
      </c>
      <c r="B10" s="129"/>
      <c r="C10" s="129"/>
      <c r="D10" s="129" t="s">
        <v>157</v>
      </c>
      <c r="E10" s="133" t="s">
        <v>54</v>
      </c>
      <c r="F10" s="140">
        <v>45</v>
      </c>
      <c r="G10" s="160"/>
      <c r="H10" s="33"/>
      <c r="I10" s="67" t="s">
        <v>17</v>
      </c>
      <c r="J10" s="33"/>
      <c r="K10" s="114">
        <f>DATE(An,7,14)</f>
        <v>43295</v>
      </c>
      <c r="L10" s="115" t="s">
        <v>8</v>
      </c>
      <c r="N10" s="67">
        <v>2025</v>
      </c>
      <c r="R10" s="67" t="s">
        <v>128</v>
      </c>
      <c r="S10" s="33"/>
      <c r="T10" s="166">
        <v>9</v>
      </c>
      <c r="V10" s="147" t="s">
        <v>85</v>
      </c>
      <c r="W10" s="148">
        <v>48</v>
      </c>
      <c r="X10" s="165">
        <v>44</v>
      </c>
      <c r="Z10" s="412" t="s">
        <v>269</v>
      </c>
      <c r="AA10" s="413"/>
    </row>
    <row r="11" spans="1:31" ht="24.95" customHeight="1" thickBot="1" x14ac:dyDescent="0.25">
      <c r="A11" s="141" t="s">
        <v>297</v>
      </c>
      <c r="B11" s="129"/>
      <c r="C11" s="129"/>
      <c r="D11" s="129" t="s">
        <v>158</v>
      </c>
      <c r="E11" s="133" t="s">
        <v>132</v>
      </c>
      <c r="F11" s="140">
        <v>2</v>
      </c>
      <c r="G11" s="160"/>
      <c r="H11" s="33"/>
      <c r="I11" s="67" t="s">
        <v>18</v>
      </c>
      <c r="J11" s="33"/>
      <c r="K11" s="114">
        <f>DATE(An,8,15)</f>
        <v>43327</v>
      </c>
      <c r="L11" s="115" t="s">
        <v>4</v>
      </c>
      <c r="N11" s="67">
        <v>2026</v>
      </c>
      <c r="R11" s="67" t="s">
        <v>131</v>
      </c>
      <c r="S11" s="33"/>
      <c r="T11" s="166">
        <v>10</v>
      </c>
      <c r="V11" s="147" t="s">
        <v>209</v>
      </c>
      <c r="W11" s="148">
        <v>17</v>
      </c>
      <c r="X11" s="165">
        <v>17</v>
      </c>
      <c r="Z11" s="258" t="s">
        <v>273</v>
      </c>
      <c r="AA11" s="259">
        <v>4</v>
      </c>
    </row>
    <row r="12" spans="1:31" ht="24.95" customHeight="1" thickBot="1" x14ac:dyDescent="0.25">
      <c r="A12" s="141" t="s">
        <v>298</v>
      </c>
      <c r="B12" s="129"/>
      <c r="C12" s="129"/>
      <c r="D12" s="129" t="s">
        <v>159</v>
      </c>
      <c r="E12" s="132" t="s">
        <v>132</v>
      </c>
      <c r="F12" s="143">
        <v>2</v>
      </c>
      <c r="G12" s="160"/>
      <c r="H12" s="33"/>
      <c r="I12" s="67" t="s">
        <v>19</v>
      </c>
      <c r="J12" s="33"/>
      <c r="K12" s="114">
        <f>DATE(An,11,1)</f>
        <v>43405</v>
      </c>
      <c r="L12" s="115" t="s">
        <v>5</v>
      </c>
      <c r="N12" s="155">
        <v>2027</v>
      </c>
      <c r="R12" s="67" t="s">
        <v>55</v>
      </c>
      <c r="S12" s="33"/>
      <c r="T12" s="166">
        <v>11</v>
      </c>
      <c r="V12" s="147" t="s">
        <v>213</v>
      </c>
      <c r="W12" s="148">
        <v>41</v>
      </c>
      <c r="X12" s="165">
        <v>41</v>
      </c>
    </row>
    <row r="13" spans="1:31" ht="24.95" customHeight="1" thickBot="1" x14ac:dyDescent="0.25">
      <c r="A13" s="141" t="s">
        <v>299</v>
      </c>
      <c r="B13" s="129"/>
      <c r="C13" s="129"/>
      <c r="D13" s="129" t="s">
        <v>160</v>
      </c>
      <c r="E13" s="131" t="s">
        <v>132</v>
      </c>
      <c r="F13" s="143">
        <v>2</v>
      </c>
      <c r="G13" s="160"/>
      <c r="H13" s="33"/>
      <c r="I13" s="155" t="s">
        <v>20</v>
      </c>
      <c r="J13" s="33"/>
      <c r="K13" s="114">
        <f>DATE(An,11,11)</f>
        <v>43415</v>
      </c>
      <c r="L13" s="115" t="s">
        <v>13</v>
      </c>
      <c r="R13" s="155" t="s">
        <v>54</v>
      </c>
      <c r="S13" s="33"/>
      <c r="T13" s="166">
        <v>12</v>
      </c>
      <c r="V13" s="151" t="s">
        <v>214</v>
      </c>
      <c r="W13" s="152">
        <v>15</v>
      </c>
      <c r="X13" s="153">
        <v>15</v>
      </c>
      <c r="AA13" s="154" t="s">
        <v>77</v>
      </c>
    </row>
    <row r="14" spans="1:31" ht="24.95" customHeight="1" thickBot="1" x14ac:dyDescent="0.25">
      <c r="A14" s="141" t="s">
        <v>300</v>
      </c>
      <c r="B14" s="129"/>
      <c r="C14" s="129"/>
      <c r="D14" s="129" t="s">
        <v>161</v>
      </c>
      <c r="E14" s="133" t="s">
        <v>132</v>
      </c>
      <c r="F14" s="140">
        <v>78</v>
      </c>
      <c r="G14" s="160"/>
      <c r="H14" s="33"/>
      <c r="I14" s="33"/>
      <c r="J14" s="33"/>
      <c r="K14" s="116">
        <f>DATE(An,12,25)</f>
        <v>43459</v>
      </c>
      <c r="L14" s="117" t="s">
        <v>7</v>
      </c>
      <c r="N14" s="35"/>
      <c r="R14" s="33"/>
      <c r="S14" s="33"/>
      <c r="T14" s="166">
        <v>13</v>
      </c>
      <c r="AA14" s="156">
        <v>0.5</v>
      </c>
    </row>
    <row r="15" spans="1:31" ht="24.95" customHeight="1" x14ac:dyDescent="0.2">
      <c r="A15" s="141" t="s">
        <v>301</v>
      </c>
      <c r="B15" s="129"/>
      <c r="C15" s="129"/>
      <c r="D15" s="129" t="s">
        <v>162</v>
      </c>
      <c r="E15" s="132" t="s">
        <v>132</v>
      </c>
      <c r="F15" s="143">
        <v>27</v>
      </c>
      <c r="G15" s="160"/>
      <c r="H15" s="33"/>
      <c r="I15" s="33"/>
      <c r="J15" s="33"/>
      <c r="K15" s="118">
        <f>DATE(An+1,1,1)</f>
        <v>43466</v>
      </c>
      <c r="L15" s="119" t="s">
        <v>10</v>
      </c>
      <c r="N15" s="33"/>
      <c r="R15" s="33"/>
      <c r="S15" s="33"/>
      <c r="T15" s="166">
        <v>14</v>
      </c>
    </row>
    <row r="16" spans="1:31" ht="24.95" customHeight="1" x14ac:dyDescent="0.2">
      <c r="A16" s="141" t="s">
        <v>302</v>
      </c>
      <c r="B16" s="133"/>
      <c r="C16" s="133"/>
      <c r="D16" s="133" t="s">
        <v>222</v>
      </c>
      <c r="E16" s="133" t="s">
        <v>52</v>
      </c>
      <c r="F16" s="252">
        <v>95</v>
      </c>
      <c r="G16" s="161"/>
      <c r="H16" s="33"/>
      <c r="I16" s="33"/>
      <c r="J16" s="33"/>
      <c r="K16" s="120">
        <f>DATE(An+1,3,29.56+0.979*MOD(204-11*MOD(An+1,19),30)-WEEKDAY(DATE(An+1,3,28.56+0.979*MOD(204-11*MOD(An+1,19),30))))</f>
        <v>43576</v>
      </c>
      <c r="L16" s="119" t="s">
        <v>0</v>
      </c>
      <c r="N16" s="64"/>
      <c r="R16" s="33"/>
      <c r="S16" s="33"/>
      <c r="T16" s="166">
        <v>15</v>
      </c>
    </row>
    <row r="17" spans="1:20" ht="24.95" customHeight="1" x14ac:dyDescent="0.2">
      <c r="A17" s="141" t="s">
        <v>303</v>
      </c>
      <c r="B17" s="129"/>
      <c r="C17" s="129"/>
      <c r="D17" s="129" t="s">
        <v>163</v>
      </c>
      <c r="E17" s="133" t="s">
        <v>54</v>
      </c>
      <c r="F17" s="140">
        <v>93</v>
      </c>
      <c r="G17" s="160"/>
      <c r="H17" s="33"/>
      <c r="I17" s="33"/>
      <c r="J17" s="33"/>
      <c r="K17" s="120">
        <f>K16+1</f>
        <v>43577</v>
      </c>
      <c r="L17" s="119" t="s">
        <v>1</v>
      </c>
      <c r="N17" s="157"/>
      <c r="R17" s="33"/>
      <c r="S17" s="33"/>
      <c r="T17" s="166">
        <v>16</v>
      </c>
    </row>
    <row r="18" spans="1:20" ht="24.95" customHeight="1" x14ac:dyDescent="0.2">
      <c r="A18" s="141" t="s">
        <v>304</v>
      </c>
      <c r="B18" s="129"/>
      <c r="C18" s="129"/>
      <c r="D18" s="129" t="s">
        <v>164</v>
      </c>
      <c r="E18" s="133" t="s">
        <v>132</v>
      </c>
      <c r="F18" s="140">
        <v>41</v>
      </c>
      <c r="G18" s="160"/>
      <c r="H18" s="33"/>
      <c r="I18" s="33"/>
      <c r="J18" s="33"/>
      <c r="K18" s="120">
        <f>DATE(An+1,5,1)</f>
        <v>43586</v>
      </c>
      <c r="L18" s="119" t="s">
        <v>9</v>
      </c>
      <c r="N18" s="157"/>
      <c r="R18" s="33"/>
      <c r="S18" s="33"/>
      <c r="T18" s="166">
        <v>17</v>
      </c>
    </row>
    <row r="19" spans="1:20" ht="24.95" customHeight="1" x14ac:dyDescent="0.2">
      <c r="A19" s="141" t="s">
        <v>305</v>
      </c>
      <c r="B19" s="129"/>
      <c r="C19" s="129"/>
      <c r="D19" s="129" t="s">
        <v>165</v>
      </c>
      <c r="E19" s="132" t="s">
        <v>129</v>
      </c>
      <c r="F19" s="143">
        <v>2</v>
      </c>
      <c r="G19" s="160"/>
      <c r="H19" s="33"/>
      <c r="I19" s="33"/>
      <c r="J19" s="33"/>
      <c r="K19" s="120">
        <f>DATE(An+1,5,8)</f>
        <v>43593</v>
      </c>
      <c r="L19" s="119" t="s">
        <v>11</v>
      </c>
      <c r="R19" s="33"/>
      <c r="S19" s="33"/>
      <c r="T19" s="166">
        <v>18</v>
      </c>
    </row>
    <row r="20" spans="1:20" ht="24.95" customHeight="1" x14ac:dyDescent="0.2">
      <c r="A20" s="141" t="s">
        <v>306</v>
      </c>
      <c r="B20" s="129"/>
      <c r="C20" s="129"/>
      <c r="D20" s="129" t="s">
        <v>134</v>
      </c>
      <c r="E20" s="132" t="s">
        <v>53</v>
      </c>
      <c r="F20" s="143">
        <v>41</v>
      </c>
      <c r="G20" s="160"/>
      <c r="H20" s="33"/>
      <c r="I20" s="33"/>
      <c r="J20" s="33"/>
      <c r="K20" s="120">
        <f>K16+39</f>
        <v>43615</v>
      </c>
      <c r="L20" s="119" t="s">
        <v>2</v>
      </c>
      <c r="R20" s="33"/>
      <c r="S20" s="33"/>
      <c r="T20" s="166">
        <v>19</v>
      </c>
    </row>
    <row r="21" spans="1:20" ht="24.95" customHeight="1" x14ac:dyDescent="0.2">
      <c r="A21" s="141" t="s">
        <v>307</v>
      </c>
      <c r="B21" s="129"/>
      <c r="C21" s="129"/>
      <c r="D21" s="129" t="s">
        <v>166</v>
      </c>
      <c r="E21" s="133" t="s">
        <v>132</v>
      </c>
      <c r="F21" s="140">
        <v>44</v>
      </c>
      <c r="G21" s="160"/>
      <c r="H21" s="33"/>
      <c r="I21" s="33"/>
      <c r="J21" s="33"/>
      <c r="K21" s="120">
        <f>K16+49</f>
        <v>43625</v>
      </c>
      <c r="L21" s="119" t="s">
        <v>3</v>
      </c>
      <c r="R21" s="33"/>
      <c r="S21" s="33"/>
      <c r="T21" s="166">
        <v>20</v>
      </c>
    </row>
    <row r="22" spans="1:20" ht="24.95" customHeight="1" x14ac:dyDescent="0.2">
      <c r="A22" s="141" t="s">
        <v>308</v>
      </c>
      <c r="B22" s="133"/>
      <c r="C22" s="133"/>
      <c r="D22" s="133" t="s">
        <v>241</v>
      </c>
      <c r="E22" s="133" t="s">
        <v>76</v>
      </c>
      <c r="F22" s="140">
        <v>76</v>
      </c>
      <c r="G22" s="161"/>
      <c r="H22" s="64"/>
      <c r="I22" s="33"/>
      <c r="J22" s="33"/>
      <c r="K22" s="120">
        <f>K21+1</f>
        <v>43626</v>
      </c>
      <c r="L22" s="119" t="s">
        <v>12</v>
      </c>
      <c r="R22" s="33"/>
      <c r="S22" s="33"/>
      <c r="T22" s="166">
        <v>21</v>
      </c>
    </row>
    <row r="23" spans="1:20" ht="24.95" customHeight="1" x14ac:dyDescent="0.2">
      <c r="A23" s="141" t="s">
        <v>309</v>
      </c>
      <c r="B23" s="133"/>
      <c r="C23" s="133"/>
      <c r="D23" s="133" t="s">
        <v>211</v>
      </c>
      <c r="E23" s="133" t="s">
        <v>76</v>
      </c>
      <c r="F23" s="140">
        <v>75</v>
      </c>
      <c r="G23" s="161"/>
      <c r="H23" s="33"/>
      <c r="I23" s="33"/>
      <c r="J23" s="33"/>
      <c r="K23" s="120">
        <f>DATE(An+1,7,14)</f>
        <v>43660</v>
      </c>
      <c r="L23" s="119" t="s">
        <v>8</v>
      </c>
      <c r="R23" s="33"/>
      <c r="S23" s="64"/>
      <c r="T23" s="166">
        <v>22</v>
      </c>
    </row>
    <row r="24" spans="1:20" ht="24.95" customHeight="1" x14ac:dyDescent="0.2">
      <c r="A24" s="141" t="s">
        <v>310</v>
      </c>
      <c r="B24" s="133"/>
      <c r="C24" s="158"/>
      <c r="D24" s="133" t="s">
        <v>167</v>
      </c>
      <c r="E24" s="133" t="s">
        <v>56</v>
      </c>
      <c r="F24" s="140">
        <v>80</v>
      </c>
      <c r="G24" s="161"/>
      <c r="H24" s="33"/>
      <c r="I24" s="33"/>
      <c r="J24" s="33"/>
      <c r="K24" s="120">
        <f>DATE(An+1,8,15)</f>
        <v>43692</v>
      </c>
      <c r="L24" s="119" t="s">
        <v>4</v>
      </c>
      <c r="R24" s="64"/>
      <c r="S24" s="33"/>
      <c r="T24" s="166">
        <v>23</v>
      </c>
    </row>
    <row r="25" spans="1:20" ht="24.95" customHeight="1" x14ac:dyDescent="0.2">
      <c r="A25" s="141" t="s">
        <v>311</v>
      </c>
      <c r="B25" s="129"/>
      <c r="C25" s="129"/>
      <c r="D25" s="129" t="s">
        <v>168</v>
      </c>
      <c r="E25" s="133" t="s">
        <v>53</v>
      </c>
      <c r="F25" s="140">
        <v>2</v>
      </c>
      <c r="G25" s="160"/>
      <c r="H25" s="33"/>
      <c r="I25" s="33"/>
      <c r="J25" s="33"/>
      <c r="K25" s="120">
        <f>DATE(An+1,11,1)</f>
        <v>43770</v>
      </c>
      <c r="L25" s="119" t="s">
        <v>5</v>
      </c>
      <c r="R25" s="33"/>
      <c r="S25" s="33"/>
      <c r="T25" s="166">
        <v>24</v>
      </c>
    </row>
    <row r="26" spans="1:20" ht="24.95" customHeight="1" x14ac:dyDescent="0.2">
      <c r="A26" s="141" t="s">
        <v>312</v>
      </c>
      <c r="B26" s="129"/>
      <c r="C26" s="247"/>
      <c r="D26" s="129" t="s">
        <v>140</v>
      </c>
      <c r="E26" s="132" t="s">
        <v>53</v>
      </c>
      <c r="F26" s="143">
        <v>77</v>
      </c>
      <c r="G26" s="160"/>
      <c r="H26" s="33"/>
      <c r="I26" s="33"/>
      <c r="J26" s="33"/>
      <c r="K26" s="120">
        <f>DATE(An+1,11,11)</f>
        <v>43780</v>
      </c>
      <c r="L26" s="119" t="s">
        <v>6</v>
      </c>
      <c r="R26" s="33"/>
      <c r="S26" s="33"/>
      <c r="T26" s="166">
        <v>25</v>
      </c>
    </row>
    <row r="27" spans="1:20" ht="24.95" customHeight="1" thickBot="1" x14ac:dyDescent="0.25">
      <c r="A27" s="141" t="s">
        <v>313</v>
      </c>
      <c r="B27" s="129"/>
      <c r="C27" s="129"/>
      <c r="D27" s="129" t="s">
        <v>169</v>
      </c>
      <c r="E27" s="133" t="s">
        <v>57</v>
      </c>
      <c r="F27" s="140">
        <v>78</v>
      </c>
      <c r="G27" s="160"/>
      <c r="H27" s="64"/>
      <c r="I27" s="33"/>
      <c r="J27" s="33"/>
      <c r="K27" s="121">
        <f>DATE(An+1,12,25)</f>
        <v>43824</v>
      </c>
      <c r="L27" s="122" t="s">
        <v>7</v>
      </c>
      <c r="R27" s="33"/>
      <c r="S27" s="33"/>
      <c r="T27" s="166">
        <v>26</v>
      </c>
    </row>
    <row r="28" spans="1:20" ht="24.95" customHeight="1" x14ac:dyDescent="0.2">
      <c r="A28" s="141" t="s">
        <v>314</v>
      </c>
      <c r="B28" s="129"/>
      <c r="C28" s="129"/>
      <c r="D28" s="129" t="s">
        <v>170</v>
      </c>
      <c r="E28" s="133" t="s">
        <v>129</v>
      </c>
      <c r="F28" s="140">
        <v>80</v>
      </c>
      <c r="G28" s="160">
        <v>3</v>
      </c>
      <c r="H28" s="33"/>
      <c r="I28" s="33"/>
      <c r="J28" s="33"/>
      <c r="K28" s="123"/>
      <c r="R28" s="33"/>
      <c r="S28" s="64"/>
      <c r="T28" s="166">
        <v>27</v>
      </c>
    </row>
    <row r="29" spans="1:20" ht="24.95" customHeight="1" x14ac:dyDescent="0.2">
      <c r="A29" s="141" t="s">
        <v>315</v>
      </c>
      <c r="B29" s="129"/>
      <c r="C29" s="129"/>
      <c r="D29" s="133" t="s">
        <v>136</v>
      </c>
      <c r="E29" s="132" t="s">
        <v>129</v>
      </c>
      <c r="F29" s="143" t="s">
        <v>58</v>
      </c>
      <c r="G29" s="160">
        <v>1</v>
      </c>
      <c r="H29" s="33"/>
      <c r="I29" s="33"/>
      <c r="J29" s="33"/>
      <c r="K29" s="123"/>
      <c r="R29" s="64"/>
      <c r="S29" s="33"/>
      <c r="T29" s="166">
        <v>28</v>
      </c>
    </row>
    <row r="30" spans="1:20" ht="24.95" customHeight="1" x14ac:dyDescent="0.2">
      <c r="A30" s="141" t="s">
        <v>316</v>
      </c>
      <c r="B30" s="129"/>
      <c r="C30" s="129"/>
      <c r="D30" s="129" t="s">
        <v>137</v>
      </c>
      <c r="E30" s="132" t="s">
        <v>129</v>
      </c>
      <c r="F30" s="143" t="s">
        <v>58</v>
      </c>
      <c r="G30" s="160"/>
      <c r="H30" s="33"/>
      <c r="I30" s="33"/>
      <c r="J30" s="33"/>
      <c r="K30" s="123"/>
      <c r="R30" s="33"/>
      <c r="S30" s="33"/>
      <c r="T30" s="166">
        <v>29</v>
      </c>
    </row>
    <row r="31" spans="1:20" ht="24.95" customHeight="1" x14ac:dyDescent="0.2">
      <c r="A31" s="141" t="s">
        <v>317</v>
      </c>
      <c r="B31" s="133"/>
      <c r="C31" s="133"/>
      <c r="D31" s="133" t="s">
        <v>242</v>
      </c>
      <c r="E31" s="133" t="s">
        <v>53</v>
      </c>
      <c r="F31" s="140">
        <v>58</v>
      </c>
      <c r="G31" s="161"/>
      <c r="H31" s="33"/>
      <c r="I31" s="33"/>
      <c r="J31" s="33"/>
      <c r="K31" s="123"/>
      <c r="R31" s="33"/>
      <c r="S31" s="33"/>
      <c r="T31" s="166">
        <v>30</v>
      </c>
    </row>
    <row r="32" spans="1:20" ht="24.95" customHeight="1" x14ac:dyDescent="0.2">
      <c r="A32" s="141" t="s">
        <v>318</v>
      </c>
      <c r="B32" s="129"/>
      <c r="C32" s="129"/>
      <c r="D32" s="133" t="s">
        <v>171</v>
      </c>
      <c r="E32" s="132" t="s">
        <v>132</v>
      </c>
      <c r="F32" s="143">
        <v>77</v>
      </c>
      <c r="G32" s="160"/>
      <c r="H32" s="33"/>
      <c r="I32" s="33"/>
      <c r="J32" s="33"/>
      <c r="K32" s="123"/>
      <c r="R32" s="33"/>
      <c r="S32" s="33"/>
      <c r="T32" s="166">
        <v>31</v>
      </c>
    </row>
    <row r="33" spans="1:20" ht="24.95" customHeight="1" x14ac:dyDescent="0.2">
      <c r="A33" s="141" t="s">
        <v>319</v>
      </c>
      <c r="B33" s="129"/>
      <c r="C33" s="129"/>
      <c r="D33" s="129" t="s">
        <v>172</v>
      </c>
      <c r="E33" s="133" t="s">
        <v>132</v>
      </c>
      <c r="F33" s="140">
        <v>93</v>
      </c>
      <c r="G33" s="160"/>
      <c r="H33" s="33"/>
      <c r="I33" s="33"/>
      <c r="J33" s="33"/>
      <c r="K33" s="123"/>
      <c r="R33" s="33"/>
      <c r="S33" s="33"/>
      <c r="T33" s="166">
        <v>32</v>
      </c>
    </row>
    <row r="34" spans="1:20" ht="24.95" customHeight="1" x14ac:dyDescent="0.2">
      <c r="A34" s="141" t="s">
        <v>320</v>
      </c>
      <c r="B34" s="133"/>
      <c r="C34" s="133"/>
      <c r="D34" s="133" t="s">
        <v>262</v>
      </c>
      <c r="E34" s="133" t="s">
        <v>132</v>
      </c>
      <c r="F34" s="140">
        <v>41</v>
      </c>
      <c r="G34" s="160">
        <v>7</v>
      </c>
      <c r="H34" s="33"/>
      <c r="J34" s="33"/>
      <c r="K34" s="123"/>
      <c r="R34" s="33"/>
      <c r="S34" s="33"/>
      <c r="T34" s="166">
        <v>33</v>
      </c>
    </row>
    <row r="35" spans="1:20" ht="24.95" customHeight="1" x14ac:dyDescent="0.2">
      <c r="A35" s="141" t="s">
        <v>321</v>
      </c>
      <c r="B35" s="129"/>
      <c r="C35" s="129"/>
      <c r="D35" s="129" t="s">
        <v>148</v>
      </c>
      <c r="E35" s="132" t="s">
        <v>129</v>
      </c>
      <c r="F35" s="143" t="s">
        <v>59</v>
      </c>
      <c r="G35" s="160">
        <v>6</v>
      </c>
      <c r="H35" s="36"/>
      <c r="K35" s="123"/>
      <c r="R35" s="33"/>
      <c r="S35" s="33"/>
      <c r="T35" s="166">
        <v>34</v>
      </c>
    </row>
    <row r="36" spans="1:20" ht="24.95" customHeight="1" x14ac:dyDescent="0.2">
      <c r="A36" s="141" t="s">
        <v>322</v>
      </c>
      <c r="B36" s="129"/>
      <c r="C36" s="129"/>
      <c r="D36" s="129" t="s">
        <v>141</v>
      </c>
      <c r="E36" s="132" t="s">
        <v>128</v>
      </c>
      <c r="F36" s="143">
        <v>80</v>
      </c>
      <c r="G36" s="160"/>
      <c r="H36" s="36"/>
      <c r="K36" s="123"/>
      <c r="R36" s="33"/>
      <c r="S36" s="36"/>
      <c r="T36" s="166">
        <v>35</v>
      </c>
    </row>
    <row r="37" spans="1:20" ht="24.95" customHeight="1" x14ac:dyDescent="0.2">
      <c r="A37" s="141" t="s">
        <v>323</v>
      </c>
      <c r="B37" s="129"/>
      <c r="C37" s="129"/>
      <c r="D37" s="129" t="s">
        <v>173</v>
      </c>
      <c r="E37" s="132" t="s">
        <v>128</v>
      </c>
      <c r="F37" s="143">
        <v>80</v>
      </c>
      <c r="G37" s="160"/>
      <c r="H37" s="36"/>
      <c r="K37" s="123"/>
      <c r="R37" s="36"/>
      <c r="S37" s="36"/>
      <c r="T37" s="166">
        <v>36</v>
      </c>
    </row>
    <row r="38" spans="1:20" ht="24.95" customHeight="1" x14ac:dyDescent="0.2">
      <c r="A38" s="141" t="s">
        <v>324</v>
      </c>
      <c r="B38" s="129"/>
      <c r="C38" s="129"/>
      <c r="D38" s="129" t="s">
        <v>174</v>
      </c>
      <c r="E38" s="131" t="s">
        <v>128</v>
      </c>
      <c r="F38" s="143">
        <v>92</v>
      </c>
      <c r="G38" s="160"/>
      <c r="K38" s="123"/>
      <c r="R38" s="36"/>
      <c r="S38" s="36"/>
      <c r="T38" s="166">
        <v>37</v>
      </c>
    </row>
    <row r="39" spans="1:20" ht="24.95" customHeight="1" x14ac:dyDescent="0.2">
      <c r="A39" s="141" t="s">
        <v>325</v>
      </c>
      <c r="B39" s="129"/>
      <c r="C39" s="129"/>
      <c r="D39" s="129" t="s">
        <v>175</v>
      </c>
      <c r="E39" s="133" t="s">
        <v>128</v>
      </c>
      <c r="F39" s="140">
        <v>60</v>
      </c>
      <c r="G39" s="160"/>
      <c r="K39" s="123"/>
      <c r="R39" s="36"/>
      <c r="T39" s="166">
        <v>38</v>
      </c>
    </row>
    <row r="40" spans="1:20" ht="24.95" customHeight="1" x14ac:dyDescent="0.2">
      <c r="A40" s="141" t="s">
        <v>326</v>
      </c>
      <c r="B40" s="129"/>
      <c r="C40" s="129"/>
      <c r="D40" s="129" t="s">
        <v>145</v>
      </c>
      <c r="E40" s="132" t="s">
        <v>128</v>
      </c>
      <c r="F40" s="143">
        <v>78</v>
      </c>
      <c r="G40" s="160">
        <v>4</v>
      </c>
      <c r="K40" s="123"/>
      <c r="T40" s="166">
        <v>39</v>
      </c>
    </row>
    <row r="41" spans="1:20" ht="24.95" customHeight="1" x14ac:dyDescent="0.2">
      <c r="A41" s="141" t="s">
        <v>327</v>
      </c>
      <c r="B41" s="129"/>
      <c r="C41" s="129"/>
      <c r="D41" s="129" t="s">
        <v>176</v>
      </c>
      <c r="E41" s="131" t="s">
        <v>128</v>
      </c>
      <c r="F41" s="143">
        <v>80</v>
      </c>
      <c r="G41" s="160"/>
      <c r="K41" s="123"/>
      <c r="T41" s="166">
        <v>40</v>
      </c>
    </row>
    <row r="42" spans="1:20" ht="24.95" customHeight="1" x14ac:dyDescent="0.2">
      <c r="A42" s="141" t="s">
        <v>328</v>
      </c>
      <c r="B42" s="129"/>
      <c r="C42" s="129"/>
      <c r="D42" s="129" t="s">
        <v>177</v>
      </c>
      <c r="E42" s="133" t="s">
        <v>128</v>
      </c>
      <c r="F42" s="140">
        <v>80</v>
      </c>
      <c r="G42" s="160"/>
      <c r="K42" s="123"/>
      <c r="T42" s="166">
        <v>41</v>
      </c>
    </row>
    <row r="43" spans="1:20" ht="24.95" customHeight="1" x14ac:dyDescent="0.2">
      <c r="A43" s="141" t="s">
        <v>329</v>
      </c>
      <c r="B43" s="129"/>
      <c r="C43" s="129"/>
      <c r="D43" s="129" t="s">
        <v>142</v>
      </c>
      <c r="E43" s="133" t="s">
        <v>128</v>
      </c>
      <c r="F43" s="140">
        <v>59</v>
      </c>
      <c r="G43" s="160"/>
      <c r="K43" s="123"/>
      <c r="T43" s="166">
        <v>42</v>
      </c>
    </row>
    <row r="44" spans="1:20" ht="24.95" customHeight="1" x14ac:dyDescent="0.2">
      <c r="A44" s="141" t="s">
        <v>330</v>
      </c>
      <c r="B44" s="134"/>
      <c r="C44" s="134"/>
      <c r="D44" s="134" t="s">
        <v>178</v>
      </c>
      <c r="E44" s="133" t="s">
        <v>52</v>
      </c>
      <c r="F44" s="140">
        <v>51</v>
      </c>
      <c r="G44" s="160"/>
      <c r="T44" s="166">
        <v>43</v>
      </c>
    </row>
    <row r="45" spans="1:20" ht="24.95" customHeight="1" x14ac:dyDescent="0.2">
      <c r="A45" s="141" t="s">
        <v>331</v>
      </c>
      <c r="B45" s="129"/>
      <c r="C45" s="129"/>
      <c r="D45" s="129" t="s">
        <v>179</v>
      </c>
      <c r="E45" s="132" t="s">
        <v>57</v>
      </c>
      <c r="F45" s="143">
        <v>51</v>
      </c>
      <c r="G45" s="160"/>
      <c r="T45" s="166">
        <v>44</v>
      </c>
    </row>
    <row r="46" spans="1:20" ht="24.95" customHeight="1" x14ac:dyDescent="0.2">
      <c r="A46" s="141" t="s">
        <v>332</v>
      </c>
      <c r="B46" s="129"/>
      <c r="C46" s="129"/>
      <c r="D46" s="129" t="s">
        <v>180</v>
      </c>
      <c r="E46" s="133" t="s">
        <v>56</v>
      </c>
      <c r="F46" s="140">
        <v>94</v>
      </c>
      <c r="G46" s="160"/>
      <c r="T46" s="166">
        <v>45</v>
      </c>
    </row>
    <row r="47" spans="1:20" ht="24.95" customHeight="1" x14ac:dyDescent="0.2">
      <c r="A47" s="141" t="s">
        <v>333</v>
      </c>
      <c r="B47" s="129"/>
      <c r="C47" s="129"/>
      <c r="D47" s="129" t="s">
        <v>181</v>
      </c>
      <c r="E47" s="132" t="s">
        <v>52</v>
      </c>
      <c r="F47" s="143">
        <v>67</v>
      </c>
      <c r="G47" s="160"/>
      <c r="T47" s="166">
        <v>46</v>
      </c>
    </row>
    <row r="48" spans="1:20" ht="24.95" customHeight="1" x14ac:dyDescent="0.2">
      <c r="A48" s="141" t="s">
        <v>334</v>
      </c>
      <c r="B48" s="129"/>
      <c r="C48" s="129"/>
      <c r="D48" s="129" t="s">
        <v>182</v>
      </c>
      <c r="E48" s="133" t="s">
        <v>52</v>
      </c>
      <c r="F48" s="140">
        <v>62</v>
      </c>
      <c r="G48" s="160"/>
      <c r="T48" s="166">
        <v>47</v>
      </c>
    </row>
    <row r="49" spans="1:20" ht="24.95" customHeight="1" x14ac:dyDescent="0.2">
      <c r="A49" s="141" t="s">
        <v>335</v>
      </c>
      <c r="B49" s="133"/>
      <c r="C49" s="133"/>
      <c r="D49" s="133" t="s">
        <v>183</v>
      </c>
      <c r="E49" s="133" t="s">
        <v>53</v>
      </c>
      <c r="F49" s="140">
        <v>58</v>
      </c>
      <c r="G49" s="161"/>
      <c r="T49" s="166">
        <v>48</v>
      </c>
    </row>
    <row r="50" spans="1:20" ht="24.95" customHeight="1" x14ac:dyDescent="0.2">
      <c r="A50" s="141" t="s">
        <v>336</v>
      </c>
      <c r="B50" s="129"/>
      <c r="C50" s="129"/>
      <c r="D50" s="129" t="s">
        <v>184</v>
      </c>
      <c r="E50" s="133" t="s">
        <v>53</v>
      </c>
      <c r="F50" s="140">
        <v>2</v>
      </c>
      <c r="G50" s="160"/>
      <c r="T50" s="166">
        <v>49</v>
      </c>
    </row>
    <row r="51" spans="1:20" ht="24.95" customHeight="1" x14ac:dyDescent="0.2">
      <c r="A51" s="141" t="s">
        <v>337</v>
      </c>
      <c r="B51" s="129"/>
      <c r="C51" s="129"/>
      <c r="D51" s="129" t="s">
        <v>185</v>
      </c>
      <c r="E51" s="132" t="s">
        <v>53</v>
      </c>
      <c r="F51" s="143">
        <v>17</v>
      </c>
      <c r="G51" s="160"/>
      <c r="T51" s="166">
        <v>50</v>
      </c>
    </row>
    <row r="52" spans="1:20" ht="24.95" customHeight="1" x14ac:dyDescent="0.2">
      <c r="A52" s="141" t="s">
        <v>338</v>
      </c>
      <c r="B52" s="133"/>
      <c r="C52" s="133"/>
      <c r="D52" s="133" t="s">
        <v>210</v>
      </c>
      <c r="E52" s="133" t="s">
        <v>76</v>
      </c>
      <c r="F52" s="140">
        <v>2</v>
      </c>
      <c r="G52" s="161"/>
      <c r="T52" s="166">
        <v>51</v>
      </c>
    </row>
    <row r="53" spans="1:20" ht="24.95" customHeight="1" x14ac:dyDescent="0.2">
      <c r="A53" s="141" t="s">
        <v>339</v>
      </c>
      <c r="B53" s="134"/>
      <c r="C53" s="134"/>
      <c r="D53" s="134" t="s">
        <v>186</v>
      </c>
      <c r="E53" s="133" t="s">
        <v>54</v>
      </c>
      <c r="F53" s="140">
        <v>91</v>
      </c>
      <c r="G53" s="160"/>
      <c r="T53" s="166">
        <v>52</v>
      </c>
    </row>
    <row r="54" spans="1:20" ht="24.95" customHeight="1" x14ac:dyDescent="0.2">
      <c r="A54" s="141" t="s">
        <v>340</v>
      </c>
      <c r="B54" s="133"/>
      <c r="C54" s="133"/>
      <c r="D54" s="133" t="s">
        <v>212</v>
      </c>
      <c r="E54" s="133" t="s">
        <v>76</v>
      </c>
      <c r="F54" s="140">
        <v>95</v>
      </c>
      <c r="G54" s="161"/>
      <c r="T54" s="166">
        <v>53</v>
      </c>
    </row>
    <row r="55" spans="1:20" ht="24.95" customHeight="1" x14ac:dyDescent="0.2">
      <c r="A55" s="141" t="s">
        <v>341</v>
      </c>
      <c r="B55" s="129"/>
      <c r="C55" s="129"/>
      <c r="D55" s="129" t="s">
        <v>187</v>
      </c>
      <c r="E55" s="132" t="s">
        <v>132</v>
      </c>
      <c r="F55" s="143">
        <v>59</v>
      </c>
      <c r="G55" s="160"/>
      <c r="T55" s="166">
        <v>54</v>
      </c>
    </row>
    <row r="56" spans="1:20" ht="24.95" customHeight="1" x14ac:dyDescent="0.2">
      <c r="A56" s="141" t="s">
        <v>342</v>
      </c>
      <c r="B56" s="129"/>
      <c r="C56" s="129"/>
      <c r="D56" s="129" t="s">
        <v>149</v>
      </c>
      <c r="E56" s="133" t="s">
        <v>54</v>
      </c>
      <c r="F56" s="140">
        <v>18</v>
      </c>
      <c r="G56" s="160"/>
      <c r="T56" s="166">
        <v>55</v>
      </c>
    </row>
    <row r="57" spans="1:20" ht="24.95" customHeight="1" x14ac:dyDescent="0.2">
      <c r="A57" s="141" t="s">
        <v>343</v>
      </c>
      <c r="B57" s="129"/>
      <c r="C57" s="129"/>
      <c r="D57" s="129" t="s">
        <v>203</v>
      </c>
      <c r="E57" s="132" t="s">
        <v>132</v>
      </c>
      <c r="F57" s="143">
        <v>72</v>
      </c>
      <c r="G57" s="160">
        <v>8</v>
      </c>
      <c r="T57" s="166">
        <v>56</v>
      </c>
    </row>
    <row r="58" spans="1:20" ht="24.95" customHeight="1" x14ac:dyDescent="0.2">
      <c r="A58" s="141" t="s">
        <v>344</v>
      </c>
      <c r="B58" s="129"/>
      <c r="C58" s="129"/>
      <c r="D58" s="129" t="s">
        <v>188</v>
      </c>
      <c r="E58" s="132" t="s">
        <v>132</v>
      </c>
      <c r="F58" s="140">
        <v>36</v>
      </c>
      <c r="G58" s="160"/>
      <c r="T58" s="166">
        <v>57</v>
      </c>
    </row>
    <row r="59" spans="1:20" ht="24.95" customHeight="1" x14ac:dyDescent="0.2">
      <c r="A59" s="141" t="s">
        <v>345</v>
      </c>
      <c r="B59" s="129"/>
      <c r="C59" s="129"/>
      <c r="D59" s="129" t="s">
        <v>144</v>
      </c>
      <c r="E59" s="132" t="s">
        <v>128</v>
      </c>
      <c r="F59" s="143">
        <v>57</v>
      </c>
      <c r="G59" s="160"/>
      <c r="T59" s="166">
        <v>58</v>
      </c>
    </row>
    <row r="60" spans="1:20" ht="24.95" customHeight="1" x14ac:dyDescent="0.2">
      <c r="A60" s="141" t="s">
        <v>346</v>
      </c>
      <c r="B60" s="129"/>
      <c r="C60" s="129"/>
      <c r="D60" s="129" t="s">
        <v>138</v>
      </c>
      <c r="E60" s="133" t="s">
        <v>130</v>
      </c>
      <c r="F60" s="140">
        <v>8</v>
      </c>
      <c r="G60" s="160"/>
      <c r="T60" s="166">
        <v>59</v>
      </c>
    </row>
    <row r="61" spans="1:20" ht="24.95" customHeight="1" x14ac:dyDescent="0.2">
      <c r="A61" s="141" t="s">
        <v>347</v>
      </c>
      <c r="B61" s="129"/>
      <c r="C61" s="129"/>
      <c r="D61" s="129" t="s">
        <v>189</v>
      </c>
      <c r="E61" s="133" t="s">
        <v>130</v>
      </c>
      <c r="F61" s="140">
        <v>75</v>
      </c>
      <c r="G61" s="160"/>
      <c r="T61" s="166">
        <v>60</v>
      </c>
    </row>
    <row r="62" spans="1:20" ht="24.95" customHeight="1" x14ac:dyDescent="0.2">
      <c r="A62" s="141" t="s">
        <v>348</v>
      </c>
      <c r="B62" s="133"/>
      <c r="C62" s="133"/>
      <c r="D62" s="133" t="s">
        <v>190</v>
      </c>
      <c r="E62" s="133" t="s">
        <v>130</v>
      </c>
      <c r="F62" s="140">
        <v>91</v>
      </c>
      <c r="G62" s="161"/>
      <c r="T62" s="166">
        <v>61</v>
      </c>
    </row>
    <row r="63" spans="1:20" ht="24.95" customHeight="1" x14ac:dyDescent="0.2">
      <c r="A63" s="141" t="s">
        <v>349</v>
      </c>
      <c r="B63" s="129"/>
      <c r="C63" s="129"/>
      <c r="D63" s="129" t="s">
        <v>191</v>
      </c>
      <c r="E63" s="133" t="s">
        <v>132</v>
      </c>
      <c r="F63" s="140">
        <v>13</v>
      </c>
      <c r="G63" s="160"/>
      <c r="T63" s="166">
        <v>62</v>
      </c>
    </row>
    <row r="64" spans="1:20" ht="24.95" customHeight="1" x14ac:dyDescent="0.2">
      <c r="A64" s="141" t="s">
        <v>350</v>
      </c>
      <c r="B64" s="134"/>
      <c r="C64" s="134"/>
      <c r="D64" s="134" t="s">
        <v>139</v>
      </c>
      <c r="E64" s="133" t="s">
        <v>54</v>
      </c>
      <c r="F64" s="140">
        <v>60</v>
      </c>
      <c r="G64" s="160">
        <v>2</v>
      </c>
      <c r="T64" s="166">
        <v>63</v>
      </c>
    </row>
    <row r="65" spans="1:20" ht="24.95" customHeight="1" x14ac:dyDescent="0.2">
      <c r="A65" s="141" t="s">
        <v>351</v>
      </c>
      <c r="B65" s="133"/>
      <c r="C65" s="133"/>
      <c r="D65" s="133" t="s">
        <v>239</v>
      </c>
      <c r="E65" s="133" t="s">
        <v>56</v>
      </c>
      <c r="F65" s="140">
        <v>60</v>
      </c>
      <c r="G65" s="161"/>
      <c r="T65" s="166">
        <v>64</v>
      </c>
    </row>
    <row r="66" spans="1:20" ht="24.95" customHeight="1" x14ac:dyDescent="0.2">
      <c r="A66" s="141" t="s">
        <v>352</v>
      </c>
      <c r="B66" s="129"/>
      <c r="C66" s="129"/>
      <c r="D66" s="129" t="s">
        <v>192</v>
      </c>
      <c r="E66" s="132" t="s">
        <v>56</v>
      </c>
      <c r="F66" s="143">
        <v>95</v>
      </c>
      <c r="G66" s="160"/>
      <c r="T66" s="166">
        <v>65</v>
      </c>
    </row>
    <row r="67" spans="1:20" ht="24.95" customHeight="1" x14ac:dyDescent="0.2">
      <c r="A67" s="141" t="s">
        <v>353</v>
      </c>
      <c r="B67" s="129"/>
      <c r="C67" s="129"/>
      <c r="D67" s="129" t="s">
        <v>193</v>
      </c>
      <c r="E67" s="133" t="s">
        <v>56</v>
      </c>
      <c r="F67" s="140">
        <v>59</v>
      </c>
      <c r="G67" s="160"/>
      <c r="T67" s="166">
        <v>66</v>
      </c>
    </row>
    <row r="68" spans="1:20" ht="24.95" customHeight="1" x14ac:dyDescent="0.2">
      <c r="A68" s="141" t="s">
        <v>354</v>
      </c>
      <c r="B68" s="129"/>
      <c r="C68" s="129"/>
      <c r="D68" s="129" t="s">
        <v>194</v>
      </c>
      <c r="E68" s="133" t="s">
        <v>54</v>
      </c>
      <c r="F68" s="140">
        <v>76</v>
      </c>
      <c r="G68" s="160"/>
      <c r="T68" s="166">
        <v>67</v>
      </c>
    </row>
    <row r="69" spans="1:20" ht="24.95" customHeight="1" x14ac:dyDescent="0.2">
      <c r="A69" s="141" t="s">
        <v>355</v>
      </c>
      <c r="B69" s="129"/>
      <c r="C69" s="129"/>
      <c r="D69" s="129" t="s">
        <v>195</v>
      </c>
      <c r="E69" s="132" t="s">
        <v>132</v>
      </c>
      <c r="F69" s="143">
        <v>76</v>
      </c>
      <c r="G69" s="160"/>
      <c r="T69" s="166">
        <v>68</v>
      </c>
    </row>
    <row r="70" spans="1:20" ht="24.95" customHeight="1" x14ac:dyDescent="0.2">
      <c r="A70" s="141" t="s">
        <v>356</v>
      </c>
      <c r="B70" s="129"/>
      <c r="C70" s="129"/>
      <c r="D70" s="129" t="s">
        <v>196</v>
      </c>
      <c r="E70" s="132" t="s">
        <v>128</v>
      </c>
      <c r="F70" s="143">
        <v>95</v>
      </c>
      <c r="G70" s="160"/>
      <c r="T70" s="166">
        <v>69</v>
      </c>
    </row>
    <row r="71" spans="1:20" ht="24.95" customHeight="1" x14ac:dyDescent="0.2">
      <c r="A71" s="141" t="s">
        <v>357</v>
      </c>
      <c r="B71" s="129"/>
      <c r="C71" s="129"/>
      <c r="D71" s="129" t="s">
        <v>197</v>
      </c>
      <c r="E71" s="132" t="s">
        <v>53</v>
      </c>
      <c r="F71" s="143">
        <v>78</v>
      </c>
      <c r="G71" s="160"/>
      <c r="T71" s="166">
        <v>70</v>
      </c>
    </row>
    <row r="72" spans="1:20" ht="24.95" customHeight="1" x14ac:dyDescent="0.2">
      <c r="A72" s="141" t="s">
        <v>358</v>
      </c>
      <c r="B72" s="129"/>
      <c r="C72" s="129"/>
      <c r="D72" s="129" t="s">
        <v>198</v>
      </c>
      <c r="E72" s="133" t="s">
        <v>53</v>
      </c>
      <c r="F72" s="140">
        <v>61</v>
      </c>
      <c r="G72" s="160"/>
      <c r="T72" s="166">
        <v>71</v>
      </c>
    </row>
    <row r="73" spans="1:20" ht="24.95" customHeight="1" x14ac:dyDescent="0.2">
      <c r="A73" s="141" t="s">
        <v>359</v>
      </c>
      <c r="B73" s="129"/>
      <c r="C73" s="129"/>
      <c r="D73" s="129" t="s">
        <v>143</v>
      </c>
      <c r="E73" s="133" t="s">
        <v>53</v>
      </c>
      <c r="F73" s="140">
        <v>59</v>
      </c>
      <c r="G73" s="160"/>
      <c r="T73" s="166">
        <v>72</v>
      </c>
    </row>
    <row r="74" spans="1:20" ht="24.95" customHeight="1" x14ac:dyDescent="0.2">
      <c r="A74" s="141" t="s">
        <v>360</v>
      </c>
      <c r="B74" s="129"/>
      <c r="C74" s="129"/>
      <c r="D74" s="129" t="s">
        <v>199</v>
      </c>
      <c r="E74" s="132" t="s">
        <v>54</v>
      </c>
      <c r="F74" s="143">
        <v>59</v>
      </c>
      <c r="G74" s="160"/>
      <c r="T74" s="166">
        <v>73</v>
      </c>
    </row>
    <row r="75" spans="1:20" ht="24.95" customHeight="1" x14ac:dyDescent="0.2">
      <c r="A75" s="141" t="s">
        <v>361</v>
      </c>
      <c r="B75" s="129"/>
      <c r="C75" s="129"/>
      <c r="D75" s="129" t="s">
        <v>200</v>
      </c>
      <c r="E75" s="132" t="s">
        <v>54</v>
      </c>
      <c r="F75" s="143">
        <v>59</v>
      </c>
      <c r="G75" s="160"/>
      <c r="T75" s="166">
        <v>74</v>
      </c>
    </row>
    <row r="76" spans="1:20" ht="24.95" customHeight="1" x14ac:dyDescent="0.2">
      <c r="A76" s="141" t="s">
        <v>362</v>
      </c>
      <c r="B76" s="133"/>
      <c r="C76" s="133"/>
      <c r="D76" s="133" t="s">
        <v>201</v>
      </c>
      <c r="E76" s="133" t="s">
        <v>76</v>
      </c>
      <c r="F76" s="140">
        <v>95</v>
      </c>
      <c r="G76" s="161"/>
      <c r="T76" s="166">
        <v>75</v>
      </c>
    </row>
    <row r="77" spans="1:20" ht="24.95" customHeight="1" x14ac:dyDescent="0.2">
      <c r="A77" s="141" t="s">
        <v>363</v>
      </c>
      <c r="B77" s="129"/>
      <c r="C77" s="129"/>
      <c r="D77" s="129" t="s">
        <v>146</v>
      </c>
      <c r="E77" s="132" t="s">
        <v>52</v>
      </c>
      <c r="F77" s="143" t="s">
        <v>58</v>
      </c>
      <c r="G77" s="160"/>
      <c r="T77" s="166">
        <v>76</v>
      </c>
    </row>
    <row r="78" spans="1:20" ht="24.95" customHeight="1" x14ac:dyDescent="0.2">
      <c r="A78" s="141" t="s">
        <v>364</v>
      </c>
      <c r="B78" s="129"/>
      <c r="C78" s="129"/>
      <c r="D78" s="129" t="s">
        <v>202</v>
      </c>
      <c r="E78" s="132" t="s">
        <v>128</v>
      </c>
      <c r="F78" s="143">
        <v>60</v>
      </c>
      <c r="G78" s="160"/>
      <c r="T78" s="166">
        <v>77</v>
      </c>
    </row>
    <row r="79" spans="1:20" ht="24.95" customHeight="1" x14ac:dyDescent="0.2">
      <c r="A79" s="141" t="s">
        <v>365</v>
      </c>
      <c r="B79" s="133"/>
      <c r="C79" s="133"/>
      <c r="D79" s="133" t="s">
        <v>240</v>
      </c>
      <c r="E79" s="133" t="s">
        <v>53</v>
      </c>
      <c r="F79" s="140">
        <v>68</v>
      </c>
      <c r="G79" s="161"/>
      <c r="T79" s="166">
        <v>78</v>
      </c>
    </row>
    <row r="80" spans="1:20" ht="24.95" customHeight="1" x14ac:dyDescent="0.2">
      <c r="A80" s="141" t="s">
        <v>366</v>
      </c>
      <c r="B80" s="129"/>
      <c r="C80" s="129"/>
      <c r="D80" s="129" t="s">
        <v>147</v>
      </c>
      <c r="E80" s="132" t="s">
        <v>131</v>
      </c>
      <c r="F80" s="143" t="s">
        <v>58</v>
      </c>
      <c r="G80" s="160"/>
      <c r="T80" s="166">
        <v>79</v>
      </c>
    </row>
    <row r="81" spans="1:20" ht="24.95" customHeight="1" x14ac:dyDescent="0.2">
      <c r="A81" s="141" t="s">
        <v>367</v>
      </c>
      <c r="B81" s="129"/>
      <c r="C81" s="129"/>
      <c r="D81" s="129" t="s">
        <v>204</v>
      </c>
      <c r="E81" s="132" t="s">
        <v>132</v>
      </c>
      <c r="F81" s="142">
        <v>91</v>
      </c>
      <c r="G81" s="160"/>
      <c r="T81" s="166">
        <v>80</v>
      </c>
    </row>
    <row r="82" spans="1:20" ht="24.95" customHeight="1" x14ac:dyDescent="0.2">
      <c r="A82" s="141" t="s">
        <v>368</v>
      </c>
      <c r="B82" s="129"/>
      <c r="C82" s="129"/>
      <c r="D82" s="129" t="s">
        <v>205</v>
      </c>
      <c r="E82" s="132" t="s">
        <v>129</v>
      </c>
      <c r="F82" s="143" t="s">
        <v>59</v>
      </c>
      <c r="G82" s="160">
        <v>5</v>
      </c>
      <c r="T82" s="166">
        <v>81</v>
      </c>
    </row>
    <row r="83" spans="1:20" ht="24.95" customHeight="1" x14ac:dyDescent="0.2">
      <c r="A83" s="141"/>
      <c r="B83" s="129"/>
      <c r="C83" s="129"/>
      <c r="D83" s="129"/>
      <c r="E83" s="133"/>
      <c r="F83" s="140"/>
      <c r="G83" s="160"/>
      <c r="T83" s="166">
        <v>82</v>
      </c>
    </row>
    <row r="84" spans="1:20" ht="24.95" customHeight="1" x14ac:dyDescent="0.2">
      <c r="A84" s="144"/>
      <c r="B84" s="246"/>
      <c r="C84" s="133"/>
      <c r="D84" s="133"/>
      <c r="E84" s="133"/>
      <c r="F84" s="140"/>
      <c r="G84" s="161"/>
      <c r="T84" s="166">
        <v>83</v>
      </c>
    </row>
    <row r="85" spans="1:20" ht="24.95" customHeight="1" x14ac:dyDescent="0.2">
      <c r="A85" s="141"/>
      <c r="B85" s="129"/>
      <c r="C85" s="129"/>
      <c r="D85" s="129"/>
      <c r="E85" s="133"/>
      <c r="F85" s="140"/>
      <c r="G85" s="160"/>
      <c r="T85" s="166">
        <v>84</v>
      </c>
    </row>
    <row r="86" spans="1:20" ht="24.95" customHeight="1" x14ac:dyDescent="0.2">
      <c r="A86" s="141"/>
      <c r="B86" s="129"/>
      <c r="C86" s="129"/>
      <c r="D86" s="129"/>
      <c r="E86" s="132"/>
      <c r="F86" s="143"/>
      <c r="G86" s="160"/>
      <c r="T86" s="166">
        <v>85</v>
      </c>
    </row>
    <row r="87" spans="1:20" ht="24.95" customHeight="1" x14ac:dyDescent="0.2">
      <c r="A87" s="141"/>
      <c r="B87" s="129"/>
      <c r="C87" s="129"/>
      <c r="D87" s="129"/>
      <c r="E87" s="132"/>
      <c r="F87" s="143"/>
      <c r="G87" s="160"/>
      <c r="T87" s="166">
        <v>86</v>
      </c>
    </row>
    <row r="88" spans="1:20" ht="24.95" customHeight="1" x14ac:dyDescent="0.2">
      <c r="A88" s="144"/>
      <c r="B88" s="133"/>
      <c r="C88" s="133"/>
      <c r="D88" s="133"/>
      <c r="E88" s="133"/>
      <c r="F88" s="140"/>
      <c r="G88" s="161"/>
      <c r="T88" s="166">
        <v>87</v>
      </c>
    </row>
    <row r="89" spans="1:20" ht="24.95" customHeight="1" x14ac:dyDescent="0.2">
      <c r="A89" s="141"/>
      <c r="B89" s="129"/>
      <c r="C89" s="129"/>
      <c r="D89" s="129"/>
      <c r="E89" s="132"/>
      <c r="F89" s="143"/>
      <c r="G89" s="160"/>
      <c r="T89" s="166">
        <v>88</v>
      </c>
    </row>
    <row r="90" spans="1:20" ht="24.95" customHeight="1" x14ac:dyDescent="0.2">
      <c r="A90" s="144"/>
      <c r="B90" s="246"/>
      <c r="C90" s="133"/>
      <c r="D90" s="133"/>
      <c r="E90" s="133"/>
      <c r="F90" s="140"/>
      <c r="G90" s="161"/>
      <c r="T90" s="166">
        <v>89</v>
      </c>
    </row>
    <row r="91" spans="1:20" ht="24.95" customHeight="1" x14ac:dyDescent="0.2">
      <c r="A91" s="141"/>
      <c r="B91" s="129"/>
      <c r="C91" s="129"/>
      <c r="D91" s="129"/>
      <c r="E91" s="132"/>
      <c r="F91" s="143"/>
      <c r="G91" s="160"/>
      <c r="T91" s="166">
        <v>90</v>
      </c>
    </row>
    <row r="92" spans="1:20" ht="24.95" customHeight="1" x14ac:dyDescent="0.2">
      <c r="A92" s="144"/>
      <c r="B92" s="133"/>
      <c r="C92" s="158"/>
      <c r="D92" s="133"/>
      <c r="E92" s="133"/>
      <c r="F92" s="140"/>
      <c r="G92" s="161"/>
      <c r="T92" s="166">
        <v>91</v>
      </c>
    </row>
    <row r="93" spans="1:20" ht="24.95" customHeight="1" x14ac:dyDescent="0.2">
      <c r="A93" s="141"/>
      <c r="B93" s="129"/>
      <c r="C93" s="129"/>
      <c r="D93" s="129"/>
      <c r="E93" s="132"/>
      <c r="F93" s="143"/>
      <c r="G93" s="160"/>
      <c r="T93" s="166">
        <v>92</v>
      </c>
    </row>
    <row r="94" spans="1:20" ht="24.95" customHeight="1" x14ac:dyDescent="0.2">
      <c r="A94" s="141"/>
      <c r="B94" s="129"/>
      <c r="C94" s="247"/>
      <c r="D94" s="129"/>
      <c r="E94" s="132"/>
      <c r="F94" s="143"/>
      <c r="G94" s="160"/>
      <c r="T94" s="166">
        <v>93</v>
      </c>
    </row>
    <row r="95" spans="1:20" ht="24.95" customHeight="1" x14ac:dyDescent="0.2">
      <c r="A95" s="141"/>
      <c r="B95" s="129"/>
      <c r="C95" s="129"/>
      <c r="D95" s="129"/>
      <c r="E95" s="132"/>
      <c r="F95" s="142"/>
      <c r="G95" s="160"/>
      <c r="T95" s="166">
        <v>94</v>
      </c>
    </row>
    <row r="96" spans="1:20" ht="24.95" customHeight="1" x14ac:dyDescent="0.2">
      <c r="A96" s="141"/>
      <c r="B96" s="129"/>
      <c r="C96" s="129"/>
      <c r="D96" s="129"/>
      <c r="E96" s="132"/>
      <c r="F96" s="143"/>
      <c r="G96" s="160"/>
      <c r="T96" s="166">
        <v>95</v>
      </c>
    </row>
    <row r="97" spans="1:20" ht="24.95" customHeight="1" x14ac:dyDescent="0.2">
      <c r="A97" s="253"/>
      <c r="B97" s="254"/>
      <c r="C97" s="254"/>
      <c r="D97" s="254"/>
      <c r="E97" s="133"/>
      <c r="F97" s="140"/>
      <c r="G97" s="161"/>
      <c r="T97" s="166" t="s">
        <v>59</v>
      </c>
    </row>
    <row r="98" spans="1:20" ht="24.95" customHeight="1" thickBot="1" x14ac:dyDescent="0.25">
      <c r="A98" s="253"/>
      <c r="B98" s="254"/>
      <c r="C98" s="254"/>
      <c r="D98" s="254"/>
      <c r="E98" s="133"/>
      <c r="F98" s="140"/>
      <c r="G98" s="161"/>
      <c r="T98" s="167" t="s">
        <v>58</v>
      </c>
    </row>
    <row r="99" spans="1:20" ht="24.95" customHeight="1" x14ac:dyDescent="0.2">
      <c r="A99" s="144"/>
      <c r="B99" s="133"/>
      <c r="C99" s="133"/>
      <c r="D99" s="133"/>
      <c r="E99" s="133"/>
      <c r="F99" s="140"/>
      <c r="G99" s="161"/>
    </row>
    <row r="100" spans="1:20" ht="24.95" customHeight="1" x14ac:dyDescent="0.2">
      <c r="A100" s="144"/>
      <c r="B100" s="133"/>
      <c r="C100" s="133"/>
      <c r="D100" s="133"/>
      <c r="E100" s="133"/>
      <c r="F100" s="140"/>
      <c r="G100" s="161"/>
    </row>
    <row r="101" spans="1:20" ht="24.95" customHeight="1" x14ac:dyDescent="0.2">
      <c r="A101" s="144"/>
      <c r="B101" s="133"/>
      <c r="C101" s="133"/>
      <c r="D101" s="133"/>
      <c r="E101" s="133"/>
      <c r="F101" s="140"/>
      <c r="G101" s="161"/>
    </row>
    <row r="102" spans="1:20" ht="24.95" customHeight="1" x14ac:dyDescent="0.2">
      <c r="A102" s="144"/>
      <c r="B102" s="133"/>
      <c r="C102" s="133"/>
      <c r="D102" s="133"/>
      <c r="E102" s="133"/>
      <c r="F102" s="140"/>
      <c r="G102" s="161"/>
    </row>
    <row r="103" spans="1:20" ht="24.95" customHeight="1" x14ac:dyDescent="0.2">
      <c r="A103" s="144"/>
      <c r="B103" s="133"/>
      <c r="C103" s="133"/>
      <c r="D103" s="133"/>
      <c r="E103" s="133"/>
      <c r="F103" s="140"/>
      <c r="G103" s="161"/>
    </row>
    <row r="104" spans="1:20" ht="24.95" customHeight="1" x14ac:dyDescent="0.2">
      <c r="A104" s="144"/>
      <c r="B104" s="133"/>
      <c r="C104" s="133"/>
      <c r="D104" s="133"/>
      <c r="E104" s="133"/>
      <c r="F104" s="140"/>
      <c r="G104" s="161"/>
    </row>
    <row r="105" spans="1:20" ht="24.95" customHeight="1" x14ac:dyDescent="0.2">
      <c r="A105" s="144"/>
      <c r="B105" s="133"/>
      <c r="C105" s="133"/>
      <c r="D105" s="133"/>
      <c r="E105" s="133"/>
      <c r="F105" s="140"/>
      <c r="G105" s="161"/>
    </row>
    <row r="106" spans="1:20" ht="24.95" customHeight="1" x14ac:dyDescent="0.2">
      <c r="A106" s="144"/>
      <c r="B106" s="133"/>
      <c r="C106" s="133"/>
      <c r="D106" s="133"/>
      <c r="E106" s="133"/>
      <c r="F106" s="140"/>
      <c r="G106" s="161"/>
    </row>
    <row r="107" spans="1:20" ht="24.95" customHeight="1" x14ac:dyDescent="0.2">
      <c r="A107" s="144"/>
      <c r="B107" s="133"/>
      <c r="C107" s="133"/>
      <c r="D107" s="133"/>
      <c r="E107" s="133"/>
      <c r="F107" s="140"/>
      <c r="G107" s="161"/>
    </row>
    <row r="108" spans="1:20" ht="24.95" customHeight="1" x14ac:dyDescent="0.2">
      <c r="A108" s="144"/>
      <c r="B108" s="133"/>
      <c r="C108" s="133"/>
      <c r="D108" s="133"/>
      <c r="E108" s="133"/>
      <c r="F108" s="140"/>
      <c r="G108" s="161"/>
    </row>
    <row r="109" spans="1:20" ht="24.95" customHeight="1" x14ac:dyDescent="0.2">
      <c r="A109" s="144"/>
      <c r="B109" s="133"/>
      <c r="C109" s="133"/>
      <c r="D109" s="133"/>
      <c r="E109" s="133"/>
      <c r="F109" s="140"/>
      <c r="G109" s="161"/>
    </row>
    <row r="110" spans="1:20" ht="24.95" customHeight="1" x14ac:dyDescent="0.2">
      <c r="A110" s="144"/>
      <c r="B110" s="133"/>
      <c r="C110" s="133"/>
      <c r="D110" s="133"/>
      <c r="E110" s="133"/>
      <c r="F110" s="140"/>
      <c r="G110" s="161"/>
    </row>
    <row r="111" spans="1:20" ht="24.95" customHeight="1" x14ac:dyDescent="0.2">
      <c r="A111" s="144"/>
      <c r="B111" s="133"/>
      <c r="C111" s="133"/>
      <c r="D111" s="133"/>
      <c r="E111" s="133"/>
      <c r="F111" s="140"/>
      <c r="G111" s="161"/>
    </row>
    <row r="112" spans="1:20" ht="24.95" customHeight="1" x14ac:dyDescent="0.2">
      <c r="A112" s="144"/>
      <c r="B112" s="133"/>
      <c r="C112" s="133"/>
      <c r="D112" s="133"/>
      <c r="E112" s="133"/>
      <c r="F112" s="140"/>
      <c r="G112" s="161"/>
    </row>
    <row r="113" spans="1:7" ht="24.95" customHeight="1" x14ac:dyDescent="0.2">
      <c r="A113" s="144"/>
      <c r="B113" s="133"/>
      <c r="C113" s="133"/>
      <c r="D113" s="133"/>
      <c r="E113" s="133"/>
      <c r="F113" s="140"/>
      <c r="G113" s="161"/>
    </row>
    <row r="114" spans="1:7" ht="24.95" customHeight="1" x14ac:dyDescent="0.2">
      <c r="A114" s="144"/>
      <c r="B114" s="133"/>
      <c r="C114" s="133"/>
      <c r="D114" s="133"/>
      <c r="E114" s="133"/>
      <c r="F114" s="140"/>
      <c r="G114" s="161"/>
    </row>
    <row r="115" spans="1:7" ht="24.95" customHeight="1" x14ac:dyDescent="0.2">
      <c r="A115" s="144"/>
      <c r="B115" s="133"/>
      <c r="C115" s="133"/>
      <c r="D115" s="133"/>
      <c r="E115" s="133"/>
      <c r="F115" s="140"/>
      <c r="G115" s="161"/>
    </row>
    <row r="116" spans="1:7" ht="24.95" customHeight="1" x14ac:dyDescent="0.2">
      <c r="A116" s="144"/>
      <c r="B116" s="133"/>
      <c r="C116" s="133"/>
      <c r="D116" s="133"/>
      <c r="E116" s="133"/>
      <c r="F116" s="140"/>
      <c r="G116" s="161"/>
    </row>
    <row r="117" spans="1:7" ht="24.95" customHeight="1" x14ac:dyDescent="0.2">
      <c r="A117" s="144"/>
      <c r="B117" s="133"/>
      <c r="C117" s="133"/>
      <c r="D117" s="133"/>
      <c r="E117" s="133"/>
      <c r="F117" s="140"/>
      <c r="G117" s="161"/>
    </row>
    <row r="118" spans="1:7" ht="24.95" customHeight="1" x14ac:dyDescent="0.2">
      <c r="A118" s="144"/>
      <c r="B118" s="133"/>
      <c r="C118" s="133"/>
      <c r="D118" s="133"/>
      <c r="E118" s="133"/>
      <c r="F118" s="140"/>
      <c r="G118" s="161"/>
    </row>
    <row r="119" spans="1:7" ht="24.95" customHeight="1" x14ac:dyDescent="0.2">
      <c r="A119" s="144"/>
      <c r="B119" s="133"/>
      <c r="C119" s="133"/>
      <c r="D119" s="133"/>
      <c r="E119" s="133"/>
      <c r="F119" s="140"/>
      <c r="G119" s="161"/>
    </row>
    <row r="120" spans="1:7" ht="24.95" customHeight="1" x14ac:dyDescent="0.2">
      <c r="A120" s="144"/>
      <c r="B120" s="133"/>
      <c r="C120" s="133"/>
      <c r="D120" s="133"/>
      <c r="E120" s="133"/>
      <c r="F120" s="140"/>
      <c r="G120" s="161"/>
    </row>
    <row r="121" spans="1:7" ht="24.95" customHeight="1" x14ac:dyDescent="0.2">
      <c r="A121" s="144"/>
      <c r="B121" s="133"/>
      <c r="C121" s="133"/>
      <c r="D121" s="133"/>
      <c r="E121" s="133"/>
      <c r="F121" s="140"/>
      <c r="G121" s="161"/>
    </row>
    <row r="122" spans="1:7" ht="24.95" customHeight="1" x14ac:dyDescent="0.2">
      <c r="A122" s="144"/>
      <c r="B122" s="133"/>
      <c r="C122" s="133"/>
      <c r="D122" s="133"/>
      <c r="E122" s="133"/>
      <c r="F122" s="140"/>
      <c r="G122" s="161"/>
    </row>
    <row r="123" spans="1:7" ht="24.95" customHeight="1" x14ac:dyDescent="0.2">
      <c r="A123" s="144"/>
      <c r="B123" s="133"/>
      <c r="C123" s="133"/>
      <c r="D123" s="133"/>
      <c r="E123" s="133"/>
      <c r="F123" s="140"/>
      <c r="G123" s="161"/>
    </row>
    <row r="124" spans="1:7" ht="24.95" customHeight="1" x14ac:dyDescent="0.2">
      <c r="A124" s="144"/>
      <c r="B124" s="133"/>
      <c r="C124" s="133"/>
      <c r="D124" s="133"/>
      <c r="E124" s="133"/>
      <c r="F124" s="140"/>
      <c r="G124" s="161"/>
    </row>
    <row r="125" spans="1:7" ht="24.95" customHeight="1" x14ac:dyDescent="0.2">
      <c r="A125" s="144"/>
      <c r="B125" s="133"/>
      <c r="C125" s="133"/>
      <c r="D125" s="133"/>
      <c r="E125" s="133"/>
      <c r="F125" s="140"/>
      <c r="G125" s="161"/>
    </row>
    <row r="126" spans="1:7" ht="24.95" customHeight="1" x14ac:dyDescent="0.2">
      <c r="A126" s="144"/>
      <c r="B126" s="133"/>
      <c r="C126" s="133"/>
      <c r="D126" s="133"/>
      <c r="E126" s="133"/>
      <c r="F126" s="140"/>
      <c r="G126" s="161"/>
    </row>
    <row r="127" spans="1:7" ht="24.95" customHeight="1" x14ac:dyDescent="0.2">
      <c r="A127" s="144"/>
      <c r="B127" s="133"/>
      <c r="C127" s="133"/>
      <c r="D127" s="133"/>
      <c r="E127" s="133"/>
      <c r="F127" s="140"/>
      <c r="G127" s="161"/>
    </row>
    <row r="128" spans="1:7" ht="24.95" customHeight="1" x14ac:dyDescent="0.2">
      <c r="A128" s="144"/>
      <c r="B128" s="133"/>
      <c r="C128" s="133"/>
      <c r="D128" s="133"/>
      <c r="E128" s="133"/>
      <c r="F128" s="140"/>
      <c r="G128" s="161"/>
    </row>
    <row r="129" spans="1:7" ht="24.95" customHeight="1" x14ac:dyDescent="0.2">
      <c r="A129" s="144"/>
      <c r="B129" s="133"/>
      <c r="C129" s="133"/>
      <c r="D129" s="133"/>
      <c r="E129" s="133"/>
      <c r="F129" s="140"/>
      <c r="G129" s="161"/>
    </row>
    <row r="130" spans="1:7" ht="24.95" customHeight="1" x14ac:dyDescent="0.2">
      <c r="A130" s="144"/>
      <c r="B130" s="133"/>
      <c r="C130" s="133"/>
      <c r="D130" s="133"/>
      <c r="E130" s="133"/>
      <c r="F130" s="140"/>
      <c r="G130" s="161"/>
    </row>
    <row r="131" spans="1:7" ht="24.95" customHeight="1" x14ac:dyDescent="0.2">
      <c r="A131" s="144"/>
      <c r="B131" s="133"/>
      <c r="C131" s="133"/>
      <c r="D131" s="133"/>
      <c r="E131" s="133"/>
      <c r="F131" s="140"/>
      <c r="G131" s="161"/>
    </row>
    <row r="132" spans="1:7" ht="24.95" customHeight="1" x14ac:dyDescent="0.2">
      <c r="A132" s="144"/>
      <c r="B132" s="133"/>
      <c r="C132" s="133"/>
      <c r="D132" s="133"/>
      <c r="E132" s="133"/>
      <c r="F132" s="140"/>
      <c r="G132" s="161"/>
    </row>
    <row r="133" spans="1:7" ht="24.95" customHeight="1" x14ac:dyDescent="0.2">
      <c r="A133" s="144"/>
      <c r="B133" s="133"/>
      <c r="C133" s="133"/>
      <c r="D133" s="133"/>
      <c r="E133" s="133"/>
      <c r="F133" s="140"/>
      <c r="G133" s="161"/>
    </row>
    <row r="134" spans="1:7" ht="24.95" customHeight="1" x14ac:dyDescent="0.2">
      <c r="A134" s="144"/>
      <c r="B134" s="133"/>
      <c r="C134" s="133"/>
      <c r="D134" s="133"/>
      <c r="E134" s="133"/>
      <c r="F134" s="140"/>
      <c r="G134" s="161"/>
    </row>
    <row r="135" spans="1:7" ht="24.95" customHeight="1" x14ac:dyDescent="0.2">
      <c r="A135" s="144"/>
      <c r="B135" s="133"/>
      <c r="C135" s="133"/>
      <c r="D135" s="133"/>
      <c r="E135" s="133"/>
      <c r="F135" s="140"/>
      <c r="G135" s="161"/>
    </row>
    <row r="136" spans="1:7" ht="24.95" customHeight="1" x14ac:dyDescent="0.2">
      <c r="A136" s="144"/>
      <c r="B136" s="133"/>
      <c r="C136" s="133"/>
      <c r="D136" s="133"/>
      <c r="E136" s="133"/>
      <c r="F136" s="140"/>
      <c r="G136" s="161"/>
    </row>
    <row r="137" spans="1:7" ht="24.95" customHeight="1" x14ac:dyDescent="0.2">
      <c r="A137" s="144"/>
      <c r="B137" s="133"/>
      <c r="C137" s="133"/>
      <c r="D137" s="133"/>
      <c r="E137" s="133"/>
      <c r="F137" s="140"/>
      <c r="G137" s="161"/>
    </row>
    <row r="138" spans="1:7" ht="24.95" customHeight="1" x14ac:dyDescent="0.2">
      <c r="A138" s="144"/>
      <c r="B138" s="133"/>
      <c r="C138" s="133"/>
      <c r="D138" s="133"/>
      <c r="E138" s="133"/>
      <c r="F138" s="140"/>
      <c r="G138" s="161"/>
    </row>
    <row r="139" spans="1:7" ht="24.95" customHeight="1" x14ac:dyDescent="0.2">
      <c r="A139" s="144"/>
      <c r="B139" s="133"/>
      <c r="C139" s="133"/>
      <c r="D139" s="133"/>
      <c r="E139" s="133"/>
      <c r="F139" s="140"/>
      <c r="G139" s="161"/>
    </row>
    <row r="140" spans="1:7" ht="24.95" customHeight="1" x14ac:dyDescent="0.2">
      <c r="A140" s="144"/>
      <c r="B140" s="133"/>
      <c r="C140" s="133"/>
      <c r="D140" s="133"/>
      <c r="E140" s="133"/>
      <c r="F140" s="140"/>
      <c r="G140" s="161"/>
    </row>
    <row r="141" spans="1:7" ht="24.95" customHeight="1" x14ac:dyDescent="0.2">
      <c r="A141" s="144"/>
      <c r="B141" s="133"/>
      <c r="C141" s="133"/>
      <c r="D141" s="133"/>
      <c r="E141" s="133"/>
      <c r="F141" s="140"/>
      <c r="G141" s="161"/>
    </row>
    <row r="142" spans="1:7" ht="24.95" customHeight="1" x14ac:dyDescent="0.2">
      <c r="A142" s="144"/>
      <c r="B142" s="133"/>
      <c r="C142" s="133"/>
      <c r="D142" s="133"/>
      <c r="E142" s="133"/>
      <c r="F142" s="140"/>
      <c r="G142" s="161"/>
    </row>
    <row r="143" spans="1:7" ht="24.95" customHeight="1" x14ac:dyDescent="0.2">
      <c r="A143" s="144"/>
      <c r="B143" s="133"/>
      <c r="C143" s="133"/>
      <c r="D143" s="133"/>
      <c r="E143" s="133"/>
      <c r="F143" s="140"/>
      <c r="G143" s="161"/>
    </row>
    <row r="144" spans="1:7" ht="24.95" customHeight="1" x14ac:dyDescent="0.2">
      <c r="A144" s="144"/>
      <c r="B144" s="133"/>
      <c r="C144" s="133"/>
      <c r="D144" s="133"/>
      <c r="E144" s="133"/>
      <c r="F144" s="140"/>
      <c r="G144" s="161"/>
    </row>
    <row r="145" spans="1:7" ht="24.95" customHeight="1" x14ac:dyDescent="0.2">
      <c r="A145" s="144"/>
      <c r="B145" s="133"/>
      <c r="C145" s="133"/>
      <c r="D145" s="133"/>
      <c r="E145" s="133"/>
      <c r="F145" s="140"/>
      <c r="G145" s="161"/>
    </row>
    <row r="146" spans="1:7" ht="24.95" customHeight="1" x14ac:dyDescent="0.2">
      <c r="A146" s="144"/>
      <c r="B146" s="133"/>
      <c r="C146" s="133"/>
      <c r="D146" s="133"/>
      <c r="E146" s="133"/>
      <c r="F146" s="140"/>
      <c r="G146" s="161"/>
    </row>
    <row r="147" spans="1:7" ht="24.95" customHeight="1" x14ac:dyDescent="0.2">
      <c r="A147" s="144"/>
      <c r="B147" s="133"/>
      <c r="C147" s="133"/>
      <c r="D147" s="133"/>
      <c r="E147" s="133"/>
      <c r="F147" s="140"/>
      <c r="G147" s="161"/>
    </row>
    <row r="148" spans="1:7" ht="24.95" customHeight="1" x14ac:dyDescent="0.2">
      <c r="A148" s="144"/>
      <c r="B148" s="133"/>
      <c r="C148" s="133"/>
      <c r="D148" s="133"/>
      <c r="E148" s="133"/>
      <c r="F148" s="140"/>
      <c r="G148" s="161"/>
    </row>
    <row r="149" spans="1:7" ht="24.95" customHeight="1" x14ac:dyDescent="0.2">
      <c r="A149" s="144"/>
      <c r="B149" s="133"/>
      <c r="C149" s="133"/>
      <c r="D149" s="133"/>
      <c r="E149" s="133"/>
      <c r="F149" s="140"/>
      <c r="G149" s="161"/>
    </row>
    <row r="150" spans="1:7" ht="24.95" customHeight="1" thickBot="1" x14ac:dyDescent="0.25">
      <c r="A150" s="145"/>
      <c r="B150" s="135"/>
      <c r="C150" s="135"/>
      <c r="D150" s="135"/>
      <c r="E150" s="135"/>
      <c r="F150" s="159"/>
      <c r="G150" s="162"/>
    </row>
  </sheetData>
  <autoFilter ref="A1:G1">
    <sortState ref="A2:G102">
      <sortCondition ref="A1"/>
    </sortState>
  </autoFilter>
  <mergeCells count="2">
    <mergeCell ref="K1:L1"/>
    <mergeCell ref="Z10:AA10"/>
  </mergeCells>
  <phoneticPr fontId="0" type="noConversion"/>
  <dataValidations count="3">
    <dataValidation type="list" allowBlank="1" showInputMessage="1" showErrorMessage="1" sqref="H30 R32 S31">
      <formula1>$A$2:$A$26</formula1>
    </dataValidation>
    <dataValidation type="list" allowBlank="1" showInputMessage="1" showErrorMessage="1" sqref="E2:E149">
      <formula1>Liste_Cat</formula1>
    </dataValidation>
    <dataValidation type="list" allowBlank="1" showInputMessage="1" showErrorMessage="1" sqref="F2:F150">
      <formula1>Liste_Orgn</formula1>
    </dataValidation>
  </dataValidations>
  <pageMargins left="0.7" right="0.7" top="0.75" bottom="0.75" header="0.3" footer="0.3"/>
  <pageSetup paperSize="9" scale="6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H77"/>
  <sheetViews>
    <sheetView zoomScale="80" zoomScaleNormal="80" workbookViewId="0">
      <selection activeCell="J76" sqref="J76"/>
    </sheetView>
  </sheetViews>
  <sheetFormatPr baseColWidth="10" defaultColWidth="12" defaultRowHeight="12.75" x14ac:dyDescent="0.2"/>
  <cols>
    <col min="1" max="2" width="23.5" customWidth="1"/>
    <col min="4" max="5" width="10.83203125" customWidth="1"/>
    <col min="6" max="6" width="9.83203125" customWidth="1"/>
    <col min="7" max="7" width="15.83203125" customWidth="1"/>
    <col min="8" max="8" width="22.83203125" customWidth="1"/>
  </cols>
  <sheetData>
    <row r="1" spans="1:8" ht="12.75" customHeight="1" x14ac:dyDescent="0.2">
      <c r="A1" s="422" t="s">
        <v>223</v>
      </c>
      <c r="B1" s="423"/>
      <c r="C1" s="423"/>
      <c r="D1" s="423"/>
      <c r="E1" s="423"/>
      <c r="F1" s="423"/>
      <c r="G1" s="423"/>
      <c r="H1" s="424"/>
    </row>
    <row r="2" spans="1:8" ht="13.5" customHeight="1" thickBot="1" x14ac:dyDescent="0.25">
      <c r="A2" s="425"/>
      <c r="B2" s="426"/>
      <c r="C2" s="426"/>
      <c r="D2" s="426"/>
      <c r="E2" s="426"/>
      <c r="F2" s="426"/>
      <c r="G2" s="426"/>
      <c r="H2" s="427"/>
    </row>
    <row r="3" spans="1:8" ht="15.75" customHeight="1" x14ac:dyDescent="0.2">
      <c r="A3" s="421" t="str">
        <f>UPPER("période du 1er "&amp;(TEXT("1/"&amp;G5,"mmmm")&amp;" au "&amp;TEXT(DATE(An,H5+1,1)-1,"jj mmmm aaaa")))</f>
        <v>PÉRIODE DU 1ER JANVIER AU 31 MAI 2018</v>
      </c>
      <c r="B3" s="421"/>
      <c r="C3" s="421"/>
      <c r="D3" s="421"/>
      <c r="E3" s="421"/>
      <c r="F3" s="421"/>
      <c r="G3" s="421"/>
      <c r="H3" s="421"/>
    </row>
    <row r="4" spans="1:8" ht="15.75" x14ac:dyDescent="0.2">
      <c r="A4" s="420" t="s">
        <v>224</v>
      </c>
      <c r="B4" s="420"/>
      <c r="C4" s="420"/>
      <c r="D4" s="420"/>
      <c r="E4" s="420"/>
      <c r="F4" s="420"/>
      <c r="G4" s="420"/>
      <c r="H4" s="420"/>
    </row>
    <row r="5" spans="1:8" s="215" customFormat="1" ht="15.75" x14ac:dyDescent="0.25">
      <c r="A5" s="214"/>
      <c r="B5" s="214"/>
      <c r="C5" s="214"/>
      <c r="D5" s="214"/>
      <c r="E5" s="214"/>
      <c r="F5" s="216"/>
      <c r="G5" s="207">
        <v>1</v>
      </c>
      <c r="H5" s="207">
        <v>5</v>
      </c>
    </row>
    <row r="6" spans="1:8" ht="15.75" x14ac:dyDescent="0.25">
      <c r="A6" s="248"/>
      <c r="B6" s="248"/>
      <c r="C6" s="248"/>
      <c r="D6" s="248"/>
      <c r="E6" s="248"/>
      <c r="F6" s="248"/>
      <c r="G6" s="248"/>
      <c r="H6" s="248"/>
    </row>
    <row r="7" spans="1:8" ht="15.75" customHeight="1" x14ac:dyDescent="0.25">
      <c r="A7" s="248"/>
      <c r="B7" s="248"/>
      <c r="C7" s="418" t="s">
        <v>225</v>
      </c>
      <c r="D7" s="428"/>
      <c r="E7" s="428"/>
      <c r="F7" s="419"/>
      <c r="G7" s="415" t="s">
        <v>226</v>
      </c>
      <c r="H7" s="415" t="s">
        <v>227</v>
      </c>
    </row>
    <row r="8" spans="1:8" ht="15.75" customHeight="1" x14ac:dyDescent="0.25">
      <c r="A8" s="418" t="s">
        <v>228</v>
      </c>
      <c r="B8" s="419"/>
      <c r="C8" s="415" t="s">
        <v>229</v>
      </c>
      <c r="D8" s="415" t="s">
        <v>230</v>
      </c>
      <c r="E8" s="415" t="s">
        <v>105</v>
      </c>
      <c r="F8" s="415" t="s">
        <v>231</v>
      </c>
      <c r="G8" s="416"/>
      <c r="H8" s="416"/>
    </row>
    <row r="9" spans="1:8" ht="15.75" x14ac:dyDescent="0.25">
      <c r="A9" s="198" t="s">
        <v>232</v>
      </c>
      <c r="B9" s="249" t="s">
        <v>233</v>
      </c>
      <c r="C9" s="417"/>
      <c r="D9" s="417"/>
      <c r="E9" s="417"/>
      <c r="F9" s="417"/>
      <c r="G9" s="417"/>
      <c r="H9" s="417"/>
    </row>
    <row r="10" spans="1:8" ht="15.75" x14ac:dyDescent="0.25">
      <c r="A10" s="177">
        <v>43101</v>
      </c>
      <c r="B10" s="178">
        <v>43103</v>
      </c>
      <c r="C10" s="198">
        <v>5</v>
      </c>
      <c r="D10" s="198">
        <f>IF($A10="","",DATEDIF($A10,$B10,"D"))</f>
        <v>2</v>
      </c>
      <c r="E10" s="198">
        <f>IF($A10="","",$C10*$D10)</f>
        <v>10</v>
      </c>
      <c r="F10" s="179">
        <f>IF(A10&lt;&gt;"",Taxe,0)</f>
        <v>0.5</v>
      </c>
      <c r="G10" s="210">
        <f>IF($E10="","",$E10*$F10)</f>
        <v>5</v>
      </c>
      <c r="H10" s="198">
        <v>50</v>
      </c>
    </row>
    <row r="11" spans="1:8" ht="15.75" hidden="1" x14ac:dyDescent="0.25">
      <c r="A11" s="177"/>
      <c r="B11" s="178"/>
      <c r="C11" s="198"/>
      <c r="D11" s="198" t="str">
        <f>IF($A11="","",DATEDIF($A11,$B11,"D"))</f>
        <v/>
      </c>
      <c r="E11" s="198" t="str">
        <f>IF($A11="","",$C11*$D11)</f>
        <v/>
      </c>
      <c r="F11" s="179">
        <f>IF(A11&lt;&gt;"",Taxe,0)</f>
        <v>0</v>
      </c>
      <c r="G11" s="210" t="str">
        <f>IF($E11="","",$E11*$F11)</f>
        <v/>
      </c>
      <c r="H11" s="198"/>
    </row>
    <row r="12" spans="1:8" ht="15.75" hidden="1" x14ac:dyDescent="0.25">
      <c r="A12" s="177"/>
      <c r="B12" s="178"/>
      <c r="C12" s="296"/>
      <c r="D12" s="198" t="str">
        <f>IF($A12="","",DATEDIF($A12,$B12,"D"))</f>
        <v/>
      </c>
      <c r="E12" s="198" t="str">
        <f>IF($A12="","",$C12*$D12)</f>
        <v/>
      </c>
      <c r="F12" s="179">
        <f>IF(A12&lt;&gt;"",Taxe,0)</f>
        <v>0</v>
      </c>
      <c r="G12" s="210" t="str">
        <f>IF($E12="","",$E12*$F12)</f>
        <v/>
      </c>
      <c r="H12" s="198"/>
    </row>
    <row r="13" spans="1:8" ht="15.75" hidden="1" x14ac:dyDescent="0.25">
      <c r="A13" s="177"/>
      <c r="B13" s="178"/>
      <c r="C13" s="198"/>
      <c r="D13" s="198" t="str">
        <f>IF($A13="","",DATEDIF($A13,$B13,"D"))</f>
        <v/>
      </c>
      <c r="E13" s="198" t="str">
        <f>IF($A13="","",$C13*$D13)</f>
        <v/>
      </c>
      <c r="F13" s="179">
        <f>IF(A13&lt;&gt;"",Taxe,0)</f>
        <v>0</v>
      </c>
      <c r="G13" s="210" t="str">
        <f>IF($E13="","",$E13*$F13)</f>
        <v/>
      </c>
      <c r="H13" s="198"/>
    </row>
    <row r="14" spans="1:8" ht="15.75" hidden="1" x14ac:dyDescent="0.25">
      <c r="A14" s="177"/>
      <c r="B14" s="178"/>
      <c r="C14" s="198"/>
      <c r="D14" s="198" t="str">
        <f>IF($A14="","",DATEDIF($A14,$B14,"D"))</f>
        <v/>
      </c>
      <c r="E14" s="198" t="str">
        <f>IF($A14="","",$C14*$D14)</f>
        <v/>
      </c>
      <c r="F14" s="179">
        <f>IF(A14&lt;&gt;"",Taxe,0)</f>
        <v>0</v>
      </c>
      <c r="G14" s="210" t="str">
        <f>IF($E14="","",$E14*$F14)</f>
        <v/>
      </c>
      <c r="H14" s="198"/>
    </row>
    <row r="15" spans="1:8" ht="15.75" hidden="1" x14ac:dyDescent="0.25">
      <c r="A15" s="177"/>
      <c r="B15" s="178"/>
      <c r="C15" s="198"/>
      <c r="D15" s="198" t="str">
        <f>IF($A15="","",DATEDIF($A15,$B15,"D"))</f>
        <v/>
      </c>
      <c r="E15" s="198" t="str">
        <f>IF($A15="","",$C15*$D15)</f>
        <v/>
      </c>
      <c r="F15" s="179">
        <f>IF(A15&lt;&gt;"",Taxe,0)</f>
        <v>0</v>
      </c>
      <c r="G15" s="210" t="str">
        <f>IF($E15="","",$E15*$F15)</f>
        <v/>
      </c>
      <c r="H15" s="198"/>
    </row>
    <row r="16" spans="1:8" ht="15.75" hidden="1" x14ac:dyDescent="0.25">
      <c r="A16" s="177"/>
      <c r="B16" s="178"/>
      <c r="C16" s="198"/>
      <c r="D16" s="198" t="str">
        <f>IF($A16="","",DATEDIF($A16,$B16,"D"))</f>
        <v/>
      </c>
      <c r="E16" s="198" t="str">
        <f>IF($A16="","",$C16*$D16)</f>
        <v/>
      </c>
      <c r="F16" s="179">
        <f>IF(A16&lt;&gt;"",Taxe,0)</f>
        <v>0</v>
      </c>
      <c r="G16" s="210" t="str">
        <f>IF($E16="","",$E16*$F16)</f>
        <v/>
      </c>
      <c r="H16" s="198"/>
    </row>
    <row r="17" spans="1:8" ht="15.75" hidden="1" x14ac:dyDescent="0.25">
      <c r="A17" s="177"/>
      <c r="B17" s="178"/>
      <c r="C17" s="198"/>
      <c r="D17" s="198" t="str">
        <f>IF($A17="","",DATEDIF($A17,$B17,"D"))</f>
        <v/>
      </c>
      <c r="E17" s="198" t="str">
        <f>IF($A17="","",$C17*$D17)</f>
        <v/>
      </c>
      <c r="F17" s="179">
        <f>IF(A17&lt;&gt;"",Taxe,0)</f>
        <v>0</v>
      </c>
      <c r="G17" s="210" t="str">
        <f>IF($E17="","",$E17*$F17)</f>
        <v/>
      </c>
      <c r="H17" s="198"/>
    </row>
    <row r="18" spans="1:8" ht="15.75" hidden="1" x14ac:dyDescent="0.25">
      <c r="A18" s="177"/>
      <c r="B18" s="178"/>
      <c r="C18" s="198"/>
      <c r="D18" s="198" t="str">
        <f>IF($A18="","",DATEDIF($A18,$B18,"D"))</f>
        <v/>
      </c>
      <c r="E18" s="198" t="str">
        <f>IF($A18="","",$C18*$D18)</f>
        <v/>
      </c>
      <c r="F18" s="179">
        <f>IF(A18&lt;&gt;"",Taxe,0)</f>
        <v>0</v>
      </c>
      <c r="G18" s="210" t="str">
        <f>IF($E18="","",$E18*$F18)</f>
        <v/>
      </c>
      <c r="H18" s="198"/>
    </row>
    <row r="19" spans="1:8" ht="15.75" hidden="1" x14ac:dyDescent="0.25">
      <c r="A19" s="177"/>
      <c r="B19" s="178"/>
      <c r="C19" s="198"/>
      <c r="D19" s="198" t="str">
        <f>IF($A19="","",DATEDIF($A19,$B19,"D"))</f>
        <v/>
      </c>
      <c r="E19" s="198" t="str">
        <f>IF($A19="","",$C19*$D19)</f>
        <v/>
      </c>
      <c r="F19" s="179">
        <f>IF(A19&lt;&gt;"",Taxe,0)</f>
        <v>0</v>
      </c>
      <c r="G19" s="210" t="str">
        <f>IF($E19="","",$E19*$F19)</f>
        <v/>
      </c>
      <c r="H19" s="198"/>
    </row>
    <row r="20" spans="1:8" ht="15.75" hidden="1" x14ac:dyDescent="0.25">
      <c r="A20" s="177"/>
      <c r="B20" s="178"/>
      <c r="C20" s="198"/>
      <c r="D20" s="198" t="str">
        <f>IF($A20="","",DATEDIF($A20,$B20,"D"))</f>
        <v/>
      </c>
      <c r="E20" s="198" t="str">
        <f>IF($A20="","",$C20*$D20)</f>
        <v/>
      </c>
      <c r="F20" s="179">
        <f>IF(A20&lt;&gt;"",Taxe,0)</f>
        <v>0</v>
      </c>
      <c r="G20" s="210" t="str">
        <f>IF($E20="","",$E20*$F20)</f>
        <v/>
      </c>
      <c r="H20" s="198"/>
    </row>
    <row r="21" spans="1:8" ht="15.75" hidden="1" x14ac:dyDescent="0.25">
      <c r="A21" s="177"/>
      <c r="B21" s="178"/>
      <c r="C21" s="198"/>
      <c r="D21" s="198" t="str">
        <f>IF($A21="","",DATEDIF($A21,$B21,"D"))</f>
        <v/>
      </c>
      <c r="E21" s="198" t="str">
        <f>IF($A21="","",$C21*$D21)</f>
        <v/>
      </c>
      <c r="F21" s="179">
        <f>IF(A21&lt;&gt;"",Taxe,0)</f>
        <v>0</v>
      </c>
      <c r="G21" s="210" t="str">
        <f>IF($E21="","",$E21*$F21)</f>
        <v/>
      </c>
      <c r="H21" s="198"/>
    </row>
    <row r="22" spans="1:8" ht="15.75" hidden="1" x14ac:dyDescent="0.25">
      <c r="A22" s="177"/>
      <c r="B22" s="178"/>
      <c r="C22" s="198"/>
      <c r="D22" s="198" t="str">
        <f>IF($A22="","",DATEDIF($A22,$B22,"D"))</f>
        <v/>
      </c>
      <c r="E22" s="198" t="str">
        <f>IF($A22="","",$C22*$D22)</f>
        <v/>
      </c>
      <c r="F22" s="179">
        <f>IF(A22&lt;&gt;"",Taxe,0)</f>
        <v>0</v>
      </c>
      <c r="G22" s="210" t="str">
        <f>IF($E22="","",$E22*$F22)</f>
        <v/>
      </c>
      <c r="H22" s="198"/>
    </row>
    <row r="23" spans="1:8" ht="15.75" hidden="1" x14ac:dyDescent="0.25">
      <c r="A23" s="177"/>
      <c r="B23" s="178"/>
      <c r="C23" s="198"/>
      <c r="D23" s="198" t="str">
        <f>IF($A23="","",DATEDIF($A23,$B23,"D"))</f>
        <v/>
      </c>
      <c r="E23" s="198" t="str">
        <f>IF($A23="","",$C23*$D23)</f>
        <v/>
      </c>
      <c r="F23" s="179">
        <f>IF(A23&lt;&gt;"",Taxe,0)</f>
        <v>0</v>
      </c>
      <c r="G23" s="210" t="str">
        <f>IF($E23="","",$E23*$F23)</f>
        <v/>
      </c>
      <c r="H23" s="198"/>
    </row>
    <row r="24" spans="1:8" ht="15.75" hidden="1" x14ac:dyDescent="0.25">
      <c r="A24" s="177"/>
      <c r="B24" s="178"/>
      <c r="C24" s="198"/>
      <c r="D24" s="198" t="str">
        <f>IF($A24="","",DATEDIF($A24,$B24,"D"))</f>
        <v/>
      </c>
      <c r="E24" s="198" t="str">
        <f>IF($A24="","",$C24*$D24)</f>
        <v/>
      </c>
      <c r="F24" s="179">
        <f>IF(A24&lt;&gt;"",Taxe,0)</f>
        <v>0</v>
      </c>
      <c r="G24" s="210" t="str">
        <f>IF($E24="","",$E24*$F24)</f>
        <v/>
      </c>
      <c r="H24" s="198"/>
    </row>
    <row r="25" spans="1:8" ht="15.75" hidden="1" x14ac:dyDescent="0.25">
      <c r="A25" s="177"/>
      <c r="B25" s="178"/>
      <c r="C25" s="198"/>
      <c r="D25" s="198" t="str">
        <f>IF($A25="","",DATEDIF($A25,$B25,"D"))</f>
        <v/>
      </c>
      <c r="E25" s="198" t="str">
        <f>IF($A25="","",$C25*$D25)</f>
        <v/>
      </c>
      <c r="F25" s="179">
        <f>IF(A25&lt;&gt;"",Taxe,0)</f>
        <v>0</v>
      </c>
      <c r="G25" s="210" t="str">
        <f>IF($E25="","",$E25*$F25)</f>
        <v/>
      </c>
      <c r="H25" s="198"/>
    </row>
    <row r="26" spans="1:8" ht="15.75" hidden="1" x14ac:dyDescent="0.25">
      <c r="A26" s="177"/>
      <c r="B26" s="178"/>
      <c r="C26" s="198"/>
      <c r="D26" s="198" t="str">
        <f>IF($A26="","",DATEDIF($A26,$B26,"D"))</f>
        <v/>
      </c>
      <c r="E26" s="198" t="str">
        <f>IF($A26="","",$C26*$D26)</f>
        <v/>
      </c>
      <c r="F26" s="179">
        <f>IF(A26&lt;&gt;"",Taxe,0)</f>
        <v>0</v>
      </c>
      <c r="G26" s="210" t="str">
        <f>IF($E26="","",$E26*$F26)</f>
        <v/>
      </c>
      <c r="H26" s="198"/>
    </row>
    <row r="27" spans="1:8" ht="15.75" hidden="1" x14ac:dyDescent="0.25">
      <c r="A27" s="177"/>
      <c r="B27" s="178"/>
      <c r="C27" s="198"/>
      <c r="D27" s="198" t="str">
        <f>IF($A27="","",DATEDIF($A27,$B27,"D"))</f>
        <v/>
      </c>
      <c r="E27" s="198" t="str">
        <f>IF($A27="","",$C27*$D27)</f>
        <v/>
      </c>
      <c r="F27" s="179">
        <f>IF(A27&lt;&gt;"",Taxe,0)</f>
        <v>0</v>
      </c>
      <c r="G27" s="210" t="str">
        <f>IF($E27="","",$E27*$F27)</f>
        <v/>
      </c>
      <c r="H27" s="198"/>
    </row>
    <row r="28" spans="1:8" ht="15.75" hidden="1" x14ac:dyDescent="0.25">
      <c r="A28" s="177"/>
      <c r="B28" s="178"/>
      <c r="C28" s="198"/>
      <c r="D28" s="198" t="str">
        <f>IF($A28="","",DATEDIF($A28,$B28,"D"))</f>
        <v/>
      </c>
      <c r="E28" s="198" t="str">
        <f>IF($A28="","",$C28*$D28)</f>
        <v/>
      </c>
      <c r="F28" s="179">
        <f>IF(A28&lt;&gt;"",Taxe,0)</f>
        <v>0</v>
      </c>
      <c r="G28" s="210" t="str">
        <f>IF($E28="","",$E28*$F28)</f>
        <v/>
      </c>
      <c r="H28" s="198"/>
    </row>
    <row r="29" spans="1:8" ht="15.75" hidden="1" x14ac:dyDescent="0.25">
      <c r="A29" s="177"/>
      <c r="B29" s="178"/>
      <c r="C29" s="198"/>
      <c r="D29" s="198" t="str">
        <f>IF($A29="","",DATEDIF($A29,$B29,"D"))</f>
        <v/>
      </c>
      <c r="E29" s="198" t="str">
        <f>IF($A29="","",$C29*$D29)</f>
        <v/>
      </c>
      <c r="F29" s="179">
        <f>IF(A29&lt;&gt;"",Taxe,0)</f>
        <v>0</v>
      </c>
      <c r="G29" s="210" t="str">
        <f>IF($E29="","",$E29*$F29)</f>
        <v/>
      </c>
      <c r="H29" s="198"/>
    </row>
    <row r="30" spans="1:8" ht="15.75" hidden="1" x14ac:dyDescent="0.25">
      <c r="A30" s="177"/>
      <c r="B30" s="178"/>
      <c r="C30" s="198"/>
      <c r="D30" s="198" t="str">
        <f>IF($A30="","",DATEDIF($A30,$B30,"D"))</f>
        <v/>
      </c>
      <c r="E30" s="198" t="str">
        <f>IF($A30="","",$C30*$D30)</f>
        <v/>
      </c>
      <c r="F30" s="179">
        <f>IF(A30&lt;&gt;"",Taxe,0)</f>
        <v>0</v>
      </c>
      <c r="G30" s="210" t="str">
        <f>IF($E30="","",$E30*$F30)</f>
        <v/>
      </c>
      <c r="H30" s="198"/>
    </row>
    <row r="31" spans="1:8" ht="15.75" hidden="1" x14ac:dyDescent="0.25">
      <c r="A31" s="177"/>
      <c r="B31" s="178"/>
      <c r="C31" s="198"/>
      <c r="D31" s="198" t="str">
        <f>IF($A31="","",DATEDIF($A31,$B31,"D"))</f>
        <v/>
      </c>
      <c r="E31" s="198" t="str">
        <f>IF($A31="","",$C31*$D31)</f>
        <v/>
      </c>
      <c r="F31" s="179">
        <f>IF(A31&lt;&gt;"",Taxe,0)</f>
        <v>0</v>
      </c>
      <c r="G31" s="210" t="str">
        <f>IF($E31="","",$E31*$F31)</f>
        <v/>
      </c>
      <c r="H31" s="198"/>
    </row>
    <row r="32" spans="1:8" ht="15.75" hidden="1" x14ac:dyDescent="0.25">
      <c r="A32" s="177"/>
      <c r="B32" s="178"/>
      <c r="C32" s="198"/>
      <c r="D32" s="198" t="str">
        <f>IF($A32="","",DATEDIF($A32,$B32,"D"))</f>
        <v/>
      </c>
      <c r="E32" s="198" t="str">
        <f>IF($A32="","",$C32*$D32)</f>
        <v/>
      </c>
      <c r="F32" s="179">
        <f>IF(A32&lt;&gt;"",Taxe,0)</f>
        <v>0</v>
      </c>
      <c r="G32" s="210" t="str">
        <f>IF($E32="","",$E32*$F32)</f>
        <v/>
      </c>
      <c r="H32" s="198"/>
    </row>
    <row r="33" spans="1:8" ht="15.75" hidden="1" x14ac:dyDescent="0.25">
      <c r="A33" s="177"/>
      <c r="B33" s="178"/>
      <c r="C33" s="198"/>
      <c r="D33" s="198" t="str">
        <f>IF($A33="","",DATEDIF($A33,$B33,"D"))</f>
        <v/>
      </c>
      <c r="E33" s="198" t="str">
        <f>IF($A33="","",$C33*$D33)</f>
        <v/>
      </c>
      <c r="F33" s="179">
        <f>IF(A33&lt;&gt;"",Taxe,0)</f>
        <v>0</v>
      </c>
      <c r="G33" s="210" t="str">
        <f>IF($E33="","",$E33*$F33)</f>
        <v/>
      </c>
      <c r="H33" s="198"/>
    </row>
    <row r="34" spans="1:8" ht="15.75" hidden="1" x14ac:dyDescent="0.25">
      <c r="A34" s="177"/>
      <c r="B34" s="178"/>
      <c r="C34" s="198"/>
      <c r="D34" s="198" t="str">
        <f>IF($A34="","",DATEDIF($A34,$B34,"D"))</f>
        <v/>
      </c>
      <c r="E34" s="198" t="str">
        <f>IF($A34="","",$C34*$D34)</f>
        <v/>
      </c>
      <c r="F34" s="179">
        <f>IF(A34&lt;&gt;"",Taxe,0)</f>
        <v>0</v>
      </c>
      <c r="G34" s="210" t="str">
        <f>IF($E34="","",$E34*$F34)</f>
        <v/>
      </c>
      <c r="H34" s="198"/>
    </row>
    <row r="35" spans="1:8" ht="15.75" hidden="1" x14ac:dyDescent="0.25">
      <c r="A35" s="177"/>
      <c r="B35" s="178"/>
      <c r="C35" s="198"/>
      <c r="D35" s="198" t="str">
        <f>IF($A35="","",DATEDIF($A35,$B35,"D"))</f>
        <v/>
      </c>
      <c r="E35" s="198" t="str">
        <f>IF($A35="","",$C35*$D35)</f>
        <v/>
      </c>
      <c r="F35" s="179">
        <f>IF(A35&lt;&gt;"",Taxe,0)</f>
        <v>0</v>
      </c>
      <c r="G35" s="210" t="str">
        <f>IF($E35="","",$E35*$F35)</f>
        <v/>
      </c>
      <c r="H35" s="198"/>
    </row>
    <row r="36" spans="1:8" ht="15.75" hidden="1" x14ac:dyDescent="0.25">
      <c r="A36" s="177"/>
      <c r="B36" s="178"/>
      <c r="C36" s="198"/>
      <c r="D36" s="198" t="str">
        <f>IF($A36="","",DATEDIF($A36,$B36,"D"))</f>
        <v/>
      </c>
      <c r="E36" s="198" t="str">
        <f>IF($A36="","",$C36*$D36)</f>
        <v/>
      </c>
      <c r="F36" s="179">
        <f>IF(A36&lt;&gt;"",Taxe,0)</f>
        <v>0</v>
      </c>
      <c r="G36" s="210" t="str">
        <f>IF($E36="","",$E36*$F36)</f>
        <v/>
      </c>
      <c r="H36" s="198"/>
    </row>
    <row r="37" spans="1:8" ht="15.75" hidden="1" x14ac:dyDescent="0.25">
      <c r="A37" s="177"/>
      <c r="B37" s="178"/>
      <c r="C37" s="198"/>
      <c r="D37" s="198" t="str">
        <f>IF($A37="","",DATEDIF($A37,$B37,"D"))</f>
        <v/>
      </c>
      <c r="E37" s="198" t="str">
        <f>IF($A37="","",$C37*$D37)</f>
        <v/>
      </c>
      <c r="F37" s="179">
        <f>IF(A37&lt;&gt;"",Taxe,0)</f>
        <v>0</v>
      </c>
      <c r="G37" s="210" t="str">
        <f>IF($E37="","",$E37*$F37)</f>
        <v/>
      </c>
      <c r="H37" s="198"/>
    </row>
    <row r="38" spans="1:8" ht="15.75" hidden="1" x14ac:dyDescent="0.25">
      <c r="A38" s="177"/>
      <c r="B38" s="178"/>
      <c r="C38" s="198"/>
      <c r="D38" s="198" t="str">
        <f>IF($A38="","",DATEDIF($A38,$B38,"D"))</f>
        <v/>
      </c>
      <c r="E38" s="198" t="str">
        <f>IF($A38="","",$C38*$D38)</f>
        <v/>
      </c>
      <c r="F38" s="179">
        <f>IF(A38&lt;&gt;"",Taxe,0)</f>
        <v>0</v>
      </c>
      <c r="G38" s="210" t="str">
        <f>IF($E38="","",$E38*$F38)</f>
        <v/>
      </c>
      <c r="H38" s="198"/>
    </row>
    <row r="39" spans="1:8" ht="15.75" hidden="1" x14ac:dyDescent="0.25">
      <c r="A39" s="177"/>
      <c r="B39" s="178"/>
      <c r="C39" s="198"/>
      <c r="D39" s="198" t="str">
        <f>IF($A39="","",DATEDIF($A39,$B39,"D"))</f>
        <v/>
      </c>
      <c r="E39" s="198" t="str">
        <f>IF($A39="","",$C39*$D39)</f>
        <v/>
      </c>
      <c r="F39" s="179">
        <f>IF(A39&lt;&gt;"",Taxe,0)</f>
        <v>0</v>
      </c>
      <c r="G39" s="210" t="str">
        <f>IF($E39="","",$E39*$F39)</f>
        <v/>
      </c>
      <c r="H39" s="198"/>
    </row>
    <row r="40" spans="1:8" ht="15.75" hidden="1" x14ac:dyDescent="0.25">
      <c r="A40" s="177"/>
      <c r="B40" s="178"/>
      <c r="C40" s="198"/>
      <c r="D40" s="198" t="str">
        <f>IF($A40="","",DATEDIF($A40,$B40,"D"))</f>
        <v/>
      </c>
      <c r="E40" s="198" t="str">
        <f>IF($A40="","",$C40*$D40)</f>
        <v/>
      </c>
      <c r="F40" s="179">
        <f>IF(A40&lt;&gt;"",Taxe,0)</f>
        <v>0</v>
      </c>
      <c r="G40" s="210" t="str">
        <f>IF($E40="","",$E40*$F40)</f>
        <v/>
      </c>
      <c r="H40" s="198"/>
    </row>
    <row r="41" spans="1:8" ht="15.75" hidden="1" x14ac:dyDescent="0.25">
      <c r="A41" s="177"/>
      <c r="B41" s="178"/>
      <c r="C41" s="198"/>
      <c r="D41" s="198" t="str">
        <f>IF($A41="","",DATEDIF($A41,$B41,"D"))</f>
        <v/>
      </c>
      <c r="E41" s="198" t="str">
        <f>IF($A41="","",$C41*$D41)</f>
        <v/>
      </c>
      <c r="F41" s="179">
        <f>IF(A41&lt;&gt;"",Taxe,0)</f>
        <v>0</v>
      </c>
      <c r="G41" s="210" t="str">
        <f>IF($E41="","",$E41*$F41)</f>
        <v/>
      </c>
      <c r="H41" s="198"/>
    </row>
    <row r="42" spans="1:8" ht="15.75" hidden="1" x14ac:dyDescent="0.25">
      <c r="A42" s="177"/>
      <c r="B42" s="178"/>
      <c r="C42" s="198"/>
      <c r="D42" s="198" t="str">
        <f>IF($A42="","",DATEDIF($A42,$B42,"D"))</f>
        <v/>
      </c>
      <c r="E42" s="198" t="str">
        <f>IF($A42="","",$C42*$D42)</f>
        <v/>
      </c>
      <c r="F42" s="179">
        <f>IF(A42&lt;&gt;"",Taxe,0)</f>
        <v>0</v>
      </c>
      <c r="G42" s="210" t="str">
        <f>IF($E42="","",$E42*$F42)</f>
        <v/>
      </c>
      <c r="H42" s="198"/>
    </row>
    <row r="43" spans="1:8" ht="15.75" hidden="1" x14ac:dyDescent="0.25">
      <c r="A43" s="177"/>
      <c r="B43" s="178"/>
      <c r="C43" s="198"/>
      <c r="D43" s="198" t="str">
        <f>IF($A43="","",DATEDIF($A43,$B43,"D"))</f>
        <v/>
      </c>
      <c r="E43" s="198" t="str">
        <f>IF($A43="","",$C43*$D43)</f>
        <v/>
      </c>
      <c r="F43" s="179">
        <f>IF(A43&lt;&gt;"",Taxe,0)</f>
        <v>0</v>
      </c>
      <c r="G43" s="210" t="str">
        <f>IF($E43="","",$E43*$F43)</f>
        <v/>
      </c>
      <c r="H43" s="198"/>
    </row>
    <row r="44" spans="1:8" ht="15.75" hidden="1" x14ac:dyDescent="0.25">
      <c r="A44" s="177"/>
      <c r="B44" s="178"/>
      <c r="C44" s="198"/>
      <c r="D44" s="198" t="str">
        <f>IF($A44="","",DATEDIF($A44,$B44,"D"))</f>
        <v/>
      </c>
      <c r="E44" s="198" t="str">
        <f>IF($A44="","",$C44*$D44)</f>
        <v/>
      </c>
      <c r="F44" s="179">
        <f>IF(A44&lt;&gt;"",Taxe,0)</f>
        <v>0</v>
      </c>
      <c r="G44" s="210" t="str">
        <f>IF($E44="","",$E44*$F44)</f>
        <v/>
      </c>
      <c r="H44" s="198"/>
    </row>
    <row r="45" spans="1:8" ht="15.75" hidden="1" x14ac:dyDescent="0.25">
      <c r="A45" s="177"/>
      <c r="B45" s="178"/>
      <c r="C45" s="198"/>
      <c r="D45" s="198" t="str">
        <f>IF($A45="","",DATEDIF($A45,$B45,"D"))</f>
        <v/>
      </c>
      <c r="E45" s="198" t="str">
        <f>IF($A45="","",$C45*$D45)</f>
        <v/>
      </c>
      <c r="F45" s="179">
        <f>IF(A45&lt;&gt;"",Taxe,0)</f>
        <v>0</v>
      </c>
      <c r="G45" s="210" t="str">
        <f>IF($E45="","",$E45*$F45)</f>
        <v/>
      </c>
      <c r="H45" s="198"/>
    </row>
    <row r="46" spans="1:8" ht="15.75" hidden="1" x14ac:dyDescent="0.25">
      <c r="A46" s="177"/>
      <c r="B46" s="178"/>
      <c r="C46" s="198"/>
      <c r="D46" s="198" t="str">
        <f>IF($A46="","",DATEDIF($A46,$B46,"D"))</f>
        <v/>
      </c>
      <c r="E46" s="198" t="str">
        <f>IF($A46="","",$C46*$D46)</f>
        <v/>
      </c>
      <c r="F46" s="179">
        <f>IF(A46&lt;&gt;"",Taxe,0)</f>
        <v>0</v>
      </c>
      <c r="G46" s="210" t="str">
        <f>IF($E46="","",$E46*$F46)</f>
        <v/>
      </c>
      <c r="H46" s="198"/>
    </row>
    <row r="47" spans="1:8" ht="15.75" hidden="1" x14ac:dyDescent="0.25">
      <c r="A47" s="177"/>
      <c r="B47" s="178"/>
      <c r="C47" s="198"/>
      <c r="D47" s="198" t="str">
        <f>IF($A47="","",DATEDIF($A47,$B47,"D"))</f>
        <v/>
      </c>
      <c r="E47" s="198" t="str">
        <f>IF($A47="","",$C47*$D47)</f>
        <v/>
      </c>
      <c r="F47" s="179">
        <f>IF(A47&lt;&gt;"",Taxe,0)</f>
        <v>0</v>
      </c>
      <c r="G47" s="210" t="str">
        <f>IF($E47="","",$E47*$F47)</f>
        <v/>
      </c>
      <c r="H47" s="198"/>
    </row>
    <row r="48" spans="1:8" ht="15.75" hidden="1" x14ac:dyDescent="0.25">
      <c r="A48" s="177"/>
      <c r="B48" s="178"/>
      <c r="C48" s="198"/>
      <c r="D48" s="198" t="str">
        <f>IF($A48="","",DATEDIF($A48,$B48,"D"))</f>
        <v/>
      </c>
      <c r="E48" s="198" t="str">
        <f>IF($A48="","",$C48*$D48)</f>
        <v/>
      </c>
      <c r="F48" s="179">
        <f>IF(A48&lt;&gt;"",Taxe,0)</f>
        <v>0</v>
      </c>
      <c r="G48" s="210" t="str">
        <f>IF($E48="","",$E48*$F48)</f>
        <v/>
      </c>
      <c r="H48" s="198"/>
    </row>
    <row r="49" spans="1:8" ht="15.75" hidden="1" x14ac:dyDescent="0.25">
      <c r="A49" s="177"/>
      <c r="B49" s="178"/>
      <c r="C49" s="198"/>
      <c r="D49" s="198" t="str">
        <f>IF($A49="","",DATEDIF($A49,$B49,"D"))</f>
        <v/>
      </c>
      <c r="E49" s="198" t="str">
        <f>IF($A49="","",$C49*$D49)</f>
        <v/>
      </c>
      <c r="F49" s="179">
        <f>IF(A49&lt;&gt;"",Taxe,0)</f>
        <v>0</v>
      </c>
      <c r="G49" s="210" t="str">
        <f>IF($E49="","",$E49*$F49)</f>
        <v/>
      </c>
      <c r="H49" s="198"/>
    </row>
    <row r="50" spans="1:8" ht="15.75" hidden="1" x14ac:dyDescent="0.25">
      <c r="A50" s="177"/>
      <c r="B50" s="178"/>
      <c r="C50" s="198"/>
      <c r="D50" s="198" t="str">
        <f>IF($A50="","",DATEDIF($A50,$B50,"D"))</f>
        <v/>
      </c>
      <c r="E50" s="198" t="str">
        <f>IF($A50="","",$C50*$D50)</f>
        <v/>
      </c>
      <c r="F50" s="179">
        <f>IF(A50&lt;&gt;"",Taxe,0)</f>
        <v>0</v>
      </c>
      <c r="G50" s="210" t="str">
        <f>IF($E50="","",$E50*$F50)</f>
        <v/>
      </c>
      <c r="H50" s="198"/>
    </row>
    <row r="51" spans="1:8" ht="15.75" hidden="1" x14ac:dyDescent="0.25">
      <c r="A51" s="177"/>
      <c r="B51" s="178"/>
      <c r="C51" s="198"/>
      <c r="D51" s="198" t="str">
        <f>IF($A51="","",DATEDIF($A51,$B51,"D"))</f>
        <v/>
      </c>
      <c r="E51" s="198" t="str">
        <f>IF($A51="","",$C51*$D51)</f>
        <v/>
      </c>
      <c r="F51" s="179">
        <f>IF(A51&lt;&gt;"",Taxe,0)</f>
        <v>0</v>
      </c>
      <c r="G51" s="210" t="str">
        <f>IF($E51="","",$E51*$F51)</f>
        <v/>
      </c>
      <c r="H51" s="198"/>
    </row>
    <row r="52" spans="1:8" ht="15.75" hidden="1" x14ac:dyDescent="0.25">
      <c r="A52" s="177"/>
      <c r="B52" s="178"/>
      <c r="C52" s="198"/>
      <c r="D52" s="198" t="str">
        <f>IF($A52="","",DATEDIF($A52,$B52,"D"))</f>
        <v/>
      </c>
      <c r="E52" s="198" t="str">
        <f>IF($A52="","",$C52*$D52)</f>
        <v/>
      </c>
      <c r="F52" s="179">
        <f>IF(A52&lt;&gt;"",Taxe,0)</f>
        <v>0</v>
      </c>
      <c r="G52" s="210" t="str">
        <f>IF($E52="","",$E52*$F52)</f>
        <v/>
      </c>
      <c r="H52" s="198"/>
    </row>
    <row r="53" spans="1:8" ht="15.75" hidden="1" x14ac:dyDescent="0.25">
      <c r="A53" s="177"/>
      <c r="B53" s="178"/>
      <c r="C53" s="198"/>
      <c r="D53" s="198" t="str">
        <f>IF($A53="","",DATEDIF($A53,$B53,"D"))</f>
        <v/>
      </c>
      <c r="E53" s="198" t="str">
        <f>IF($A53="","",$C53*$D53)</f>
        <v/>
      </c>
      <c r="F53" s="179">
        <f>IF(A53&lt;&gt;"",Taxe,0)</f>
        <v>0</v>
      </c>
      <c r="G53" s="210" t="str">
        <f>IF($E53="","",$E53*$F53)</f>
        <v/>
      </c>
      <c r="H53" s="198"/>
    </row>
    <row r="54" spans="1:8" ht="15.75" hidden="1" x14ac:dyDescent="0.25">
      <c r="A54" s="177"/>
      <c r="B54" s="178"/>
      <c r="C54" s="198"/>
      <c r="D54" s="198" t="str">
        <f>IF($A54="","",DATEDIF($A54,$B54,"D"))</f>
        <v/>
      </c>
      <c r="E54" s="198" t="str">
        <f>IF($A54="","",$C54*$D54)</f>
        <v/>
      </c>
      <c r="F54" s="179">
        <f>IF(A54&lt;&gt;"",Taxe,0)</f>
        <v>0</v>
      </c>
      <c r="G54" s="210" t="str">
        <f>IF($E54="","",$E54*$F54)</f>
        <v/>
      </c>
      <c r="H54" s="198"/>
    </row>
    <row r="55" spans="1:8" ht="15.75" hidden="1" x14ac:dyDescent="0.25">
      <c r="A55" s="177"/>
      <c r="B55" s="178"/>
      <c r="C55" s="198"/>
      <c r="D55" s="198" t="str">
        <f>IF($A55="","",DATEDIF($A55,$B55,"D"))</f>
        <v/>
      </c>
      <c r="E55" s="198" t="str">
        <f>IF($A55="","",$C55*$D55)</f>
        <v/>
      </c>
      <c r="F55" s="179">
        <f>IF(A55&lt;&gt;"",Taxe,0)</f>
        <v>0</v>
      </c>
      <c r="G55" s="210" t="str">
        <f>IF($E55="","",$E55*$F55)</f>
        <v/>
      </c>
      <c r="H55" s="198"/>
    </row>
    <row r="56" spans="1:8" ht="15.75" hidden="1" x14ac:dyDescent="0.25">
      <c r="A56" s="177"/>
      <c r="B56" s="178"/>
      <c r="C56" s="198"/>
      <c r="D56" s="198" t="str">
        <f>IF($A56="","",DATEDIF($A56,$B56,"D"))</f>
        <v/>
      </c>
      <c r="E56" s="198" t="str">
        <f>IF($A56="","",$C56*$D56)</f>
        <v/>
      </c>
      <c r="F56" s="179">
        <f>IF(A56&lt;&gt;"",Taxe,0)</f>
        <v>0</v>
      </c>
      <c r="G56" s="210" t="str">
        <f>IF($E56="","",$E56*$F56)</f>
        <v/>
      </c>
      <c r="H56" s="198"/>
    </row>
    <row r="57" spans="1:8" ht="15.75" hidden="1" x14ac:dyDescent="0.25">
      <c r="A57" s="177"/>
      <c r="B57" s="178"/>
      <c r="C57" s="198"/>
      <c r="D57" s="198" t="str">
        <f>IF($A57="","",DATEDIF($A57,$B57,"D"))</f>
        <v/>
      </c>
      <c r="E57" s="198" t="str">
        <f>IF($A57="","",$C57*$D57)</f>
        <v/>
      </c>
      <c r="F57" s="179">
        <f>IF(A57&lt;&gt;"",Taxe,0)</f>
        <v>0</v>
      </c>
      <c r="G57" s="210" t="str">
        <f>IF($E57="","",$E57*$F57)</f>
        <v/>
      </c>
      <c r="H57" s="198"/>
    </row>
    <row r="58" spans="1:8" ht="15.75" hidden="1" x14ac:dyDescent="0.25">
      <c r="A58" s="177"/>
      <c r="B58" s="178"/>
      <c r="C58" s="198"/>
      <c r="D58" s="198" t="str">
        <f>IF($A58="","",DATEDIF($A58,$B58,"D"))</f>
        <v/>
      </c>
      <c r="E58" s="198" t="str">
        <f>IF($A58="","",$C58*$D58)</f>
        <v/>
      </c>
      <c r="F58" s="179">
        <f>IF(A58&lt;&gt;"",Taxe,0)</f>
        <v>0</v>
      </c>
      <c r="G58" s="210" t="str">
        <f>IF($E58="","",$E58*$F58)</f>
        <v/>
      </c>
      <c r="H58" s="198"/>
    </row>
    <row r="59" spans="1:8" ht="15.75" hidden="1" x14ac:dyDescent="0.25">
      <c r="A59" s="177"/>
      <c r="B59" s="178"/>
      <c r="C59" s="198"/>
      <c r="D59" s="198" t="str">
        <f>IF($A59="","",DATEDIF($A59,$B59,"D"))</f>
        <v/>
      </c>
      <c r="E59" s="198" t="str">
        <f>IF($A59="","",$C59*$D59)</f>
        <v/>
      </c>
      <c r="F59" s="179">
        <f>IF(A59&lt;&gt;"",Taxe,0)</f>
        <v>0</v>
      </c>
      <c r="G59" s="210" t="str">
        <f>IF($E59="","",$E59*$F59)</f>
        <v/>
      </c>
      <c r="H59" s="198"/>
    </row>
    <row r="60" spans="1:8" ht="15.75" hidden="1" x14ac:dyDescent="0.25">
      <c r="A60" s="177"/>
      <c r="B60" s="178"/>
      <c r="C60" s="198"/>
      <c r="D60" s="198" t="str">
        <f>IF($A60="","",DATEDIF($A60,$B60,"D"))</f>
        <v/>
      </c>
      <c r="E60" s="198" t="str">
        <f>IF($A60="","",$C60*$D60)</f>
        <v/>
      </c>
      <c r="F60" s="179">
        <f>IF(A60&lt;&gt;"",Taxe,0)</f>
        <v>0</v>
      </c>
      <c r="G60" s="210" t="str">
        <f>IF($E60="","",$E60*$F60)</f>
        <v/>
      </c>
      <c r="H60" s="198"/>
    </row>
    <row r="61" spans="1:8" ht="15.75" hidden="1" x14ac:dyDescent="0.25">
      <c r="A61" s="177"/>
      <c r="B61" s="178"/>
      <c r="C61" s="198"/>
      <c r="D61" s="198" t="str">
        <f>IF($A61="","",DATEDIF($A61,$B61,"D"))</f>
        <v/>
      </c>
      <c r="E61" s="198" t="str">
        <f>IF($A61="","",$C61*$D61)</f>
        <v/>
      </c>
      <c r="F61" s="179">
        <f>IF(A61&lt;&gt;"",Taxe,0)</f>
        <v>0</v>
      </c>
      <c r="G61" s="210" t="str">
        <f>IF($E61="","",$E61*$F61)</f>
        <v/>
      </c>
      <c r="H61" s="198"/>
    </row>
    <row r="62" spans="1:8" ht="15.75" hidden="1" x14ac:dyDescent="0.25">
      <c r="A62" s="177"/>
      <c r="B62" s="178"/>
      <c r="C62" s="198"/>
      <c r="D62" s="198" t="str">
        <f>IF($A62="","",DATEDIF($A62,$B62,"D"))</f>
        <v/>
      </c>
      <c r="E62" s="198" t="str">
        <f>IF($A62="","",$C62*$D62)</f>
        <v/>
      </c>
      <c r="F62" s="179">
        <f>IF(A62&lt;&gt;"",Taxe,0)</f>
        <v>0</v>
      </c>
      <c r="G62" s="210" t="str">
        <f>IF($E62="","",$E62*$F62)</f>
        <v/>
      </c>
      <c r="H62" s="198"/>
    </row>
    <row r="63" spans="1:8" ht="15.75" hidden="1" x14ac:dyDescent="0.25">
      <c r="A63" s="177"/>
      <c r="B63" s="178"/>
      <c r="C63" s="198"/>
      <c r="D63" s="198" t="str">
        <f>IF($A63="","",DATEDIF($A63,$B63,"D"))</f>
        <v/>
      </c>
      <c r="E63" s="198" t="str">
        <f>IF($A63="","",$C63*$D63)</f>
        <v/>
      </c>
      <c r="F63" s="179">
        <f>IF(A63&lt;&gt;"",Taxe,0)</f>
        <v>0</v>
      </c>
      <c r="G63" s="210" t="str">
        <f>IF($E63="","",$E63*$F63)</f>
        <v/>
      </c>
      <c r="H63" s="198"/>
    </row>
    <row r="64" spans="1:8" ht="15.75" hidden="1" x14ac:dyDescent="0.25">
      <c r="A64" s="177"/>
      <c r="B64" s="178"/>
      <c r="C64" s="198"/>
      <c r="D64" s="198" t="str">
        <f>IF($A64="","",DATEDIF($A64,$B64,"D"))</f>
        <v/>
      </c>
      <c r="E64" s="198" t="str">
        <f>IF($A64="","",$C64*$D64)</f>
        <v/>
      </c>
      <c r="F64" s="179">
        <f>IF(A64&lt;&gt;"",Taxe,0)</f>
        <v>0</v>
      </c>
      <c r="G64" s="210" t="str">
        <f>IF($E64="","",$E64*$F64)</f>
        <v/>
      </c>
      <c r="H64" s="198"/>
    </row>
    <row r="65" spans="1:8" ht="15.75" hidden="1" x14ac:dyDescent="0.25">
      <c r="A65" s="177"/>
      <c r="B65" s="178"/>
      <c r="C65" s="198"/>
      <c r="D65" s="198" t="str">
        <f>IF($A65="","",DATEDIF($A65,$B65,"D"))</f>
        <v/>
      </c>
      <c r="E65" s="198" t="str">
        <f>IF($A65="","",$C65*$D65)</f>
        <v/>
      </c>
      <c r="F65" s="179">
        <f>IF(A65&lt;&gt;"",Taxe,0)</f>
        <v>0</v>
      </c>
      <c r="G65" s="210" t="str">
        <f>IF($E65="","",$E65*$F65)</f>
        <v/>
      </c>
      <c r="H65" s="198"/>
    </row>
    <row r="66" spans="1:8" ht="15.75" hidden="1" x14ac:dyDescent="0.25">
      <c r="A66" s="177"/>
      <c r="B66" s="178"/>
      <c r="C66" s="198"/>
      <c r="D66" s="198" t="str">
        <f>IF($A66="","",DATEDIF($A66,$B66,"D"))</f>
        <v/>
      </c>
      <c r="E66" s="198" t="str">
        <f>IF($A66="","",$C66*$D66)</f>
        <v/>
      </c>
      <c r="F66" s="179">
        <f>IF(A66&lt;&gt;"",Taxe,0)</f>
        <v>0</v>
      </c>
      <c r="G66" s="210" t="str">
        <f>IF($E66="","",$E66*$F66)</f>
        <v/>
      </c>
      <c r="H66" s="198"/>
    </row>
    <row r="67" spans="1:8" ht="15.75" hidden="1" x14ac:dyDescent="0.25">
      <c r="A67" s="177"/>
      <c r="B67" s="178"/>
      <c r="C67" s="198"/>
      <c r="D67" s="198" t="str">
        <f>IF($A67="","",DATEDIF($A67,$B67,"D"))</f>
        <v/>
      </c>
      <c r="E67" s="198" t="str">
        <f>IF($A67="","",$C67*$D67)</f>
        <v/>
      </c>
      <c r="F67" s="179">
        <f>IF(A67&lt;&gt;"",Taxe,0)</f>
        <v>0</v>
      </c>
      <c r="G67" s="210" t="str">
        <f>IF($E67="","",$E67*$F67)</f>
        <v/>
      </c>
      <c r="H67" s="198"/>
    </row>
    <row r="68" spans="1:8" ht="15.75" hidden="1" x14ac:dyDescent="0.25">
      <c r="A68" s="177"/>
      <c r="B68" s="178"/>
      <c r="C68" s="198"/>
      <c r="D68" s="198" t="str">
        <f>IF($A68="","",DATEDIF($A68,$B68,"D"))</f>
        <v/>
      </c>
      <c r="E68" s="198" t="str">
        <f>IF($A68="","",$C68*$D68)</f>
        <v/>
      </c>
      <c r="F68" s="179">
        <f>IF(A68&lt;&gt;"",Taxe,0)</f>
        <v>0</v>
      </c>
      <c r="G68" s="210" t="str">
        <f>IF($E68="","",$E68*$F68)</f>
        <v/>
      </c>
      <c r="H68" s="198"/>
    </row>
    <row r="69" spans="1:8" ht="15.75" hidden="1" x14ac:dyDescent="0.25">
      <c r="A69" s="177"/>
      <c r="B69" s="178"/>
      <c r="C69" s="198"/>
      <c r="D69" s="198" t="str">
        <f>IF($A69="","",DATEDIF($A69,$B69,"D"))</f>
        <v/>
      </c>
      <c r="E69" s="198" t="str">
        <f>IF($A69="","",$C69*$D69)</f>
        <v/>
      </c>
      <c r="F69" s="179">
        <f>IF(A69&lt;&gt;"",Taxe,0)</f>
        <v>0</v>
      </c>
      <c r="G69" s="210" t="str">
        <f>IF($E69="","",$E69*$F69)</f>
        <v/>
      </c>
      <c r="H69" s="198"/>
    </row>
    <row r="70" spans="1:8" ht="15.75" hidden="1" x14ac:dyDescent="0.25">
      <c r="A70" s="177"/>
      <c r="B70" s="178"/>
      <c r="C70" s="198"/>
      <c r="D70" s="198" t="str">
        <f>IF($A70="","",DATEDIF($A70,$B70,"D"))</f>
        <v/>
      </c>
      <c r="E70" s="198" t="str">
        <f>IF($A70="","",$C70*$D70)</f>
        <v/>
      </c>
      <c r="F70" s="179">
        <f>IF(A70&lt;&gt;"",Taxe,0)</f>
        <v>0</v>
      </c>
      <c r="G70" s="210" t="str">
        <f>IF($E70="","",$E70*$F70)</f>
        <v/>
      </c>
      <c r="H70" s="198"/>
    </row>
    <row r="71" spans="1:8" ht="15.75" hidden="1" x14ac:dyDescent="0.25">
      <c r="A71" s="177"/>
      <c r="B71" s="178"/>
      <c r="C71" s="198"/>
      <c r="D71" s="198" t="str">
        <f>IF($A71="","",DATEDIF($A71,$B71,"D"))</f>
        <v/>
      </c>
      <c r="E71" s="198" t="str">
        <f>IF($A71="","",$C71*$D71)</f>
        <v/>
      </c>
      <c r="F71" s="179">
        <f>IF(A71&lt;&gt;"",Taxe,0)</f>
        <v>0</v>
      </c>
      <c r="G71" s="210" t="str">
        <f>IF($E71="","",$E71*$F71)</f>
        <v/>
      </c>
      <c r="H71" s="198"/>
    </row>
    <row r="72" spans="1:8" ht="15.75" hidden="1" x14ac:dyDescent="0.25">
      <c r="A72" s="177"/>
      <c r="B72" s="178"/>
      <c r="C72" s="198"/>
      <c r="D72" s="198" t="str">
        <f>IF($A72="","",DATEDIF($A72,$B72,"D"))</f>
        <v/>
      </c>
      <c r="E72" s="198" t="str">
        <f>IF($A72="","",$C72*$D72)</f>
        <v/>
      </c>
      <c r="F72" s="179">
        <f>IF(A72&lt;&gt;"",Taxe,0)</f>
        <v>0</v>
      </c>
      <c r="G72" s="210" t="str">
        <f>IF($E72="","",$E72*$F72)</f>
        <v/>
      </c>
      <c r="H72" s="198"/>
    </row>
    <row r="73" spans="1:8" ht="16.5" x14ac:dyDescent="0.3">
      <c r="A73" s="209"/>
      <c r="B73" s="202" t="s">
        <v>112</v>
      </c>
      <c r="C73" s="204"/>
      <c r="D73" s="205"/>
      <c r="E73" s="200">
        <f>SUM($E10:$E72)</f>
        <v>10</v>
      </c>
      <c r="F73" s="201">
        <f>Taxe</f>
        <v>0.5</v>
      </c>
      <c r="G73" s="211">
        <f>$E73*$F73</f>
        <v>5</v>
      </c>
      <c r="H73" s="203"/>
    </row>
    <row r="74" spans="1:8" ht="15.75" x14ac:dyDescent="0.25">
      <c r="A74" s="248"/>
      <c r="B74" s="248"/>
      <c r="C74" s="248"/>
      <c r="D74" s="248"/>
      <c r="E74" s="248"/>
      <c r="F74" s="248"/>
      <c r="G74" s="180"/>
      <c r="H74" s="181"/>
    </row>
    <row r="75" spans="1:8" ht="15.75" x14ac:dyDescent="0.25">
      <c r="A75" s="248"/>
      <c r="B75" s="248"/>
      <c r="C75" s="183"/>
      <c r="D75" s="183"/>
      <c r="E75" s="183"/>
      <c r="F75" s="248"/>
      <c r="G75" s="182"/>
      <c r="H75" s="184"/>
    </row>
    <row r="76" spans="1:8" ht="15.75" x14ac:dyDescent="0.25">
      <c r="A76" s="414" t="s">
        <v>238</v>
      </c>
      <c r="B76" s="414"/>
      <c r="C76" s="414"/>
      <c r="D76" s="183"/>
      <c r="E76" s="248" t="s">
        <v>234</v>
      </c>
      <c r="F76" s="187"/>
      <c r="G76" s="182"/>
      <c r="H76" s="184"/>
    </row>
    <row r="77" spans="1:8" ht="15.75" x14ac:dyDescent="0.25">
      <c r="A77" s="248"/>
      <c r="B77" s="248"/>
      <c r="C77" s="183"/>
      <c r="D77" s="183"/>
      <c r="E77" s="183"/>
      <c r="F77" s="248"/>
      <c r="G77" s="185"/>
      <c r="H77" s="186"/>
    </row>
  </sheetData>
  <sortState ref="A10:H72">
    <sortCondition ref="A10"/>
  </sortState>
  <mergeCells count="12">
    <mergeCell ref="A3:H3"/>
    <mergeCell ref="A1:H2"/>
    <mergeCell ref="C8:C9"/>
    <mergeCell ref="D8:D9"/>
    <mergeCell ref="E8:E9"/>
    <mergeCell ref="F8:F9"/>
    <mergeCell ref="C7:F7"/>
    <mergeCell ref="A76:C76"/>
    <mergeCell ref="G7:G9"/>
    <mergeCell ref="H7:H9"/>
    <mergeCell ref="A8:B8"/>
    <mergeCell ref="A4:H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2" manualBreakCount="2">
    <brk id="31" max="16383" man="1"/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H77"/>
  <sheetViews>
    <sheetView zoomScale="80" zoomScaleNormal="80" workbookViewId="0">
      <selection activeCell="H80" sqref="H80"/>
    </sheetView>
  </sheetViews>
  <sheetFormatPr baseColWidth="10" defaultColWidth="12" defaultRowHeight="12.75" x14ac:dyDescent="0.2"/>
  <cols>
    <col min="1" max="2" width="23.5" customWidth="1"/>
    <col min="4" max="5" width="10.83203125" customWidth="1"/>
    <col min="6" max="6" width="9.83203125" customWidth="1"/>
    <col min="7" max="7" width="15.83203125" customWidth="1"/>
    <col min="8" max="8" width="22.83203125" customWidth="1"/>
  </cols>
  <sheetData>
    <row r="1" spans="1:8" ht="12.75" customHeight="1" x14ac:dyDescent="0.2">
      <c r="A1" s="422" t="s">
        <v>223</v>
      </c>
      <c r="B1" s="423"/>
      <c r="C1" s="423"/>
      <c r="D1" s="423"/>
      <c r="E1" s="423"/>
      <c r="F1" s="423"/>
      <c r="G1" s="423"/>
      <c r="H1" s="424"/>
    </row>
    <row r="2" spans="1:8" ht="13.5" customHeight="1" thickBot="1" x14ac:dyDescent="0.25">
      <c r="A2" s="425"/>
      <c r="B2" s="426"/>
      <c r="C2" s="426"/>
      <c r="D2" s="426"/>
      <c r="E2" s="426"/>
      <c r="F2" s="426"/>
      <c r="G2" s="426"/>
      <c r="H2" s="427"/>
    </row>
    <row r="3" spans="1:8" ht="15.75" customHeight="1" x14ac:dyDescent="0.2">
      <c r="A3" s="421" t="str">
        <f>UPPER("période du 1er "&amp;(TEXT("1/"&amp;G5,"mmmm")&amp;" au "&amp;TEXT(DATE(An,H5+1,1)-1,"jj mmmm aaaa")))</f>
        <v>PÉRIODE DU 1ER JUIN AU 31 AOÛT 2018</v>
      </c>
      <c r="B3" s="421"/>
      <c r="C3" s="421"/>
      <c r="D3" s="421"/>
      <c r="E3" s="421"/>
      <c r="F3" s="421"/>
      <c r="G3" s="421"/>
      <c r="H3" s="421"/>
    </row>
    <row r="4" spans="1:8" ht="15.75" x14ac:dyDescent="0.2">
      <c r="A4" s="420" t="s">
        <v>224</v>
      </c>
      <c r="B4" s="420"/>
      <c r="C4" s="420"/>
      <c r="D4" s="420"/>
      <c r="E4" s="420"/>
      <c r="F4" s="420"/>
      <c r="G4" s="420"/>
      <c r="H4" s="420"/>
    </row>
    <row r="5" spans="1:8" s="215" customFormat="1" ht="16.5" x14ac:dyDescent="0.3">
      <c r="A5" s="214"/>
      <c r="B5" s="214"/>
      <c r="C5" s="214"/>
      <c r="D5" s="214"/>
      <c r="E5" s="214"/>
      <c r="F5" s="208"/>
      <c r="G5" s="207">
        <v>6</v>
      </c>
      <c r="H5" s="207">
        <v>8</v>
      </c>
    </row>
    <row r="6" spans="1:8" ht="16.5" x14ac:dyDescent="0.3">
      <c r="A6" s="248"/>
      <c r="B6" s="248"/>
      <c r="C6" s="248"/>
      <c r="D6" s="248"/>
      <c r="E6" s="248"/>
      <c r="F6" s="208"/>
      <c r="G6" s="207"/>
      <c r="H6" s="207"/>
    </row>
    <row r="7" spans="1:8" ht="15.75" customHeight="1" x14ac:dyDescent="0.25">
      <c r="A7" s="248"/>
      <c r="B7" s="248"/>
      <c r="C7" s="418" t="s">
        <v>225</v>
      </c>
      <c r="D7" s="428"/>
      <c r="E7" s="428"/>
      <c r="F7" s="419"/>
      <c r="G7" s="415" t="s">
        <v>226</v>
      </c>
      <c r="H7" s="415" t="s">
        <v>227</v>
      </c>
    </row>
    <row r="8" spans="1:8" ht="15.75" x14ac:dyDescent="0.25">
      <c r="A8" s="418" t="s">
        <v>228</v>
      </c>
      <c r="B8" s="419"/>
      <c r="C8" s="415" t="s">
        <v>229</v>
      </c>
      <c r="D8" s="415" t="s">
        <v>230</v>
      </c>
      <c r="E8" s="415" t="s">
        <v>105</v>
      </c>
      <c r="F8" s="415" t="s">
        <v>231</v>
      </c>
      <c r="G8" s="416"/>
      <c r="H8" s="416"/>
    </row>
    <row r="9" spans="1:8" ht="15.75" x14ac:dyDescent="0.25">
      <c r="A9" s="198" t="s">
        <v>232</v>
      </c>
      <c r="B9" s="249" t="s">
        <v>233</v>
      </c>
      <c r="C9" s="417"/>
      <c r="D9" s="417"/>
      <c r="E9" s="417"/>
      <c r="F9" s="417"/>
      <c r="G9" s="417"/>
      <c r="H9" s="417"/>
    </row>
    <row r="10" spans="1:8" ht="15.75" hidden="1" x14ac:dyDescent="0.25">
      <c r="A10" s="177"/>
      <c r="B10" s="178"/>
      <c r="C10" s="198"/>
      <c r="D10" s="198" t="str">
        <f t="shared" ref="D10:D41" si="0">IF($A10="","",DATEDIF($A10,$B10,"D"))</f>
        <v/>
      </c>
      <c r="E10" s="198" t="str">
        <f t="shared" ref="E10:E41" si="1">IF($A10="","",$C10*$D10)</f>
        <v/>
      </c>
      <c r="F10" s="179">
        <f t="shared" ref="F10:F41" si="2">IF(A10&lt;&gt;"",Taxe,0)</f>
        <v>0</v>
      </c>
      <c r="G10" s="210" t="str">
        <f t="shared" ref="G10:G41" si="3">IF($E10="","",$E10*$F10)</f>
        <v/>
      </c>
      <c r="H10" s="198"/>
    </row>
    <row r="11" spans="1:8" ht="15.75" hidden="1" x14ac:dyDescent="0.25">
      <c r="A11" s="177"/>
      <c r="B11" s="178"/>
      <c r="C11" s="198"/>
      <c r="D11" s="198" t="str">
        <f t="shared" si="0"/>
        <v/>
      </c>
      <c r="E11" s="198" t="str">
        <f t="shared" si="1"/>
        <v/>
      </c>
      <c r="F11" s="179">
        <f t="shared" si="2"/>
        <v>0</v>
      </c>
      <c r="G11" s="210" t="str">
        <f t="shared" si="3"/>
        <v/>
      </c>
      <c r="H11" s="198"/>
    </row>
    <row r="12" spans="1:8" ht="15.75" hidden="1" x14ac:dyDescent="0.25">
      <c r="A12" s="177"/>
      <c r="B12" s="178"/>
      <c r="C12" s="198"/>
      <c r="D12" s="198" t="str">
        <f t="shared" si="0"/>
        <v/>
      </c>
      <c r="E12" s="198" t="str">
        <f t="shared" si="1"/>
        <v/>
      </c>
      <c r="F12" s="179">
        <f t="shared" si="2"/>
        <v>0</v>
      </c>
      <c r="G12" s="210" t="str">
        <f t="shared" si="3"/>
        <v/>
      </c>
      <c r="H12" s="198"/>
    </row>
    <row r="13" spans="1:8" ht="15.75" hidden="1" x14ac:dyDescent="0.25">
      <c r="A13" s="177"/>
      <c r="B13" s="178"/>
      <c r="C13" s="198"/>
      <c r="D13" s="198" t="str">
        <f t="shared" si="0"/>
        <v/>
      </c>
      <c r="E13" s="198" t="str">
        <f t="shared" si="1"/>
        <v/>
      </c>
      <c r="F13" s="179">
        <f t="shared" si="2"/>
        <v>0</v>
      </c>
      <c r="G13" s="210" t="str">
        <f t="shared" si="3"/>
        <v/>
      </c>
      <c r="H13" s="198"/>
    </row>
    <row r="14" spans="1:8" ht="15.75" hidden="1" x14ac:dyDescent="0.25">
      <c r="A14" s="177"/>
      <c r="B14" s="178"/>
      <c r="C14" s="198"/>
      <c r="D14" s="198" t="str">
        <f t="shared" si="0"/>
        <v/>
      </c>
      <c r="E14" s="198" t="str">
        <f t="shared" si="1"/>
        <v/>
      </c>
      <c r="F14" s="179">
        <f t="shared" si="2"/>
        <v>0</v>
      </c>
      <c r="G14" s="210" t="str">
        <f t="shared" si="3"/>
        <v/>
      </c>
      <c r="H14" s="198"/>
    </row>
    <row r="15" spans="1:8" ht="15.75" hidden="1" x14ac:dyDescent="0.25">
      <c r="A15" s="177"/>
      <c r="B15" s="178"/>
      <c r="C15" s="198"/>
      <c r="D15" s="198" t="str">
        <f t="shared" si="0"/>
        <v/>
      </c>
      <c r="E15" s="198" t="str">
        <f t="shared" si="1"/>
        <v/>
      </c>
      <c r="F15" s="179">
        <f t="shared" si="2"/>
        <v>0</v>
      </c>
      <c r="G15" s="210" t="str">
        <f t="shared" si="3"/>
        <v/>
      </c>
      <c r="H15" s="198"/>
    </row>
    <row r="16" spans="1:8" ht="15.75" hidden="1" x14ac:dyDescent="0.25">
      <c r="A16" s="177"/>
      <c r="B16" s="178"/>
      <c r="C16" s="198"/>
      <c r="D16" s="198" t="str">
        <f t="shared" si="0"/>
        <v/>
      </c>
      <c r="E16" s="198" t="str">
        <f t="shared" si="1"/>
        <v/>
      </c>
      <c r="F16" s="179">
        <f t="shared" si="2"/>
        <v>0</v>
      </c>
      <c r="G16" s="210" t="str">
        <f t="shared" si="3"/>
        <v/>
      </c>
      <c r="H16" s="198"/>
    </row>
    <row r="17" spans="1:8" ht="15.75" hidden="1" x14ac:dyDescent="0.25">
      <c r="A17" s="177"/>
      <c r="B17" s="178"/>
      <c r="C17" s="198"/>
      <c r="D17" s="198" t="str">
        <f t="shared" si="0"/>
        <v/>
      </c>
      <c r="E17" s="198" t="str">
        <f t="shared" si="1"/>
        <v/>
      </c>
      <c r="F17" s="179">
        <f t="shared" si="2"/>
        <v>0</v>
      </c>
      <c r="G17" s="210" t="str">
        <f t="shared" si="3"/>
        <v/>
      </c>
      <c r="H17" s="198"/>
    </row>
    <row r="18" spans="1:8" ht="15.75" hidden="1" x14ac:dyDescent="0.25">
      <c r="A18" s="177"/>
      <c r="B18" s="178"/>
      <c r="C18" s="198"/>
      <c r="D18" s="198" t="str">
        <f t="shared" si="0"/>
        <v/>
      </c>
      <c r="E18" s="198" t="str">
        <f t="shared" si="1"/>
        <v/>
      </c>
      <c r="F18" s="179">
        <f t="shared" si="2"/>
        <v>0</v>
      </c>
      <c r="G18" s="210" t="str">
        <f t="shared" si="3"/>
        <v/>
      </c>
      <c r="H18" s="198"/>
    </row>
    <row r="19" spans="1:8" ht="15.75" hidden="1" x14ac:dyDescent="0.25">
      <c r="A19" s="177"/>
      <c r="B19" s="178"/>
      <c r="C19" s="198"/>
      <c r="D19" s="198" t="str">
        <f t="shared" si="0"/>
        <v/>
      </c>
      <c r="E19" s="198" t="str">
        <f t="shared" si="1"/>
        <v/>
      </c>
      <c r="F19" s="179">
        <f t="shared" si="2"/>
        <v>0</v>
      </c>
      <c r="G19" s="210" t="str">
        <f t="shared" si="3"/>
        <v/>
      </c>
      <c r="H19" s="198"/>
    </row>
    <row r="20" spans="1:8" ht="15.75" hidden="1" x14ac:dyDescent="0.25">
      <c r="A20" s="177"/>
      <c r="B20" s="178"/>
      <c r="C20" s="198"/>
      <c r="D20" s="198" t="str">
        <f t="shared" si="0"/>
        <v/>
      </c>
      <c r="E20" s="198" t="str">
        <f t="shared" si="1"/>
        <v/>
      </c>
      <c r="F20" s="179">
        <f t="shared" si="2"/>
        <v>0</v>
      </c>
      <c r="G20" s="210" t="str">
        <f t="shared" si="3"/>
        <v/>
      </c>
      <c r="H20" s="198"/>
    </row>
    <row r="21" spans="1:8" ht="15.75" hidden="1" x14ac:dyDescent="0.25">
      <c r="A21" s="177"/>
      <c r="B21" s="178"/>
      <c r="C21" s="198"/>
      <c r="D21" s="198" t="str">
        <f t="shared" si="0"/>
        <v/>
      </c>
      <c r="E21" s="198" t="str">
        <f t="shared" si="1"/>
        <v/>
      </c>
      <c r="F21" s="179">
        <f t="shared" si="2"/>
        <v>0</v>
      </c>
      <c r="G21" s="210" t="str">
        <f t="shared" si="3"/>
        <v/>
      </c>
      <c r="H21" s="198"/>
    </row>
    <row r="22" spans="1:8" ht="15.75" hidden="1" x14ac:dyDescent="0.25">
      <c r="A22" s="177"/>
      <c r="B22" s="178"/>
      <c r="C22" s="198"/>
      <c r="D22" s="198" t="str">
        <f t="shared" si="0"/>
        <v/>
      </c>
      <c r="E22" s="198" t="str">
        <f t="shared" si="1"/>
        <v/>
      </c>
      <c r="F22" s="179">
        <f t="shared" si="2"/>
        <v>0</v>
      </c>
      <c r="G22" s="210" t="str">
        <f t="shared" si="3"/>
        <v/>
      </c>
      <c r="H22" s="198"/>
    </row>
    <row r="23" spans="1:8" ht="15.75" hidden="1" x14ac:dyDescent="0.25">
      <c r="A23" s="177"/>
      <c r="B23" s="178"/>
      <c r="C23" s="198"/>
      <c r="D23" s="198" t="str">
        <f t="shared" si="0"/>
        <v/>
      </c>
      <c r="E23" s="198" t="str">
        <f t="shared" si="1"/>
        <v/>
      </c>
      <c r="F23" s="179">
        <f t="shared" si="2"/>
        <v>0</v>
      </c>
      <c r="G23" s="210" t="str">
        <f t="shared" si="3"/>
        <v/>
      </c>
      <c r="H23" s="198"/>
    </row>
    <row r="24" spans="1:8" ht="15.75" hidden="1" x14ac:dyDescent="0.25">
      <c r="A24" s="177"/>
      <c r="B24" s="178"/>
      <c r="C24" s="198"/>
      <c r="D24" s="198" t="str">
        <f t="shared" si="0"/>
        <v/>
      </c>
      <c r="E24" s="198" t="str">
        <f t="shared" si="1"/>
        <v/>
      </c>
      <c r="F24" s="179">
        <f t="shared" si="2"/>
        <v>0</v>
      </c>
      <c r="G24" s="210" t="str">
        <f t="shared" si="3"/>
        <v/>
      </c>
      <c r="H24" s="198"/>
    </row>
    <row r="25" spans="1:8" ht="15.75" hidden="1" x14ac:dyDescent="0.25">
      <c r="A25" s="177"/>
      <c r="B25" s="178"/>
      <c r="C25" s="198"/>
      <c r="D25" s="198" t="str">
        <f t="shared" si="0"/>
        <v/>
      </c>
      <c r="E25" s="198" t="str">
        <f t="shared" si="1"/>
        <v/>
      </c>
      <c r="F25" s="179">
        <f t="shared" si="2"/>
        <v>0</v>
      </c>
      <c r="G25" s="210" t="str">
        <f t="shared" si="3"/>
        <v/>
      </c>
      <c r="H25" s="198"/>
    </row>
    <row r="26" spans="1:8" ht="15.75" hidden="1" x14ac:dyDescent="0.25">
      <c r="A26" s="177"/>
      <c r="B26" s="178"/>
      <c r="C26" s="198"/>
      <c r="D26" s="198" t="str">
        <f t="shared" si="0"/>
        <v/>
      </c>
      <c r="E26" s="198" t="str">
        <f t="shared" si="1"/>
        <v/>
      </c>
      <c r="F26" s="179">
        <f t="shared" si="2"/>
        <v>0</v>
      </c>
      <c r="G26" s="210" t="str">
        <f t="shared" si="3"/>
        <v/>
      </c>
      <c r="H26" s="198"/>
    </row>
    <row r="27" spans="1:8" ht="15.75" hidden="1" x14ac:dyDescent="0.25">
      <c r="A27" s="177"/>
      <c r="B27" s="178"/>
      <c r="C27" s="198"/>
      <c r="D27" s="198" t="str">
        <f t="shared" si="0"/>
        <v/>
      </c>
      <c r="E27" s="198" t="str">
        <f t="shared" si="1"/>
        <v/>
      </c>
      <c r="F27" s="179">
        <f t="shared" si="2"/>
        <v>0</v>
      </c>
      <c r="G27" s="210" t="str">
        <f t="shared" si="3"/>
        <v/>
      </c>
      <c r="H27" s="198"/>
    </row>
    <row r="28" spans="1:8" ht="15.75" hidden="1" x14ac:dyDescent="0.25">
      <c r="A28" s="177"/>
      <c r="B28" s="178"/>
      <c r="C28" s="198"/>
      <c r="D28" s="198" t="str">
        <f t="shared" si="0"/>
        <v/>
      </c>
      <c r="E28" s="198" t="str">
        <f t="shared" si="1"/>
        <v/>
      </c>
      <c r="F28" s="179">
        <f t="shared" si="2"/>
        <v>0</v>
      </c>
      <c r="G28" s="210" t="str">
        <f t="shared" si="3"/>
        <v/>
      </c>
      <c r="H28" s="198"/>
    </row>
    <row r="29" spans="1:8" ht="15.75" hidden="1" x14ac:dyDescent="0.25">
      <c r="A29" s="177"/>
      <c r="B29" s="178"/>
      <c r="C29" s="198"/>
      <c r="D29" s="198" t="str">
        <f t="shared" si="0"/>
        <v/>
      </c>
      <c r="E29" s="198" t="str">
        <f t="shared" si="1"/>
        <v/>
      </c>
      <c r="F29" s="179">
        <f t="shared" si="2"/>
        <v>0</v>
      </c>
      <c r="G29" s="210" t="str">
        <f t="shared" si="3"/>
        <v/>
      </c>
      <c r="H29" s="198"/>
    </row>
    <row r="30" spans="1:8" ht="15.75" hidden="1" x14ac:dyDescent="0.25">
      <c r="A30" s="177"/>
      <c r="B30" s="178"/>
      <c r="C30" s="198"/>
      <c r="D30" s="198" t="str">
        <f t="shared" si="0"/>
        <v/>
      </c>
      <c r="E30" s="198" t="str">
        <f t="shared" si="1"/>
        <v/>
      </c>
      <c r="F30" s="179">
        <f t="shared" si="2"/>
        <v>0</v>
      </c>
      <c r="G30" s="210" t="str">
        <f t="shared" si="3"/>
        <v/>
      </c>
      <c r="H30" s="198"/>
    </row>
    <row r="31" spans="1:8" ht="15.75" hidden="1" x14ac:dyDescent="0.25">
      <c r="A31" s="177"/>
      <c r="B31" s="178"/>
      <c r="C31" s="198"/>
      <c r="D31" s="198" t="str">
        <f t="shared" si="0"/>
        <v/>
      </c>
      <c r="E31" s="198" t="str">
        <f t="shared" si="1"/>
        <v/>
      </c>
      <c r="F31" s="179">
        <f t="shared" si="2"/>
        <v>0</v>
      </c>
      <c r="G31" s="210" t="str">
        <f t="shared" si="3"/>
        <v/>
      </c>
      <c r="H31" s="198"/>
    </row>
    <row r="32" spans="1:8" ht="15.75" hidden="1" x14ac:dyDescent="0.25">
      <c r="A32" s="177"/>
      <c r="B32" s="178"/>
      <c r="C32" s="198"/>
      <c r="D32" s="198" t="str">
        <f t="shared" si="0"/>
        <v/>
      </c>
      <c r="E32" s="198" t="str">
        <f t="shared" si="1"/>
        <v/>
      </c>
      <c r="F32" s="179">
        <f t="shared" si="2"/>
        <v>0</v>
      </c>
      <c r="G32" s="210" t="str">
        <f t="shared" si="3"/>
        <v/>
      </c>
      <c r="H32" s="198"/>
    </row>
    <row r="33" spans="1:8" ht="15.75" hidden="1" x14ac:dyDescent="0.25">
      <c r="A33" s="177"/>
      <c r="B33" s="178"/>
      <c r="C33" s="198"/>
      <c r="D33" s="198" t="str">
        <f t="shared" si="0"/>
        <v/>
      </c>
      <c r="E33" s="198" t="str">
        <f t="shared" si="1"/>
        <v/>
      </c>
      <c r="F33" s="179">
        <f t="shared" si="2"/>
        <v>0</v>
      </c>
      <c r="G33" s="210" t="str">
        <f t="shared" si="3"/>
        <v/>
      </c>
      <c r="H33" s="198"/>
    </row>
    <row r="34" spans="1:8" ht="15.75" hidden="1" x14ac:dyDescent="0.25">
      <c r="A34" s="177"/>
      <c r="B34" s="178"/>
      <c r="C34" s="198"/>
      <c r="D34" s="198" t="str">
        <f t="shared" si="0"/>
        <v/>
      </c>
      <c r="E34" s="198" t="str">
        <f t="shared" si="1"/>
        <v/>
      </c>
      <c r="F34" s="179">
        <f t="shared" si="2"/>
        <v>0</v>
      </c>
      <c r="G34" s="210" t="str">
        <f t="shared" si="3"/>
        <v/>
      </c>
      <c r="H34" s="198"/>
    </row>
    <row r="35" spans="1:8" ht="15.75" hidden="1" x14ac:dyDescent="0.25">
      <c r="A35" s="177"/>
      <c r="B35" s="178"/>
      <c r="C35" s="198"/>
      <c r="D35" s="198" t="str">
        <f t="shared" si="0"/>
        <v/>
      </c>
      <c r="E35" s="198" t="str">
        <f t="shared" si="1"/>
        <v/>
      </c>
      <c r="F35" s="179">
        <f t="shared" si="2"/>
        <v>0</v>
      </c>
      <c r="G35" s="210" t="str">
        <f t="shared" si="3"/>
        <v/>
      </c>
      <c r="H35" s="198"/>
    </row>
    <row r="36" spans="1:8" ht="15.75" hidden="1" x14ac:dyDescent="0.25">
      <c r="A36" s="177"/>
      <c r="B36" s="178"/>
      <c r="C36" s="198"/>
      <c r="D36" s="198" t="str">
        <f t="shared" si="0"/>
        <v/>
      </c>
      <c r="E36" s="198" t="str">
        <f t="shared" si="1"/>
        <v/>
      </c>
      <c r="F36" s="179">
        <f t="shared" si="2"/>
        <v>0</v>
      </c>
      <c r="G36" s="210" t="str">
        <f t="shared" si="3"/>
        <v/>
      </c>
      <c r="H36" s="198"/>
    </row>
    <row r="37" spans="1:8" ht="15.75" hidden="1" x14ac:dyDescent="0.25">
      <c r="A37" s="177"/>
      <c r="B37" s="178"/>
      <c r="C37" s="198"/>
      <c r="D37" s="198" t="str">
        <f t="shared" si="0"/>
        <v/>
      </c>
      <c r="E37" s="198" t="str">
        <f t="shared" si="1"/>
        <v/>
      </c>
      <c r="F37" s="179">
        <f t="shared" si="2"/>
        <v>0</v>
      </c>
      <c r="G37" s="210" t="str">
        <f t="shared" si="3"/>
        <v/>
      </c>
      <c r="H37" s="198"/>
    </row>
    <row r="38" spans="1:8" ht="15.75" hidden="1" x14ac:dyDescent="0.25">
      <c r="A38" s="177"/>
      <c r="B38" s="178"/>
      <c r="C38" s="198"/>
      <c r="D38" s="198" t="str">
        <f t="shared" si="0"/>
        <v/>
      </c>
      <c r="E38" s="198" t="str">
        <f t="shared" si="1"/>
        <v/>
      </c>
      <c r="F38" s="179">
        <f t="shared" si="2"/>
        <v>0</v>
      </c>
      <c r="G38" s="210" t="str">
        <f t="shared" si="3"/>
        <v/>
      </c>
      <c r="H38" s="198"/>
    </row>
    <row r="39" spans="1:8" ht="15.75" hidden="1" x14ac:dyDescent="0.25">
      <c r="A39" s="177"/>
      <c r="B39" s="178"/>
      <c r="C39" s="198"/>
      <c r="D39" s="198" t="str">
        <f t="shared" si="0"/>
        <v/>
      </c>
      <c r="E39" s="198" t="str">
        <f t="shared" si="1"/>
        <v/>
      </c>
      <c r="F39" s="179">
        <f t="shared" si="2"/>
        <v>0</v>
      </c>
      <c r="G39" s="210" t="str">
        <f t="shared" si="3"/>
        <v/>
      </c>
      <c r="H39" s="198"/>
    </row>
    <row r="40" spans="1:8" ht="15.75" hidden="1" x14ac:dyDescent="0.25">
      <c r="A40" s="177"/>
      <c r="B40" s="178"/>
      <c r="C40" s="198"/>
      <c r="D40" s="198" t="str">
        <f t="shared" si="0"/>
        <v/>
      </c>
      <c r="E40" s="198" t="str">
        <f t="shared" si="1"/>
        <v/>
      </c>
      <c r="F40" s="179">
        <f t="shared" si="2"/>
        <v>0</v>
      </c>
      <c r="G40" s="210" t="str">
        <f t="shared" si="3"/>
        <v/>
      </c>
      <c r="H40" s="198"/>
    </row>
    <row r="41" spans="1:8" ht="15.75" hidden="1" x14ac:dyDescent="0.25">
      <c r="A41" s="177"/>
      <c r="B41" s="178"/>
      <c r="C41" s="198"/>
      <c r="D41" s="198" t="str">
        <f t="shared" si="0"/>
        <v/>
      </c>
      <c r="E41" s="198" t="str">
        <f t="shared" si="1"/>
        <v/>
      </c>
      <c r="F41" s="179">
        <f t="shared" si="2"/>
        <v>0</v>
      </c>
      <c r="G41" s="210" t="str">
        <f t="shared" si="3"/>
        <v/>
      </c>
      <c r="H41" s="198"/>
    </row>
    <row r="42" spans="1:8" ht="15.75" hidden="1" x14ac:dyDescent="0.25">
      <c r="A42" s="177"/>
      <c r="B42" s="178"/>
      <c r="C42" s="198"/>
      <c r="D42" s="198" t="str">
        <f t="shared" ref="D42:D72" si="4">IF($A42="","",DATEDIF($A42,$B42,"D"))</f>
        <v/>
      </c>
      <c r="E42" s="198" t="str">
        <f t="shared" ref="E42:E72" si="5">IF($A42="","",$C42*$D42)</f>
        <v/>
      </c>
      <c r="F42" s="179">
        <f t="shared" ref="F42:F72" si="6">IF(A42&lt;&gt;"",Taxe,0)</f>
        <v>0</v>
      </c>
      <c r="G42" s="210" t="str">
        <f t="shared" ref="G42:G72" si="7">IF($E42="","",$E42*$F42)</f>
        <v/>
      </c>
      <c r="H42" s="198"/>
    </row>
    <row r="43" spans="1:8" ht="15.75" hidden="1" x14ac:dyDescent="0.25">
      <c r="A43" s="177"/>
      <c r="B43" s="178"/>
      <c r="C43" s="198"/>
      <c r="D43" s="198" t="str">
        <f t="shared" si="4"/>
        <v/>
      </c>
      <c r="E43" s="198" t="str">
        <f t="shared" si="5"/>
        <v/>
      </c>
      <c r="F43" s="179">
        <f t="shared" si="6"/>
        <v>0</v>
      </c>
      <c r="G43" s="210" t="str">
        <f t="shared" si="7"/>
        <v/>
      </c>
      <c r="H43" s="198"/>
    </row>
    <row r="44" spans="1:8" ht="15.75" hidden="1" x14ac:dyDescent="0.25">
      <c r="A44" s="177"/>
      <c r="B44" s="178"/>
      <c r="C44" s="198"/>
      <c r="D44" s="198" t="str">
        <f t="shared" si="4"/>
        <v/>
      </c>
      <c r="E44" s="198" t="str">
        <f t="shared" si="5"/>
        <v/>
      </c>
      <c r="F44" s="179">
        <f t="shared" si="6"/>
        <v>0</v>
      </c>
      <c r="G44" s="210" t="str">
        <f t="shared" si="7"/>
        <v/>
      </c>
      <c r="H44" s="198"/>
    </row>
    <row r="45" spans="1:8" ht="15.75" hidden="1" x14ac:dyDescent="0.25">
      <c r="A45" s="177"/>
      <c r="B45" s="178"/>
      <c r="C45" s="198"/>
      <c r="D45" s="198" t="str">
        <f t="shared" si="4"/>
        <v/>
      </c>
      <c r="E45" s="198" t="str">
        <f t="shared" si="5"/>
        <v/>
      </c>
      <c r="F45" s="179">
        <f t="shared" si="6"/>
        <v>0</v>
      </c>
      <c r="G45" s="210" t="str">
        <f t="shared" si="7"/>
        <v/>
      </c>
      <c r="H45" s="198"/>
    </row>
    <row r="46" spans="1:8" ht="15.75" hidden="1" x14ac:dyDescent="0.25">
      <c r="A46" s="177"/>
      <c r="B46" s="178"/>
      <c r="C46" s="198"/>
      <c r="D46" s="198" t="str">
        <f t="shared" si="4"/>
        <v/>
      </c>
      <c r="E46" s="198" t="str">
        <f t="shared" si="5"/>
        <v/>
      </c>
      <c r="F46" s="179">
        <f t="shared" si="6"/>
        <v>0</v>
      </c>
      <c r="G46" s="210" t="str">
        <f t="shared" si="7"/>
        <v/>
      </c>
      <c r="H46" s="198"/>
    </row>
    <row r="47" spans="1:8" ht="15.75" hidden="1" x14ac:dyDescent="0.25">
      <c r="A47" s="177"/>
      <c r="B47" s="178"/>
      <c r="C47" s="198"/>
      <c r="D47" s="198" t="str">
        <f t="shared" si="4"/>
        <v/>
      </c>
      <c r="E47" s="198" t="str">
        <f t="shared" si="5"/>
        <v/>
      </c>
      <c r="F47" s="179">
        <f t="shared" si="6"/>
        <v>0</v>
      </c>
      <c r="G47" s="210" t="str">
        <f t="shared" si="7"/>
        <v/>
      </c>
      <c r="H47" s="198"/>
    </row>
    <row r="48" spans="1:8" ht="15.75" hidden="1" x14ac:dyDescent="0.25">
      <c r="A48" s="177"/>
      <c r="B48" s="178"/>
      <c r="C48" s="198"/>
      <c r="D48" s="198" t="str">
        <f t="shared" si="4"/>
        <v/>
      </c>
      <c r="E48" s="198" t="str">
        <f t="shared" si="5"/>
        <v/>
      </c>
      <c r="F48" s="179">
        <f t="shared" si="6"/>
        <v>0</v>
      </c>
      <c r="G48" s="210" t="str">
        <f t="shared" si="7"/>
        <v/>
      </c>
      <c r="H48" s="198"/>
    </row>
    <row r="49" spans="1:8" ht="15.75" hidden="1" x14ac:dyDescent="0.25">
      <c r="A49" s="177"/>
      <c r="B49" s="178"/>
      <c r="C49" s="198"/>
      <c r="D49" s="198" t="str">
        <f t="shared" si="4"/>
        <v/>
      </c>
      <c r="E49" s="198" t="str">
        <f t="shared" si="5"/>
        <v/>
      </c>
      <c r="F49" s="179">
        <f t="shared" si="6"/>
        <v>0</v>
      </c>
      <c r="G49" s="210" t="str">
        <f t="shared" si="7"/>
        <v/>
      </c>
      <c r="H49" s="198"/>
    </row>
    <row r="50" spans="1:8" ht="15.75" hidden="1" x14ac:dyDescent="0.25">
      <c r="A50" s="177"/>
      <c r="B50" s="178"/>
      <c r="C50" s="198"/>
      <c r="D50" s="198" t="str">
        <f t="shared" si="4"/>
        <v/>
      </c>
      <c r="E50" s="198" t="str">
        <f t="shared" si="5"/>
        <v/>
      </c>
      <c r="F50" s="179">
        <f t="shared" si="6"/>
        <v>0</v>
      </c>
      <c r="G50" s="210" t="str">
        <f t="shared" si="7"/>
        <v/>
      </c>
      <c r="H50" s="198"/>
    </row>
    <row r="51" spans="1:8" ht="15.75" hidden="1" x14ac:dyDescent="0.25">
      <c r="A51" s="177"/>
      <c r="B51" s="178"/>
      <c r="C51" s="198"/>
      <c r="D51" s="198" t="str">
        <f t="shared" si="4"/>
        <v/>
      </c>
      <c r="E51" s="198" t="str">
        <f t="shared" si="5"/>
        <v/>
      </c>
      <c r="F51" s="179">
        <f t="shared" si="6"/>
        <v>0</v>
      </c>
      <c r="G51" s="210" t="str">
        <f t="shared" si="7"/>
        <v/>
      </c>
      <c r="H51" s="198"/>
    </row>
    <row r="52" spans="1:8" ht="15.75" hidden="1" x14ac:dyDescent="0.25">
      <c r="A52" s="177"/>
      <c r="B52" s="178"/>
      <c r="C52" s="198"/>
      <c r="D52" s="198" t="str">
        <f t="shared" si="4"/>
        <v/>
      </c>
      <c r="E52" s="198" t="str">
        <f t="shared" si="5"/>
        <v/>
      </c>
      <c r="F52" s="179">
        <f t="shared" si="6"/>
        <v>0</v>
      </c>
      <c r="G52" s="210" t="str">
        <f t="shared" si="7"/>
        <v/>
      </c>
      <c r="H52" s="198"/>
    </row>
    <row r="53" spans="1:8" ht="15.75" hidden="1" x14ac:dyDescent="0.25">
      <c r="A53" s="177"/>
      <c r="B53" s="178"/>
      <c r="C53" s="198"/>
      <c r="D53" s="198" t="str">
        <f t="shared" si="4"/>
        <v/>
      </c>
      <c r="E53" s="198" t="str">
        <f t="shared" si="5"/>
        <v/>
      </c>
      <c r="F53" s="179">
        <f t="shared" si="6"/>
        <v>0</v>
      </c>
      <c r="G53" s="210" t="str">
        <f t="shared" si="7"/>
        <v/>
      </c>
      <c r="H53" s="198"/>
    </row>
    <row r="54" spans="1:8" ht="15.75" hidden="1" x14ac:dyDescent="0.25">
      <c r="A54" s="177"/>
      <c r="B54" s="178"/>
      <c r="C54" s="198"/>
      <c r="D54" s="198" t="str">
        <f t="shared" si="4"/>
        <v/>
      </c>
      <c r="E54" s="198" t="str">
        <f t="shared" si="5"/>
        <v/>
      </c>
      <c r="F54" s="179">
        <f t="shared" si="6"/>
        <v>0</v>
      </c>
      <c r="G54" s="210" t="str">
        <f t="shared" si="7"/>
        <v/>
      </c>
      <c r="H54" s="198"/>
    </row>
    <row r="55" spans="1:8" ht="15.75" hidden="1" x14ac:dyDescent="0.25">
      <c r="A55" s="177"/>
      <c r="B55" s="178"/>
      <c r="C55" s="198"/>
      <c r="D55" s="198" t="str">
        <f t="shared" si="4"/>
        <v/>
      </c>
      <c r="E55" s="198" t="str">
        <f t="shared" si="5"/>
        <v/>
      </c>
      <c r="F55" s="179">
        <f t="shared" si="6"/>
        <v>0</v>
      </c>
      <c r="G55" s="210" t="str">
        <f t="shared" si="7"/>
        <v/>
      </c>
      <c r="H55" s="198"/>
    </row>
    <row r="56" spans="1:8" ht="15.75" hidden="1" x14ac:dyDescent="0.25">
      <c r="A56" s="177"/>
      <c r="B56" s="178"/>
      <c r="C56" s="198"/>
      <c r="D56" s="198" t="str">
        <f t="shared" si="4"/>
        <v/>
      </c>
      <c r="E56" s="198" t="str">
        <f t="shared" si="5"/>
        <v/>
      </c>
      <c r="F56" s="179">
        <f t="shared" si="6"/>
        <v>0</v>
      </c>
      <c r="G56" s="210" t="str">
        <f t="shared" si="7"/>
        <v/>
      </c>
      <c r="H56" s="198"/>
    </row>
    <row r="57" spans="1:8" ht="15.75" hidden="1" x14ac:dyDescent="0.25">
      <c r="A57" s="177"/>
      <c r="B57" s="178"/>
      <c r="C57" s="198"/>
      <c r="D57" s="198" t="str">
        <f t="shared" si="4"/>
        <v/>
      </c>
      <c r="E57" s="198" t="str">
        <f t="shared" si="5"/>
        <v/>
      </c>
      <c r="F57" s="179">
        <f t="shared" si="6"/>
        <v>0</v>
      </c>
      <c r="G57" s="210" t="str">
        <f t="shared" si="7"/>
        <v/>
      </c>
      <c r="H57" s="198"/>
    </row>
    <row r="58" spans="1:8" ht="15.75" hidden="1" x14ac:dyDescent="0.25">
      <c r="A58" s="177"/>
      <c r="B58" s="178"/>
      <c r="C58" s="198"/>
      <c r="D58" s="198" t="str">
        <f t="shared" si="4"/>
        <v/>
      </c>
      <c r="E58" s="198" t="str">
        <f t="shared" si="5"/>
        <v/>
      </c>
      <c r="F58" s="179">
        <f t="shared" si="6"/>
        <v>0</v>
      </c>
      <c r="G58" s="210" t="str">
        <f t="shared" si="7"/>
        <v/>
      </c>
      <c r="H58" s="198"/>
    </row>
    <row r="59" spans="1:8" ht="15.75" hidden="1" x14ac:dyDescent="0.25">
      <c r="A59" s="177"/>
      <c r="B59" s="178"/>
      <c r="C59" s="198"/>
      <c r="D59" s="198" t="str">
        <f t="shared" si="4"/>
        <v/>
      </c>
      <c r="E59" s="198" t="str">
        <f t="shared" si="5"/>
        <v/>
      </c>
      <c r="F59" s="179">
        <f t="shared" si="6"/>
        <v>0</v>
      </c>
      <c r="G59" s="210" t="str">
        <f t="shared" si="7"/>
        <v/>
      </c>
      <c r="H59" s="198"/>
    </row>
    <row r="60" spans="1:8" ht="15.75" hidden="1" x14ac:dyDescent="0.25">
      <c r="A60" s="177"/>
      <c r="B60" s="178"/>
      <c r="C60" s="198"/>
      <c r="D60" s="198" t="str">
        <f t="shared" si="4"/>
        <v/>
      </c>
      <c r="E60" s="198" t="str">
        <f t="shared" si="5"/>
        <v/>
      </c>
      <c r="F60" s="179">
        <f t="shared" si="6"/>
        <v>0</v>
      </c>
      <c r="G60" s="210" t="str">
        <f t="shared" si="7"/>
        <v/>
      </c>
      <c r="H60" s="198"/>
    </row>
    <row r="61" spans="1:8" ht="15.75" hidden="1" x14ac:dyDescent="0.25">
      <c r="A61" s="177"/>
      <c r="B61" s="178"/>
      <c r="C61" s="198"/>
      <c r="D61" s="198" t="str">
        <f t="shared" si="4"/>
        <v/>
      </c>
      <c r="E61" s="198" t="str">
        <f t="shared" si="5"/>
        <v/>
      </c>
      <c r="F61" s="179">
        <f t="shared" si="6"/>
        <v>0</v>
      </c>
      <c r="G61" s="210" t="str">
        <f t="shared" si="7"/>
        <v/>
      </c>
      <c r="H61" s="198"/>
    </row>
    <row r="62" spans="1:8" ht="15.75" hidden="1" x14ac:dyDescent="0.25">
      <c r="A62" s="177"/>
      <c r="B62" s="178"/>
      <c r="C62" s="198"/>
      <c r="D62" s="198" t="str">
        <f t="shared" si="4"/>
        <v/>
      </c>
      <c r="E62" s="198" t="str">
        <f t="shared" si="5"/>
        <v/>
      </c>
      <c r="F62" s="179">
        <f t="shared" si="6"/>
        <v>0</v>
      </c>
      <c r="G62" s="210" t="str">
        <f t="shared" si="7"/>
        <v/>
      </c>
      <c r="H62" s="198"/>
    </row>
    <row r="63" spans="1:8" ht="15.75" hidden="1" x14ac:dyDescent="0.25">
      <c r="A63" s="177"/>
      <c r="B63" s="178"/>
      <c r="C63" s="198"/>
      <c r="D63" s="198" t="str">
        <f t="shared" si="4"/>
        <v/>
      </c>
      <c r="E63" s="198" t="str">
        <f t="shared" si="5"/>
        <v/>
      </c>
      <c r="F63" s="179">
        <f t="shared" si="6"/>
        <v>0</v>
      </c>
      <c r="G63" s="210" t="str">
        <f t="shared" si="7"/>
        <v/>
      </c>
      <c r="H63" s="198"/>
    </row>
    <row r="64" spans="1:8" ht="15.75" hidden="1" x14ac:dyDescent="0.25">
      <c r="A64" s="177"/>
      <c r="B64" s="178"/>
      <c r="C64" s="198"/>
      <c r="D64" s="198" t="str">
        <f t="shared" si="4"/>
        <v/>
      </c>
      <c r="E64" s="198" t="str">
        <f t="shared" si="5"/>
        <v/>
      </c>
      <c r="F64" s="179">
        <f t="shared" si="6"/>
        <v>0</v>
      </c>
      <c r="G64" s="210" t="str">
        <f t="shared" si="7"/>
        <v/>
      </c>
      <c r="H64" s="198"/>
    </row>
    <row r="65" spans="1:8" ht="15.75" hidden="1" x14ac:dyDescent="0.25">
      <c r="A65" s="177"/>
      <c r="B65" s="178"/>
      <c r="C65" s="198"/>
      <c r="D65" s="198" t="str">
        <f t="shared" si="4"/>
        <v/>
      </c>
      <c r="E65" s="198" t="str">
        <f t="shared" si="5"/>
        <v/>
      </c>
      <c r="F65" s="179">
        <f t="shared" si="6"/>
        <v>0</v>
      </c>
      <c r="G65" s="210" t="str">
        <f t="shared" si="7"/>
        <v/>
      </c>
      <c r="H65" s="198"/>
    </row>
    <row r="66" spans="1:8" ht="15.75" hidden="1" x14ac:dyDescent="0.25">
      <c r="A66" s="177"/>
      <c r="B66" s="178"/>
      <c r="C66" s="198"/>
      <c r="D66" s="198" t="str">
        <f t="shared" si="4"/>
        <v/>
      </c>
      <c r="E66" s="198" t="str">
        <f t="shared" si="5"/>
        <v/>
      </c>
      <c r="F66" s="179">
        <f t="shared" si="6"/>
        <v>0</v>
      </c>
      <c r="G66" s="210" t="str">
        <f t="shared" si="7"/>
        <v/>
      </c>
      <c r="H66" s="198"/>
    </row>
    <row r="67" spans="1:8" ht="15.75" hidden="1" x14ac:dyDescent="0.25">
      <c r="A67" s="177"/>
      <c r="B67" s="178"/>
      <c r="C67" s="198"/>
      <c r="D67" s="198" t="str">
        <f t="shared" si="4"/>
        <v/>
      </c>
      <c r="E67" s="198" t="str">
        <f t="shared" si="5"/>
        <v/>
      </c>
      <c r="F67" s="179">
        <f t="shared" si="6"/>
        <v>0</v>
      </c>
      <c r="G67" s="210" t="str">
        <f t="shared" si="7"/>
        <v/>
      </c>
      <c r="H67" s="198"/>
    </row>
    <row r="68" spans="1:8" ht="15.75" hidden="1" x14ac:dyDescent="0.25">
      <c r="A68" s="177"/>
      <c r="B68" s="178"/>
      <c r="C68" s="198"/>
      <c r="D68" s="198" t="str">
        <f t="shared" si="4"/>
        <v/>
      </c>
      <c r="E68" s="198" t="str">
        <f t="shared" si="5"/>
        <v/>
      </c>
      <c r="F68" s="179">
        <f t="shared" si="6"/>
        <v>0</v>
      </c>
      <c r="G68" s="210" t="str">
        <f t="shared" si="7"/>
        <v/>
      </c>
      <c r="H68" s="198"/>
    </row>
    <row r="69" spans="1:8" ht="15.75" hidden="1" x14ac:dyDescent="0.25">
      <c r="A69" s="177"/>
      <c r="B69" s="178"/>
      <c r="C69" s="198"/>
      <c r="D69" s="198" t="str">
        <f t="shared" si="4"/>
        <v/>
      </c>
      <c r="E69" s="198" t="str">
        <f t="shared" si="5"/>
        <v/>
      </c>
      <c r="F69" s="179">
        <f t="shared" si="6"/>
        <v>0</v>
      </c>
      <c r="G69" s="210" t="str">
        <f t="shared" si="7"/>
        <v/>
      </c>
      <c r="H69" s="198"/>
    </row>
    <row r="70" spans="1:8" ht="15.75" hidden="1" x14ac:dyDescent="0.25">
      <c r="A70" s="177"/>
      <c r="B70" s="178"/>
      <c r="C70" s="198"/>
      <c r="D70" s="198" t="str">
        <f t="shared" si="4"/>
        <v/>
      </c>
      <c r="E70" s="198" t="str">
        <f t="shared" si="5"/>
        <v/>
      </c>
      <c r="F70" s="179">
        <f t="shared" si="6"/>
        <v>0</v>
      </c>
      <c r="G70" s="210" t="str">
        <f t="shared" si="7"/>
        <v/>
      </c>
      <c r="H70" s="198"/>
    </row>
    <row r="71" spans="1:8" ht="15.75" hidden="1" x14ac:dyDescent="0.25">
      <c r="A71" s="177"/>
      <c r="B71" s="178"/>
      <c r="C71" s="198"/>
      <c r="D71" s="198" t="str">
        <f t="shared" si="4"/>
        <v/>
      </c>
      <c r="E71" s="198" t="str">
        <f t="shared" si="5"/>
        <v/>
      </c>
      <c r="F71" s="179">
        <f t="shared" si="6"/>
        <v>0</v>
      </c>
      <c r="G71" s="210" t="str">
        <f t="shared" si="7"/>
        <v/>
      </c>
      <c r="H71" s="198"/>
    </row>
    <row r="72" spans="1:8" ht="15.75" hidden="1" x14ac:dyDescent="0.25">
      <c r="A72" s="177"/>
      <c r="B72" s="178"/>
      <c r="C72" s="198"/>
      <c r="D72" s="198" t="str">
        <f t="shared" si="4"/>
        <v/>
      </c>
      <c r="E72" s="198" t="str">
        <f t="shared" si="5"/>
        <v/>
      </c>
      <c r="F72" s="179">
        <f t="shared" si="6"/>
        <v>0</v>
      </c>
      <c r="G72" s="210" t="str">
        <f t="shared" si="7"/>
        <v/>
      </c>
      <c r="H72" s="198"/>
    </row>
    <row r="73" spans="1:8" ht="16.5" x14ac:dyDescent="0.3">
      <c r="A73" s="209"/>
      <c r="B73" s="202" t="s">
        <v>112</v>
      </c>
      <c r="C73" s="204"/>
      <c r="D73" s="205"/>
      <c r="E73" s="200">
        <f>SUM($E10:$E72)</f>
        <v>0</v>
      </c>
      <c r="F73" s="201">
        <f>Taxe</f>
        <v>0.5</v>
      </c>
      <c r="G73" s="212">
        <f>$E73*$F73</f>
        <v>0</v>
      </c>
      <c r="H73" s="203"/>
    </row>
    <row r="74" spans="1:8" ht="15.75" x14ac:dyDescent="0.25">
      <c r="A74" s="248"/>
      <c r="B74" s="248"/>
      <c r="C74" s="248"/>
      <c r="D74" s="248"/>
      <c r="E74" s="248"/>
      <c r="F74" s="248"/>
      <c r="G74" s="180"/>
      <c r="H74" s="181"/>
    </row>
    <row r="75" spans="1:8" ht="15.75" x14ac:dyDescent="0.25">
      <c r="A75" s="248"/>
      <c r="B75" s="248"/>
      <c r="C75" s="183"/>
      <c r="D75" s="183"/>
      <c r="E75" s="183"/>
      <c r="F75" s="248"/>
      <c r="G75" s="182"/>
      <c r="H75" s="184"/>
    </row>
    <row r="76" spans="1:8" ht="15.75" x14ac:dyDescent="0.25">
      <c r="A76" s="414" t="s">
        <v>238</v>
      </c>
      <c r="B76" s="414"/>
      <c r="C76" s="414"/>
      <c r="D76" s="183"/>
      <c r="E76" s="248" t="s">
        <v>234</v>
      </c>
      <c r="F76" s="187"/>
      <c r="G76" s="182"/>
      <c r="H76" s="184"/>
    </row>
    <row r="77" spans="1:8" ht="15.75" x14ac:dyDescent="0.25">
      <c r="A77" s="248"/>
      <c r="B77" s="248"/>
      <c r="C77" s="183"/>
      <c r="D77" s="183"/>
      <c r="E77" s="183"/>
      <c r="F77" s="248"/>
      <c r="G77" s="185"/>
      <c r="H77" s="186"/>
    </row>
  </sheetData>
  <sortState ref="A10:H72">
    <sortCondition ref="A10"/>
  </sortState>
  <mergeCells count="12">
    <mergeCell ref="A76:C76"/>
    <mergeCell ref="E8:E9"/>
    <mergeCell ref="F8:F9"/>
    <mergeCell ref="A1:H2"/>
    <mergeCell ref="A3:H3"/>
    <mergeCell ref="A4:H4"/>
    <mergeCell ref="C7:F7"/>
    <mergeCell ref="G7:G9"/>
    <mergeCell ref="H7:H9"/>
    <mergeCell ref="A8:B8"/>
    <mergeCell ref="C8:C9"/>
    <mergeCell ref="D8:D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2" manualBreakCount="2">
    <brk id="31" max="16383" man="1"/>
    <brk id="5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H77"/>
  <sheetViews>
    <sheetView zoomScale="80" zoomScaleNormal="80" workbookViewId="0">
      <selection sqref="A1:H2"/>
    </sheetView>
  </sheetViews>
  <sheetFormatPr baseColWidth="10" defaultColWidth="12" defaultRowHeight="12.75" x14ac:dyDescent="0.2"/>
  <cols>
    <col min="1" max="2" width="23.5" customWidth="1"/>
    <col min="4" max="5" width="10.83203125" customWidth="1"/>
    <col min="6" max="6" width="9.83203125" customWidth="1"/>
    <col min="7" max="7" width="15.83203125" customWidth="1"/>
    <col min="8" max="8" width="22.83203125" customWidth="1"/>
  </cols>
  <sheetData>
    <row r="1" spans="1:8" ht="12.75" customHeight="1" x14ac:dyDescent="0.2">
      <c r="A1" s="422" t="s">
        <v>223</v>
      </c>
      <c r="B1" s="423"/>
      <c r="C1" s="423"/>
      <c r="D1" s="423"/>
      <c r="E1" s="423"/>
      <c r="F1" s="423"/>
      <c r="G1" s="423"/>
      <c r="H1" s="424"/>
    </row>
    <row r="2" spans="1:8" ht="13.5" customHeight="1" thickBot="1" x14ac:dyDescent="0.25">
      <c r="A2" s="425"/>
      <c r="B2" s="426"/>
      <c r="C2" s="426"/>
      <c r="D2" s="426"/>
      <c r="E2" s="426"/>
      <c r="F2" s="426"/>
      <c r="G2" s="426"/>
      <c r="H2" s="427"/>
    </row>
    <row r="3" spans="1:8" ht="15.75" customHeight="1" x14ac:dyDescent="0.2">
      <c r="A3" s="421" t="str">
        <f>UPPER("période du 1er "&amp;(TEXT("1/"&amp;G5,"mmmm")&amp;" au "&amp;TEXT(DATE(An,H5+1,1)-1,"jj mmmm aaaa")))</f>
        <v>PÉRIODE DU 1ER SEPTEMBRE AU 31 DÉCEMBRE 2018</v>
      </c>
      <c r="B3" s="421"/>
      <c r="C3" s="421"/>
      <c r="D3" s="421"/>
      <c r="E3" s="421"/>
      <c r="F3" s="421"/>
      <c r="G3" s="421"/>
      <c r="H3" s="421"/>
    </row>
    <row r="4" spans="1:8" ht="15.75" x14ac:dyDescent="0.2">
      <c r="A4" s="420" t="s">
        <v>224</v>
      </c>
      <c r="B4" s="420"/>
      <c r="C4" s="420"/>
      <c r="D4" s="420"/>
      <c r="E4" s="420"/>
      <c r="F4" s="420"/>
      <c r="G4" s="420"/>
      <c r="H4" s="420"/>
    </row>
    <row r="5" spans="1:8" s="215" customFormat="1" ht="16.5" x14ac:dyDescent="0.3">
      <c r="A5" s="214"/>
      <c r="B5" s="214"/>
      <c r="C5" s="214"/>
      <c r="D5" s="214"/>
      <c r="E5" s="214"/>
      <c r="F5" s="208"/>
      <c r="G5" s="207">
        <v>9</v>
      </c>
      <c r="H5" s="207">
        <v>12</v>
      </c>
    </row>
    <row r="6" spans="1:8" ht="15.75" x14ac:dyDescent="0.25">
      <c r="A6" s="248"/>
      <c r="B6" s="248"/>
      <c r="C6" s="248"/>
      <c r="D6" s="248"/>
      <c r="E6" s="248"/>
      <c r="F6" s="248"/>
      <c r="G6" s="248"/>
      <c r="H6" s="248"/>
    </row>
    <row r="7" spans="1:8" ht="15.75" customHeight="1" x14ac:dyDescent="0.25">
      <c r="A7" s="248"/>
      <c r="B7" s="248"/>
      <c r="C7" s="418" t="s">
        <v>225</v>
      </c>
      <c r="D7" s="428"/>
      <c r="E7" s="428"/>
      <c r="F7" s="419"/>
      <c r="G7" s="415" t="s">
        <v>226</v>
      </c>
      <c r="H7" s="415" t="s">
        <v>227</v>
      </c>
    </row>
    <row r="8" spans="1:8" ht="15.75" x14ac:dyDescent="0.25">
      <c r="A8" s="418" t="s">
        <v>228</v>
      </c>
      <c r="B8" s="419"/>
      <c r="C8" s="415" t="s">
        <v>229</v>
      </c>
      <c r="D8" s="415" t="s">
        <v>230</v>
      </c>
      <c r="E8" s="415" t="s">
        <v>105</v>
      </c>
      <c r="F8" s="415" t="s">
        <v>231</v>
      </c>
      <c r="G8" s="416"/>
      <c r="H8" s="416"/>
    </row>
    <row r="9" spans="1:8" ht="15.75" x14ac:dyDescent="0.25">
      <c r="A9" s="198" t="s">
        <v>232</v>
      </c>
      <c r="B9" s="249" t="s">
        <v>233</v>
      </c>
      <c r="C9" s="417"/>
      <c r="D9" s="417"/>
      <c r="E9" s="417"/>
      <c r="F9" s="417"/>
      <c r="G9" s="417"/>
      <c r="H9" s="417"/>
    </row>
    <row r="10" spans="1:8" ht="15.75" hidden="1" x14ac:dyDescent="0.25">
      <c r="A10" s="177"/>
      <c r="B10" s="178"/>
      <c r="C10" s="198"/>
      <c r="D10" s="198" t="str">
        <f t="shared" ref="D10:D41" si="0">IF($A10="","",DATEDIF($A10,$B10,"D"))</f>
        <v/>
      </c>
      <c r="E10" s="198" t="str">
        <f t="shared" ref="E10:E41" si="1">IF($A10="","",$C10*$D10)</f>
        <v/>
      </c>
      <c r="F10" s="179">
        <f t="shared" ref="F10:F41" si="2">IF(A10&lt;&gt;"",Taxe,0)</f>
        <v>0</v>
      </c>
      <c r="G10" s="179" t="str">
        <f t="shared" ref="G10:G41" si="3">IF($E10="","",$E10*$F10)</f>
        <v/>
      </c>
      <c r="H10" s="198"/>
    </row>
    <row r="11" spans="1:8" ht="15.75" hidden="1" x14ac:dyDescent="0.25">
      <c r="A11" s="177"/>
      <c r="B11" s="178"/>
      <c r="C11" s="198"/>
      <c r="D11" s="198" t="str">
        <f t="shared" si="0"/>
        <v/>
      </c>
      <c r="E11" s="198" t="str">
        <f t="shared" si="1"/>
        <v/>
      </c>
      <c r="F11" s="179">
        <f t="shared" si="2"/>
        <v>0</v>
      </c>
      <c r="G11" s="179" t="str">
        <f t="shared" si="3"/>
        <v/>
      </c>
      <c r="H11" s="198"/>
    </row>
    <row r="12" spans="1:8" ht="15.75" hidden="1" x14ac:dyDescent="0.25">
      <c r="A12" s="177"/>
      <c r="B12" s="178"/>
      <c r="C12" s="198"/>
      <c r="D12" s="198" t="str">
        <f t="shared" si="0"/>
        <v/>
      </c>
      <c r="E12" s="198" t="str">
        <f t="shared" si="1"/>
        <v/>
      </c>
      <c r="F12" s="179">
        <f t="shared" si="2"/>
        <v>0</v>
      </c>
      <c r="G12" s="179" t="str">
        <f t="shared" si="3"/>
        <v/>
      </c>
      <c r="H12" s="198"/>
    </row>
    <row r="13" spans="1:8" ht="15.75" hidden="1" x14ac:dyDescent="0.25">
      <c r="A13" s="177"/>
      <c r="B13" s="178"/>
      <c r="C13" s="198"/>
      <c r="D13" s="198" t="str">
        <f t="shared" si="0"/>
        <v/>
      </c>
      <c r="E13" s="198" t="str">
        <f t="shared" si="1"/>
        <v/>
      </c>
      <c r="F13" s="179">
        <f t="shared" si="2"/>
        <v>0</v>
      </c>
      <c r="G13" s="179" t="str">
        <f t="shared" si="3"/>
        <v/>
      </c>
      <c r="H13" s="198"/>
    </row>
    <row r="14" spans="1:8" ht="15.75" hidden="1" x14ac:dyDescent="0.25">
      <c r="A14" s="177"/>
      <c r="B14" s="178"/>
      <c r="C14" s="198"/>
      <c r="D14" s="198" t="str">
        <f t="shared" si="0"/>
        <v/>
      </c>
      <c r="E14" s="198" t="str">
        <f t="shared" si="1"/>
        <v/>
      </c>
      <c r="F14" s="179">
        <f t="shared" si="2"/>
        <v>0</v>
      </c>
      <c r="G14" s="179" t="str">
        <f t="shared" si="3"/>
        <v/>
      </c>
      <c r="H14" s="198"/>
    </row>
    <row r="15" spans="1:8" ht="15.75" hidden="1" x14ac:dyDescent="0.25">
      <c r="A15" s="177"/>
      <c r="B15" s="178"/>
      <c r="C15" s="198"/>
      <c r="D15" s="198" t="str">
        <f t="shared" si="0"/>
        <v/>
      </c>
      <c r="E15" s="198" t="str">
        <f t="shared" si="1"/>
        <v/>
      </c>
      <c r="F15" s="179">
        <f t="shared" si="2"/>
        <v>0</v>
      </c>
      <c r="G15" s="179" t="str">
        <f t="shared" si="3"/>
        <v/>
      </c>
      <c r="H15" s="198"/>
    </row>
    <row r="16" spans="1:8" ht="15.75" hidden="1" x14ac:dyDescent="0.25">
      <c r="A16" s="177"/>
      <c r="B16" s="178"/>
      <c r="C16" s="198"/>
      <c r="D16" s="198" t="str">
        <f t="shared" si="0"/>
        <v/>
      </c>
      <c r="E16" s="198" t="str">
        <f t="shared" si="1"/>
        <v/>
      </c>
      <c r="F16" s="179">
        <f t="shared" si="2"/>
        <v>0</v>
      </c>
      <c r="G16" s="179" t="str">
        <f t="shared" si="3"/>
        <v/>
      </c>
      <c r="H16" s="198"/>
    </row>
    <row r="17" spans="1:8" ht="15.75" hidden="1" x14ac:dyDescent="0.25">
      <c r="A17" s="177"/>
      <c r="B17" s="178"/>
      <c r="C17" s="198"/>
      <c r="D17" s="198" t="str">
        <f t="shared" si="0"/>
        <v/>
      </c>
      <c r="E17" s="198" t="str">
        <f t="shared" si="1"/>
        <v/>
      </c>
      <c r="F17" s="179">
        <f t="shared" si="2"/>
        <v>0</v>
      </c>
      <c r="G17" s="179" t="str">
        <f t="shared" si="3"/>
        <v/>
      </c>
      <c r="H17" s="198"/>
    </row>
    <row r="18" spans="1:8" ht="15.75" hidden="1" x14ac:dyDescent="0.25">
      <c r="A18" s="177"/>
      <c r="B18" s="178"/>
      <c r="C18" s="198"/>
      <c r="D18" s="198" t="str">
        <f t="shared" si="0"/>
        <v/>
      </c>
      <c r="E18" s="198" t="str">
        <f t="shared" si="1"/>
        <v/>
      </c>
      <c r="F18" s="179">
        <f t="shared" si="2"/>
        <v>0</v>
      </c>
      <c r="G18" s="179" t="str">
        <f t="shared" si="3"/>
        <v/>
      </c>
      <c r="H18" s="198"/>
    </row>
    <row r="19" spans="1:8" ht="15.75" hidden="1" x14ac:dyDescent="0.25">
      <c r="A19" s="177"/>
      <c r="B19" s="178"/>
      <c r="C19" s="198"/>
      <c r="D19" s="198" t="str">
        <f t="shared" si="0"/>
        <v/>
      </c>
      <c r="E19" s="198" t="str">
        <f t="shared" si="1"/>
        <v/>
      </c>
      <c r="F19" s="179">
        <f t="shared" si="2"/>
        <v>0</v>
      </c>
      <c r="G19" s="179" t="str">
        <f t="shared" si="3"/>
        <v/>
      </c>
      <c r="H19" s="198"/>
    </row>
    <row r="20" spans="1:8" ht="15.75" hidden="1" x14ac:dyDescent="0.25">
      <c r="A20" s="177"/>
      <c r="B20" s="178"/>
      <c r="C20" s="198"/>
      <c r="D20" s="198" t="str">
        <f t="shared" si="0"/>
        <v/>
      </c>
      <c r="E20" s="198" t="str">
        <f t="shared" si="1"/>
        <v/>
      </c>
      <c r="F20" s="179">
        <f t="shared" si="2"/>
        <v>0</v>
      </c>
      <c r="G20" s="179" t="str">
        <f t="shared" si="3"/>
        <v/>
      </c>
      <c r="H20" s="198"/>
    </row>
    <row r="21" spans="1:8" ht="15.75" hidden="1" x14ac:dyDescent="0.25">
      <c r="A21" s="177"/>
      <c r="B21" s="178"/>
      <c r="C21" s="198"/>
      <c r="D21" s="198" t="str">
        <f t="shared" si="0"/>
        <v/>
      </c>
      <c r="E21" s="198" t="str">
        <f t="shared" si="1"/>
        <v/>
      </c>
      <c r="F21" s="179">
        <f t="shared" si="2"/>
        <v>0</v>
      </c>
      <c r="G21" s="179" t="str">
        <f t="shared" si="3"/>
        <v/>
      </c>
      <c r="H21" s="198"/>
    </row>
    <row r="22" spans="1:8" ht="15.75" hidden="1" x14ac:dyDescent="0.25">
      <c r="A22" s="177"/>
      <c r="B22" s="178"/>
      <c r="C22" s="198"/>
      <c r="D22" s="198" t="str">
        <f t="shared" si="0"/>
        <v/>
      </c>
      <c r="E22" s="198" t="str">
        <f t="shared" si="1"/>
        <v/>
      </c>
      <c r="F22" s="179">
        <f t="shared" si="2"/>
        <v>0</v>
      </c>
      <c r="G22" s="179" t="str">
        <f t="shared" si="3"/>
        <v/>
      </c>
      <c r="H22" s="198"/>
    </row>
    <row r="23" spans="1:8" ht="15.75" hidden="1" x14ac:dyDescent="0.25">
      <c r="A23" s="177"/>
      <c r="B23" s="178"/>
      <c r="C23" s="198"/>
      <c r="D23" s="198" t="str">
        <f t="shared" si="0"/>
        <v/>
      </c>
      <c r="E23" s="198" t="str">
        <f t="shared" si="1"/>
        <v/>
      </c>
      <c r="F23" s="179">
        <f t="shared" si="2"/>
        <v>0</v>
      </c>
      <c r="G23" s="179" t="str">
        <f t="shared" si="3"/>
        <v/>
      </c>
      <c r="H23" s="198"/>
    </row>
    <row r="24" spans="1:8" ht="15.75" hidden="1" x14ac:dyDescent="0.25">
      <c r="A24" s="177"/>
      <c r="B24" s="178"/>
      <c r="C24" s="198"/>
      <c r="D24" s="198" t="str">
        <f t="shared" si="0"/>
        <v/>
      </c>
      <c r="E24" s="198" t="str">
        <f t="shared" si="1"/>
        <v/>
      </c>
      <c r="F24" s="179">
        <f t="shared" si="2"/>
        <v>0</v>
      </c>
      <c r="G24" s="179" t="str">
        <f t="shared" si="3"/>
        <v/>
      </c>
      <c r="H24" s="198"/>
    </row>
    <row r="25" spans="1:8" ht="15.75" hidden="1" x14ac:dyDescent="0.25">
      <c r="A25" s="177"/>
      <c r="B25" s="178"/>
      <c r="C25" s="198"/>
      <c r="D25" s="198" t="str">
        <f t="shared" si="0"/>
        <v/>
      </c>
      <c r="E25" s="198" t="str">
        <f t="shared" si="1"/>
        <v/>
      </c>
      <c r="F25" s="179">
        <f t="shared" si="2"/>
        <v>0</v>
      </c>
      <c r="G25" s="179" t="str">
        <f t="shared" si="3"/>
        <v/>
      </c>
      <c r="H25" s="198"/>
    </row>
    <row r="26" spans="1:8" ht="15.75" hidden="1" x14ac:dyDescent="0.25">
      <c r="A26" s="177"/>
      <c r="B26" s="178"/>
      <c r="C26" s="198"/>
      <c r="D26" s="198" t="str">
        <f t="shared" si="0"/>
        <v/>
      </c>
      <c r="E26" s="198" t="str">
        <f t="shared" si="1"/>
        <v/>
      </c>
      <c r="F26" s="179">
        <f t="shared" si="2"/>
        <v>0</v>
      </c>
      <c r="G26" s="179" t="str">
        <f t="shared" si="3"/>
        <v/>
      </c>
      <c r="H26" s="198"/>
    </row>
    <row r="27" spans="1:8" ht="15.75" hidden="1" x14ac:dyDescent="0.25">
      <c r="A27" s="177"/>
      <c r="B27" s="178"/>
      <c r="C27" s="198"/>
      <c r="D27" s="198" t="str">
        <f t="shared" si="0"/>
        <v/>
      </c>
      <c r="E27" s="198" t="str">
        <f t="shared" si="1"/>
        <v/>
      </c>
      <c r="F27" s="179">
        <f t="shared" si="2"/>
        <v>0</v>
      </c>
      <c r="G27" s="179" t="str">
        <f t="shared" si="3"/>
        <v/>
      </c>
      <c r="H27" s="198"/>
    </row>
    <row r="28" spans="1:8" ht="15.75" hidden="1" x14ac:dyDescent="0.25">
      <c r="A28" s="177"/>
      <c r="B28" s="178"/>
      <c r="C28" s="198"/>
      <c r="D28" s="198" t="str">
        <f t="shared" si="0"/>
        <v/>
      </c>
      <c r="E28" s="198" t="str">
        <f t="shared" si="1"/>
        <v/>
      </c>
      <c r="F28" s="179">
        <f t="shared" si="2"/>
        <v>0</v>
      </c>
      <c r="G28" s="179" t="str">
        <f t="shared" si="3"/>
        <v/>
      </c>
      <c r="H28" s="198"/>
    </row>
    <row r="29" spans="1:8" ht="15.75" hidden="1" x14ac:dyDescent="0.25">
      <c r="A29" s="177"/>
      <c r="B29" s="178"/>
      <c r="C29" s="198"/>
      <c r="D29" s="198" t="str">
        <f t="shared" si="0"/>
        <v/>
      </c>
      <c r="E29" s="198" t="str">
        <f t="shared" si="1"/>
        <v/>
      </c>
      <c r="F29" s="179">
        <f t="shared" si="2"/>
        <v>0</v>
      </c>
      <c r="G29" s="179" t="str">
        <f t="shared" si="3"/>
        <v/>
      </c>
      <c r="H29" s="198"/>
    </row>
    <row r="30" spans="1:8" ht="15.75" hidden="1" x14ac:dyDescent="0.25">
      <c r="A30" s="177"/>
      <c r="B30" s="178"/>
      <c r="C30" s="198"/>
      <c r="D30" s="198" t="str">
        <f t="shared" si="0"/>
        <v/>
      </c>
      <c r="E30" s="198" t="str">
        <f t="shared" si="1"/>
        <v/>
      </c>
      <c r="F30" s="179">
        <f t="shared" si="2"/>
        <v>0</v>
      </c>
      <c r="G30" s="179" t="str">
        <f t="shared" si="3"/>
        <v/>
      </c>
      <c r="H30" s="198"/>
    </row>
    <row r="31" spans="1:8" ht="15.75" hidden="1" x14ac:dyDescent="0.25">
      <c r="A31" s="177"/>
      <c r="B31" s="178"/>
      <c r="C31" s="198"/>
      <c r="D31" s="198" t="str">
        <f t="shared" si="0"/>
        <v/>
      </c>
      <c r="E31" s="198" t="str">
        <f t="shared" si="1"/>
        <v/>
      </c>
      <c r="F31" s="179">
        <f t="shared" si="2"/>
        <v>0</v>
      </c>
      <c r="G31" s="179" t="str">
        <f t="shared" si="3"/>
        <v/>
      </c>
      <c r="H31" s="198"/>
    </row>
    <row r="32" spans="1:8" ht="15.75" hidden="1" x14ac:dyDescent="0.25">
      <c r="A32" s="177"/>
      <c r="B32" s="178"/>
      <c r="C32" s="198"/>
      <c r="D32" s="198" t="str">
        <f t="shared" si="0"/>
        <v/>
      </c>
      <c r="E32" s="198" t="str">
        <f t="shared" si="1"/>
        <v/>
      </c>
      <c r="F32" s="179">
        <f t="shared" si="2"/>
        <v>0</v>
      </c>
      <c r="G32" s="179" t="str">
        <f t="shared" si="3"/>
        <v/>
      </c>
      <c r="H32" s="198"/>
    </row>
    <row r="33" spans="1:8" ht="15.75" hidden="1" x14ac:dyDescent="0.25">
      <c r="A33" s="177"/>
      <c r="B33" s="178"/>
      <c r="C33" s="198"/>
      <c r="D33" s="198" t="str">
        <f t="shared" si="0"/>
        <v/>
      </c>
      <c r="E33" s="198" t="str">
        <f t="shared" si="1"/>
        <v/>
      </c>
      <c r="F33" s="179">
        <f t="shared" si="2"/>
        <v>0</v>
      </c>
      <c r="G33" s="179" t="str">
        <f t="shared" si="3"/>
        <v/>
      </c>
      <c r="H33" s="198"/>
    </row>
    <row r="34" spans="1:8" ht="15.75" hidden="1" x14ac:dyDescent="0.25">
      <c r="A34" s="177"/>
      <c r="B34" s="178"/>
      <c r="C34" s="198"/>
      <c r="D34" s="198" t="str">
        <f t="shared" si="0"/>
        <v/>
      </c>
      <c r="E34" s="198" t="str">
        <f t="shared" si="1"/>
        <v/>
      </c>
      <c r="F34" s="179">
        <f t="shared" si="2"/>
        <v>0</v>
      </c>
      <c r="G34" s="179" t="str">
        <f t="shared" si="3"/>
        <v/>
      </c>
      <c r="H34" s="198"/>
    </row>
    <row r="35" spans="1:8" ht="15.75" hidden="1" x14ac:dyDescent="0.25">
      <c r="A35" s="177"/>
      <c r="B35" s="178"/>
      <c r="C35" s="198"/>
      <c r="D35" s="198" t="str">
        <f t="shared" si="0"/>
        <v/>
      </c>
      <c r="E35" s="198" t="str">
        <f t="shared" si="1"/>
        <v/>
      </c>
      <c r="F35" s="179">
        <f t="shared" si="2"/>
        <v>0</v>
      </c>
      <c r="G35" s="179" t="str">
        <f t="shared" si="3"/>
        <v/>
      </c>
      <c r="H35" s="198"/>
    </row>
    <row r="36" spans="1:8" ht="15.75" hidden="1" x14ac:dyDescent="0.25">
      <c r="A36" s="177"/>
      <c r="B36" s="178"/>
      <c r="C36" s="198"/>
      <c r="D36" s="198" t="str">
        <f t="shared" si="0"/>
        <v/>
      </c>
      <c r="E36" s="198" t="str">
        <f t="shared" si="1"/>
        <v/>
      </c>
      <c r="F36" s="179">
        <f t="shared" si="2"/>
        <v>0</v>
      </c>
      <c r="G36" s="179" t="str">
        <f t="shared" si="3"/>
        <v/>
      </c>
      <c r="H36" s="198"/>
    </row>
    <row r="37" spans="1:8" ht="15.75" hidden="1" x14ac:dyDescent="0.25">
      <c r="A37" s="177"/>
      <c r="B37" s="178"/>
      <c r="C37" s="198"/>
      <c r="D37" s="198" t="str">
        <f t="shared" si="0"/>
        <v/>
      </c>
      <c r="E37" s="198" t="str">
        <f t="shared" si="1"/>
        <v/>
      </c>
      <c r="F37" s="179">
        <f t="shared" si="2"/>
        <v>0</v>
      </c>
      <c r="G37" s="179" t="str">
        <f t="shared" si="3"/>
        <v/>
      </c>
      <c r="H37" s="198"/>
    </row>
    <row r="38" spans="1:8" ht="15.75" hidden="1" x14ac:dyDescent="0.25">
      <c r="A38" s="177"/>
      <c r="B38" s="178"/>
      <c r="C38" s="198"/>
      <c r="D38" s="198" t="str">
        <f t="shared" si="0"/>
        <v/>
      </c>
      <c r="E38" s="198" t="str">
        <f t="shared" si="1"/>
        <v/>
      </c>
      <c r="F38" s="179">
        <f t="shared" si="2"/>
        <v>0</v>
      </c>
      <c r="G38" s="179" t="str">
        <f t="shared" si="3"/>
        <v/>
      </c>
      <c r="H38" s="198"/>
    </row>
    <row r="39" spans="1:8" ht="15.75" hidden="1" x14ac:dyDescent="0.25">
      <c r="A39" s="177"/>
      <c r="B39" s="178"/>
      <c r="C39" s="198"/>
      <c r="D39" s="198" t="str">
        <f t="shared" si="0"/>
        <v/>
      </c>
      <c r="E39" s="198" t="str">
        <f t="shared" si="1"/>
        <v/>
      </c>
      <c r="F39" s="179">
        <f t="shared" si="2"/>
        <v>0</v>
      </c>
      <c r="G39" s="179" t="str">
        <f t="shared" si="3"/>
        <v/>
      </c>
      <c r="H39" s="198"/>
    </row>
    <row r="40" spans="1:8" ht="15.75" hidden="1" x14ac:dyDescent="0.25">
      <c r="A40" s="177"/>
      <c r="B40" s="178"/>
      <c r="C40" s="198"/>
      <c r="D40" s="198" t="str">
        <f t="shared" si="0"/>
        <v/>
      </c>
      <c r="E40" s="198" t="str">
        <f t="shared" si="1"/>
        <v/>
      </c>
      <c r="F40" s="179">
        <f t="shared" si="2"/>
        <v>0</v>
      </c>
      <c r="G40" s="179" t="str">
        <f t="shared" si="3"/>
        <v/>
      </c>
      <c r="H40" s="198"/>
    </row>
    <row r="41" spans="1:8" ht="15.75" hidden="1" x14ac:dyDescent="0.25">
      <c r="A41" s="177"/>
      <c r="B41" s="178"/>
      <c r="C41" s="198"/>
      <c r="D41" s="198" t="str">
        <f t="shared" si="0"/>
        <v/>
      </c>
      <c r="E41" s="198" t="str">
        <f t="shared" si="1"/>
        <v/>
      </c>
      <c r="F41" s="179">
        <f t="shared" si="2"/>
        <v>0</v>
      </c>
      <c r="G41" s="179" t="str">
        <f t="shared" si="3"/>
        <v/>
      </c>
      <c r="H41" s="198"/>
    </row>
    <row r="42" spans="1:8" ht="15.75" hidden="1" x14ac:dyDescent="0.25">
      <c r="A42" s="177"/>
      <c r="B42" s="178"/>
      <c r="C42" s="198"/>
      <c r="D42" s="198" t="str">
        <f t="shared" ref="D42:D72" si="4">IF($A42="","",DATEDIF($A42,$B42,"D"))</f>
        <v/>
      </c>
      <c r="E42" s="198" t="str">
        <f t="shared" ref="E42:E72" si="5">IF($A42="","",$C42*$D42)</f>
        <v/>
      </c>
      <c r="F42" s="179">
        <f t="shared" ref="F42:F72" si="6">IF(A42&lt;&gt;"",Taxe,0)</f>
        <v>0</v>
      </c>
      <c r="G42" s="179" t="str">
        <f t="shared" ref="G42:G72" si="7">IF($E42="","",$E42*$F42)</f>
        <v/>
      </c>
      <c r="H42" s="198"/>
    </row>
    <row r="43" spans="1:8" ht="15.75" hidden="1" x14ac:dyDescent="0.25">
      <c r="A43" s="177"/>
      <c r="B43" s="178"/>
      <c r="C43" s="198"/>
      <c r="D43" s="198" t="str">
        <f t="shared" si="4"/>
        <v/>
      </c>
      <c r="E43" s="198" t="str">
        <f t="shared" si="5"/>
        <v/>
      </c>
      <c r="F43" s="179">
        <f t="shared" si="6"/>
        <v>0</v>
      </c>
      <c r="G43" s="179" t="str">
        <f t="shared" si="7"/>
        <v/>
      </c>
      <c r="H43" s="198"/>
    </row>
    <row r="44" spans="1:8" ht="15.75" hidden="1" x14ac:dyDescent="0.25">
      <c r="A44" s="177"/>
      <c r="B44" s="178"/>
      <c r="C44" s="198"/>
      <c r="D44" s="198" t="str">
        <f t="shared" si="4"/>
        <v/>
      </c>
      <c r="E44" s="198" t="str">
        <f t="shared" si="5"/>
        <v/>
      </c>
      <c r="F44" s="179">
        <f t="shared" si="6"/>
        <v>0</v>
      </c>
      <c r="G44" s="179" t="str">
        <f t="shared" si="7"/>
        <v/>
      </c>
      <c r="H44" s="198"/>
    </row>
    <row r="45" spans="1:8" ht="15.75" hidden="1" x14ac:dyDescent="0.25">
      <c r="A45" s="177"/>
      <c r="B45" s="178"/>
      <c r="C45" s="198"/>
      <c r="D45" s="198" t="str">
        <f t="shared" si="4"/>
        <v/>
      </c>
      <c r="E45" s="198" t="str">
        <f t="shared" si="5"/>
        <v/>
      </c>
      <c r="F45" s="179">
        <f t="shared" si="6"/>
        <v>0</v>
      </c>
      <c r="G45" s="179" t="str">
        <f t="shared" si="7"/>
        <v/>
      </c>
      <c r="H45" s="198"/>
    </row>
    <row r="46" spans="1:8" ht="15.75" hidden="1" x14ac:dyDescent="0.25">
      <c r="A46" s="177"/>
      <c r="B46" s="178"/>
      <c r="C46" s="198"/>
      <c r="D46" s="198" t="str">
        <f t="shared" si="4"/>
        <v/>
      </c>
      <c r="E46" s="198" t="str">
        <f t="shared" si="5"/>
        <v/>
      </c>
      <c r="F46" s="179">
        <f t="shared" si="6"/>
        <v>0</v>
      </c>
      <c r="G46" s="179" t="str">
        <f t="shared" si="7"/>
        <v/>
      </c>
      <c r="H46" s="198"/>
    </row>
    <row r="47" spans="1:8" ht="15.75" hidden="1" x14ac:dyDescent="0.25">
      <c r="A47" s="177"/>
      <c r="B47" s="178"/>
      <c r="C47" s="198"/>
      <c r="D47" s="198" t="str">
        <f t="shared" si="4"/>
        <v/>
      </c>
      <c r="E47" s="198" t="str">
        <f t="shared" si="5"/>
        <v/>
      </c>
      <c r="F47" s="179">
        <f t="shared" si="6"/>
        <v>0</v>
      </c>
      <c r="G47" s="179" t="str">
        <f t="shared" si="7"/>
        <v/>
      </c>
      <c r="H47" s="198"/>
    </row>
    <row r="48" spans="1:8" ht="15.75" hidden="1" x14ac:dyDescent="0.25">
      <c r="A48" s="177"/>
      <c r="B48" s="178"/>
      <c r="C48" s="198"/>
      <c r="D48" s="198" t="str">
        <f t="shared" si="4"/>
        <v/>
      </c>
      <c r="E48" s="198" t="str">
        <f t="shared" si="5"/>
        <v/>
      </c>
      <c r="F48" s="179">
        <f t="shared" si="6"/>
        <v>0</v>
      </c>
      <c r="G48" s="179" t="str">
        <f t="shared" si="7"/>
        <v/>
      </c>
      <c r="H48" s="198"/>
    </row>
    <row r="49" spans="1:8" ht="15.75" hidden="1" x14ac:dyDescent="0.25">
      <c r="A49" s="177"/>
      <c r="B49" s="178"/>
      <c r="C49" s="198"/>
      <c r="D49" s="198" t="str">
        <f t="shared" si="4"/>
        <v/>
      </c>
      <c r="E49" s="198" t="str">
        <f t="shared" si="5"/>
        <v/>
      </c>
      <c r="F49" s="179">
        <f t="shared" si="6"/>
        <v>0</v>
      </c>
      <c r="G49" s="179" t="str">
        <f t="shared" si="7"/>
        <v/>
      </c>
      <c r="H49" s="198"/>
    </row>
    <row r="50" spans="1:8" ht="15.75" hidden="1" x14ac:dyDescent="0.25">
      <c r="A50" s="177"/>
      <c r="B50" s="178"/>
      <c r="C50" s="198"/>
      <c r="D50" s="198" t="str">
        <f t="shared" si="4"/>
        <v/>
      </c>
      <c r="E50" s="198" t="str">
        <f t="shared" si="5"/>
        <v/>
      </c>
      <c r="F50" s="179">
        <f t="shared" si="6"/>
        <v>0</v>
      </c>
      <c r="G50" s="179" t="str">
        <f t="shared" si="7"/>
        <v/>
      </c>
      <c r="H50" s="198"/>
    </row>
    <row r="51" spans="1:8" ht="15.75" hidden="1" x14ac:dyDescent="0.25">
      <c r="A51" s="177"/>
      <c r="B51" s="178"/>
      <c r="C51" s="198"/>
      <c r="D51" s="198" t="str">
        <f t="shared" si="4"/>
        <v/>
      </c>
      <c r="E51" s="198" t="str">
        <f t="shared" si="5"/>
        <v/>
      </c>
      <c r="F51" s="179">
        <f t="shared" si="6"/>
        <v>0</v>
      </c>
      <c r="G51" s="179" t="str">
        <f t="shared" si="7"/>
        <v/>
      </c>
      <c r="H51" s="198"/>
    </row>
    <row r="52" spans="1:8" ht="15.75" hidden="1" x14ac:dyDescent="0.25">
      <c r="A52" s="177"/>
      <c r="B52" s="178"/>
      <c r="C52" s="198"/>
      <c r="D52" s="198" t="str">
        <f t="shared" si="4"/>
        <v/>
      </c>
      <c r="E52" s="198" t="str">
        <f t="shared" si="5"/>
        <v/>
      </c>
      <c r="F52" s="179">
        <f t="shared" si="6"/>
        <v>0</v>
      </c>
      <c r="G52" s="179" t="str">
        <f t="shared" si="7"/>
        <v/>
      </c>
      <c r="H52" s="198"/>
    </row>
    <row r="53" spans="1:8" ht="15.75" hidden="1" x14ac:dyDescent="0.25">
      <c r="A53" s="177"/>
      <c r="B53" s="178"/>
      <c r="C53" s="198"/>
      <c r="D53" s="198" t="str">
        <f t="shared" si="4"/>
        <v/>
      </c>
      <c r="E53" s="198" t="str">
        <f t="shared" si="5"/>
        <v/>
      </c>
      <c r="F53" s="179">
        <f t="shared" si="6"/>
        <v>0</v>
      </c>
      <c r="G53" s="179" t="str">
        <f t="shared" si="7"/>
        <v/>
      </c>
      <c r="H53" s="198"/>
    </row>
    <row r="54" spans="1:8" ht="15.75" hidden="1" x14ac:dyDescent="0.25">
      <c r="A54" s="177"/>
      <c r="B54" s="178"/>
      <c r="C54" s="198"/>
      <c r="D54" s="198" t="str">
        <f t="shared" si="4"/>
        <v/>
      </c>
      <c r="E54" s="198" t="str">
        <f t="shared" si="5"/>
        <v/>
      </c>
      <c r="F54" s="179">
        <f t="shared" si="6"/>
        <v>0</v>
      </c>
      <c r="G54" s="179" t="str">
        <f t="shared" si="7"/>
        <v/>
      </c>
      <c r="H54" s="198"/>
    </row>
    <row r="55" spans="1:8" ht="15.75" hidden="1" x14ac:dyDescent="0.25">
      <c r="A55" s="177"/>
      <c r="B55" s="178"/>
      <c r="C55" s="198"/>
      <c r="D55" s="198" t="str">
        <f t="shared" si="4"/>
        <v/>
      </c>
      <c r="E55" s="198" t="str">
        <f t="shared" si="5"/>
        <v/>
      </c>
      <c r="F55" s="179">
        <f t="shared" si="6"/>
        <v>0</v>
      </c>
      <c r="G55" s="179" t="str">
        <f t="shared" si="7"/>
        <v/>
      </c>
      <c r="H55" s="198"/>
    </row>
    <row r="56" spans="1:8" ht="15.75" hidden="1" x14ac:dyDescent="0.25">
      <c r="A56" s="177"/>
      <c r="B56" s="178"/>
      <c r="C56" s="198"/>
      <c r="D56" s="198" t="str">
        <f t="shared" si="4"/>
        <v/>
      </c>
      <c r="E56" s="198" t="str">
        <f t="shared" si="5"/>
        <v/>
      </c>
      <c r="F56" s="179">
        <f t="shared" si="6"/>
        <v>0</v>
      </c>
      <c r="G56" s="179" t="str">
        <f t="shared" si="7"/>
        <v/>
      </c>
      <c r="H56" s="198"/>
    </row>
    <row r="57" spans="1:8" ht="15.75" hidden="1" x14ac:dyDescent="0.25">
      <c r="A57" s="177"/>
      <c r="B57" s="178"/>
      <c r="C57" s="198"/>
      <c r="D57" s="198" t="str">
        <f t="shared" si="4"/>
        <v/>
      </c>
      <c r="E57" s="198" t="str">
        <f t="shared" si="5"/>
        <v/>
      </c>
      <c r="F57" s="179">
        <f t="shared" si="6"/>
        <v>0</v>
      </c>
      <c r="G57" s="179" t="str">
        <f t="shared" si="7"/>
        <v/>
      </c>
      <c r="H57" s="198"/>
    </row>
    <row r="58" spans="1:8" ht="15.75" hidden="1" x14ac:dyDescent="0.25">
      <c r="A58" s="177"/>
      <c r="B58" s="178"/>
      <c r="C58" s="198"/>
      <c r="D58" s="198" t="str">
        <f t="shared" si="4"/>
        <v/>
      </c>
      <c r="E58" s="198" t="str">
        <f t="shared" si="5"/>
        <v/>
      </c>
      <c r="F58" s="179">
        <f t="shared" si="6"/>
        <v>0</v>
      </c>
      <c r="G58" s="179" t="str">
        <f t="shared" si="7"/>
        <v/>
      </c>
      <c r="H58" s="198"/>
    </row>
    <row r="59" spans="1:8" ht="15.75" hidden="1" x14ac:dyDescent="0.25">
      <c r="A59" s="177"/>
      <c r="B59" s="178"/>
      <c r="C59" s="198"/>
      <c r="D59" s="198" t="str">
        <f t="shared" si="4"/>
        <v/>
      </c>
      <c r="E59" s="198" t="str">
        <f t="shared" si="5"/>
        <v/>
      </c>
      <c r="F59" s="179">
        <f t="shared" si="6"/>
        <v>0</v>
      </c>
      <c r="G59" s="179" t="str">
        <f t="shared" si="7"/>
        <v/>
      </c>
      <c r="H59" s="198"/>
    </row>
    <row r="60" spans="1:8" ht="15.75" hidden="1" x14ac:dyDescent="0.25">
      <c r="A60" s="177"/>
      <c r="B60" s="178"/>
      <c r="C60" s="198"/>
      <c r="D60" s="198" t="str">
        <f t="shared" si="4"/>
        <v/>
      </c>
      <c r="E60" s="198" t="str">
        <f t="shared" si="5"/>
        <v/>
      </c>
      <c r="F60" s="179">
        <f t="shared" si="6"/>
        <v>0</v>
      </c>
      <c r="G60" s="179" t="str">
        <f t="shared" si="7"/>
        <v/>
      </c>
      <c r="H60" s="198"/>
    </row>
    <row r="61" spans="1:8" ht="15.75" hidden="1" x14ac:dyDescent="0.25">
      <c r="A61" s="177"/>
      <c r="B61" s="178"/>
      <c r="C61" s="198"/>
      <c r="D61" s="198" t="str">
        <f t="shared" si="4"/>
        <v/>
      </c>
      <c r="E61" s="198" t="str">
        <f t="shared" si="5"/>
        <v/>
      </c>
      <c r="F61" s="179">
        <f t="shared" si="6"/>
        <v>0</v>
      </c>
      <c r="G61" s="179" t="str">
        <f t="shared" si="7"/>
        <v/>
      </c>
      <c r="H61" s="198"/>
    </row>
    <row r="62" spans="1:8" ht="15.75" hidden="1" x14ac:dyDescent="0.25">
      <c r="A62" s="177"/>
      <c r="B62" s="178"/>
      <c r="C62" s="198"/>
      <c r="D62" s="198" t="str">
        <f t="shared" si="4"/>
        <v/>
      </c>
      <c r="E62" s="198" t="str">
        <f t="shared" si="5"/>
        <v/>
      </c>
      <c r="F62" s="179">
        <f t="shared" si="6"/>
        <v>0</v>
      </c>
      <c r="G62" s="179" t="str">
        <f t="shared" si="7"/>
        <v/>
      </c>
      <c r="H62" s="198"/>
    </row>
    <row r="63" spans="1:8" ht="15.75" hidden="1" x14ac:dyDescent="0.25">
      <c r="A63" s="177"/>
      <c r="B63" s="178"/>
      <c r="C63" s="198"/>
      <c r="D63" s="198" t="str">
        <f t="shared" si="4"/>
        <v/>
      </c>
      <c r="E63" s="198" t="str">
        <f t="shared" si="5"/>
        <v/>
      </c>
      <c r="F63" s="179">
        <f t="shared" si="6"/>
        <v>0</v>
      </c>
      <c r="G63" s="179" t="str">
        <f t="shared" si="7"/>
        <v/>
      </c>
      <c r="H63" s="198"/>
    </row>
    <row r="64" spans="1:8" ht="15.75" hidden="1" x14ac:dyDescent="0.25">
      <c r="A64" s="177"/>
      <c r="B64" s="178"/>
      <c r="C64" s="198"/>
      <c r="D64" s="198" t="str">
        <f t="shared" si="4"/>
        <v/>
      </c>
      <c r="E64" s="198" t="str">
        <f t="shared" si="5"/>
        <v/>
      </c>
      <c r="F64" s="179">
        <f t="shared" si="6"/>
        <v>0</v>
      </c>
      <c r="G64" s="179" t="str">
        <f t="shared" si="7"/>
        <v/>
      </c>
      <c r="H64" s="198"/>
    </row>
    <row r="65" spans="1:8" ht="15.75" hidden="1" x14ac:dyDescent="0.25">
      <c r="A65" s="177"/>
      <c r="B65" s="178"/>
      <c r="C65" s="198"/>
      <c r="D65" s="198" t="str">
        <f t="shared" si="4"/>
        <v/>
      </c>
      <c r="E65" s="198" t="str">
        <f t="shared" si="5"/>
        <v/>
      </c>
      <c r="F65" s="179">
        <f t="shared" si="6"/>
        <v>0</v>
      </c>
      <c r="G65" s="179" t="str">
        <f t="shared" si="7"/>
        <v/>
      </c>
      <c r="H65" s="198"/>
    </row>
    <row r="66" spans="1:8" ht="15.75" hidden="1" x14ac:dyDescent="0.25">
      <c r="A66" s="177"/>
      <c r="B66" s="178"/>
      <c r="C66" s="198"/>
      <c r="D66" s="198" t="str">
        <f t="shared" si="4"/>
        <v/>
      </c>
      <c r="E66" s="198" t="str">
        <f t="shared" si="5"/>
        <v/>
      </c>
      <c r="F66" s="179">
        <f t="shared" si="6"/>
        <v>0</v>
      </c>
      <c r="G66" s="179" t="str">
        <f t="shared" si="7"/>
        <v/>
      </c>
      <c r="H66" s="198"/>
    </row>
    <row r="67" spans="1:8" ht="15.75" hidden="1" x14ac:dyDescent="0.25">
      <c r="A67" s="177"/>
      <c r="B67" s="178"/>
      <c r="C67" s="198"/>
      <c r="D67" s="198" t="str">
        <f t="shared" si="4"/>
        <v/>
      </c>
      <c r="E67" s="198" t="str">
        <f t="shared" si="5"/>
        <v/>
      </c>
      <c r="F67" s="179">
        <f t="shared" si="6"/>
        <v>0</v>
      </c>
      <c r="G67" s="179" t="str">
        <f t="shared" si="7"/>
        <v/>
      </c>
      <c r="H67" s="198"/>
    </row>
    <row r="68" spans="1:8" ht="15.75" hidden="1" x14ac:dyDescent="0.25">
      <c r="A68" s="177"/>
      <c r="B68" s="178"/>
      <c r="C68" s="198"/>
      <c r="D68" s="198" t="str">
        <f t="shared" si="4"/>
        <v/>
      </c>
      <c r="E68" s="198" t="str">
        <f t="shared" si="5"/>
        <v/>
      </c>
      <c r="F68" s="179">
        <f t="shared" si="6"/>
        <v>0</v>
      </c>
      <c r="G68" s="179" t="str">
        <f t="shared" si="7"/>
        <v/>
      </c>
      <c r="H68" s="198"/>
    </row>
    <row r="69" spans="1:8" ht="15.75" hidden="1" x14ac:dyDescent="0.25">
      <c r="A69" s="177"/>
      <c r="B69" s="178"/>
      <c r="C69" s="198"/>
      <c r="D69" s="198" t="str">
        <f t="shared" si="4"/>
        <v/>
      </c>
      <c r="E69" s="198" t="str">
        <f t="shared" si="5"/>
        <v/>
      </c>
      <c r="F69" s="179">
        <f t="shared" si="6"/>
        <v>0</v>
      </c>
      <c r="G69" s="179" t="str">
        <f t="shared" si="7"/>
        <v/>
      </c>
      <c r="H69" s="198"/>
    </row>
    <row r="70" spans="1:8" ht="15.75" hidden="1" x14ac:dyDescent="0.25">
      <c r="A70" s="177"/>
      <c r="B70" s="178"/>
      <c r="C70" s="198"/>
      <c r="D70" s="198" t="str">
        <f t="shared" si="4"/>
        <v/>
      </c>
      <c r="E70" s="198" t="str">
        <f t="shared" si="5"/>
        <v/>
      </c>
      <c r="F70" s="179">
        <f t="shared" si="6"/>
        <v>0</v>
      </c>
      <c r="G70" s="179" t="str">
        <f t="shared" si="7"/>
        <v/>
      </c>
      <c r="H70" s="198"/>
    </row>
    <row r="71" spans="1:8" ht="15.75" hidden="1" x14ac:dyDescent="0.25">
      <c r="A71" s="177"/>
      <c r="B71" s="178"/>
      <c r="C71" s="198"/>
      <c r="D71" s="198" t="str">
        <f t="shared" si="4"/>
        <v/>
      </c>
      <c r="E71" s="198" t="str">
        <f t="shared" si="5"/>
        <v/>
      </c>
      <c r="F71" s="179">
        <f t="shared" si="6"/>
        <v>0</v>
      </c>
      <c r="G71" s="179" t="str">
        <f t="shared" si="7"/>
        <v/>
      </c>
      <c r="H71" s="198"/>
    </row>
    <row r="72" spans="1:8" ht="15.75" hidden="1" x14ac:dyDescent="0.25">
      <c r="A72" s="177"/>
      <c r="B72" s="178"/>
      <c r="C72" s="198"/>
      <c r="D72" s="198" t="str">
        <f t="shared" si="4"/>
        <v/>
      </c>
      <c r="E72" s="198" t="str">
        <f t="shared" si="5"/>
        <v/>
      </c>
      <c r="F72" s="179">
        <f t="shared" si="6"/>
        <v>0</v>
      </c>
      <c r="G72" s="179" t="str">
        <f t="shared" si="7"/>
        <v/>
      </c>
      <c r="H72" s="198"/>
    </row>
    <row r="73" spans="1:8" ht="16.5" x14ac:dyDescent="0.3">
      <c r="A73" s="209"/>
      <c r="B73" s="202" t="s">
        <v>112</v>
      </c>
      <c r="C73" s="204"/>
      <c r="D73" s="205"/>
      <c r="E73" s="200">
        <f>SUM($E10:$E72)</f>
        <v>0</v>
      </c>
      <c r="F73" s="201">
        <f>Taxe</f>
        <v>0.5</v>
      </c>
      <c r="G73" s="206">
        <f>$E73*$F73</f>
        <v>0</v>
      </c>
      <c r="H73" s="203"/>
    </row>
    <row r="74" spans="1:8" ht="15.75" x14ac:dyDescent="0.25">
      <c r="A74" s="248"/>
      <c r="B74" s="248"/>
      <c r="C74" s="248"/>
      <c r="D74" s="248"/>
      <c r="E74" s="248"/>
      <c r="F74" s="248"/>
      <c r="G74" s="180"/>
      <c r="H74" s="181"/>
    </row>
    <row r="75" spans="1:8" ht="15.75" x14ac:dyDescent="0.25">
      <c r="A75" s="248"/>
      <c r="B75" s="248"/>
      <c r="C75" s="183"/>
      <c r="D75" s="183"/>
      <c r="E75" s="183"/>
      <c r="F75" s="248"/>
      <c r="G75" s="182"/>
      <c r="H75" s="184"/>
    </row>
    <row r="76" spans="1:8" ht="15.75" x14ac:dyDescent="0.25">
      <c r="A76" s="414" t="s">
        <v>238</v>
      </c>
      <c r="B76" s="414"/>
      <c r="C76" s="414"/>
      <c r="D76" s="183"/>
      <c r="E76" s="248" t="s">
        <v>234</v>
      </c>
      <c r="F76" s="187"/>
      <c r="G76" s="182"/>
      <c r="H76" s="184"/>
    </row>
    <row r="77" spans="1:8" ht="15.75" x14ac:dyDescent="0.25">
      <c r="A77" s="248"/>
      <c r="B77" s="248"/>
      <c r="C77" s="183"/>
      <c r="D77" s="183"/>
      <c r="E77" s="183"/>
      <c r="F77" s="248"/>
      <c r="G77" s="185"/>
      <c r="H77" s="186"/>
    </row>
  </sheetData>
  <mergeCells count="12">
    <mergeCell ref="A76:C76"/>
    <mergeCell ref="E8:E9"/>
    <mergeCell ref="F8:F9"/>
    <mergeCell ref="A1:H2"/>
    <mergeCell ref="A3:H3"/>
    <mergeCell ref="A4:H4"/>
    <mergeCell ref="C7:F7"/>
    <mergeCell ref="G7:G9"/>
    <mergeCell ref="H7:H9"/>
    <mergeCell ref="A8:B8"/>
    <mergeCell ref="C8:C9"/>
    <mergeCell ref="D8:D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19</vt:i4>
      </vt:variant>
    </vt:vector>
  </HeadingPairs>
  <TitlesOfParts>
    <vt:vector size="29" baseType="lpstr">
      <vt:lpstr>Saisie Chambre</vt:lpstr>
      <vt:lpstr>Saisie Personne</vt:lpstr>
      <vt:lpstr>Planning réservations</vt:lpstr>
      <vt:lpstr>Bilan annuel réservations</vt:lpstr>
      <vt:lpstr>Graphiques</vt:lpstr>
      <vt:lpstr>Datas Graphiques</vt:lpstr>
      <vt:lpstr>Datas</vt:lpstr>
      <vt:lpstr>Taxe de séjour Janv-Mai</vt:lpstr>
      <vt:lpstr>Taxe de séjour Juin-Août</vt:lpstr>
      <vt:lpstr>Taxe de séjour Sept-Déc</vt:lpstr>
      <vt:lpstr>An</vt:lpstr>
      <vt:lpstr>Années</vt:lpstr>
      <vt:lpstr>ColA</vt:lpstr>
      <vt:lpstr>'Taxe de séjour Janv-Mai'!Impression_des_titres</vt:lpstr>
      <vt:lpstr>'Taxe de séjour Juin-Août'!Impression_des_titres</vt:lpstr>
      <vt:lpstr>'Taxe de séjour Sept-Déc'!Impression_des_titres</vt:lpstr>
      <vt:lpstr>Mois</vt:lpstr>
      <vt:lpstr>Régime</vt:lpstr>
      <vt:lpstr>Régime_2018</vt:lpstr>
      <vt:lpstr>Statut</vt:lpstr>
      <vt:lpstr>Tarif_chambre</vt:lpstr>
      <vt:lpstr>Tarifs</vt:lpstr>
      <vt:lpstr>Tarifs_2018</vt:lpstr>
      <vt:lpstr>Taxe</vt:lpstr>
      <vt:lpstr>Type_chambre</vt:lpstr>
      <vt:lpstr>'Bilan annuel réservations'!Zone_d_impression</vt:lpstr>
      <vt:lpstr>Graphiques!Zone_d_impression</vt:lpstr>
      <vt:lpstr>'Planning réservations'!Zone_d_impression</vt:lpstr>
      <vt:lpstr>'Saisie Personne'!Zone_d_impression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Loup</dc:creator>
  <cp:lastModifiedBy>Fives</cp:lastModifiedBy>
  <cp:lastPrinted>2017-12-29T19:54:06Z</cp:lastPrinted>
  <dcterms:created xsi:type="dcterms:W3CDTF">2009-05-19T05:49:18Z</dcterms:created>
  <dcterms:modified xsi:type="dcterms:W3CDTF">2017-12-30T20:08:45Z</dcterms:modified>
</cp:coreProperties>
</file>