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is D\Desktop\"/>
    </mc:Choice>
  </mc:AlternateContent>
  <bookViews>
    <workbookView xWindow="0" yWindow="0" windowWidth="23040" windowHeight="7656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l="1"/>
  <c r="H4" i="2"/>
  <c r="G4" i="2"/>
  <c r="F4" i="2"/>
  <c r="E4" i="2"/>
  <c r="E3" i="2"/>
  <c r="I2" i="2"/>
  <c r="I3" i="2" s="1"/>
  <c r="H2" i="2"/>
  <c r="H3" i="2" s="1"/>
  <c r="G2" i="2"/>
  <c r="G3" i="2" s="1"/>
  <c r="F2" i="2"/>
  <c r="F3" i="2" s="1"/>
  <c r="E2" i="2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<sst xmlns="http://schemas.openxmlformats.org/spreadsheetml/2006/main" count="207" uniqueCount="67">
  <si>
    <t>NumDevis</t>
  </si>
  <si>
    <t>CodCliDir</t>
  </si>
  <si>
    <t>DateCfm</t>
  </si>
  <si>
    <t>Voyage total</t>
  </si>
  <si>
    <t>Voyage précédent</t>
  </si>
  <si>
    <t>numéro_devis_voyage_précédent</t>
  </si>
  <si>
    <t>Date_confirmation_voyage_précédent</t>
  </si>
  <si>
    <t>Délai_entre_lconfirmation_voyage_précédent</t>
  </si>
  <si>
    <t>Satisfaction_voyage_précédent</t>
  </si>
  <si>
    <t>Nombre_voyage_à_venir</t>
  </si>
  <si>
    <t>numéro_devis_voyage_suivant</t>
  </si>
  <si>
    <t>Date_confirmation_voyage_suivant</t>
  </si>
  <si>
    <t>Délai_réachat_prochain_voyage</t>
  </si>
  <si>
    <t>Voyage_total</t>
  </si>
  <si>
    <t>Voyaeg à venir</t>
  </si>
  <si>
    <t>CA</t>
  </si>
  <si>
    <t>TypePro</t>
  </si>
  <si>
    <t>Produit</t>
  </si>
  <si>
    <t>Dep</t>
  </si>
  <si>
    <t>Origine</t>
  </si>
  <si>
    <t>Délai_confirmation_départ</t>
  </si>
  <si>
    <t>DateDep</t>
  </si>
  <si>
    <t>DateRet</t>
  </si>
  <si>
    <t>Dureevoyage</t>
  </si>
  <si>
    <t>Pax</t>
  </si>
  <si>
    <t>CA/PAX</t>
  </si>
  <si>
    <t>CA/PAX/Jour</t>
  </si>
  <si>
    <t>Vendeur</t>
  </si>
  <si>
    <t>Departement</t>
  </si>
  <si>
    <t>Point de Vente</t>
  </si>
  <si>
    <t/>
  </si>
  <si>
    <t>FIT</t>
  </si>
  <si>
    <t>RUS</t>
  </si>
  <si>
    <t>EUN</t>
  </si>
  <si>
    <t>TEL</t>
  </si>
  <si>
    <t>E</t>
  </si>
  <si>
    <t>V</t>
  </si>
  <si>
    <t>ITA</t>
  </si>
  <si>
    <t>EUS</t>
  </si>
  <si>
    <t xml:space="preserve">      </t>
  </si>
  <si>
    <t>CZE</t>
  </si>
  <si>
    <t>SWE</t>
  </si>
  <si>
    <t>CIR</t>
  </si>
  <si>
    <t>CHN</t>
  </si>
  <si>
    <t>ASIE</t>
  </si>
  <si>
    <t>T</t>
  </si>
  <si>
    <t>R</t>
  </si>
  <si>
    <t>MMR</t>
  </si>
  <si>
    <t>TZA</t>
  </si>
  <si>
    <t>AFR</t>
  </si>
  <si>
    <t>F</t>
  </si>
  <si>
    <t>IND</t>
  </si>
  <si>
    <t>INDE</t>
  </si>
  <si>
    <t>I</t>
  </si>
  <si>
    <t>USA</t>
  </si>
  <si>
    <t>AMN</t>
  </si>
  <si>
    <t>D</t>
  </si>
  <si>
    <t>BRA</t>
  </si>
  <si>
    <t>AML</t>
  </si>
  <si>
    <t>B</t>
  </si>
  <si>
    <t>CAN</t>
  </si>
  <si>
    <t>Taux de réinscription global</t>
  </si>
  <si>
    <t>Taux de fidélisation</t>
  </si>
  <si>
    <t>[Nom agence]  Nombre de dossiers vendus dans l'année</t>
  </si>
  <si>
    <t>Tableau KPI</t>
  </si>
  <si>
    <t>Tailles colonnes  2:225465</t>
  </si>
  <si>
    <t>Variables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</si>
</sst>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€&quot;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D9D9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0" xfId="0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2" fontId="2" fillId="3" borderId="0" xfId="0" applyNumberFormat="1" applyFont="1" applyFill="1" applyAlignment="1">
      <alignment horizontal="center"/>
    </xf>
    <xf numFmtId="0" fontId="2" fillId="3" borderId="0" xfId="0" applyNumberFormat="1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1" fontId="2" fillId="4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quotePrefix="1" applyFont="1" applyFill="1" applyBorder="1" applyAlignment="1">
      <alignment horizontal="center"/>
    </xf>
    <xf numFmtId="14" fontId="3" fillId="0" borderId="0" xfId="0" quotePrefix="1" applyNumberFormat="1" applyFont="1" applyFill="1" applyBorder="1" applyAlignment="1">
      <alignment horizontal="center"/>
    </xf>
    <xf numFmtId="1" fontId="3" fillId="0" borderId="0" xfId="0" quotePrefix="1" applyNumberFormat="1" applyFont="1" applyFill="1" applyBorder="1" applyAlignment="1">
      <alignment horizontal="center"/>
    </xf>
    <xf numFmtId="0" fontId="1" fillId="0" borderId="0" xfId="0" applyFont="1"/>
    <xf numFmtId="0" fontId="1" fillId="0" borderId="0" xfId="0" quotePrefix="1" applyFont="1" applyAlignment="1">
      <alignment horizontal="center"/>
    </xf>
    <xf numFmtId="14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4" fontId="4" fillId="0" borderId="0" xfId="0" applyNumberFormat="1" applyFont="1" applyFill="1" applyBorder="1"/>
    <xf numFmtId="0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/>
    <xf numFmtId="0" fontId="4" fillId="5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/>
    <xf numFmtId="165" fontId="4" fillId="0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/>
    <xf numFmtId="1" fontId="4" fillId="0" borderId="0" xfId="0" applyNumberFormat="1" applyFont="1" applyFill="1" applyBorder="1"/>
    <xf numFmtId="0" fontId="4" fillId="0" borderId="0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workbookViewId="0">
      <selection activeCell="O1" sqref="O1"/>
    </sheetView>
  </sheetViews>
  <sheetFormatPr baseColWidth="10" defaultRowHeight="14.4" x14ac:dyDescent="0.55000000000000004"/>
  <sheetData>
    <row r="1" spans="1:30" x14ac:dyDescent="0.55000000000000004">
      <c r="A1" s="1" t="s">
        <v>0</v>
      </c>
      <c r="B1" s="1" t="s">
        <v>1</v>
      </c>
      <c r="C1" s="2" t="s">
        <v>3</v>
      </c>
      <c r="D1" s="3" t="s">
        <v>4</v>
      </c>
      <c r="E1" s="4" t="s">
        <v>5</v>
      </c>
      <c r="F1" s="5" t="s">
        <v>6</v>
      </c>
      <c r="G1" s="6" t="s">
        <v>7</v>
      </c>
      <c r="H1" s="6" t="s">
        <v>8</v>
      </c>
      <c r="I1" s="7" t="s">
        <v>9</v>
      </c>
      <c r="J1" s="7" t="s">
        <v>10</v>
      </c>
      <c r="K1" s="7" t="s">
        <v>11</v>
      </c>
      <c r="L1" s="8" t="s">
        <v>12</v>
      </c>
      <c r="M1" s="2" t="s">
        <v>4</v>
      </c>
      <c r="N1" s="9" t="s">
        <v>13</v>
      </c>
      <c r="O1" s="9" t="s">
        <v>14</v>
      </c>
      <c r="P1" s="2" t="s">
        <v>16</v>
      </c>
      <c r="Q1" s="1" t="s">
        <v>17</v>
      </c>
      <c r="R1" s="2" t="s">
        <v>18</v>
      </c>
      <c r="S1" s="2" t="s">
        <v>19</v>
      </c>
      <c r="T1" s="2" t="s">
        <v>2</v>
      </c>
      <c r="U1" s="9" t="s">
        <v>20</v>
      </c>
      <c r="V1" s="2" t="s">
        <v>21</v>
      </c>
      <c r="W1" s="2" t="s">
        <v>22</v>
      </c>
      <c r="X1" s="9" t="s">
        <v>23</v>
      </c>
      <c r="Y1" s="9" t="s">
        <v>24</v>
      </c>
      <c r="Z1" s="9" t="s">
        <v>15</v>
      </c>
      <c r="AA1" s="9" t="s">
        <v>25</v>
      </c>
      <c r="AB1" s="10" t="s">
        <v>26</v>
      </c>
      <c r="AC1" s="10" t="s">
        <v>28</v>
      </c>
      <c r="AD1" s="10" t="s">
        <v>29</v>
      </c>
    </row>
    <row r="2" spans="1:30" x14ac:dyDescent="0.55000000000000004">
      <c r="A2" s="11">
        <v>400786</v>
      </c>
      <c r="B2" s="11">
        <v>438442</v>
      </c>
      <c r="C2" s="13">
        <v>3</v>
      </c>
      <c r="D2" s="14"/>
      <c r="E2" s="15">
        <v>0</v>
      </c>
      <c r="F2" s="16"/>
      <c r="G2" s="17" t="s">
        <v>30</v>
      </c>
      <c r="H2" s="17"/>
      <c r="I2" s="18">
        <v>1</v>
      </c>
      <c r="J2" s="19">
        <v>736367</v>
      </c>
      <c r="K2" s="20">
        <v>40061.614583333336</v>
      </c>
      <c r="L2" s="21">
        <v>3168.6145833333358</v>
      </c>
      <c r="M2" s="14"/>
      <c r="N2" s="13">
        <v>3</v>
      </c>
      <c r="O2" s="13">
        <f>(N2-M2)-1</f>
        <v>2</v>
      </c>
      <c r="P2" s="11" t="s">
        <v>31</v>
      </c>
      <c r="Q2" s="11" t="s">
        <v>32</v>
      </c>
      <c r="R2" s="11" t="s">
        <v>33</v>
      </c>
      <c r="S2" s="11" t="s">
        <v>34</v>
      </c>
      <c r="T2" s="12">
        <v>36893</v>
      </c>
      <c r="U2" s="13">
        <v>100</v>
      </c>
      <c r="V2" s="12">
        <v>36993</v>
      </c>
      <c r="W2" s="12">
        <v>36997</v>
      </c>
      <c r="X2" s="13">
        <v>4</v>
      </c>
      <c r="Y2" s="13">
        <v>2</v>
      </c>
      <c r="Z2" s="22">
        <v>1685.6199951171875</v>
      </c>
      <c r="AA2" s="22">
        <v>842.80999755859375</v>
      </c>
      <c r="AB2" s="22">
        <v>210.70249938964844</v>
      </c>
      <c r="AC2" s="11" t="s">
        <v>35</v>
      </c>
      <c r="AD2" s="11" t="s">
        <v>36</v>
      </c>
    </row>
    <row r="3" spans="1:30" x14ac:dyDescent="0.55000000000000004">
      <c r="A3" s="11">
        <v>400713</v>
      </c>
      <c r="B3" s="11">
        <v>163054</v>
      </c>
      <c r="C3" s="13">
        <v>1</v>
      </c>
      <c r="D3" s="14">
        <v>0</v>
      </c>
      <c r="E3" s="15">
        <v>0</v>
      </c>
      <c r="F3" s="16"/>
      <c r="G3" s="17" t="s">
        <v>30</v>
      </c>
      <c r="H3" s="17"/>
      <c r="I3" s="18">
        <v>0</v>
      </c>
      <c r="J3" s="19">
        <v>0</v>
      </c>
      <c r="K3" s="20"/>
      <c r="L3" s="21" t="s">
        <v>30</v>
      </c>
      <c r="M3" s="14">
        <v>0</v>
      </c>
      <c r="N3" s="13">
        <v>1</v>
      </c>
      <c r="O3" s="13">
        <f>(N3-M3)-1</f>
        <v>0</v>
      </c>
      <c r="P3" s="11" t="s">
        <v>31</v>
      </c>
      <c r="Q3" s="11" t="s">
        <v>37</v>
      </c>
      <c r="R3" s="11" t="s">
        <v>38</v>
      </c>
      <c r="S3" s="11" t="s">
        <v>39</v>
      </c>
      <c r="T3" s="12">
        <v>36893</v>
      </c>
      <c r="U3" s="13">
        <v>96</v>
      </c>
      <c r="V3" s="12">
        <v>36989</v>
      </c>
      <c r="W3" s="12">
        <v>37001</v>
      </c>
      <c r="X3" s="13">
        <v>12</v>
      </c>
      <c r="Y3" s="13">
        <v>7</v>
      </c>
      <c r="Z3" s="22">
        <v>7549.580078125</v>
      </c>
      <c r="AA3" s="22">
        <v>1078.5114397321429</v>
      </c>
      <c r="AB3" s="22">
        <v>89.875953311011912</v>
      </c>
      <c r="AC3" s="11" t="s">
        <v>35</v>
      </c>
      <c r="AD3" s="11" t="s">
        <v>36</v>
      </c>
    </row>
    <row r="4" spans="1:30" x14ac:dyDescent="0.55000000000000004">
      <c r="A4" s="11">
        <v>400915</v>
      </c>
      <c r="B4" s="11">
        <v>1420183</v>
      </c>
      <c r="C4" s="13">
        <v>3</v>
      </c>
      <c r="D4" s="14">
        <v>0</v>
      </c>
      <c r="E4" s="15">
        <v>0</v>
      </c>
      <c r="F4" s="16"/>
      <c r="G4" s="17" t="s">
        <v>30</v>
      </c>
      <c r="H4" s="17"/>
      <c r="I4" s="18">
        <v>2</v>
      </c>
      <c r="J4" s="19">
        <v>488346</v>
      </c>
      <c r="K4" s="20">
        <v>38079</v>
      </c>
      <c r="L4" s="21">
        <v>1186</v>
      </c>
      <c r="M4" s="14">
        <v>0</v>
      </c>
      <c r="N4" s="13">
        <v>3</v>
      </c>
      <c r="O4" s="13">
        <f>(N4-M4)-1</f>
        <v>2</v>
      </c>
      <c r="P4" s="11" t="s">
        <v>31</v>
      </c>
      <c r="Q4" s="11" t="s">
        <v>40</v>
      </c>
      <c r="R4" s="11" t="s">
        <v>33</v>
      </c>
      <c r="S4" s="11" t="s">
        <v>39</v>
      </c>
      <c r="T4" s="12">
        <v>36893</v>
      </c>
      <c r="U4" s="13">
        <v>65</v>
      </c>
      <c r="V4" s="12">
        <v>36958</v>
      </c>
      <c r="W4" s="12">
        <v>36961</v>
      </c>
      <c r="X4" s="13">
        <v>3</v>
      </c>
      <c r="Y4" s="13">
        <v>9</v>
      </c>
      <c r="Z4" s="22">
        <v>3249.449951171875</v>
      </c>
      <c r="AA4" s="22">
        <v>361.04999457465277</v>
      </c>
      <c r="AB4" s="22">
        <v>120.34999819155092</v>
      </c>
      <c r="AC4" s="11" t="s">
        <v>35</v>
      </c>
      <c r="AD4" s="11" t="s">
        <v>36</v>
      </c>
    </row>
    <row r="5" spans="1:30" x14ac:dyDescent="0.55000000000000004">
      <c r="A5" s="11">
        <v>400976</v>
      </c>
      <c r="B5" s="11">
        <v>1337297</v>
      </c>
      <c r="C5" s="13">
        <v>11</v>
      </c>
      <c r="D5" s="14">
        <v>0</v>
      </c>
      <c r="E5" s="15">
        <v>0</v>
      </c>
      <c r="F5" s="16"/>
      <c r="G5" s="17" t="s">
        <v>30</v>
      </c>
      <c r="H5" s="17"/>
      <c r="I5" s="18">
        <v>10</v>
      </c>
      <c r="J5" s="19">
        <v>417595</v>
      </c>
      <c r="K5" s="20">
        <v>37217</v>
      </c>
      <c r="L5" s="21">
        <v>324</v>
      </c>
      <c r="M5" s="14">
        <v>0</v>
      </c>
      <c r="N5" s="13">
        <v>11</v>
      </c>
      <c r="O5" s="13">
        <f>(N5-M5)-1</f>
        <v>10</v>
      </c>
      <c r="P5" s="11" t="s">
        <v>31</v>
      </c>
      <c r="Q5" s="11" t="s">
        <v>41</v>
      </c>
      <c r="R5" s="11" t="s">
        <v>33</v>
      </c>
      <c r="S5" s="11" t="s">
        <v>34</v>
      </c>
      <c r="T5" s="12">
        <v>36893</v>
      </c>
      <c r="U5" s="13">
        <v>53</v>
      </c>
      <c r="V5" s="12">
        <v>36946</v>
      </c>
      <c r="W5" s="12">
        <v>36948</v>
      </c>
      <c r="X5" s="13">
        <v>2</v>
      </c>
      <c r="Y5" s="13">
        <v>2</v>
      </c>
      <c r="Z5" s="22">
        <v>614.36956787109375</v>
      </c>
      <c r="AA5" s="22">
        <v>307.18478393554688</v>
      </c>
      <c r="AB5" s="22">
        <v>153.59239196777344</v>
      </c>
      <c r="AC5" s="11" t="s">
        <v>35</v>
      </c>
      <c r="AD5" s="11" t="s">
        <v>36</v>
      </c>
    </row>
    <row r="6" spans="1:30" x14ac:dyDescent="0.55000000000000004">
      <c r="A6" s="11">
        <v>400919</v>
      </c>
      <c r="B6" s="11">
        <v>1414762</v>
      </c>
      <c r="C6" s="13">
        <v>2</v>
      </c>
      <c r="D6" s="14">
        <v>0</v>
      </c>
      <c r="E6" s="15">
        <v>0</v>
      </c>
      <c r="F6" s="16"/>
      <c r="G6" s="17" t="s">
        <v>30</v>
      </c>
      <c r="H6" s="17"/>
      <c r="I6" s="18">
        <v>1</v>
      </c>
      <c r="J6" s="19">
        <v>416353</v>
      </c>
      <c r="K6" s="20">
        <v>37204</v>
      </c>
      <c r="L6" s="21">
        <v>311</v>
      </c>
      <c r="M6" s="14">
        <v>0</v>
      </c>
      <c r="N6" s="13">
        <v>2</v>
      </c>
      <c r="O6" s="13">
        <f>(N6-M6)-1</f>
        <v>1</v>
      </c>
      <c r="P6" s="11" t="s">
        <v>31</v>
      </c>
      <c r="Q6" s="11" t="s">
        <v>41</v>
      </c>
      <c r="R6" s="11" t="s">
        <v>33</v>
      </c>
      <c r="S6" s="11" t="s">
        <v>34</v>
      </c>
      <c r="T6" s="12">
        <v>36893</v>
      </c>
      <c r="U6" s="13">
        <v>46</v>
      </c>
      <c r="V6" s="12">
        <v>36939</v>
      </c>
      <c r="W6" s="12">
        <v>36941</v>
      </c>
      <c r="X6" s="13">
        <v>2</v>
      </c>
      <c r="Y6" s="13">
        <v>3</v>
      </c>
      <c r="Z6" s="22">
        <v>950.3599853515625</v>
      </c>
      <c r="AA6" s="22">
        <v>316.78666178385419</v>
      </c>
      <c r="AB6" s="22">
        <v>158.39333089192709</v>
      </c>
      <c r="AC6" s="11" t="s">
        <v>35</v>
      </c>
      <c r="AD6" s="11" t="s">
        <v>36</v>
      </c>
    </row>
    <row r="7" spans="1:30" x14ac:dyDescent="0.55000000000000004">
      <c r="A7" s="11">
        <v>223206</v>
      </c>
      <c r="B7" s="11">
        <v>527099</v>
      </c>
      <c r="C7" s="13">
        <v>1</v>
      </c>
      <c r="D7" s="14">
        <v>0</v>
      </c>
      <c r="E7" s="15">
        <v>0</v>
      </c>
      <c r="F7" s="16"/>
      <c r="G7" s="17" t="s">
        <v>30</v>
      </c>
      <c r="H7" s="17"/>
      <c r="I7" s="18">
        <v>0</v>
      </c>
      <c r="J7" s="19">
        <v>0</v>
      </c>
      <c r="K7" s="20"/>
      <c r="L7" s="21" t="s">
        <v>30</v>
      </c>
      <c r="M7" s="14">
        <v>0</v>
      </c>
      <c r="N7" s="13">
        <v>1</v>
      </c>
      <c r="O7" s="13">
        <f>(N7-M7)-1</f>
        <v>0</v>
      </c>
      <c r="P7" s="11" t="s">
        <v>42</v>
      </c>
      <c r="Q7" s="11" t="s">
        <v>43</v>
      </c>
      <c r="R7" s="11" t="s">
        <v>44</v>
      </c>
      <c r="S7" s="11" t="s">
        <v>34</v>
      </c>
      <c r="T7" s="12">
        <v>36893</v>
      </c>
      <c r="U7" s="13">
        <v>33</v>
      </c>
      <c r="V7" s="12">
        <v>36926</v>
      </c>
      <c r="W7" s="12">
        <v>36934</v>
      </c>
      <c r="X7" s="13">
        <v>8</v>
      </c>
      <c r="Y7" s="13">
        <v>2</v>
      </c>
      <c r="Z7" s="22">
        <v>14422</v>
      </c>
      <c r="AA7" s="22">
        <v>7211</v>
      </c>
      <c r="AB7" s="22">
        <v>901.375</v>
      </c>
      <c r="AC7" s="11" t="s">
        <v>45</v>
      </c>
      <c r="AD7" s="11" t="s">
        <v>36</v>
      </c>
    </row>
    <row r="8" spans="1:30" x14ac:dyDescent="0.55000000000000004">
      <c r="A8" s="11">
        <v>401050</v>
      </c>
      <c r="B8" s="11">
        <v>398178</v>
      </c>
      <c r="C8" s="13">
        <v>1</v>
      </c>
      <c r="D8" s="14">
        <v>0</v>
      </c>
      <c r="E8" s="15">
        <v>0</v>
      </c>
      <c r="F8" s="16"/>
      <c r="G8" s="17" t="s">
        <v>30</v>
      </c>
      <c r="H8" s="17"/>
      <c r="I8" s="18">
        <v>0</v>
      </c>
      <c r="J8" s="19">
        <v>0</v>
      </c>
      <c r="K8" s="20"/>
      <c r="L8" s="21" t="s">
        <v>30</v>
      </c>
      <c r="M8" s="14">
        <v>0</v>
      </c>
      <c r="N8" s="13">
        <v>1</v>
      </c>
      <c r="O8" s="13">
        <f>(N8-M8)-1</f>
        <v>0</v>
      </c>
      <c r="P8" s="11" t="s">
        <v>31</v>
      </c>
      <c r="Q8" s="11" t="s">
        <v>37</v>
      </c>
      <c r="R8" s="11" t="s">
        <v>38</v>
      </c>
      <c r="S8" s="11" t="s">
        <v>34</v>
      </c>
      <c r="T8" s="12">
        <v>36894</v>
      </c>
      <c r="U8" s="13">
        <v>80</v>
      </c>
      <c r="V8" s="12">
        <v>36974</v>
      </c>
      <c r="W8" s="12">
        <v>36981</v>
      </c>
      <c r="X8" s="13">
        <v>7</v>
      </c>
      <c r="Y8" s="13">
        <v>2</v>
      </c>
      <c r="Z8" s="22">
        <v>2479.1259765625</v>
      </c>
      <c r="AA8" s="22">
        <v>1239.56298828125</v>
      </c>
      <c r="AB8" s="22">
        <v>177.08042689732142</v>
      </c>
      <c r="AC8" s="11" t="s">
        <v>35</v>
      </c>
      <c r="AD8" s="11" t="s">
        <v>36</v>
      </c>
    </row>
    <row r="9" spans="1:30" x14ac:dyDescent="0.55000000000000004">
      <c r="A9" s="11">
        <v>225007</v>
      </c>
      <c r="B9" s="11">
        <v>529384</v>
      </c>
      <c r="C9" s="13">
        <v>1</v>
      </c>
      <c r="D9" s="14">
        <v>0</v>
      </c>
      <c r="E9" s="15">
        <v>0</v>
      </c>
      <c r="F9" s="16"/>
      <c r="G9" s="17" t="s">
        <v>30</v>
      </c>
      <c r="H9" s="17"/>
      <c r="I9" s="18">
        <v>0</v>
      </c>
      <c r="J9" s="19">
        <v>0</v>
      </c>
      <c r="K9" s="20"/>
      <c r="L9" s="21"/>
      <c r="M9" s="14">
        <v>0</v>
      </c>
      <c r="N9" s="13">
        <v>1</v>
      </c>
      <c r="O9" s="13">
        <f>(N9-M9)-1</f>
        <v>0</v>
      </c>
      <c r="P9" s="11" t="s">
        <v>31</v>
      </c>
      <c r="Q9" s="11" t="s">
        <v>41</v>
      </c>
      <c r="R9" s="11" t="s">
        <v>33</v>
      </c>
      <c r="S9" s="11" t="s">
        <v>34</v>
      </c>
      <c r="T9" s="12">
        <v>36894</v>
      </c>
      <c r="U9" s="13">
        <v>73</v>
      </c>
      <c r="V9" s="12">
        <v>36967</v>
      </c>
      <c r="W9" s="12">
        <v>36970</v>
      </c>
      <c r="X9" s="13">
        <v>3</v>
      </c>
      <c r="Y9" s="13">
        <v>2</v>
      </c>
      <c r="Z9" s="22">
        <v>3900</v>
      </c>
      <c r="AA9" s="22">
        <v>1950</v>
      </c>
      <c r="AB9" s="22">
        <v>650</v>
      </c>
      <c r="AC9" s="11" t="s">
        <v>35</v>
      </c>
      <c r="AD9" s="11" t="s">
        <v>46</v>
      </c>
    </row>
    <row r="10" spans="1:30" x14ac:dyDescent="0.55000000000000004">
      <c r="A10" s="11">
        <v>223352</v>
      </c>
      <c r="B10" s="11">
        <v>493537</v>
      </c>
      <c r="C10" s="13">
        <v>1</v>
      </c>
      <c r="D10" s="14">
        <v>0</v>
      </c>
      <c r="E10" s="15">
        <v>0</v>
      </c>
      <c r="F10" s="16"/>
      <c r="G10" s="17" t="s">
        <v>30</v>
      </c>
      <c r="H10" s="17"/>
      <c r="I10" s="18">
        <v>0</v>
      </c>
      <c r="J10" s="19">
        <v>0</v>
      </c>
      <c r="K10" s="20"/>
      <c r="L10" s="21" t="s">
        <v>30</v>
      </c>
      <c r="M10" s="14">
        <v>0</v>
      </c>
      <c r="N10" s="13">
        <v>1</v>
      </c>
      <c r="O10" s="13">
        <f>(N10-M10)-1</f>
        <v>0</v>
      </c>
      <c r="P10" s="11" t="s">
        <v>31</v>
      </c>
      <c r="Q10" s="11" t="s">
        <v>47</v>
      </c>
      <c r="R10" s="11" t="s">
        <v>44</v>
      </c>
      <c r="S10" s="11" t="s">
        <v>34</v>
      </c>
      <c r="T10" s="12">
        <v>36894</v>
      </c>
      <c r="U10" s="13">
        <v>28</v>
      </c>
      <c r="V10" s="12">
        <v>36922</v>
      </c>
      <c r="W10" s="12">
        <v>36952</v>
      </c>
      <c r="X10" s="13">
        <v>30</v>
      </c>
      <c r="Y10" s="13">
        <v>2</v>
      </c>
      <c r="Z10" s="22">
        <v>13885</v>
      </c>
      <c r="AA10" s="22">
        <v>6942.5</v>
      </c>
      <c r="AB10" s="22">
        <v>231.41666666666666</v>
      </c>
      <c r="AC10" s="11" t="s">
        <v>45</v>
      </c>
      <c r="AD10" s="11" t="s">
        <v>36</v>
      </c>
    </row>
    <row r="11" spans="1:30" x14ac:dyDescent="0.55000000000000004">
      <c r="A11" s="11">
        <v>224775</v>
      </c>
      <c r="B11" s="11">
        <v>529007</v>
      </c>
      <c r="C11" s="13">
        <v>1</v>
      </c>
      <c r="D11" s="14">
        <v>0</v>
      </c>
      <c r="E11" s="15">
        <v>0</v>
      </c>
      <c r="F11" s="16"/>
      <c r="G11" s="17" t="s">
        <v>30</v>
      </c>
      <c r="H11" s="17"/>
      <c r="I11" s="18">
        <v>0</v>
      </c>
      <c r="J11" s="19">
        <v>0</v>
      </c>
      <c r="K11" s="20"/>
      <c r="L11" s="21" t="s">
        <v>30</v>
      </c>
      <c r="M11" s="14">
        <v>0</v>
      </c>
      <c r="N11" s="13">
        <v>1</v>
      </c>
      <c r="O11" s="13">
        <f>(N11-M11)-1</f>
        <v>0</v>
      </c>
      <c r="P11" s="11" t="s">
        <v>31</v>
      </c>
      <c r="Q11" s="11" t="s">
        <v>48</v>
      </c>
      <c r="R11" s="11" t="s">
        <v>49</v>
      </c>
      <c r="S11" s="11" t="s">
        <v>34</v>
      </c>
      <c r="T11" s="12">
        <v>36894</v>
      </c>
      <c r="U11" s="13">
        <v>12</v>
      </c>
      <c r="V11" s="12">
        <v>36906</v>
      </c>
      <c r="W11" s="12">
        <v>36915</v>
      </c>
      <c r="X11" s="13">
        <v>9</v>
      </c>
      <c r="Y11" s="13">
        <v>2</v>
      </c>
      <c r="Z11" s="22">
        <v>12990</v>
      </c>
      <c r="AA11" s="22">
        <v>6495</v>
      </c>
      <c r="AB11" s="22">
        <v>721.66666666666663</v>
      </c>
      <c r="AC11" s="11" t="s">
        <v>50</v>
      </c>
      <c r="AD11" s="11" t="s">
        <v>36</v>
      </c>
    </row>
    <row r="12" spans="1:30" x14ac:dyDescent="0.55000000000000004">
      <c r="A12" s="11">
        <v>222574</v>
      </c>
      <c r="B12" s="11">
        <v>526386</v>
      </c>
      <c r="C12" s="13">
        <v>2</v>
      </c>
      <c r="D12" s="14">
        <v>0</v>
      </c>
      <c r="E12" s="15">
        <v>0</v>
      </c>
      <c r="F12" s="16"/>
      <c r="G12" s="17" t="s">
        <v>30</v>
      </c>
      <c r="H12" s="17"/>
      <c r="I12" s="18">
        <v>1</v>
      </c>
      <c r="J12" s="19">
        <v>401204</v>
      </c>
      <c r="K12" s="20">
        <v>36908</v>
      </c>
      <c r="L12" s="21">
        <v>14</v>
      </c>
      <c r="M12" s="14">
        <v>0</v>
      </c>
      <c r="N12" s="13">
        <v>2</v>
      </c>
      <c r="O12" s="13">
        <f>(N12-M12)-1</f>
        <v>1</v>
      </c>
      <c r="P12" s="11" t="s">
        <v>31</v>
      </c>
      <c r="Q12" s="11" t="s">
        <v>41</v>
      </c>
      <c r="R12" s="11" t="s">
        <v>33</v>
      </c>
      <c r="S12" s="11" t="s">
        <v>34</v>
      </c>
      <c r="T12" s="12">
        <v>36894</v>
      </c>
      <c r="U12" s="13">
        <v>10</v>
      </c>
      <c r="V12" s="12">
        <v>36904</v>
      </c>
      <c r="W12" s="12">
        <v>36907</v>
      </c>
      <c r="X12" s="13">
        <v>3</v>
      </c>
      <c r="Y12" s="13">
        <v>2</v>
      </c>
      <c r="Z12" s="22">
        <v>4180</v>
      </c>
      <c r="AA12" s="22">
        <v>2090</v>
      </c>
      <c r="AB12" s="22">
        <v>696.66666666666663</v>
      </c>
      <c r="AC12" s="11" t="s">
        <v>35</v>
      </c>
      <c r="AD12" s="11" t="s">
        <v>36</v>
      </c>
    </row>
    <row r="13" spans="1:30" x14ac:dyDescent="0.55000000000000004">
      <c r="A13" s="11">
        <v>223900</v>
      </c>
      <c r="B13" s="11">
        <v>324276</v>
      </c>
      <c r="C13" s="13">
        <v>1</v>
      </c>
      <c r="D13" s="14">
        <v>0</v>
      </c>
      <c r="E13" s="15">
        <v>0</v>
      </c>
      <c r="F13" s="16"/>
      <c r="G13" s="17" t="s">
        <v>30</v>
      </c>
      <c r="H13" s="17"/>
      <c r="I13" s="18">
        <v>0</v>
      </c>
      <c r="J13" s="19">
        <v>0</v>
      </c>
      <c r="K13" s="20"/>
      <c r="L13" s="21" t="s">
        <v>30</v>
      </c>
      <c r="M13" s="14">
        <v>0</v>
      </c>
      <c r="N13" s="13">
        <v>1</v>
      </c>
      <c r="O13" s="13">
        <f>(N13-M13)-1</f>
        <v>0</v>
      </c>
      <c r="P13" s="11" t="s">
        <v>31</v>
      </c>
      <c r="Q13" s="11" t="s">
        <v>43</v>
      </c>
      <c r="R13" s="11" t="s">
        <v>44</v>
      </c>
      <c r="S13" s="11" t="s">
        <v>34</v>
      </c>
      <c r="T13" s="12">
        <v>36894</v>
      </c>
      <c r="U13" s="13">
        <v>7</v>
      </c>
      <c r="V13" s="12">
        <v>36901</v>
      </c>
      <c r="W13" s="12">
        <v>36931</v>
      </c>
      <c r="X13" s="13">
        <v>30</v>
      </c>
      <c r="Y13" s="13">
        <v>1</v>
      </c>
      <c r="Z13" s="22">
        <v>6232</v>
      </c>
      <c r="AA13" s="22">
        <v>6232</v>
      </c>
      <c r="AB13" s="22">
        <v>207.73333333333332</v>
      </c>
      <c r="AC13" s="11" t="s">
        <v>45</v>
      </c>
      <c r="AD13" s="11" t="s">
        <v>36</v>
      </c>
    </row>
    <row r="14" spans="1:30" x14ac:dyDescent="0.55000000000000004">
      <c r="A14" s="11">
        <v>225099</v>
      </c>
      <c r="B14" s="11">
        <v>529494</v>
      </c>
      <c r="C14" s="13">
        <v>1</v>
      </c>
      <c r="D14" s="14">
        <v>0</v>
      </c>
      <c r="E14" s="15">
        <v>0</v>
      </c>
      <c r="F14" s="16"/>
      <c r="G14" s="17" t="s">
        <v>30</v>
      </c>
      <c r="H14" s="17"/>
      <c r="I14" s="18">
        <v>0</v>
      </c>
      <c r="J14" s="19">
        <v>0</v>
      </c>
      <c r="K14" s="20"/>
      <c r="L14" s="21" t="s">
        <v>30</v>
      </c>
      <c r="M14" s="14">
        <v>0</v>
      </c>
      <c r="N14" s="13">
        <v>1</v>
      </c>
      <c r="O14" s="13">
        <f>(N14-M14)-1</f>
        <v>0</v>
      </c>
      <c r="P14" s="11" t="s">
        <v>42</v>
      </c>
      <c r="Q14" s="11" t="s">
        <v>43</v>
      </c>
      <c r="R14" s="11" t="s">
        <v>44</v>
      </c>
      <c r="S14" s="11" t="s">
        <v>34</v>
      </c>
      <c r="T14" s="12">
        <v>36895</v>
      </c>
      <c r="U14" s="13">
        <v>113</v>
      </c>
      <c r="V14" s="12">
        <v>37008</v>
      </c>
      <c r="W14" s="12">
        <v>37023</v>
      </c>
      <c r="X14" s="13">
        <v>15</v>
      </c>
      <c r="Y14" s="13">
        <v>2</v>
      </c>
      <c r="Z14" s="22">
        <v>600</v>
      </c>
      <c r="AA14" s="22">
        <v>300</v>
      </c>
      <c r="AB14" s="22">
        <v>20</v>
      </c>
      <c r="AC14" s="11" t="s">
        <v>45</v>
      </c>
      <c r="AD14" s="11" t="s">
        <v>36</v>
      </c>
    </row>
    <row r="15" spans="1:30" x14ac:dyDescent="0.55000000000000004">
      <c r="A15" s="11">
        <v>225053</v>
      </c>
      <c r="B15" s="11">
        <v>529451</v>
      </c>
      <c r="C15" s="13">
        <v>1</v>
      </c>
      <c r="D15" s="14">
        <v>0</v>
      </c>
      <c r="E15" s="15">
        <v>0</v>
      </c>
      <c r="F15" s="16"/>
      <c r="G15" s="17" t="s">
        <v>30</v>
      </c>
      <c r="H15" s="17"/>
      <c r="I15" s="18">
        <v>0</v>
      </c>
      <c r="J15" s="19">
        <v>0</v>
      </c>
      <c r="K15" s="20"/>
      <c r="L15" s="21" t="s">
        <v>30</v>
      </c>
      <c r="M15" s="14">
        <v>0</v>
      </c>
      <c r="N15" s="13">
        <v>1</v>
      </c>
      <c r="O15" s="13">
        <f>(N15-M15)-1</f>
        <v>0</v>
      </c>
      <c r="P15" s="11" t="s">
        <v>31</v>
      </c>
      <c r="Q15" s="11" t="s">
        <v>51</v>
      </c>
      <c r="R15" s="11" t="s">
        <v>52</v>
      </c>
      <c r="S15" s="11" t="s">
        <v>34</v>
      </c>
      <c r="T15" s="12">
        <v>36895</v>
      </c>
      <c r="U15" s="13">
        <v>79</v>
      </c>
      <c r="V15" s="12">
        <v>36974</v>
      </c>
      <c r="W15" s="12">
        <v>36983</v>
      </c>
      <c r="X15" s="13">
        <v>9</v>
      </c>
      <c r="Y15" s="13">
        <v>2</v>
      </c>
      <c r="Z15" s="22">
        <v>995</v>
      </c>
      <c r="AA15" s="22">
        <v>497.5</v>
      </c>
      <c r="AB15" s="22">
        <v>55.277777777777779</v>
      </c>
      <c r="AC15" s="11" t="s">
        <v>53</v>
      </c>
      <c r="AD15" s="11" t="s">
        <v>36</v>
      </c>
    </row>
    <row r="16" spans="1:30" x14ac:dyDescent="0.55000000000000004">
      <c r="A16" s="11">
        <v>401061</v>
      </c>
      <c r="B16" s="11">
        <v>1421255</v>
      </c>
      <c r="C16" s="13">
        <v>1</v>
      </c>
      <c r="D16" s="14">
        <v>0</v>
      </c>
      <c r="E16" s="15">
        <v>0</v>
      </c>
      <c r="F16" s="16"/>
      <c r="G16" s="17" t="s">
        <v>30</v>
      </c>
      <c r="H16" s="17"/>
      <c r="I16" s="18">
        <v>0</v>
      </c>
      <c r="J16" s="19">
        <v>0</v>
      </c>
      <c r="K16" s="20"/>
      <c r="L16" s="21" t="s">
        <v>30</v>
      </c>
      <c r="M16" s="14">
        <v>0</v>
      </c>
      <c r="N16" s="13">
        <v>1</v>
      </c>
      <c r="O16" s="13">
        <f>(N16-M16)-1</f>
        <v>0</v>
      </c>
      <c r="P16" s="11" t="s">
        <v>31</v>
      </c>
      <c r="Q16" s="11" t="s">
        <v>41</v>
      </c>
      <c r="R16" s="11" t="s">
        <v>33</v>
      </c>
      <c r="S16" s="11" t="s">
        <v>34</v>
      </c>
      <c r="T16" s="12">
        <v>36895</v>
      </c>
      <c r="U16" s="13">
        <v>72</v>
      </c>
      <c r="V16" s="12">
        <v>36967</v>
      </c>
      <c r="W16" s="12">
        <v>36969</v>
      </c>
      <c r="X16" s="13">
        <v>2</v>
      </c>
      <c r="Y16" s="13">
        <v>2</v>
      </c>
      <c r="Z16" s="22">
        <v>637.2369384765625</v>
      </c>
      <c r="AA16" s="22">
        <v>318.61846923828125</v>
      </c>
      <c r="AB16" s="22">
        <v>159.30923461914063</v>
      </c>
      <c r="AC16" s="11" t="s">
        <v>35</v>
      </c>
      <c r="AD16" s="11" t="s">
        <v>36</v>
      </c>
    </row>
    <row r="17" spans="1:30" x14ac:dyDescent="0.55000000000000004">
      <c r="A17" s="11">
        <v>401044</v>
      </c>
      <c r="B17" s="11">
        <v>1421201</v>
      </c>
      <c r="C17" s="13">
        <v>3</v>
      </c>
      <c r="D17" s="14">
        <v>0</v>
      </c>
      <c r="E17" s="15">
        <v>0</v>
      </c>
      <c r="F17" s="16"/>
      <c r="G17" s="17" t="s">
        <v>30</v>
      </c>
      <c r="H17" s="17"/>
      <c r="I17" s="18">
        <v>2</v>
      </c>
      <c r="J17" s="19">
        <v>524034</v>
      </c>
      <c r="K17" s="20">
        <v>38409</v>
      </c>
      <c r="L17" s="21">
        <v>1514</v>
      </c>
      <c r="M17" s="14">
        <v>0</v>
      </c>
      <c r="N17" s="13">
        <v>3</v>
      </c>
      <c r="O17" s="13">
        <f>(N17-M17)-1</f>
        <v>2</v>
      </c>
      <c r="P17" s="11" t="s">
        <v>31</v>
      </c>
      <c r="Q17" s="11" t="s">
        <v>40</v>
      </c>
      <c r="R17" s="11" t="s">
        <v>33</v>
      </c>
      <c r="S17" s="11" t="s">
        <v>34</v>
      </c>
      <c r="T17" s="12">
        <v>36895</v>
      </c>
      <c r="U17" s="13">
        <v>57</v>
      </c>
      <c r="V17" s="12">
        <v>36952</v>
      </c>
      <c r="W17" s="12">
        <v>36955</v>
      </c>
      <c r="X17" s="13">
        <v>3</v>
      </c>
      <c r="Y17" s="13">
        <v>2</v>
      </c>
      <c r="Z17" s="22">
        <v>469.54299926757813</v>
      </c>
      <c r="AA17" s="22">
        <v>234.77149963378906</v>
      </c>
      <c r="AB17" s="22">
        <v>78.257166544596359</v>
      </c>
      <c r="AC17" s="11" t="s">
        <v>35</v>
      </c>
      <c r="AD17" s="11" t="s">
        <v>36</v>
      </c>
    </row>
    <row r="18" spans="1:30" x14ac:dyDescent="0.55000000000000004">
      <c r="A18" s="11">
        <v>224368</v>
      </c>
      <c r="B18" s="11">
        <v>528382</v>
      </c>
      <c r="C18" s="13">
        <v>1</v>
      </c>
      <c r="D18" s="14">
        <v>0</v>
      </c>
      <c r="E18" s="15">
        <v>0</v>
      </c>
      <c r="F18" s="16"/>
      <c r="G18" s="17" t="s">
        <v>30</v>
      </c>
      <c r="H18" s="17"/>
      <c r="I18" s="18">
        <v>0</v>
      </c>
      <c r="J18" s="19">
        <v>0</v>
      </c>
      <c r="K18" s="20"/>
      <c r="L18" s="21" t="s">
        <v>30</v>
      </c>
      <c r="M18" s="14">
        <v>0</v>
      </c>
      <c r="N18" s="13">
        <v>1</v>
      </c>
      <c r="O18" s="13">
        <f>(N18-M18)-1</f>
        <v>0</v>
      </c>
      <c r="P18" s="11" t="s">
        <v>31</v>
      </c>
      <c r="Q18" s="11" t="s">
        <v>54</v>
      </c>
      <c r="R18" s="11" t="s">
        <v>55</v>
      </c>
      <c r="S18" s="11" t="s">
        <v>34</v>
      </c>
      <c r="T18" s="12">
        <v>36895</v>
      </c>
      <c r="U18" s="13">
        <v>30</v>
      </c>
      <c r="V18" s="12">
        <v>36925</v>
      </c>
      <c r="W18" s="12">
        <v>36933</v>
      </c>
      <c r="X18" s="13">
        <v>8</v>
      </c>
      <c r="Y18" s="13">
        <v>2</v>
      </c>
      <c r="Z18" s="22">
        <v>11245</v>
      </c>
      <c r="AA18" s="22">
        <v>5622.5</v>
      </c>
      <c r="AB18" s="22">
        <v>702.8125</v>
      </c>
      <c r="AC18" s="11" t="s">
        <v>56</v>
      </c>
      <c r="AD18" s="11" t="s">
        <v>36</v>
      </c>
    </row>
    <row r="19" spans="1:30" x14ac:dyDescent="0.55000000000000004">
      <c r="A19" s="11">
        <v>224374</v>
      </c>
      <c r="B19" s="11">
        <v>528391</v>
      </c>
      <c r="C19" s="13">
        <v>1</v>
      </c>
      <c r="D19" s="14">
        <v>0</v>
      </c>
      <c r="E19" s="15">
        <v>0</v>
      </c>
      <c r="F19" s="16"/>
      <c r="G19" s="17" t="s">
        <v>30</v>
      </c>
      <c r="H19" s="17"/>
      <c r="I19" s="18">
        <v>0</v>
      </c>
      <c r="J19" s="19">
        <v>0</v>
      </c>
      <c r="K19" s="20"/>
      <c r="L19" s="21" t="s">
        <v>30</v>
      </c>
      <c r="M19" s="14">
        <v>0</v>
      </c>
      <c r="N19" s="13">
        <v>1</v>
      </c>
      <c r="O19" s="13">
        <f>(N19-M19)-1</f>
        <v>0</v>
      </c>
      <c r="P19" s="11" t="s">
        <v>31</v>
      </c>
      <c r="Q19" s="11" t="s">
        <v>54</v>
      </c>
      <c r="R19" s="11" t="s">
        <v>55</v>
      </c>
      <c r="S19" s="11" t="s">
        <v>34</v>
      </c>
      <c r="T19" s="12">
        <v>36895</v>
      </c>
      <c r="U19" s="13">
        <v>30</v>
      </c>
      <c r="V19" s="12">
        <v>36925</v>
      </c>
      <c r="W19" s="12">
        <v>36933</v>
      </c>
      <c r="X19" s="13">
        <v>8</v>
      </c>
      <c r="Y19" s="13">
        <v>1</v>
      </c>
      <c r="Z19" s="22">
        <v>8525</v>
      </c>
      <c r="AA19" s="22">
        <v>8525</v>
      </c>
      <c r="AB19" s="22">
        <v>1065.625</v>
      </c>
      <c r="AC19" s="11" t="s">
        <v>56</v>
      </c>
      <c r="AD19" s="11" t="s">
        <v>36</v>
      </c>
    </row>
    <row r="20" spans="1:30" x14ac:dyDescent="0.55000000000000004">
      <c r="A20" s="11">
        <v>225111</v>
      </c>
      <c r="B20" s="11">
        <v>529505</v>
      </c>
      <c r="C20" s="13">
        <v>1</v>
      </c>
      <c r="D20" s="14">
        <v>0</v>
      </c>
      <c r="E20" s="15">
        <v>0</v>
      </c>
      <c r="F20" s="16"/>
      <c r="G20" s="17" t="s">
        <v>30</v>
      </c>
      <c r="H20" s="17"/>
      <c r="I20" s="18">
        <v>0</v>
      </c>
      <c r="J20" s="19">
        <v>0</v>
      </c>
      <c r="K20" s="20"/>
      <c r="L20" s="21" t="s">
        <v>30</v>
      </c>
      <c r="M20" s="14">
        <v>0</v>
      </c>
      <c r="N20" s="13">
        <v>1</v>
      </c>
      <c r="O20" s="13">
        <f>(N20-M20)-1</f>
        <v>0</v>
      </c>
      <c r="P20" s="11" t="s">
        <v>31</v>
      </c>
      <c r="Q20" s="11" t="s">
        <v>57</v>
      </c>
      <c r="R20" s="11" t="s">
        <v>58</v>
      </c>
      <c r="S20" s="11" t="s">
        <v>34</v>
      </c>
      <c r="T20" s="12">
        <v>36895</v>
      </c>
      <c r="U20" s="13">
        <v>28</v>
      </c>
      <c r="V20" s="12">
        <v>36923</v>
      </c>
      <c r="W20" s="12">
        <v>36924</v>
      </c>
      <c r="X20" s="13">
        <v>1</v>
      </c>
      <c r="Y20" s="13">
        <v>2</v>
      </c>
      <c r="Z20" s="22">
        <v>3300</v>
      </c>
      <c r="AA20" s="22">
        <v>1650</v>
      </c>
      <c r="AB20" s="22">
        <v>1650</v>
      </c>
      <c r="AC20" s="11" t="s">
        <v>59</v>
      </c>
      <c r="AD20" s="11" t="s">
        <v>36</v>
      </c>
    </row>
    <row r="21" spans="1:30" x14ac:dyDescent="0.55000000000000004">
      <c r="A21" s="11">
        <v>223142</v>
      </c>
      <c r="B21" s="11">
        <v>2036370</v>
      </c>
      <c r="C21" s="13">
        <v>2</v>
      </c>
      <c r="D21" s="14">
        <v>0</v>
      </c>
      <c r="E21" s="15">
        <v>0</v>
      </c>
      <c r="F21" s="16"/>
      <c r="G21" s="17" t="s">
        <v>30</v>
      </c>
      <c r="H21" s="17"/>
      <c r="I21" s="18">
        <v>1</v>
      </c>
      <c r="J21" s="19">
        <v>412639</v>
      </c>
      <c r="K21" s="20">
        <v>37141</v>
      </c>
      <c r="L21" s="21">
        <v>246</v>
      </c>
      <c r="M21" s="14">
        <v>0</v>
      </c>
      <c r="N21" s="13">
        <v>2</v>
      </c>
      <c r="O21" s="13">
        <f>(N21-M21)-1</f>
        <v>1</v>
      </c>
      <c r="P21" s="11" t="s">
        <v>31</v>
      </c>
      <c r="Q21" s="11" t="s">
        <v>60</v>
      </c>
      <c r="R21" s="11" t="s">
        <v>55</v>
      </c>
      <c r="S21" s="11" t="s">
        <v>34</v>
      </c>
      <c r="T21" s="12">
        <v>36895</v>
      </c>
      <c r="U21" s="13">
        <v>12</v>
      </c>
      <c r="V21" s="12">
        <v>36907</v>
      </c>
      <c r="W21" s="12">
        <v>36921</v>
      </c>
      <c r="X21" s="13">
        <v>14</v>
      </c>
      <c r="Y21" s="13">
        <v>2</v>
      </c>
      <c r="Z21" s="22">
        <v>18030</v>
      </c>
      <c r="AA21" s="22">
        <v>9015</v>
      </c>
      <c r="AB21" s="22">
        <v>643.92857142857144</v>
      </c>
      <c r="AC21" s="11" t="s">
        <v>56</v>
      </c>
      <c r="AD21" s="11" t="s">
        <v>36</v>
      </c>
    </row>
    <row r="22" spans="1:30" x14ac:dyDescent="0.55000000000000004">
      <c r="A22" s="11">
        <v>223930</v>
      </c>
      <c r="B22" s="11">
        <v>527874</v>
      </c>
      <c r="C22" s="13">
        <v>1</v>
      </c>
      <c r="D22" s="14">
        <v>0</v>
      </c>
      <c r="E22" s="15">
        <v>0</v>
      </c>
      <c r="F22" s="16"/>
      <c r="G22" s="17" t="s">
        <v>30</v>
      </c>
      <c r="H22" s="17"/>
      <c r="I22" s="18">
        <v>0</v>
      </c>
      <c r="J22" s="19">
        <v>0</v>
      </c>
      <c r="K22" s="20"/>
      <c r="L22" s="21" t="s">
        <v>30</v>
      </c>
      <c r="M22" s="14">
        <v>0</v>
      </c>
      <c r="N22" s="13">
        <v>1</v>
      </c>
      <c r="O22" s="13">
        <f>(N22-M22)-1</f>
        <v>0</v>
      </c>
      <c r="P22" s="11" t="s">
        <v>31</v>
      </c>
      <c r="Q22" s="11" t="s">
        <v>60</v>
      </c>
      <c r="R22" s="11" t="s">
        <v>55</v>
      </c>
      <c r="S22" s="11" t="s">
        <v>34</v>
      </c>
      <c r="T22" s="12">
        <v>36895</v>
      </c>
      <c r="U22" s="13">
        <v>11</v>
      </c>
      <c r="V22" s="12">
        <v>36906</v>
      </c>
      <c r="W22" s="12">
        <v>36920</v>
      </c>
      <c r="X22" s="13">
        <v>14</v>
      </c>
      <c r="Y22" s="13">
        <v>1</v>
      </c>
      <c r="Z22" s="22">
        <v>15746</v>
      </c>
      <c r="AA22" s="22">
        <v>15746</v>
      </c>
      <c r="AB22" s="22">
        <v>1124.7142857142858</v>
      </c>
      <c r="AC22" s="11" t="s">
        <v>56</v>
      </c>
      <c r="AD22" s="11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tabSelected="1" workbookViewId="0">
      <selection activeCell="C6" sqref="C6"/>
    </sheetView>
  </sheetViews>
  <sheetFormatPr baseColWidth="10" defaultRowHeight="14.4" x14ac:dyDescent="0.55000000000000004"/>
  <cols>
    <col min="4" max="4" width="47.15625" customWidth="1"/>
  </cols>
  <sheetData>
    <row r="1" spans="2:14" x14ac:dyDescent="0.55000000000000004">
      <c r="D1" s="23"/>
      <c r="E1" s="24">
        <v>2010</v>
      </c>
      <c r="F1" s="24">
        <v>2011</v>
      </c>
      <c r="G1" s="24">
        <v>2012</v>
      </c>
      <c r="H1" s="24">
        <v>2013</v>
      </c>
      <c r="I1" s="25">
        <v>2014</v>
      </c>
    </row>
    <row r="2" spans="2:14" x14ac:dyDescent="0.55000000000000004">
      <c r="B2" t="s">
        <v>64</v>
      </c>
      <c r="D2" s="26" t="s">
        <v>63</v>
      </c>
      <c r="E2" s="27">
        <f>COUNTIFS($C$2:$C$225268,"&gt;=01/01/2010",$C$2:$C$225268,"&lt;=31/12/2010",$AL$2:$AL$225268,"=V")</f>
        <v>0</v>
      </c>
      <c r="F2" s="27">
        <f>COUNTIFS($C$2:$C$225268,"&gt;=01/01/2011",$C$2:$C$225268,"&lt;=31/12/2011",$AL$2:$AL$225268,"=V")</f>
        <v>0</v>
      </c>
      <c r="G2" s="27">
        <f>COUNTIFS($C$2:$C$225268,"&gt;=01/01/2012",$C$2:$C$225268,"&lt;=31/12/2012",$AL$2:$AL$225268,"=V")</f>
        <v>0</v>
      </c>
      <c r="H2" s="27">
        <f>COUNTIFS($C$2:$C$225268,"&gt;=01/01/2013",$C$2:$C$225268,"&lt;=31/12/2013",$AL$2:$AL$225268,"=V")</f>
        <v>0</v>
      </c>
      <c r="I2" s="27">
        <f>COUNTIFS($C$2:$C$225268,"&gt;=01/01/2014",$C$2:$C$225268,"&lt;=31/12/2014",$AL$2:$AL$225268,"=V")</f>
        <v>0</v>
      </c>
    </row>
    <row r="3" spans="2:14" x14ac:dyDescent="0.55000000000000004">
      <c r="D3" s="28" t="s">
        <v>61</v>
      </c>
      <c r="E3" s="29" t="e">
        <f>(COUNTIFS($C$2:$C$225268,"&gt;=01/01/2010",$C$2:$C$225268,"&lt;=31/12/2010",$AL$2:$AL$225268,"=V",$J$2:$J$225268,"&gt;=1",$M$2:$M$225268,"&lt;730",#REF!,"&lt;=1")/(COUNTIFS($C$2:$C$225268,"&gt;=01/01/2010",$C$2:$C$225268,"&lt;=31/12/2010",#REF!,"&lt;=1")))</f>
        <v>#REF!</v>
      </c>
      <c r="F3" s="29" t="e">
        <f>(COUNTIFS($C$2:$C$225268,"&gt;=01/01/2011",$C$2:$C$225268,"&lt;=31/12/2011",$AL$2:$AL$225268,"=V",$J$2:$J$225268,"&gt;=1",$M$2:$M$225268,"&lt;730")/F2)</f>
        <v>#DIV/0!</v>
      </c>
      <c r="G3" s="29" t="e">
        <f>(COUNTIFS($C$2:$C$225268,"&gt;=01/01/2012",$C$2:$C$225268,"&lt;=31/12/2012",$AL$2:$AL$225268,"=V",$J$2:$J$225268,"&gt;=1",$M$2:$M$225268,"&lt;730")/G2)</f>
        <v>#DIV/0!</v>
      </c>
      <c r="H3" s="29" t="e">
        <f>(COUNTIFS($C$2:$C$225268,"&gt;=01/01/2013",$C$2:$C$225268,"&lt;=31/12/2013",$AL$2:$AL$225268,"=V",$J$2:$J$225268,"&gt;=1",$M$2:$M$225268,"&lt;730")/H2)</f>
        <v>#DIV/0!</v>
      </c>
      <c r="I3" s="29" t="e">
        <f>(COUNTIFS($C$2:$C$225268,"&gt;=01/01/2014",$C$2:$C$225268,"&lt;=31/12/2014",$AL$2:$AL$225268,"=V",$J$2:$J$225268,"&gt;=1",$M$2:$M$225268,"&lt;730")/I2)</f>
        <v>#DIV/0!</v>
      </c>
    </row>
    <row r="4" spans="2:14" x14ac:dyDescent="0.55000000000000004">
      <c r="D4" s="28" t="s">
        <v>62</v>
      </c>
      <c r="E4" s="29" t="e">
        <f>(COUNTIFS($C$2:$C$225268,"&gt;=01/01/2010",$C$2:$C$225268,"&lt;=31/12/2010",$AL$2:$AL$225268,"=V",$J$2:$J$225268,"&gt;=1",$M$2:$M$225268,"&lt;730",$E$2:$E$225268,"=0")/(COUNTIFS($C$2:$C$225268,"&gt;=01/01/2010",$C$2:$C$225268,"&lt;=31/12/2010",$AL$2:$AL$225268,"=V",$E$2:$E$225268,"=0")))</f>
        <v>#DIV/0!</v>
      </c>
      <c r="F4" s="29" t="e">
        <f>(COUNTIFS($C$2:$C$225268,"&gt;=01/01/2011",$C$2:$C$225268,"&lt;=31/12/2011",$AL$2:$AL$225268,"=V",$J$2:$J$225268,"&gt;=1",$M$2:$M$225268,"&lt;730",$E$2:$E$225268,"=0")/(COUNTIFS($C$2:$C$225268,"&gt;=01/01/2011",$C$2:$C$225268,"&lt;=31/12/2011",$AL$2:$AL$225268,"=V",$E$2:$E$225268,"=0")))</f>
        <v>#DIV/0!</v>
      </c>
      <c r="G4" s="29" t="e">
        <f>(COUNTIFS($C$2:$C$225268,"&gt;=01/01/2012",$C$2:$C$225268,"&lt;=31/12/2012",$AL$2:$AL$225268,"=V",$J$2:$J$225268,"&gt;=1",$M$2:$M$225268,"&lt;730",$E$2:$E$225268,"=0")/(COUNTIFS($C$2:$C$225268,"&gt;=01/01/2012",$C$2:$C$225268,"&lt;=31/12/2012",$AL$2:$AL$225268,"=V",$E$2:$E$225268,"=0")))</f>
        <v>#DIV/0!</v>
      </c>
      <c r="H4" s="29" t="e">
        <f>(COUNTIFS($C$2:$C$225268,"&gt;=01/01/2013",$C$2:$C$225268,"&lt;=31/12/2013",$AL$2:$AL$225268,"=V",$J$2:$J$225268,"&gt;=1",$M$2:$M$225268,"&lt;730",$E$2:$E$225268,"=0")/(COUNTIFS($C$2:$C$225268,"&gt;=01/01/2013",$C$2:$C$225268,"&lt;=31/12/2013",$AL$2:$AL$225268,"=V",$E$2:$E$225268,"=0")))</f>
        <v>#DIV/0!</v>
      </c>
      <c r="I4" s="29" t="e">
        <f>(COUNTIFS($C$2:$C$225268,"&gt;=01/01/2014",$C$2:$C$225268,"&lt;=31/12/2014",$AL$2:$AL$225268,"=V",$J$2:$J$225268,"&gt;=1",$M$2:$M$225268,"&lt;730",$E$2:$E$225268,"=0")/(COUNTIFS($C$2:$C$225268,"&gt;=01/01/2014",$C$2:$C$225268,"&lt;=31/12/2014",$AL$2:$AL$225268,"=V",$E$2:$E$225268,"=0")))</f>
        <v>#DIV/0!</v>
      </c>
    </row>
    <row r="5" spans="2:14" x14ac:dyDescent="0.55000000000000004">
      <c r="D5" s="30"/>
      <c r="E5" s="23"/>
      <c r="F5" s="31"/>
      <c r="G5" s="31"/>
      <c r="H5" s="32"/>
      <c r="I5" s="32"/>
    </row>
    <row r="6" spans="2:14" x14ac:dyDescent="0.55000000000000004">
      <c r="C6" s="23"/>
      <c r="D6" s="23"/>
      <c r="E6" s="23"/>
      <c r="F6" s="23"/>
      <c r="G6" s="23"/>
      <c r="H6" s="23"/>
      <c r="I6" s="23"/>
      <c r="J6" s="23"/>
    </row>
    <row r="7" spans="2:14" x14ac:dyDescent="0.55000000000000004">
      <c r="C7" s="23"/>
      <c r="D7" s="23"/>
      <c r="E7" s="23"/>
      <c r="F7" s="23"/>
      <c r="G7" s="23"/>
      <c r="H7" s="23"/>
      <c r="I7" s="23"/>
      <c r="J7" s="23"/>
    </row>
    <row r="8" spans="2:14" x14ac:dyDescent="0.55000000000000004">
      <c r="C8" s="23"/>
      <c r="D8" s="23"/>
      <c r="E8" s="23"/>
      <c r="F8" s="23"/>
      <c r="G8" s="23"/>
      <c r="H8" s="23"/>
      <c r="I8" s="23"/>
      <c r="J8" s="23"/>
    </row>
    <row r="9" spans="2:14" x14ac:dyDescent="0.55000000000000004">
      <c r="D9" s="30"/>
      <c r="E9" s="23"/>
      <c r="F9" s="31"/>
      <c r="G9" s="31"/>
      <c r="H9" s="32"/>
      <c r="I9" s="32"/>
    </row>
    <row r="10" spans="2:14" x14ac:dyDescent="0.55000000000000004">
      <c r="B10" t="s">
        <v>66</v>
      </c>
      <c r="D10" s="2" t="s">
        <v>16</v>
      </c>
      <c r="E10" s="1" t="s">
        <v>17</v>
      </c>
      <c r="F10" s="2" t="s">
        <v>18</v>
      </c>
      <c r="G10" s="2" t="s">
        <v>19</v>
      </c>
      <c r="H10" s="9" t="s">
        <v>23</v>
      </c>
      <c r="I10" s="9" t="s">
        <v>24</v>
      </c>
      <c r="J10" s="9" t="s">
        <v>15</v>
      </c>
      <c r="K10" s="9" t="s">
        <v>25</v>
      </c>
      <c r="L10" s="10" t="s">
        <v>26</v>
      </c>
      <c r="M10" s="10" t="s">
        <v>27</v>
      </c>
      <c r="N10" s="10" t="s">
        <v>29</v>
      </c>
    </row>
    <row r="15" spans="2:14" x14ac:dyDescent="0.55000000000000004">
      <c r="B15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</dc:creator>
  <cp:lastModifiedBy>Louis D</cp:lastModifiedBy>
  <dcterms:created xsi:type="dcterms:W3CDTF">2017-05-20T13:03:54Z</dcterms:created>
  <dcterms:modified xsi:type="dcterms:W3CDTF">2017-05-20T13:21:10Z</dcterms:modified>
</cp:coreProperties>
</file>