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mjordan\Desktop\"/>
    </mc:Choice>
  </mc:AlternateContent>
  <bookViews>
    <workbookView xWindow="0" yWindow="600" windowWidth="28800" windowHeight="14220"/>
  </bookViews>
  <sheets>
    <sheet name="Accueil" sheetId="16" r:id="rId1"/>
    <sheet name="Inventaire" sheetId="10" r:id="rId2"/>
    <sheet name="Entrées" sheetId="14" r:id="rId3"/>
    <sheet name="Sorties" sheetId="15" r:id="rId4"/>
    <sheet name="Techniciens" sheetId="13" r:id="rId5"/>
    <sheet name="Fournisseurs" sheetId="12" r:id="rId6"/>
    <sheet name="Catégories" sheetId="11" r:id="rId7"/>
    <sheet name="Statistiques" sheetId="18" r:id="rId8"/>
    <sheet name="Paramètres" sheetId="17" r:id="rId9"/>
  </sheets>
  <definedNames>
    <definedName name="_xlnm._FilterDatabase" localSheetId="6" hidden="1">Catégories!$A$3:$C$10</definedName>
    <definedName name="_xlnm._FilterDatabase" localSheetId="2" hidden="1">Entrées!$A$3:$H$18</definedName>
    <definedName name="_xlnm._FilterDatabase" localSheetId="5" hidden="1">Fournisseurs!$A$3:$D$11</definedName>
    <definedName name="_xlnm._FilterDatabase" localSheetId="1" hidden="1">Inventaire!$A$3:$J$17</definedName>
    <definedName name="_xlnm._FilterDatabase" localSheetId="3" hidden="1">Sorties!$A$3:$E$16</definedName>
    <definedName name="_xlnm._FilterDatabase" localSheetId="4" hidden="1">Techniciens!$A$3:$C$16</definedName>
    <definedName name="Afficher_entêtes">Paramètres!$B$18</definedName>
    <definedName name="Afficher_feuilles">Paramètres!$B$17</definedName>
    <definedName name="Afficher_formules">Paramètres!$B$16</definedName>
    <definedName name="Appliquer_plein_écran">Paramètres!$B$15</definedName>
    <definedName name="Catégories">Catégories!$A$3:$C$11</definedName>
    <definedName name="Cellule_Travail">Paramètres!$B$4</definedName>
    <definedName name="Entrées">Entrées!$A$3:$H$18</definedName>
    <definedName name="Fournisseurs">Fournisseurs!$A$3:$D$12</definedName>
    <definedName name="Inventaire">Inventaire!$B$3:$J$17</definedName>
    <definedName name="Liste_Catégories">OFFSET(Catégories!$A$3,,,COUNTA(Catégories!$A:$A)-1,)</definedName>
    <definedName name="Liste_Fournisseurs">OFFSET(Fournisseurs!$A$3,,,COUNTA(Fournisseurs!$A:$A)-1,)</definedName>
    <definedName name="Liste_Pièces">OFFSET(Inventaire!$A$3,,,COUNTA(Inventaire!$A:$A)-1,)</definedName>
    <definedName name="Liste_Techniciens">OFFSET(Techniciens!$A$3,,,COUNTA(Techniciens!$A:$A)-1,)</definedName>
    <definedName name="Pièces">Inventaire!$A$3:$J$17</definedName>
    <definedName name="Raison_Sociale">Paramètres!$B$1</definedName>
    <definedName name="Sorties">Sorties!$A$3:$E$17</definedName>
    <definedName name="Techniciens">Techniciens!$A$3:$C$17</definedName>
    <definedName name="Titre">Paramètres!$B$2</definedName>
    <definedName name="VD_Catégorie">Paramètres!$B$12</definedName>
    <definedName name="VD_Catégorie_Index">Paramètres!$C$12</definedName>
    <definedName name="VD_Fournisseur">Paramètres!$B$10</definedName>
    <definedName name="VD_Fournisseur_Index">Paramètres!$C$10</definedName>
    <definedName name="VD_Pièce">Paramètres!$B$9</definedName>
    <definedName name="VD_Pièce_Index">Paramètres!$C$9</definedName>
    <definedName name="VD_Technicien">Paramètres!$B$11</definedName>
    <definedName name="VD_Technicien_Index">Paramètres!$C$11</definedName>
  </definedNames>
  <calcPr calcId="152511"/>
  <pivotCaches>
    <pivotCache cacheId="5" r:id="rId10"/>
    <pivotCache cacheId="13" r:id="rId11"/>
    <pivotCache cacheId="17" r:id="rId12"/>
  </pivotCaches>
</workbook>
</file>

<file path=xl/calcChain.xml><?xml version="1.0" encoding="utf-8"?>
<calcChain xmlns="http://schemas.openxmlformats.org/spreadsheetml/2006/main">
  <c r="B4" i="17" l="1"/>
  <c r="J4" i="10" l="1"/>
  <c r="I4" i="10"/>
  <c r="B4" i="11"/>
  <c r="C5" i="12"/>
  <c r="B5" i="12"/>
  <c r="B10" i="13"/>
  <c r="B6" i="13"/>
  <c r="J9" i="10"/>
  <c r="I9" i="10"/>
  <c r="D4" i="10" l="1"/>
  <c r="B5" i="11" s="1"/>
  <c r="D9" i="10"/>
  <c r="G4" i="14" l="1"/>
  <c r="J5" i="10"/>
  <c r="I5" i="10"/>
  <c r="I6" i="10"/>
  <c r="J6" i="10"/>
  <c r="J8" i="10"/>
  <c r="D5" i="10" l="1"/>
  <c r="D6" i="10"/>
  <c r="J7" i="10"/>
  <c r="I7" i="10"/>
  <c r="G11" i="14"/>
  <c r="G5" i="14"/>
  <c r="D7" i="10" l="1"/>
  <c r="B9" i="12"/>
  <c r="B8" i="12"/>
  <c r="B7" i="12"/>
  <c r="G14" i="14"/>
  <c r="G13" i="14"/>
  <c r="G12" i="14"/>
  <c r="G10" i="14"/>
  <c r="J11" i="10"/>
  <c r="I11" i="10"/>
  <c r="J16" i="10"/>
  <c r="I16" i="10"/>
  <c r="J15" i="10"/>
  <c r="I15" i="10"/>
  <c r="J14" i="10"/>
  <c r="I14" i="10"/>
  <c r="J13" i="10"/>
  <c r="I13" i="10"/>
  <c r="J12" i="10"/>
  <c r="I12" i="10"/>
  <c r="J10" i="10"/>
  <c r="I10" i="10"/>
  <c r="G7" i="14"/>
  <c r="B4" i="13"/>
  <c r="B5" i="13"/>
  <c r="D11" i="10" l="1"/>
  <c r="D16" i="10"/>
  <c r="D15" i="10"/>
  <c r="D14" i="10"/>
  <c r="D13" i="10"/>
  <c r="D12" i="10"/>
  <c r="D10" i="10"/>
  <c r="G17" i="14"/>
  <c r="I8" i="10"/>
  <c r="G16" i="14"/>
  <c r="C4" i="12"/>
  <c r="B4" i="12"/>
  <c r="D8" i="10" l="1"/>
  <c r="G15" i="14" l="1"/>
  <c r="G8" i="14"/>
  <c r="C8" i="12" s="1"/>
  <c r="B6" i="11" l="1"/>
  <c r="B11" i="12"/>
  <c r="C10" i="12"/>
  <c r="B10" i="12"/>
  <c r="C6" i="12"/>
  <c r="B6" i="12"/>
  <c r="B12" i="13"/>
  <c r="B11" i="13"/>
  <c r="B9" i="13"/>
  <c r="B8" i="13"/>
  <c r="B7" i="13"/>
  <c r="C11" i="17"/>
  <c r="C11" i="12"/>
  <c r="G9" i="14"/>
  <c r="C9" i="12" s="1"/>
  <c r="G6" i="14"/>
  <c r="C7" i="12" s="1"/>
  <c r="C12" i="17"/>
  <c r="C10" i="17"/>
  <c r="B10" i="11" l="1"/>
  <c r="B9" i="11"/>
  <c r="C9" i="17"/>
  <c r="B7" i="11" l="1"/>
  <c r="C4" i="16"/>
  <c r="C3" i="16"/>
  <c r="B14" i="13" l="1"/>
  <c r="B13" i="13"/>
  <c r="B16" i="13"/>
  <c r="B15" i="13"/>
  <c r="G1" i="14" l="1"/>
  <c r="C1" i="12"/>
  <c r="C1" i="10" l="1"/>
  <c r="D1" i="15"/>
  <c r="E1" i="14"/>
  <c r="I1" i="10" l="1"/>
  <c r="B1" i="12"/>
  <c r="J1" i="10"/>
  <c r="B1" i="13"/>
  <c r="B8" i="11" l="1"/>
  <c r="D1" i="10"/>
  <c r="B1" i="11" l="1"/>
</calcChain>
</file>

<file path=xl/sharedStrings.xml><?xml version="1.0" encoding="utf-8"?>
<sst xmlns="http://schemas.openxmlformats.org/spreadsheetml/2006/main" count="290" uniqueCount="117">
  <si>
    <t>CONTENANCE</t>
  </si>
  <si>
    <t>LOT</t>
  </si>
  <si>
    <t>Pièce</t>
  </si>
  <si>
    <t>CARACTERISTIQUE</t>
  </si>
  <si>
    <t>Fournisseur</t>
  </si>
  <si>
    <t>Technicien</t>
  </si>
  <si>
    <t/>
  </si>
  <si>
    <t>Louis</t>
  </si>
  <si>
    <t>Inventaire du stock</t>
  </si>
  <si>
    <t>Quantité</t>
  </si>
  <si>
    <t>Observations</t>
  </si>
  <si>
    <t>Entrées</t>
  </si>
  <si>
    <t>Sorties</t>
  </si>
  <si>
    <t>Stock actuel</t>
  </si>
  <si>
    <t>Stock initial</t>
  </si>
  <si>
    <t>Libellé</t>
  </si>
  <si>
    <t>Nombre de pièces</t>
  </si>
  <si>
    <t>Fichier des entrées de stock</t>
  </si>
  <si>
    <t>Date</t>
  </si>
  <si>
    <t>Référence commande</t>
  </si>
  <si>
    <t>IN15001</t>
  </si>
  <si>
    <t>PUHT</t>
  </si>
  <si>
    <t>Fichier des sorties de stock</t>
  </si>
  <si>
    <t>Chiffre d'affaire HT</t>
  </si>
  <si>
    <t>Montant HT</t>
  </si>
  <si>
    <t>IN15002</t>
  </si>
  <si>
    <t>Gérard</t>
  </si>
  <si>
    <t>Philippe</t>
  </si>
  <si>
    <t>Pierre</t>
  </si>
  <si>
    <t>Rose</t>
  </si>
  <si>
    <t>Raymond</t>
  </si>
  <si>
    <t>Sylvie</t>
  </si>
  <si>
    <t>Dominique</t>
  </si>
  <si>
    <t>Simon</t>
  </si>
  <si>
    <t>Hewlett-Packard</t>
  </si>
  <si>
    <t>Lenovo</t>
  </si>
  <si>
    <t>IBM</t>
  </si>
  <si>
    <t>Acer</t>
  </si>
  <si>
    <t>Canon</t>
  </si>
  <si>
    <t>Kyocera</t>
  </si>
  <si>
    <t>Eaton</t>
  </si>
  <si>
    <t>Onduleur 1 Kva</t>
  </si>
  <si>
    <t>Environnement électrique</t>
  </si>
  <si>
    <t>Assemblage</t>
  </si>
  <si>
    <t>Imprimantes</t>
  </si>
  <si>
    <t>Cartouche Ultrium 4 To</t>
  </si>
  <si>
    <t>RAM 8 Go</t>
  </si>
  <si>
    <t>Carte-mère HP 12345</t>
  </si>
  <si>
    <t>Toner HP 1220 6000 copies</t>
  </si>
  <si>
    <t>Imprimante HP LJ 1220</t>
  </si>
  <si>
    <t>Imprimante HP LJ 2020</t>
  </si>
  <si>
    <t>Catégorie</t>
  </si>
  <si>
    <t>Consommables</t>
  </si>
  <si>
    <t>Raison sociale</t>
  </si>
  <si>
    <t>Titre</t>
  </si>
  <si>
    <t>Ma Petite Entreprise</t>
  </si>
  <si>
    <t>Gestion de stocks</t>
  </si>
  <si>
    <t>Cellule de travail :</t>
  </si>
  <si>
    <t>Valeurs par défaut dans les formulaires</t>
  </si>
  <si>
    <t>Personnalisation du classeur</t>
  </si>
  <si>
    <t>Appliquer plein écran ?</t>
  </si>
  <si>
    <t>non</t>
  </si>
  <si>
    <t>Afficher formules ?</t>
  </si>
  <si>
    <t>oui</t>
  </si>
  <si>
    <t>Afficher feuilles ?</t>
  </si>
  <si>
    <t>Afficher entêtes ?</t>
  </si>
  <si>
    <t>Tapis de souris bleu</t>
  </si>
  <si>
    <t>Accessoires</t>
  </si>
  <si>
    <t>BC16001</t>
  </si>
  <si>
    <t>Nombre de sorties</t>
  </si>
  <si>
    <t>Nombre d'entrées</t>
  </si>
  <si>
    <t>...</t>
  </si>
  <si>
    <t>Stocks actuels</t>
  </si>
  <si>
    <t>Inventaire par catégorie</t>
  </si>
  <si>
    <t>Quantités</t>
  </si>
  <si>
    <t>Total</t>
  </si>
  <si>
    <t>Années</t>
  </si>
  <si>
    <t>2015</t>
  </si>
  <si>
    <t>août</t>
  </si>
  <si>
    <t>2016</t>
  </si>
  <si>
    <t>févr</t>
  </si>
  <si>
    <t>Entrées par fournisseur (quantités)</t>
  </si>
  <si>
    <t>Entrées par fournisseur (montants)</t>
  </si>
  <si>
    <t>Montants HT</t>
  </si>
  <si>
    <t>Sorties par technicien (quantités)</t>
  </si>
  <si>
    <t>essai</t>
  </si>
  <si>
    <t>Fichier des techniciens</t>
  </si>
  <si>
    <t>Fichier des fournisseurs</t>
  </si>
  <si>
    <t>Fichier des catégories</t>
  </si>
  <si>
    <t>Seuil d'alerte</t>
  </si>
  <si>
    <t>Descriptif</t>
  </si>
  <si>
    <t>Stockage</t>
  </si>
  <si>
    <t>Grand Total</t>
  </si>
  <si>
    <t>gegbeheh</t>
  </si>
  <si>
    <t>2017</t>
  </si>
  <si>
    <t>?????</t>
  </si>
  <si>
    <t>TEST</t>
  </si>
  <si>
    <t>test</t>
  </si>
  <si>
    <t>TEST 2</t>
  </si>
  <si>
    <t>rwebwerb</t>
  </si>
  <si>
    <t>eehh</t>
  </si>
  <si>
    <t>ehh33</t>
  </si>
  <si>
    <t>Nouvelle pièce</t>
  </si>
  <si>
    <t>wefgeg</t>
  </si>
  <si>
    <t>wgg2</t>
  </si>
  <si>
    <t>gg234g3</t>
  </si>
  <si>
    <t>vbwvbw</t>
  </si>
  <si>
    <t>fqfq1f1</t>
  </si>
  <si>
    <t>qfqf</t>
  </si>
  <si>
    <t>Câble HDMI 5m</t>
  </si>
  <si>
    <t>wvww</t>
  </si>
  <si>
    <t>wgqg</t>
  </si>
  <si>
    <t>3gh3qhq</t>
  </si>
  <si>
    <t>Maxime</t>
  </si>
  <si>
    <t>Steg</t>
  </si>
  <si>
    <t>Blabla</t>
  </si>
  <si>
    <t>qfbibfiwbgi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</si>
</sst>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_-* #,##0\ _€_-;\-* #,##0\ _€_-;_-* &quot;-&quot;??\ _€_-;_-@_-"/>
    <numFmt numFmtId="167" formatCode="_-* #,##0.0000\ _€_-;\-* #,##0.0000\ _€_-;_-* &quot;-&quot;??\ _€_-;_-@_-"/>
    <numFmt numFmtId="168" formatCode="_-* #,##0.00\ [$€-40C]_-;\-* #,##0.00\ [$€-40C]_-;_-* &quot;-&quot;??\ [$€-40C]_-;_-@_-"/>
    <numFmt numFmtId="169" formatCode="#,##0\ &quot;€&quot;"/>
  </numFmts>
  <fonts count="20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2"/>
      <color theme="7" tint="-0.249977111117893"/>
      <name val="Broadway"/>
      <family val="5"/>
    </font>
    <font>
      <b/>
      <sz val="16"/>
      <color theme="5" tint="-0.499984740745262"/>
      <name val="Calibri"/>
      <family val="2"/>
      <scheme val="minor"/>
    </font>
    <font>
      <b/>
      <sz val="11"/>
      <color theme="5" tint="-0.499984740745262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sz val="16"/>
      <color theme="5" tint="-0.249977111117893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sz val="11"/>
      <color theme="4" tint="-0.499984740745262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0"/>
      <color theme="0"/>
      <name val="Arial"/>
      <family val="2"/>
    </font>
    <font>
      <u/>
      <sz val="11"/>
      <color theme="10"/>
      <name val="Calibri"/>
      <family val="2"/>
    </font>
    <font>
      <sz val="11"/>
      <color theme="1"/>
      <name val="Arial"/>
      <family val="2"/>
    </font>
    <font>
      <sz val="10"/>
      <color theme="5" tint="-0.499984740745262"/>
      <name val="Arial"/>
      <family val="2"/>
    </font>
    <font>
      <b/>
      <sz val="18"/>
      <color theme="4" tint="-0.499984740745262"/>
      <name val="Calibri"/>
      <family val="2"/>
      <scheme val="minor"/>
    </font>
    <font>
      <b/>
      <sz val="11"/>
      <color theme="4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164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0" fontId="15" fillId="0" borderId="0" applyNumberFormat="0" applyFill="0" applyBorder="0" applyAlignment="0" applyProtection="0">
      <alignment vertical="top"/>
      <protection locked="0"/>
    </xf>
  </cellStyleXfs>
  <cellXfs count="107">
    <xf numFmtId="0" fontId="0" fillId="0" borderId="0" xfId="0"/>
    <xf numFmtId="0" fontId="0" fillId="0" borderId="0" xfId="0" applyFill="1" applyBorder="1" applyAlignment="1">
      <alignment horizontal="center" vertical="center"/>
    </xf>
    <xf numFmtId="1" fontId="0" fillId="0" borderId="0" xfId="0" applyNumberFormat="1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0" fillId="0" borderId="0" xfId="0" quotePrefix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left" vertical="center"/>
    </xf>
    <xf numFmtId="0" fontId="3" fillId="0" borderId="0" xfId="0" applyFont="1"/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1" fontId="3" fillId="0" borderId="0" xfId="0" applyNumberFormat="1" applyFont="1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left" vertical="center"/>
    </xf>
    <xf numFmtId="0" fontId="3" fillId="2" borderId="0" xfId="0" applyFont="1" applyFill="1"/>
    <xf numFmtId="0" fontId="3" fillId="2" borderId="0" xfId="0" applyFont="1" applyFill="1" applyBorder="1" applyAlignment="1">
      <alignment horizontal="center" vertical="center"/>
    </xf>
    <xf numFmtId="1" fontId="3" fillId="2" borderId="0" xfId="0" applyNumberFormat="1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left" vertical="center"/>
    </xf>
    <xf numFmtId="166" fontId="3" fillId="2" borderId="0" xfId="2" applyNumberFormat="1" applyFont="1" applyFill="1"/>
    <xf numFmtId="166" fontId="0" fillId="3" borderId="0" xfId="2" applyNumberFormat="1" applyFont="1" applyFill="1" applyAlignment="1">
      <alignment horizontal="center"/>
    </xf>
    <xf numFmtId="166" fontId="0" fillId="0" borderId="0" xfId="2" applyNumberFormat="1" applyFont="1" applyAlignment="1">
      <alignment horizontal="center"/>
    </xf>
    <xf numFmtId="0" fontId="0" fillId="0" borderId="0" xfId="0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0" fillId="4" borderId="0" xfId="0" applyFill="1"/>
    <xf numFmtId="0" fontId="4" fillId="4" borderId="0" xfId="0" applyFont="1" applyFill="1"/>
    <xf numFmtId="0" fontId="5" fillId="2" borderId="0" xfId="0" applyFont="1" applyFill="1" applyBorder="1" applyAlignment="1">
      <alignment horizontal="left" vertical="center"/>
    </xf>
    <xf numFmtId="0" fontId="6" fillId="2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1" fontId="6" fillId="0" borderId="0" xfId="0" applyNumberFormat="1" applyFont="1" applyFill="1" applyBorder="1" applyAlignment="1">
      <alignment horizontal="center" vertical="center"/>
    </xf>
    <xf numFmtId="0" fontId="7" fillId="2" borderId="0" xfId="0" applyFont="1" applyFill="1" applyBorder="1" applyAlignment="1">
      <alignment horizontal="center" vertical="center"/>
    </xf>
    <xf numFmtId="0" fontId="7" fillId="3" borderId="0" xfId="0" applyFont="1" applyFill="1" applyBorder="1" applyAlignment="1">
      <alignment horizontal="center" vertical="center"/>
    </xf>
    <xf numFmtId="0" fontId="7" fillId="2" borderId="0" xfId="0" applyFont="1" applyFill="1" applyBorder="1" applyAlignment="1">
      <alignment horizontal="left" vertical="center"/>
    </xf>
    <xf numFmtId="0" fontId="7" fillId="0" borderId="0" xfId="0" applyFont="1" applyFill="1" applyBorder="1" applyAlignment="1">
      <alignment horizontal="center" vertical="center"/>
    </xf>
    <xf numFmtId="1" fontId="7" fillId="0" borderId="0" xfId="0" applyNumberFormat="1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top" wrapText="1"/>
    </xf>
    <xf numFmtId="0" fontId="8" fillId="2" borderId="0" xfId="0" applyFont="1" applyFill="1" applyBorder="1" applyAlignment="1">
      <alignment horizontal="left" vertical="center"/>
    </xf>
    <xf numFmtId="0" fontId="9" fillId="2" borderId="0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1" fontId="9" fillId="0" borderId="0" xfId="0" applyNumberFormat="1" applyFont="1" applyFill="1" applyBorder="1" applyAlignment="1">
      <alignment horizontal="center" vertical="center"/>
    </xf>
    <xf numFmtId="1" fontId="6" fillId="3" borderId="0" xfId="0" applyNumberFormat="1" applyFont="1" applyFill="1" applyBorder="1" applyAlignment="1">
      <alignment horizontal="center" vertical="center"/>
    </xf>
    <xf numFmtId="0" fontId="5" fillId="2" borderId="0" xfId="0" applyFont="1" applyFill="1" applyAlignment="1">
      <alignment horizontal="left"/>
    </xf>
    <xf numFmtId="0" fontId="6" fillId="3" borderId="0" xfId="0" applyFont="1" applyFill="1" applyAlignment="1">
      <alignment horizontal="center"/>
    </xf>
    <xf numFmtId="0" fontId="6" fillId="2" borderId="0" xfId="0" applyFont="1" applyFill="1"/>
    <xf numFmtId="0" fontId="6" fillId="0" borderId="0" xfId="0" applyFont="1"/>
    <xf numFmtId="0" fontId="7" fillId="0" borderId="0" xfId="0" applyFont="1" applyAlignment="1">
      <alignment vertical="top" wrapText="1"/>
    </xf>
    <xf numFmtId="0" fontId="7" fillId="0" borderId="0" xfId="0" applyFont="1"/>
    <xf numFmtId="0" fontId="3" fillId="0" borderId="0" xfId="0" applyFont="1" applyAlignment="1">
      <alignment vertical="top"/>
    </xf>
    <xf numFmtId="166" fontId="6" fillId="3" borderId="0" xfId="2" applyNumberFormat="1" applyFont="1" applyFill="1" applyAlignment="1">
      <alignment horizontal="center"/>
    </xf>
    <xf numFmtId="0" fontId="0" fillId="0" borderId="0" xfId="0" applyAlignment="1">
      <alignment vertical="top"/>
    </xf>
    <xf numFmtId="0" fontId="1" fillId="0" borderId="0" xfId="0" applyFont="1" applyAlignment="1" applyProtection="1">
      <alignment horizontal="left"/>
      <protection locked="0"/>
    </xf>
    <xf numFmtId="0" fontId="1" fillId="4" borderId="0" xfId="0" applyFont="1" applyFill="1" applyAlignment="1" applyProtection="1">
      <alignment vertical="top"/>
    </xf>
    <xf numFmtId="0" fontId="13" fillId="0" borderId="0" xfId="0" applyFont="1" applyFill="1" applyAlignment="1" applyProtection="1">
      <alignment horizontal="center"/>
      <protection locked="0"/>
    </xf>
    <xf numFmtId="0" fontId="7" fillId="5" borderId="0" xfId="0" applyFont="1" applyFill="1" applyBorder="1" applyAlignment="1">
      <alignment horizontal="left" vertical="top" wrapText="1"/>
    </xf>
    <xf numFmtId="1" fontId="7" fillId="5" borderId="0" xfId="0" applyNumberFormat="1" applyFont="1" applyFill="1" applyBorder="1" applyAlignment="1">
      <alignment horizontal="center" vertical="top" wrapText="1"/>
    </xf>
    <xf numFmtId="0" fontId="7" fillId="5" borderId="0" xfId="0" applyFont="1" applyFill="1" applyBorder="1" applyAlignment="1">
      <alignment horizontal="center" vertical="top" wrapText="1"/>
    </xf>
    <xf numFmtId="0" fontId="0" fillId="5" borderId="0" xfId="0" applyFill="1" applyBorder="1" applyAlignment="1">
      <alignment horizontal="left" vertical="center"/>
    </xf>
    <xf numFmtId="1" fontId="0" fillId="5" borderId="0" xfId="0" applyNumberFormat="1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1" fontId="10" fillId="3" borderId="0" xfId="0" applyNumberFormat="1" applyFont="1" applyFill="1" applyBorder="1" applyAlignment="1">
      <alignment horizontal="center" vertical="center"/>
    </xf>
    <xf numFmtId="168" fontId="9" fillId="2" borderId="0" xfId="1" applyNumberFormat="1" applyFont="1" applyFill="1" applyBorder="1" applyAlignment="1">
      <alignment horizontal="right" vertical="center"/>
    </xf>
    <xf numFmtId="168" fontId="10" fillId="3" borderId="0" xfId="1" applyNumberFormat="1" applyFont="1" applyFill="1" applyBorder="1" applyAlignment="1">
      <alignment horizontal="center" vertical="center"/>
    </xf>
    <xf numFmtId="168" fontId="3" fillId="2" borderId="0" xfId="1" applyNumberFormat="1" applyFont="1" applyFill="1" applyBorder="1" applyAlignment="1">
      <alignment horizontal="right" vertical="center"/>
    </xf>
    <xf numFmtId="168" fontId="3" fillId="2" borderId="0" xfId="1" applyNumberFormat="1" applyFont="1" applyFill="1" applyBorder="1" applyAlignment="1">
      <alignment horizontal="center" vertical="center"/>
    </xf>
    <xf numFmtId="168" fontId="7" fillId="5" borderId="0" xfId="1" applyNumberFormat="1" applyFont="1" applyFill="1" applyBorder="1" applyAlignment="1">
      <alignment horizontal="center" vertical="top" wrapText="1"/>
    </xf>
    <xf numFmtId="168" fontId="0" fillId="0" borderId="0" xfId="1" applyNumberFormat="1" applyFont="1" applyFill="1" applyBorder="1" applyAlignment="1">
      <alignment horizontal="right" vertical="center"/>
    </xf>
    <xf numFmtId="168" fontId="0" fillId="3" borderId="0" xfId="1" applyNumberFormat="1" applyFont="1" applyFill="1" applyBorder="1" applyAlignment="1">
      <alignment horizontal="center" vertical="center"/>
    </xf>
    <xf numFmtId="168" fontId="0" fillId="5" borderId="0" xfId="1" applyNumberFormat="1" applyFont="1" applyFill="1" applyBorder="1" applyAlignment="1">
      <alignment horizontal="right" vertical="center"/>
    </xf>
    <xf numFmtId="168" fontId="0" fillId="5" borderId="0" xfId="1" applyNumberFormat="1" applyFont="1" applyFill="1" applyBorder="1" applyAlignment="1">
      <alignment horizontal="center" vertical="center"/>
    </xf>
    <xf numFmtId="168" fontId="0" fillId="0" borderId="0" xfId="1" applyNumberFormat="1" applyFont="1" applyFill="1" applyBorder="1" applyAlignment="1">
      <alignment horizontal="center" vertical="center"/>
    </xf>
    <xf numFmtId="0" fontId="1" fillId="5" borderId="0" xfId="0" applyFont="1" applyFill="1" applyProtection="1"/>
    <xf numFmtId="0" fontId="1" fillId="0" borderId="0" xfId="0" applyFont="1" applyProtection="1"/>
    <xf numFmtId="0" fontId="1" fillId="0" borderId="0" xfId="0" applyFont="1" applyAlignment="1" applyProtection="1">
      <alignment horizontal="left"/>
    </xf>
    <xf numFmtId="0" fontId="1" fillId="5" borderId="0" xfId="0" applyFont="1" applyFill="1" applyAlignment="1" applyProtection="1">
      <alignment horizontal="left"/>
    </xf>
    <xf numFmtId="0" fontId="1" fillId="3" borderId="0" xfId="0" applyFont="1" applyFill="1" applyProtection="1"/>
    <xf numFmtId="0" fontId="12" fillId="5" borderId="0" xfId="0" applyFont="1" applyFill="1" applyProtection="1"/>
    <xf numFmtId="167" fontId="14" fillId="0" borderId="0" xfId="2" applyNumberFormat="1" applyFont="1" applyProtection="1">
      <protection locked="0"/>
    </xf>
    <xf numFmtId="0" fontId="15" fillId="5" borderId="0" xfId="3" applyFill="1" applyBorder="1" applyAlignment="1" applyProtection="1">
      <alignment horizontal="left" vertical="top" wrapText="1"/>
    </xf>
    <xf numFmtId="168" fontId="6" fillId="3" borderId="0" xfId="1" applyNumberFormat="1" applyFont="1" applyFill="1" applyAlignment="1">
      <alignment horizontal="center"/>
    </xf>
    <xf numFmtId="168" fontId="3" fillId="2" borderId="0" xfId="1" applyNumberFormat="1" applyFont="1" applyFill="1" applyAlignment="1">
      <alignment horizontal="center"/>
    </xf>
    <xf numFmtId="168" fontId="0" fillId="3" borderId="0" xfId="1" applyNumberFormat="1" applyFont="1" applyFill="1" applyAlignment="1">
      <alignment horizontal="center"/>
    </xf>
    <xf numFmtId="168" fontId="0" fillId="0" borderId="0" xfId="1" applyNumberFormat="1" applyFont="1" applyAlignment="1">
      <alignment horizontal="center"/>
    </xf>
    <xf numFmtId="0" fontId="15" fillId="5" borderId="0" xfId="3" applyFill="1" applyBorder="1" applyAlignment="1" applyProtection="1">
      <alignment horizontal="center" vertical="top" wrapText="1"/>
    </xf>
    <xf numFmtId="0" fontId="15" fillId="5" borderId="0" xfId="3" applyFill="1" applyAlignment="1" applyProtection="1">
      <alignment horizontal="center" vertical="top" wrapText="1"/>
    </xf>
    <xf numFmtId="168" fontId="7" fillId="5" borderId="0" xfId="1" applyNumberFormat="1" applyFont="1" applyFill="1" applyAlignment="1">
      <alignment horizontal="center" vertical="top" wrapText="1"/>
    </xf>
    <xf numFmtId="0" fontId="11" fillId="5" borderId="0" xfId="0" applyFont="1" applyFill="1" applyBorder="1" applyAlignment="1">
      <alignment horizontal="left" vertical="center"/>
    </xf>
    <xf numFmtId="168" fontId="11" fillId="5" borderId="0" xfId="1" applyNumberFormat="1" applyFont="1" applyFill="1" applyBorder="1" applyAlignment="1">
      <alignment horizontal="center" vertical="center"/>
    </xf>
    <xf numFmtId="166" fontId="15" fillId="5" borderId="0" xfId="3" applyNumberFormat="1" applyFill="1" applyAlignment="1" applyProtection="1">
      <alignment horizontal="center" vertical="top" wrapText="1"/>
    </xf>
    <xf numFmtId="0" fontId="0" fillId="5" borderId="0" xfId="0" applyFill="1" applyBorder="1" applyAlignment="1">
      <alignment horizontal="left" vertical="top"/>
    </xf>
    <xf numFmtId="166" fontId="0" fillId="5" borderId="0" xfId="2" applyNumberFormat="1" applyFont="1" applyFill="1" applyBorder="1" applyAlignment="1">
      <alignment horizontal="left" vertical="top"/>
    </xf>
    <xf numFmtId="0" fontId="16" fillId="5" borderId="0" xfId="0" applyFont="1" applyFill="1" applyProtection="1"/>
    <xf numFmtId="0" fontId="16" fillId="0" borderId="0" xfId="0" applyFont="1" applyProtection="1">
      <protection locked="0"/>
    </xf>
    <xf numFmtId="0" fontId="16" fillId="0" borderId="0" xfId="0" applyFont="1" applyProtection="1"/>
    <xf numFmtId="0" fontId="17" fillId="0" borderId="0" xfId="0" applyFont="1" applyFill="1" applyAlignment="1" applyProtection="1">
      <alignment vertical="top"/>
      <protection locked="0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18" fillId="0" borderId="0" xfId="0" applyFont="1"/>
    <xf numFmtId="0" fontId="0" fillId="0" borderId="0" xfId="0" pivotButton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0" borderId="0" xfId="0" pivotButton="1" applyAlignment="1">
      <alignment vertical="top"/>
    </xf>
    <xf numFmtId="169" fontId="0" fillId="0" borderId="0" xfId="0" applyNumberFormat="1"/>
    <xf numFmtId="0" fontId="0" fillId="0" borderId="0" xfId="0" applyAlignment="1">
      <alignment horizontal="left" indent="1"/>
    </xf>
    <xf numFmtId="0" fontId="0" fillId="0" borderId="0" xfId="0" applyAlignment="1">
      <alignment vertical="center"/>
    </xf>
    <xf numFmtId="1" fontId="0" fillId="6" borderId="0" xfId="0" applyNumberFormat="1" applyFill="1" applyBorder="1" applyAlignment="1">
      <alignment horizontal="center" vertical="center"/>
    </xf>
    <xf numFmtId="0" fontId="19" fillId="5" borderId="0" xfId="0" applyFont="1" applyFill="1" applyBorder="1" applyAlignment="1">
      <alignment horizontal="left" vertical="top" wrapText="1"/>
    </xf>
    <xf numFmtId="1" fontId="19" fillId="5" borderId="0" xfId="0" applyNumberFormat="1" applyFont="1" applyFill="1" applyBorder="1" applyAlignment="1">
      <alignment horizontal="center" vertical="top" wrapText="1"/>
    </xf>
    <xf numFmtId="0" fontId="19" fillId="5" borderId="0" xfId="0" applyFont="1" applyFill="1" applyBorder="1" applyAlignment="1">
      <alignment horizontal="center" vertical="top" wrapText="1"/>
    </xf>
    <xf numFmtId="0" fontId="19" fillId="0" borderId="0" xfId="0" applyFont="1" applyFill="1" applyBorder="1" applyAlignment="1">
      <alignment horizontal="center" vertical="top" wrapText="1"/>
    </xf>
  </cellXfs>
  <cellStyles count="4">
    <cellStyle name="Comma" xfId="2" builtinId="3"/>
    <cellStyle name="Currency" xfId="1" builtinId="4"/>
    <cellStyle name="Hyperlink" xfId="3" builtinId="8"/>
    <cellStyle name="Normal" xfId="0" builtinId="0"/>
  </cellStyles>
  <dxfs count="82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169" formatCode="#,##0\ &quot;€&quot;"/>
    </dxf>
    <dxf>
      <alignment vertical="top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vertical="top" readingOrder="0"/>
    </dxf>
    <dxf>
      <alignment wrapText="1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top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wrapText="1" readingOrder="0"/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3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2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Param&#232;tres!A1"/><Relationship Id="rId3" Type="http://schemas.openxmlformats.org/officeDocument/2006/relationships/hyperlink" Target="#Inventaire!A1"/><Relationship Id="rId7" Type="http://schemas.openxmlformats.org/officeDocument/2006/relationships/hyperlink" Target="#Fournisseurs!A1"/><Relationship Id="rId2" Type="http://schemas.openxmlformats.org/officeDocument/2006/relationships/hyperlink" Target="#Cat&#233;gories!A1"/><Relationship Id="rId1" Type="http://schemas.openxmlformats.org/officeDocument/2006/relationships/image" Target="../media/image1.jpeg"/><Relationship Id="rId6" Type="http://schemas.openxmlformats.org/officeDocument/2006/relationships/hyperlink" Target="#Entr&#233;es!A1"/><Relationship Id="rId5" Type="http://schemas.openxmlformats.org/officeDocument/2006/relationships/hyperlink" Target="#Sorties!A1"/><Relationship Id="rId4" Type="http://schemas.openxmlformats.org/officeDocument/2006/relationships/hyperlink" Target="#Techniciens!A1"/><Relationship Id="rId9" Type="http://schemas.openxmlformats.org/officeDocument/2006/relationships/hyperlink" Target="#Statistiques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171450</xdr:colOff>
      <xdr:row>1</xdr:row>
      <xdr:rowOff>190500</xdr:rowOff>
    </xdr:from>
    <xdr:to>
      <xdr:col>1</xdr:col>
      <xdr:colOff>2828925</xdr:colOff>
      <xdr:row>4</xdr:row>
      <xdr:rowOff>828675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33450" y="590550"/>
          <a:ext cx="2657475" cy="1838325"/>
        </a:xfrm>
        <a:prstGeom prst="rect">
          <a:avLst/>
        </a:prstGeom>
        <a:solidFill>
          <a:srgbClr val="FFFFFF">
            <a:shade val="85000"/>
          </a:srgbClr>
        </a:solidFill>
        <a:ln w="190500" cap="sq">
          <a:solidFill>
            <a:srgbClr val="FFFFFF"/>
          </a:solidFill>
          <a:miter lim="800000"/>
        </a:ln>
        <a:effectLst>
          <a:outerShdw blurRad="65000" dist="50800" dir="12900000" kx="195000" ky="145000" algn="tl" rotWithShape="0">
            <a:srgbClr val="000000">
              <a:alpha val="30000"/>
            </a:srgbClr>
          </a:outerShdw>
          <a:reflection blurRad="6350" stA="50000" endA="295" endPos="92000" dist="101600" dir="5400000" sy="-100000" algn="bl" rotWithShape="0"/>
        </a:effectLst>
        <a:scene3d>
          <a:camera prst="orthographicFront">
            <a:rot lat="0" lon="0" rev="360000"/>
          </a:camera>
          <a:lightRig rig="twoPt" dir="t">
            <a:rot lat="0" lon="0" rev="7200000"/>
          </a:lightRig>
        </a:scene3d>
        <a:sp3d contourW="12700">
          <a:bevelT w="25400" h="19050"/>
          <a:contourClr>
            <a:srgbClr val="969696"/>
          </a:contourClr>
        </a:sp3d>
      </xdr:spPr>
    </xdr:pic>
    <xdr:clientData/>
  </xdr:twoCellAnchor>
  <xdr:twoCellAnchor>
    <xdr:from>
      <xdr:col>3</xdr:col>
      <xdr:colOff>657224</xdr:colOff>
      <xdr:row>4</xdr:row>
      <xdr:rowOff>657225</xdr:rowOff>
    </xdr:from>
    <xdr:to>
      <xdr:col>5</xdr:col>
      <xdr:colOff>323849</xdr:colOff>
      <xdr:row>4</xdr:row>
      <xdr:rowOff>1162050</xdr:rowOff>
    </xdr:to>
    <xdr:sp macro="" textlink="">
      <xdr:nvSpPr>
        <xdr:cNvPr id="8" name="Rectangle à coins arrondis 7">
          <a:hlinkClick xmlns:r="http://schemas.openxmlformats.org/officeDocument/2006/relationships" r:id="rId2"/>
        </xdr:cNvPr>
        <xdr:cNvSpPr/>
      </xdr:nvSpPr>
      <xdr:spPr>
        <a:xfrm>
          <a:off x="5362574" y="2257425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Catégories</a:t>
          </a:r>
        </a:p>
      </xdr:txBody>
    </xdr:sp>
    <xdr:clientData/>
  </xdr:twoCellAnchor>
  <xdr:twoCellAnchor>
    <xdr:from>
      <xdr:col>5</xdr:col>
      <xdr:colOff>514349</xdr:colOff>
      <xdr:row>4</xdr:row>
      <xdr:rowOff>1962150</xdr:rowOff>
    </xdr:from>
    <xdr:to>
      <xdr:col>7</xdr:col>
      <xdr:colOff>180974</xdr:colOff>
      <xdr:row>4</xdr:row>
      <xdr:rowOff>2466975</xdr:rowOff>
    </xdr:to>
    <xdr:sp macro="[0]!Quitter" textlink="">
      <xdr:nvSpPr>
        <xdr:cNvPr id="10" name="Rectangle à coins arrondis 9"/>
        <xdr:cNvSpPr/>
      </xdr:nvSpPr>
      <xdr:spPr>
        <a:xfrm>
          <a:off x="6743699" y="3562350"/>
          <a:ext cx="1190625" cy="504825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Quitter</a:t>
          </a:r>
        </a:p>
      </xdr:txBody>
    </xdr:sp>
    <xdr:clientData/>
  </xdr:twoCellAnchor>
  <xdr:twoCellAnchor>
    <xdr:from>
      <xdr:col>2</xdr:col>
      <xdr:colOff>9524</xdr:colOff>
      <xdr:row>4</xdr:row>
      <xdr:rowOff>647700</xdr:rowOff>
    </xdr:from>
    <xdr:to>
      <xdr:col>3</xdr:col>
      <xdr:colOff>438149</xdr:colOff>
      <xdr:row>4</xdr:row>
      <xdr:rowOff>1152525</xdr:rowOff>
    </xdr:to>
    <xdr:sp macro="" textlink="">
      <xdr:nvSpPr>
        <xdr:cNvPr id="11" name="Rectangle à coins arrondis 10">
          <a:hlinkClick xmlns:r="http://schemas.openxmlformats.org/officeDocument/2006/relationships" r:id="rId3"/>
        </xdr:cNvPr>
        <xdr:cNvSpPr/>
      </xdr:nvSpPr>
      <xdr:spPr>
        <a:xfrm>
          <a:off x="3952874" y="2247900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Inventaire</a:t>
          </a:r>
        </a:p>
      </xdr:txBody>
    </xdr:sp>
    <xdr:clientData/>
  </xdr:twoCellAnchor>
  <xdr:twoCellAnchor>
    <xdr:from>
      <xdr:col>3</xdr:col>
      <xdr:colOff>628649</xdr:colOff>
      <xdr:row>4</xdr:row>
      <xdr:rowOff>1314450</xdr:rowOff>
    </xdr:from>
    <xdr:to>
      <xdr:col>5</xdr:col>
      <xdr:colOff>295274</xdr:colOff>
      <xdr:row>4</xdr:row>
      <xdr:rowOff>1819275</xdr:rowOff>
    </xdr:to>
    <xdr:sp macro="" textlink="">
      <xdr:nvSpPr>
        <xdr:cNvPr id="12" name="Rectangle à coins arrondis 11">
          <a:hlinkClick xmlns:r="http://schemas.openxmlformats.org/officeDocument/2006/relationships" r:id="rId4"/>
        </xdr:cNvPr>
        <xdr:cNvSpPr/>
      </xdr:nvSpPr>
      <xdr:spPr>
        <a:xfrm>
          <a:off x="5333999" y="2914650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Techniciens</a:t>
          </a:r>
        </a:p>
      </xdr:txBody>
    </xdr:sp>
    <xdr:clientData/>
  </xdr:twoCellAnchor>
  <xdr:twoCellAnchor>
    <xdr:from>
      <xdr:col>2</xdr:col>
      <xdr:colOff>9524</xdr:colOff>
      <xdr:row>4</xdr:row>
      <xdr:rowOff>1952625</xdr:rowOff>
    </xdr:from>
    <xdr:to>
      <xdr:col>3</xdr:col>
      <xdr:colOff>438149</xdr:colOff>
      <xdr:row>4</xdr:row>
      <xdr:rowOff>2457450</xdr:rowOff>
    </xdr:to>
    <xdr:sp macro="" textlink="">
      <xdr:nvSpPr>
        <xdr:cNvPr id="13" name="Rectangle à coins arrondis 12">
          <a:hlinkClick xmlns:r="http://schemas.openxmlformats.org/officeDocument/2006/relationships" r:id="rId5"/>
        </xdr:cNvPr>
        <xdr:cNvSpPr/>
      </xdr:nvSpPr>
      <xdr:spPr>
        <a:xfrm>
          <a:off x="3952874" y="3552825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Sorties</a:t>
          </a:r>
        </a:p>
      </xdr:txBody>
    </xdr:sp>
    <xdr:clientData/>
  </xdr:twoCellAnchor>
  <xdr:twoCellAnchor>
    <xdr:from>
      <xdr:col>2</xdr:col>
      <xdr:colOff>9524</xdr:colOff>
      <xdr:row>4</xdr:row>
      <xdr:rowOff>1295400</xdr:rowOff>
    </xdr:from>
    <xdr:to>
      <xdr:col>3</xdr:col>
      <xdr:colOff>438149</xdr:colOff>
      <xdr:row>4</xdr:row>
      <xdr:rowOff>1800225</xdr:rowOff>
    </xdr:to>
    <xdr:sp macro="" textlink="">
      <xdr:nvSpPr>
        <xdr:cNvPr id="14" name="Rectangle à coins arrondis 13">
          <a:hlinkClick xmlns:r="http://schemas.openxmlformats.org/officeDocument/2006/relationships" r:id="rId6"/>
        </xdr:cNvPr>
        <xdr:cNvSpPr/>
      </xdr:nvSpPr>
      <xdr:spPr>
        <a:xfrm>
          <a:off x="3952874" y="2895600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Entrées</a:t>
          </a:r>
        </a:p>
        <a:p>
          <a:pPr algn="ctr"/>
          <a:endParaRPr lang="fr-FR" sz="1400"/>
        </a:p>
      </xdr:txBody>
    </xdr:sp>
    <xdr:clientData/>
  </xdr:twoCellAnchor>
  <xdr:twoCellAnchor>
    <xdr:from>
      <xdr:col>3</xdr:col>
      <xdr:colOff>647699</xdr:colOff>
      <xdr:row>4</xdr:row>
      <xdr:rowOff>1952625</xdr:rowOff>
    </xdr:from>
    <xdr:to>
      <xdr:col>5</xdr:col>
      <xdr:colOff>314324</xdr:colOff>
      <xdr:row>4</xdr:row>
      <xdr:rowOff>2457450</xdr:rowOff>
    </xdr:to>
    <xdr:sp macro="" textlink="">
      <xdr:nvSpPr>
        <xdr:cNvPr id="15" name="Rectangle à coins arrondis 14">
          <a:hlinkClick xmlns:r="http://schemas.openxmlformats.org/officeDocument/2006/relationships" r:id="rId7"/>
        </xdr:cNvPr>
        <xdr:cNvSpPr/>
      </xdr:nvSpPr>
      <xdr:spPr>
        <a:xfrm>
          <a:off x="5353049" y="3552825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Fournisseurs</a:t>
          </a:r>
        </a:p>
      </xdr:txBody>
    </xdr:sp>
    <xdr:clientData/>
  </xdr:twoCellAnchor>
  <xdr:twoCellAnchor>
    <xdr:from>
      <xdr:col>5</xdr:col>
      <xdr:colOff>504824</xdr:colOff>
      <xdr:row>4</xdr:row>
      <xdr:rowOff>1323975</xdr:rowOff>
    </xdr:from>
    <xdr:to>
      <xdr:col>7</xdr:col>
      <xdr:colOff>171449</xdr:colOff>
      <xdr:row>4</xdr:row>
      <xdr:rowOff>1828800</xdr:rowOff>
    </xdr:to>
    <xdr:sp macro="" textlink="">
      <xdr:nvSpPr>
        <xdr:cNvPr id="16" name="Rectangle à coins arrondis 15">
          <a:hlinkClick xmlns:r="http://schemas.openxmlformats.org/officeDocument/2006/relationships" r:id="rId8"/>
        </xdr:cNvPr>
        <xdr:cNvSpPr/>
      </xdr:nvSpPr>
      <xdr:spPr>
        <a:xfrm>
          <a:off x="6734174" y="2924175"/>
          <a:ext cx="1190625" cy="504825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Paramètres</a:t>
          </a:r>
        </a:p>
      </xdr:txBody>
    </xdr:sp>
    <xdr:clientData/>
  </xdr:twoCellAnchor>
  <xdr:twoCellAnchor>
    <xdr:from>
      <xdr:col>5</xdr:col>
      <xdr:colOff>504824</xdr:colOff>
      <xdr:row>4</xdr:row>
      <xdr:rowOff>657225</xdr:rowOff>
    </xdr:from>
    <xdr:to>
      <xdr:col>7</xdr:col>
      <xdr:colOff>171449</xdr:colOff>
      <xdr:row>4</xdr:row>
      <xdr:rowOff>1162050</xdr:rowOff>
    </xdr:to>
    <xdr:sp macro="" textlink="">
      <xdr:nvSpPr>
        <xdr:cNvPr id="17" name="Rectangle à coins arrondis 16">
          <a:hlinkClick xmlns:r="http://schemas.openxmlformats.org/officeDocument/2006/relationships" r:id="rId9"/>
        </xdr:cNvPr>
        <xdr:cNvSpPr/>
      </xdr:nvSpPr>
      <xdr:spPr>
        <a:xfrm>
          <a:off x="6734174" y="2257425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Statistiques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114300</xdr:colOff>
      <xdr:row>1</xdr:row>
      <xdr:rowOff>47625</xdr:rowOff>
    </xdr:from>
    <xdr:to>
      <xdr:col>0</xdr:col>
      <xdr:colOff>561975</xdr:colOff>
      <xdr:row>1</xdr:row>
      <xdr:rowOff>498848</xdr:rowOff>
    </xdr:to>
    <xdr:sp macro="[0]!Feuil8.Afficher_Form_Ajout_Pièces" textlink="">
      <xdr:nvSpPr>
        <xdr:cNvPr id="21" name="Rectangle à coins arrondis 20"/>
        <xdr:cNvSpPr/>
      </xdr:nvSpPr>
      <xdr:spPr>
        <a:xfrm>
          <a:off x="114300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1670958</xdr:colOff>
      <xdr:row>1</xdr:row>
      <xdr:rowOff>47625</xdr:rowOff>
    </xdr:from>
    <xdr:to>
      <xdr:col>1</xdr:col>
      <xdr:colOff>196283</xdr:colOff>
      <xdr:row>1</xdr:row>
      <xdr:rowOff>498848</xdr:rowOff>
    </xdr:to>
    <xdr:sp macro="[0]!Feuil8.Supprimer_Pièces" textlink="">
      <xdr:nvSpPr>
        <xdr:cNvPr id="22" name="Rectangle à coins arrondis 21"/>
        <xdr:cNvSpPr/>
      </xdr:nvSpPr>
      <xdr:spPr>
        <a:xfrm>
          <a:off x="1670958" y="31432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628650</xdr:colOff>
      <xdr:row>1</xdr:row>
      <xdr:rowOff>47625</xdr:rowOff>
    </xdr:from>
    <xdr:to>
      <xdr:col>0</xdr:col>
      <xdr:colOff>1076325</xdr:colOff>
      <xdr:row>1</xdr:row>
      <xdr:rowOff>498848</xdr:rowOff>
    </xdr:to>
    <xdr:sp macro="[0]!Feuil8.Afficher_Form_Modif_Pièces" textlink="">
      <xdr:nvSpPr>
        <xdr:cNvPr id="23" name="Rectangle à coins arrondis 22"/>
        <xdr:cNvSpPr/>
      </xdr:nvSpPr>
      <xdr:spPr>
        <a:xfrm>
          <a:off x="628650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1144419</xdr:colOff>
      <xdr:row>1</xdr:row>
      <xdr:rowOff>47625</xdr:rowOff>
    </xdr:from>
    <xdr:to>
      <xdr:col>0</xdr:col>
      <xdr:colOff>1592094</xdr:colOff>
      <xdr:row>1</xdr:row>
      <xdr:rowOff>498848</xdr:rowOff>
    </xdr:to>
    <xdr:sp macro="[0]!Feuil8.Trier_Pièces" textlink="">
      <xdr:nvSpPr>
        <xdr:cNvPr id="24" name="Rectangle à coins arrondis 23"/>
        <xdr:cNvSpPr/>
      </xdr:nvSpPr>
      <xdr:spPr>
        <a:xfrm>
          <a:off x="1144419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1</xdr:col>
      <xdr:colOff>293105</xdr:colOff>
      <xdr:row>1</xdr:row>
      <xdr:rowOff>48904</xdr:rowOff>
    </xdr:from>
    <xdr:to>
      <xdr:col>1</xdr:col>
      <xdr:colOff>739673</xdr:colOff>
      <xdr:row>1</xdr:row>
      <xdr:rowOff>507355</xdr:rowOff>
    </xdr:to>
    <xdr:sp macro="" textlink="">
      <xdr:nvSpPr>
        <xdr:cNvPr id="25" name="Bouton_Accueil">
          <a:hlinkClick xmlns:r="http://schemas.openxmlformats.org/officeDocument/2006/relationships" r:id="rId1" tooltip="Accueil"/>
        </xdr:cNvPr>
        <xdr:cNvSpPr/>
      </xdr:nvSpPr>
      <xdr:spPr>
        <a:xfrm>
          <a:off x="2217155" y="31560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814554</xdr:colOff>
      <xdr:row>1</xdr:row>
      <xdr:rowOff>52271</xdr:rowOff>
    </xdr:from>
    <xdr:to>
      <xdr:col>1</xdr:col>
      <xdr:colOff>1265356</xdr:colOff>
      <xdr:row>1</xdr:row>
      <xdr:rowOff>510722</xdr:rowOff>
    </xdr:to>
    <xdr:sp macro="[0]!Enregistrer" textlink="">
      <xdr:nvSpPr>
        <xdr:cNvPr id="26" name="Bouton_Accueil"/>
        <xdr:cNvSpPr/>
      </xdr:nvSpPr>
      <xdr:spPr>
        <a:xfrm>
          <a:off x="2738604" y="31897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161925</xdr:colOff>
      <xdr:row>1</xdr:row>
      <xdr:rowOff>66675</xdr:rowOff>
    </xdr:from>
    <xdr:to>
      <xdr:col>0</xdr:col>
      <xdr:colOff>609600</xdr:colOff>
      <xdr:row>1</xdr:row>
      <xdr:rowOff>517898</xdr:rowOff>
    </xdr:to>
    <xdr:sp macro="[0]!Feuil11.Afficher_Form_Ajout_Entrées" textlink="">
      <xdr:nvSpPr>
        <xdr:cNvPr id="6" name="Rectangle à coins arrondis 5"/>
        <xdr:cNvSpPr/>
      </xdr:nvSpPr>
      <xdr:spPr>
        <a:xfrm>
          <a:off x="161925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2</xdr:col>
      <xdr:colOff>13608</xdr:colOff>
      <xdr:row>1</xdr:row>
      <xdr:rowOff>66675</xdr:rowOff>
    </xdr:from>
    <xdr:to>
      <xdr:col>2</xdr:col>
      <xdr:colOff>462983</xdr:colOff>
      <xdr:row>1</xdr:row>
      <xdr:rowOff>517898</xdr:rowOff>
    </xdr:to>
    <xdr:sp macro="[0]!Feuil11.Supprimer_Entrées" textlink="">
      <xdr:nvSpPr>
        <xdr:cNvPr id="7" name="Rectangle à coins arrondis 6"/>
        <xdr:cNvSpPr/>
      </xdr:nvSpPr>
      <xdr:spPr>
        <a:xfrm>
          <a:off x="1718583" y="33337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676275</xdr:colOff>
      <xdr:row>1</xdr:row>
      <xdr:rowOff>66675</xdr:rowOff>
    </xdr:from>
    <xdr:to>
      <xdr:col>1</xdr:col>
      <xdr:colOff>361950</xdr:colOff>
      <xdr:row>1</xdr:row>
      <xdr:rowOff>517898</xdr:rowOff>
    </xdr:to>
    <xdr:sp macro="[0]!Feuil11.Afficher_Form_Modif_Entrées" textlink="">
      <xdr:nvSpPr>
        <xdr:cNvPr id="8" name="Rectangle à coins arrondis 7"/>
        <xdr:cNvSpPr/>
      </xdr:nvSpPr>
      <xdr:spPr>
        <a:xfrm>
          <a:off x="676275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1</xdr:col>
      <xdr:colOff>430044</xdr:colOff>
      <xdr:row>1</xdr:row>
      <xdr:rowOff>66675</xdr:rowOff>
    </xdr:from>
    <xdr:to>
      <xdr:col>1</xdr:col>
      <xdr:colOff>877719</xdr:colOff>
      <xdr:row>1</xdr:row>
      <xdr:rowOff>517898</xdr:rowOff>
    </xdr:to>
    <xdr:sp macro="[0]!Feuil11.Trier_Entrées" textlink="">
      <xdr:nvSpPr>
        <xdr:cNvPr id="9" name="Rectangle à coins arrondis 8"/>
        <xdr:cNvSpPr/>
      </xdr:nvSpPr>
      <xdr:spPr>
        <a:xfrm>
          <a:off x="1192044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2</xdr:col>
      <xdr:colOff>559805</xdr:colOff>
      <xdr:row>1</xdr:row>
      <xdr:rowOff>67954</xdr:rowOff>
    </xdr:from>
    <xdr:to>
      <xdr:col>2</xdr:col>
      <xdr:colOff>1006373</xdr:colOff>
      <xdr:row>1</xdr:row>
      <xdr:rowOff>526405</xdr:rowOff>
    </xdr:to>
    <xdr:sp macro="" textlink="">
      <xdr:nvSpPr>
        <xdr:cNvPr id="10" name="Bouton_Accueil">
          <a:hlinkClick xmlns:r="http://schemas.openxmlformats.org/officeDocument/2006/relationships" r:id="rId1" tooltip="Accueil"/>
        </xdr:cNvPr>
        <xdr:cNvSpPr/>
      </xdr:nvSpPr>
      <xdr:spPr>
        <a:xfrm>
          <a:off x="2264780" y="33465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2</xdr:col>
      <xdr:colOff>1081254</xdr:colOff>
      <xdr:row>1</xdr:row>
      <xdr:rowOff>71321</xdr:rowOff>
    </xdr:from>
    <xdr:to>
      <xdr:col>2</xdr:col>
      <xdr:colOff>1532056</xdr:colOff>
      <xdr:row>1</xdr:row>
      <xdr:rowOff>529772</xdr:rowOff>
    </xdr:to>
    <xdr:sp macro="[0]!Enregistrer" textlink="">
      <xdr:nvSpPr>
        <xdr:cNvPr id="11" name="Bouton_Accueil"/>
        <xdr:cNvSpPr/>
      </xdr:nvSpPr>
      <xdr:spPr>
        <a:xfrm>
          <a:off x="2786229" y="33802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104775</xdr:colOff>
      <xdr:row>1</xdr:row>
      <xdr:rowOff>66675</xdr:rowOff>
    </xdr:from>
    <xdr:to>
      <xdr:col>0</xdr:col>
      <xdr:colOff>552450</xdr:colOff>
      <xdr:row>1</xdr:row>
      <xdr:rowOff>517898</xdr:rowOff>
    </xdr:to>
    <xdr:sp macro="[0]!Feuil12.Afficher_Form_Ajout_Sorties" textlink="">
      <xdr:nvSpPr>
        <xdr:cNvPr id="2" name="Rectangle à coins arrondis 1"/>
        <xdr:cNvSpPr/>
      </xdr:nvSpPr>
      <xdr:spPr>
        <a:xfrm>
          <a:off x="104775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1</xdr:col>
      <xdr:colOff>861333</xdr:colOff>
      <xdr:row>1</xdr:row>
      <xdr:rowOff>66675</xdr:rowOff>
    </xdr:from>
    <xdr:to>
      <xdr:col>1</xdr:col>
      <xdr:colOff>1310708</xdr:colOff>
      <xdr:row>1</xdr:row>
      <xdr:rowOff>517898</xdr:rowOff>
    </xdr:to>
    <xdr:sp macro="[0]!Feuil12.Supprimer_Sorties" textlink="">
      <xdr:nvSpPr>
        <xdr:cNvPr id="3" name="Rectangle à coins arrondis 2"/>
        <xdr:cNvSpPr/>
      </xdr:nvSpPr>
      <xdr:spPr>
        <a:xfrm>
          <a:off x="1661433" y="33337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619125</xdr:colOff>
      <xdr:row>1</xdr:row>
      <xdr:rowOff>66675</xdr:rowOff>
    </xdr:from>
    <xdr:to>
      <xdr:col>1</xdr:col>
      <xdr:colOff>266700</xdr:colOff>
      <xdr:row>1</xdr:row>
      <xdr:rowOff>517898</xdr:rowOff>
    </xdr:to>
    <xdr:sp macro="[0]!Feuil12.Afficher_Form_Modif_Sorties" textlink="">
      <xdr:nvSpPr>
        <xdr:cNvPr id="4" name="Rectangle à coins arrondis 3"/>
        <xdr:cNvSpPr/>
      </xdr:nvSpPr>
      <xdr:spPr>
        <a:xfrm>
          <a:off x="619125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1</xdr:col>
      <xdr:colOff>334794</xdr:colOff>
      <xdr:row>1</xdr:row>
      <xdr:rowOff>66675</xdr:rowOff>
    </xdr:from>
    <xdr:to>
      <xdr:col>1</xdr:col>
      <xdr:colOff>782469</xdr:colOff>
      <xdr:row>1</xdr:row>
      <xdr:rowOff>517898</xdr:rowOff>
    </xdr:to>
    <xdr:sp macro="[0]!Feuil12.Trier_Sorties" textlink="">
      <xdr:nvSpPr>
        <xdr:cNvPr id="5" name="Rectangle à coins arrondis 4"/>
        <xdr:cNvSpPr/>
      </xdr:nvSpPr>
      <xdr:spPr>
        <a:xfrm>
          <a:off x="1134894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1</xdr:col>
      <xdr:colOff>1407530</xdr:colOff>
      <xdr:row>1</xdr:row>
      <xdr:rowOff>67954</xdr:rowOff>
    </xdr:from>
    <xdr:to>
      <xdr:col>1</xdr:col>
      <xdr:colOff>1854098</xdr:colOff>
      <xdr:row>1</xdr:row>
      <xdr:rowOff>526405</xdr:rowOff>
    </xdr:to>
    <xdr:sp macro="" textlink="">
      <xdr:nvSpPr>
        <xdr:cNvPr id="6" name="Bouton_Accueil">
          <a:hlinkClick xmlns:r="http://schemas.openxmlformats.org/officeDocument/2006/relationships" r:id="rId1" tooltip="Accueil"/>
        </xdr:cNvPr>
        <xdr:cNvSpPr/>
      </xdr:nvSpPr>
      <xdr:spPr>
        <a:xfrm>
          <a:off x="2207630" y="33465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1928979</xdr:colOff>
      <xdr:row>1</xdr:row>
      <xdr:rowOff>71321</xdr:rowOff>
    </xdr:from>
    <xdr:to>
      <xdr:col>2</xdr:col>
      <xdr:colOff>169981</xdr:colOff>
      <xdr:row>1</xdr:row>
      <xdr:rowOff>529772</xdr:rowOff>
    </xdr:to>
    <xdr:sp macro="[0]!Enregistrer" textlink="">
      <xdr:nvSpPr>
        <xdr:cNvPr id="7" name="Bouton_Accueil"/>
        <xdr:cNvSpPr/>
      </xdr:nvSpPr>
      <xdr:spPr>
        <a:xfrm>
          <a:off x="2729079" y="33802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161925</xdr:colOff>
      <xdr:row>1</xdr:row>
      <xdr:rowOff>28575</xdr:rowOff>
    </xdr:from>
    <xdr:to>
      <xdr:col>0</xdr:col>
      <xdr:colOff>609600</xdr:colOff>
      <xdr:row>1</xdr:row>
      <xdr:rowOff>479798</xdr:rowOff>
    </xdr:to>
    <xdr:sp macro="[0]!Feuil4.Afficher_Form_Ajout_Techniciens" textlink="">
      <xdr:nvSpPr>
        <xdr:cNvPr id="2" name="Rectangle à coins arrondis 1"/>
        <xdr:cNvSpPr/>
      </xdr:nvSpPr>
      <xdr:spPr>
        <a:xfrm>
          <a:off x="161925" y="2952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1718583</xdr:colOff>
      <xdr:row>1</xdr:row>
      <xdr:rowOff>28575</xdr:rowOff>
    </xdr:from>
    <xdr:to>
      <xdr:col>0</xdr:col>
      <xdr:colOff>2167958</xdr:colOff>
      <xdr:row>1</xdr:row>
      <xdr:rowOff>479798</xdr:rowOff>
    </xdr:to>
    <xdr:sp macro="[0]!Feuil4.Supprimer_Techniciens" textlink="">
      <xdr:nvSpPr>
        <xdr:cNvPr id="3" name="Rectangle à coins arrondis 2"/>
        <xdr:cNvSpPr/>
      </xdr:nvSpPr>
      <xdr:spPr>
        <a:xfrm>
          <a:off x="1718583" y="29527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676275</xdr:colOff>
      <xdr:row>1</xdr:row>
      <xdr:rowOff>28575</xdr:rowOff>
    </xdr:from>
    <xdr:to>
      <xdr:col>0</xdr:col>
      <xdr:colOff>1123950</xdr:colOff>
      <xdr:row>1</xdr:row>
      <xdr:rowOff>479798</xdr:rowOff>
    </xdr:to>
    <xdr:sp macro="[0]!Feuil4.Afficher_Form_Modif_Techniciens" textlink="">
      <xdr:nvSpPr>
        <xdr:cNvPr id="4" name="Rectangle à coins arrondis 3"/>
        <xdr:cNvSpPr/>
      </xdr:nvSpPr>
      <xdr:spPr>
        <a:xfrm>
          <a:off x="676275" y="2952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1192044</xdr:colOff>
      <xdr:row>1</xdr:row>
      <xdr:rowOff>28575</xdr:rowOff>
    </xdr:from>
    <xdr:to>
      <xdr:col>0</xdr:col>
      <xdr:colOff>1639719</xdr:colOff>
      <xdr:row>1</xdr:row>
      <xdr:rowOff>479798</xdr:rowOff>
    </xdr:to>
    <xdr:sp macro="[0]!Feuil4.Trier_Techniciens" textlink="">
      <xdr:nvSpPr>
        <xdr:cNvPr id="5" name="Rectangle à coins arrondis 4"/>
        <xdr:cNvSpPr/>
      </xdr:nvSpPr>
      <xdr:spPr>
        <a:xfrm>
          <a:off x="1192044" y="2952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2264780</xdr:colOff>
      <xdr:row>1</xdr:row>
      <xdr:rowOff>29854</xdr:rowOff>
    </xdr:from>
    <xdr:to>
      <xdr:col>0</xdr:col>
      <xdr:colOff>2711348</xdr:colOff>
      <xdr:row>1</xdr:row>
      <xdr:rowOff>488305</xdr:rowOff>
    </xdr:to>
    <xdr:sp macro="" textlink="">
      <xdr:nvSpPr>
        <xdr:cNvPr id="6" name="Bouton_Accueil">
          <a:hlinkClick xmlns:r="http://schemas.openxmlformats.org/officeDocument/2006/relationships" r:id="rId1" tooltip="Accueil"/>
        </xdr:cNvPr>
        <xdr:cNvSpPr/>
      </xdr:nvSpPr>
      <xdr:spPr>
        <a:xfrm>
          <a:off x="2264780" y="29655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2786229</xdr:colOff>
      <xdr:row>1</xdr:row>
      <xdr:rowOff>33221</xdr:rowOff>
    </xdr:from>
    <xdr:to>
      <xdr:col>1</xdr:col>
      <xdr:colOff>131881</xdr:colOff>
      <xdr:row>1</xdr:row>
      <xdr:rowOff>491672</xdr:rowOff>
    </xdr:to>
    <xdr:sp macro="[0]!Enregistrer" textlink="">
      <xdr:nvSpPr>
        <xdr:cNvPr id="7" name="Bouton_Accueil"/>
        <xdr:cNvSpPr/>
      </xdr:nvSpPr>
      <xdr:spPr>
        <a:xfrm>
          <a:off x="2786229" y="29992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76200</xdr:colOff>
      <xdr:row>1</xdr:row>
      <xdr:rowOff>57150</xdr:rowOff>
    </xdr:from>
    <xdr:to>
      <xdr:col>0</xdr:col>
      <xdr:colOff>523875</xdr:colOff>
      <xdr:row>1</xdr:row>
      <xdr:rowOff>508373</xdr:rowOff>
    </xdr:to>
    <xdr:sp macro="[0]!Feuil9.Afficher_Form_Ajout_Fournisseurs" textlink="">
      <xdr:nvSpPr>
        <xdr:cNvPr id="2" name="Rectangle à coins arrondis 1"/>
        <xdr:cNvSpPr/>
      </xdr:nvSpPr>
      <xdr:spPr>
        <a:xfrm>
          <a:off x="76200" y="323850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1632858</xdr:colOff>
      <xdr:row>1</xdr:row>
      <xdr:rowOff>57150</xdr:rowOff>
    </xdr:from>
    <xdr:to>
      <xdr:col>0</xdr:col>
      <xdr:colOff>2082233</xdr:colOff>
      <xdr:row>1</xdr:row>
      <xdr:rowOff>508373</xdr:rowOff>
    </xdr:to>
    <xdr:sp macro="[0]!Feuil9.Supprimer_Fournisseurs" textlink="">
      <xdr:nvSpPr>
        <xdr:cNvPr id="3" name="Rectangle à coins arrondis 2"/>
        <xdr:cNvSpPr/>
      </xdr:nvSpPr>
      <xdr:spPr>
        <a:xfrm>
          <a:off x="1632858" y="323850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590550</xdr:colOff>
      <xdr:row>1</xdr:row>
      <xdr:rowOff>57150</xdr:rowOff>
    </xdr:from>
    <xdr:to>
      <xdr:col>0</xdr:col>
      <xdr:colOff>1038225</xdr:colOff>
      <xdr:row>1</xdr:row>
      <xdr:rowOff>508373</xdr:rowOff>
    </xdr:to>
    <xdr:sp macro="[0]!Feuil9.Afficher_Form_Modif_Fournisseurs" textlink="">
      <xdr:nvSpPr>
        <xdr:cNvPr id="4" name="Rectangle à coins arrondis 3"/>
        <xdr:cNvSpPr/>
      </xdr:nvSpPr>
      <xdr:spPr>
        <a:xfrm>
          <a:off x="590550" y="323850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1106319</xdr:colOff>
      <xdr:row>1</xdr:row>
      <xdr:rowOff>57150</xdr:rowOff>
    </xdr:from>
    <xdr:to>
      <xdr:col>0</xdr:col>
      <xdr:colOff>1553994</xdr:colOff>
      <xdr:row>1</xdr:row>
      <xdr:rowOff>508373</xdr:rowOff>
    </xdr:to>
    <xdr:sp macro="[0]!Feuil9.Trier_Fournisseurs" textlink="">
      <xdr:nvSpPr>
        <xdr:cNvPr id="5" name="Rectangle à coins arrondis 4"/>
        <xdr:cNvSpPr/>
      </xdr:nvSpPr>
      <xdr:spPr>
        <a:xfrm>
          <a:off x="1106319" y="323850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2179055</xdr:colOff>
      <xdr:row>1</xdr:row>
      <xdr:rowOff>58429</xdr:rowOff>
    </xdr:from>
    <xdr:to>
      <xdr:col>0</xdr:col>
      <xdr:colOff>2625623</xdr:colOff>
      <xdr:row>1</xdr:row>
      <xdr:rowOff>516880</xdr:rowOff>
    </xdr:to>
    <xdr:sp macro="" textlink="">
      <xdr:nvSpPr>
        <xdr:cNvPr id="6" name="Bouton_Accueil">
          <a:hlinkClick xmlns:r="http://schemas.openxmlformats.org/officeDocument/2006/relationships" r:id="rId1" tooltip="Accueil"/>
        </xdr:cNvPr>
        <xdr:cNvSpPr/>
      </xdr:nvSpPr>
      <xdr:spPr>
        <a:xfrm>
          <a:off x="2179055" y="325129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2700504</xdr:colOff>
      <xdr:row>1</xdr:row>
      <xdr:rowOff>61796</xdr:rowOff>
    </xdr:from>
    <xdr:to>
      <xdr:col>1</xdr:col>
      <xdr:colOff>46156</xdr:colOff>
      <xdr:row>1</xdr:row>
      <xdr:rowOff>520247</xdr:rowOff>
    </xdr:to>
    <xdr:sp macro="[0]!Enregistrer" textlink="">
      <xdr:nvSpPr>
        <xdr:cNvPr id="7" name="Bouton_Accueil"/>
        <xdr:cNvSpPr/>
      </xdr:nvSpPr>
      <xdr:spPr>
        <a:xfrm>
          <a:off x="2700504" y="328496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95250</xdr:colOff>
      <xdr:row>1</xdr:row>
      <xdr:rowOff>47625</xdr:rowOff>
    </xdr:from>
    <xdr:to>
      <xdr:col>0</xdr:col>
      <xdr:colOff>542925</xdr:colOff>
      <xdr:row>1</xdr:row>
      <xdr:rowOff>498848</xdr:rowOff>
    </xdr:to>
    <xdr:sp macro="[0]!Feuil10.Afficher_Form_Ajout_Catégories" textlink="">
      <xdr:nvSpPr>
        <xdr:cNvPr id="2" name="Rectangle à coins arrondis 1"/>
        <xdr:cNvSpPr/>
      </xdr:nvSpPr>
      <xdr:spPr>
        <a:xfrm>
          <a:off x="95250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1651908</xdr:colOff>
      <xdr:row>1</xdr:row>
      <xdr:rowOff>47625</xdr:rowOff>
    </xdr:from>
    <xdr:to>
      <xdr:col>0</xdr:col>
      <xdr:colOff>2101283</xdr:colOff>
      <xdr:row>1</xdr:row>
      <xdr:rowOff>498848</xdr:rowOff>
    </xdr:to>
    <xdr:sp macro="[0]!Feuil10.Supprimer_Catégories" textlink="">
      <xdr:nvSpPr>
        <xdr:cNvPr id="3" name="Rectangle à coins arrondis 2"/>
        <xdr:cNvSpPr/>
      </xdr:nvSpPr>
      <xdr:spPr>
        <a:xfrm>
          <a:off x="1651908" y="31432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609600</xdr:colOff>
      <xdr:row>1</xdr:row>
      <xdr:rowOff>47625</xdr:rowOff>
    </xdr:from>
    <xdr:to>
      <xdr:col>0</xdr:col>
      <xdr:colOff>1057275</xdr:colOff>
      <xdr:row>1</xdr:row>
      <xdr:rowOff>498848</xdr:rowOff>
    </xdr:to>
    <xdr:sp macro="[0]!Feuil10.Afficher_Form_Modif_Catégories" textlink="">
      <xdr:nvSpPr>
        <xdr:cNvPr id="4" name="Rectangle à coins arrondis 3"/>
        <xdr:cNvSpPr/>
      </xdr:nvSpPr>
      <xdr:spPr>
        <a:xfrm>
          <a:off x="609600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1125369</xdr:colOff>
      <xdr:row>1</xdr:row>
      <xdr:rowOff>47625</xdr:rowOff>
    </xdr:from>
    <xdr:to>
      <xdr:col>0</xdr:col>
      <xdr:colOff>1573044</xdr:colOff>
      <xdr:row>1</xdr:row>
      <xdr:rowOff>498848</xdr:rowOff>
    </xdr:to>
    <xdr:sp macro="[0]!Feuil10.Trier_Catégories" textlink="">
      <xdr:nvSpPr>
        <xdr:cNvPr id="5" name="Rectangle à coins arrondis 4"/>
        <xdr:cNvSpPr/>
      </xdr:nvSpPr>
      <xdr:spPr>
        <a:xfrm>
          <a:off x="1125369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2198105</xdr:colOff>
      <xdr:row>1</xdr:row>
      <xdr:rowOff>48904</xdr:rowOff>
    </xdr:from>
    <xdr:to>
      <xdr:col>0</xdr:col>
      <xdr:colOff>2644673</xdr:colOff>
      <xdr:row>1</xdr:row>
      <xdr:rowOff>507355</xdr:rowOff>
    </xdr:to>
    <xdr:sp macro="" textlink="">
      <xdr:nvSpPr>
        <xdr:cNvPr id="6" name="Bouton_Accueil">
          <a:hlinkClick xmlns:r="http://schemas.openxmlformats.org/officeDocument/2006/relationships" r:id="rId1" tooltip="Accueil"/>
        </xdr:cNvPr>
        <xdr:cNvSpPr/>
      </xdr:nvSpPr>
      <xdr:spPr>
        <a:xfrm>
          <a:off x="2198105" y="31560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2719554</xdr:colOff>
      <xdr:row>1</xdr:row>
      <xdr:rowOff>52271</xdr:rowOff>
    </xdr:from>
    <xdr:to>
      <xdr:col>1</xdr:col>
      <xdr:colOff>65206</xdr:colOff>
      <xdr:row>1</xdr:row>
      <xdr:rowOff>510722</xdr:rowOff>
    </xdr:to>
    <xdr:sp macro="[0]!Enregistrer" textlink="">
      <xdr:nvSpPr>
        <xdr:cNvPr id="7" name="Bouton_Accueil"/>
        <xdr:cNvSpPr/>
      </xdr:nvSpPr>
      <xdr:spPr>
        <a:xfrm>
          <a:off x="2719554" y="31897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457200</xdr:colOff>
      <xdr:row>0</xdr:row>
      <xdr:rowOff>85725</xdr:rowOff>
    </xdr:from>
    <xdr:to>
      <xdr:col>10</xdr:col>
      <xdr:colOff>903768</xdr:colOff>
      <xdr:row>0</xdr:row>
      <xdr:rowOff>508060</xdr:rowOff>
    </xdr:to>
    <xdr:sp macro="" textlink="">
      <xdr:nvSpPr>
        <xdr:cNvPr id="2" name="Bouton_Accueil">
          <a:hlinkClick xmlns:r="http://schemas.openxmlformats.org/officeDocument/2006/relationships" r:id="rId1" tooltip="Accueil"/>
        </xdr:cNvPr>
        <xdr:cNvSpPr/>
      </xdr:nvSpPr>
      <xdr:spPr>
        <a:xfrm>
          <a:off x="7858125" y="85725"/>
          <a:ext cx="446568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11</xdr:col>
      <xdr:colOff>45199</xdr:colOff>
      <xdr:row>0</xdr:row>
      <xdr:rowOff>89092</xdr:rowOff>
    </xdr:from>
    <xdr:to>
      <xdr:col>11</xdr:col>
      <xdr:colOff>496001</xdr:colOff>
      <xdr:row>0</xdr:row>
      <xdr:rowOff>511427</xdr:rowOff>
    </xdr:to>
    <xdr:sp macro="[0]!Enregistrer" textlink="">
      <xdr:nvSpPr>
        <xdr:cNvPr id="3" name="Bouton_Accueil"/>
        <xdr:cNvSpPr/>
      </xdr:nvSpPr>
      <xdr:spPr>
        <a:xfrm>
          <a:off x="8379574" y="89092"/>
          <a:ext cx="450802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276225</xdr:colOff>
      <xdr:row>0</xdr:row>
      <xdr:rowOff>142875</xdr:rowOff>
    </xdr:from>
    <xdr:to>
      <xdr:col>2</xdr:col>
      <xdr:colOff>722793</xdr:colOff>
      <xdr:row>2</xdr:row>
      <xdr:rowOff>165160</xdr:rowOff>
    </xdr:to>
    <xdr:sp macro="" textlink="">
      <xdr:nvSpPr>
        <xdr:cNvPr id="2" name="Bouton_Accueil">
          <a:hlinkClick xmlns:r="http://schemas.openxmlformats.org/officeDocument/2006/relationships" r:id="rId1" tooltip="Accueil"/>
        </xdr:cNvPr>
        <xdr:cNvSpPr/>
      </xdr:nvSpPr>
      <xdr:spPr>
        <a:xfrm>
          <a:off x="4238625" y="142875"/>
          <a:ext cx="446568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3</xdr:col>
      <xdr:colOff>35674</xdr:colOff>
      <xdr:row>0</xdr:row>
      <xdr:rowOff>146242</xdr:rowOff>
    </xdr:from>
    <xdr:to>
      <xdr:col>3</xdr:col>
      <xdr:colOff>486476</xdr:colOff>
      <xdr:row>2</xdr:row>
      <xdr:rowOff>168527</xdr:rowOff>
    </xdr:to>
    <xdr:sp macro="[0]!Enregistrer" textlink="">
      <xdr:nvSpPr>
        <xdr:cNvPr id="3" name="Bouton_Accueil"/>
        <xdr:cNvSpPr/>
      </xdr:nvSpPr>
      <xdr:spPr>
        <a:xfrm>
          <a:off x="4760074" y="146242"/>
          <a:ext cx="450802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  <xdr:oneCellAnchor>
    <xdr:from>
      <xdr:col>3</xdr:col>
      <xdr:colOff>600074</xdr:colOff>
      <xdr:row>0</xdr:row>
      <xdr:rowOff>152398</xdr:rowOff>
    </xdr:from>
    <xdr:ext cx="7134225" cy="4781551"/>
    <xdr:sp macro="" textlink="">
      <xdr:nvSpPr>
        <xdr:cNvPr id="5" name="ZoneTexte 4"/>
        <xdr:cNvSpPr txBox="1"/>
      </xdr:nvSpPr>
      <xdr:spPr>
        <a:xfrm>
          <a:off x="5324474" y="152398"/>
          <a:ext cx="7134225" cy="4781551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none" rtlCol="0" anchor="t">
          <a:noAutofit/>
        </a:bodyPr>
        <a:lstStyle/>
        <a:p>
          <a:r>
            <a:rPr lang="fr-FR" sz="1600" b="1"/>
            <a:t>Mode d'emploi du classeur :</a:t>
          </a:r>
          <a:r>
            <a:rPr lang="fr-FR" sz="1100"/>
            <a:t/>
          </a:r>
          <a:br>
            <a:rPr lang="fr-FR" sz="1100"/>
          </a:br>
          <a:r>
            <a:rPr lang="fr-FR" sz="1100"/>
            <a:t/>
          </a:r>
          <a:br>
            <a:rPr lang="fr-FR" sz="1100"/>
          </a:br>
          <a:r>
            <a:rPr lang="fr-FR" sz="1100" b="1"/>
            <a:t>1 - Sécurités</a:t>
          </a:r>
        </a:p>
        <a:p>
          <a:r>
            <a:rPr lang="fr-FR" sz="1100"/>
            <a:t>Le classeur est protégé, sans mot de passe. La structure ne doit pas être modifiée, sous peine d'affecter le </a:t>
          </a:r>
          <a:r>
            <a:rPr lang="fr-FR" sz="1100" baseline="0"/>
            <a:t> fonctionnement</a:t>
          </a:r>
          <a:br>
            <a:rPr lang="fr-FR" sz="1100" baseline="0"/>
          </a:br>
          <a:r>
            <a:rPr lang="fr-FR" sz="1100" baseline="0"/>
            <a:t>des macros. Il est déconseillé de modifier le nom des feuilles, des colonnes, etc. sans avoir des connaissances en VBA.</a:t>
          </a:r>
          <a:endParaRPr lang="fr-FR" sz="1100"/>
        </a:p>
        <a:p>
          <a:endParaRPr lang="fr-FR" sz="1100"/>
        </a:p>
        <a:p>
          <a:r>
            <a:rPr lang="fr-FR" sz="1100" b="1"/>
            <a:t>2 - Renseigner les tables de référence</a:t>
          </a:r>
        </a:p>
        <a:p>
          <a:r>
            <a:rPr lang="fr-FR" sz="1100"/>
            <a:t>Les tables de référence fournissent</a:t>
          </a:r>
          <a:r>
            <a:rPr lang="fr-FR" sz="1100" baseline="0"/>
            <a:t> les données aux listes déroulantes, dans les feuilles et dans les formulaires.</a:t>
          </a:r>
        </a:p>
        <a:p>
          <a:r>
            <a:rPr lang="fr-FR" sz="1100" baseline="0"/>
            <a:t>Les Catégories, les Fournisseurs, les Techniciens  doivent être renseignés pour pouvoir être disponibles dans ces listes.</a:t>
          </a:r>
        </a:p>
        <a:p>
          <a:endParaRPr lang="fr-FR" sz="1100" baseline="0"/>
        </a:p>
        <a:p>
          <a:r>
            <a:rPr lang="fr-FR" sz="1100" b="1" baseline="0"/>
            <a:t>3 - Renseigner les Paramètres</a:t>
          </a:r>
        </a:p>
        <a:p>
          <a:r>
            <a:rPr lang="fr-FR" sz="1100" baseline="0"/>
            <a:t>La Raison sociale, le Titre du classeur impactent la feuille Accueil et toutes les autres feuilles.</a:t>
          </a:r>
        </a:p>
        <a:p>
          <a:r>
            <a:rPr lang="fr-FR" sz="1100" baseline="0"/>
            <a:t>Après avoir renseigné les tables de référence, choisir également les valeurs par défaut : ces valeurs apparaissent  par </a:t>
          </a:r>
          <a:br>
            <a:rPr lang="fr-FR" sz="1100" baseline="0"/>
          </a:br>
          <a:r>
            <a:rPr lang="fr-FR" sz="1100" baseline="0"/>
            <a:t>défaut  dans les listes déroulantes. On choisira les valeurs les plus fréquentes.</a:t>
          </a:r>
          <a:br>
            <a:rPr lang="fr-FR" sz="1100" baseline="0"/>
          </a:br>
          <a:r>
            <a:rPr lang="fr-FR" sz="1100" baseline="0"/>
            <a:t>Les paramètres de personnalisation du classeur permettent de régler l'apparence des fenêtres et de différents éléments.</a:t>
          </a:r>
        </a:p>
        <a:p>
          <a:r>
            <a:rPr lang="fr-FR" sz="1100" baseline="0"/>
            <a:t> </a:t>
          </a:r>
        </a:p>
        <a:p>
          <a:r>
            <a:rPr lang="fr-FR" sz="1100" b="1"/>
            <a:t>4 - Renseigner l'inventaire</a:t>
          </a:r>
        </a:p>
        <a:p>
          <a:r>
            <a:rPr lang="fr-FR" sz="1100"/>
            <a:t>L'inventaire peut être saisi, avec le stock initial (le stock au moment du début de la gestion).</a:t>
          </a:r>
          <a:br>
            <a:rPr lang="fr-FR" sz="1100"/>
          </a:br>
          <a:r>
            <a:rPr lang="fr-FR" sz="1100"/>
            <a:t/>
          </a:r>
          <a:br>
            <a:rPr lang="fr-FR" sz="1100"/>
          </a:br>
          <a:r>
            <a:rPr lang="fr-FR" sz="1100" b="1"/>
            <a:t>5 - Renseigner</a:t>
          </a:r>
          <a:r>
            <a:rPr lang="fr-FR" sz="1100" b="1" baseline="0"/>
            <a:t> les Entrées et Sorties</a:t>
          </a:r>
        </a:p>
        <a:p>
          <a:r>
            <a:rPr lang="fr-FR" sz="1100" baseline="0"/>
            <a:t>Les Entrées sont attribuées à un Fournisseur, les Sorties à un Technicien. Les montants (Entrées) sont optionnels.</a:t>
          </a:r>
        </a:p>
        <a:p>
          <a:r>
            <a:rPr lang="fr-FR" sz="1100" baseline="0"/>
            <a:t>Les Entrées et les Sorties impactent évidemment le stock actuel (Inventaire). Les boutons ? des formulaires Entrées et </a:t>
          </a:r>
          <a:br>
            <a:rPr lang="fr-FR" sz="1100" baseline="0"/>
          </a:br>
          <a:r>
            <a:rPr lang="fr-FR" sz="1100" baseline="0"/>
            <a:t>Sorties permettent d'accéder à des recherches avancées pour les Pièces, les Fournisseurs, les Techniciens</a:t>
          </a:r>
          <a:br>
            <a:rPr lang="fr-FR" sz="1100" baseline="0"/>
          </a:br>
          <a:r>
            <a:rPr lang="fr-FR" sz="1100" baseline="0"/>
            <a:t/>
          </a:r>
          <a:br>
            <a:rPr lang="fr-FR" sz="1100" baseline="0"/>
          </a:br>
          <a:r>
            <a:rPr lang="fr-FR" sz="1100" b="1" baseline="0"/>
            <a:t>6 - Exploiter les Statistiques</a:t>
          </a:r>
          <a:r>
            <a:rPr lang="fr-FR" sz="1100" baseline="0"/>
            <a:t/>
          </a:r>
          <a:br>
            <a:rPr lang="fr-FR" sz="1100" baseline="0"/>
          </a:br>
          <a:r>
            <a:rPr lang="fr-FR" sz="1100" baseline="0"/>
            <a:t>Les statistiques sont des tableaux croisés dynamiques. On peut en créer autant que nécessaire, et modifier ceux existants.</a:t>
          </a:r>
          <a:endParaRPr lang="fr-FR" sz="1100"/>
        </a:p>
      </xdr:txBody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ORDAN Maxime" refreshedDate="42965.581763541668" createdVersion="4" refreshedVersion="5" minRefreshableVersion="3" recordCount="14">
  <cacheSource type="worksheet">
    <worksheetSource name="Pièces"/>
  </cacheSource>
  <cacheFields count="10">
    <cacheField name="Pièce" numFmtId="0">
      <sharedItems containsBlank="1"/>
    </cacheField>
    <cacheField name="Catégorie" numFmtId="0">
      <sharedItems containsBlank="1" count="7">
        <s v="TEST"/>
        <s v="Environnement électrique"/>
        <s v="Consommables"/>
        <s v="Accessoires"/>
        <s v="Assemblage"/>
        <s v="Imprimantes"/>
        <m/>
      </sharedItems>
    </cacheField>
    <cacheField name="Stock initial" numFmtId="1">
      <sharedItems containsString="0" containsBlank="1" containsNumber="1" containsInteger="1" minValue="1" maxValue="30"/>
    </cacheField>
    <cacheField name="Stock actuel" numFmtId="1">
      <sharedItems containsString="0" containsBlank="1" containsNumber="1" containsInteger="1" minValue="1" maxValue="212"/>
    </cacheField>
    <cacheField name="Seuil d'alerte" numFmtId="0">
      <sharedItems containsMixedTypes="1" containsNumber="1" containsInteger="1" minValue="0" maxValue="10"/>
    </cacheField>
    <cacheField name="Descriptif" numFmtId="0">
      <sharedItems containsBlank="1"/>
    </cacheField>
    <cacheField name="Stockage" numFmtId="0">
      <sharedItems containsBlank="1"/>
    </cacheField>
    <cacheField name="Observations" numFmtId="0">
      <sharedItems containsBlank="1"/>
    </cacheField>
    <cacheField name="Entrées" numFmtId="0">
      <sharedItems containsMixedTypes="1" containsNumber="1" containsInteger="1" minValue="0" maxValue="200"/>
    </cacheField>
    <cacheField name="Sorties" numFmtId="0">
      <sharedItems containsMixedTypes="1" containsNumber="1" containsInteger="1" minValue="0" maxValue="17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JORDAN Maxime" refreshedDate="42965.581763657407" createdVersion="4" refreshedVersion="5" minRefreshableVersion="3" recordCount="15">
  <cacheSource type="worksheet">
    <worksheetSource name="Entrées"/>
  </cacheSource>
  <cacheFields count="9">
    <cacheField name="Date" numFmtId="0">
      <sharedItems containsNonDate="0" containsDate="1" containsString="0" containsBlank="1" minDate="2015-08-13T00:00:00" maxDate="2017-08-19T00:00:00" count="6">
        <d v="2017-08-18T00:00:00"/>
        <d v="2017-08-16T00:00:00"/>
        <d v="2015-08-13T00:00:00"/>
        <d v="2016-02-13T00:00:00"/>
        <d v="2016-08-13T00:00:00"/>
        <m/>
      </sharedItems>
      <fieldGroup par="8" base="0">
        <rangePr groupBy="months" startDate="2015-08-13T00:00:00" endDate="2017-08-19T00:00:00"/>
        <groupItems count="14">
          <s v="(blank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9.08.2017"/>
        </groupItems>
      </fieldGroup>
    </cacheField>
    <cacheField name="Référence commande" numFmtId="0">
      <sharedItems containsBlank="1"/>
    </cacheField>
    <cacheField name="Pièce" numFmtId="0">
      <sharedItems containsBlank="1"/>
    </cacheField>
    <cacheField name="Fournisseur" numFmtId="0">
      <sharedItems containsBlank="1" count="9">
        <s v="Acer"/>
        <s v="Canon"/>
        <s v="Eaton"/>
        <s v="Hewlett-Packard"/>
        <s v="IBM"/>
        <s v="Lenovo"/>
        <s v="Steg"/>
        <m/>
        <s v="Belkin" u="1"/>
      </sharedItems>
    </cacheField>
    <cacheField name="Quantité" numFmtId="1">
      <sharedItems containsString="0" containsBlank="1" containsNumber="1" containsInteger="1" minValue="2" maxValue="200"/>
    </cacheField>
    <cacheField name="PUHT" numFmtId="168">
      <sharedItems containsString="0" containsBlank="1" containsNumber="1" minValue="0.75" maxValue="250"/>
    </cacheField>
    <cacheField name="Montant HT" numFmtId="168">
      <sharedItems containsString="0" containsBlank="1" containsNumber="1" containsInteger="1" minValue="5" maxValue="6250"/>
    </cacheField>
    <cacheField name="Observations" numFmtId="0">
      <sharedItems containsBlank="1"/>
    </cacheField>
    <cacheField name="Années" numFmtId="0" databaseField="0">
      <fieldGroup base="0">
        <rangePr groupBy="years" startDate="2015-08-13T00:00:00" endDate="2017-08-19T00:00:00"/>
        <groupItems count="5">
          <s v="&lt;13.08.2015"/>
          <s v="2015"/>
          <s v="2016"/>
          <s v="2017"/>
          <s v="&gt;19.08.2017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JORDAN Maxime" refreshedDate="42965.581763773145" createdVersion="4" refreshedVersion="5" minRefreshableVersion="3" recordCount="14">
  <cacheSource type="worksheet">
    <worksheetSource name="Sorties"/>
  </cacheSource>
  <cacheFields count="6">
    <cacheField name="Date" numFmtId="0">
      <sharedItems containsNonDate="0" containsDate="1" containsString="0" containsBlank="1" minDate="2015-08-13T00:00:00" maxDate="2017-08-19T00:00:00" count="5">
        <d v="2017-08-18T00:00:00"/>
        <d v="2017-08-16T00:00:00"/>
        <d v="2016-02-26T00:00:00"/>
        <d v="2015-08-13T00:00:00"/>
        <m/>
      </sharedItems>
      <fieldGroup par="5" base="0">
        <rangePr groupBy="months" startDate="2015-08-13T00:00:00" endDate="2017-08-19T00:00:00"/>
        <groupItems count="14">
          <s v="(blank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9.08.2017"/>
        </groupItems>
      </fieldGroup>
    </cacheField>
    <cacheField name="Pièce" numFmtId="0">
      <sharedItems containsBlank="1"/>
    </cacheField>
    <cacheField name="Technicien" numFmtId="0">
      <sharedItems containsBlank="1" count="10">
        <s v="Maxime"/>
        <s v="Dominique"/>
        <s v="Louis"/>
        <s v="essai"/>
        <s v="Rose"/>
        <s v="Pierre"/>
        <s v="Gérard"/>
        <m/>
        <s v="Michel" u="1"/>
        <s v="..." u="1"/>
      </sharedItems>
    </cacheField>
    <cacheField name="Quantité" numFmtId="1">
      <sharedItems containsString="0" containsBlank="1" containsNumber="1" containsInteger="1" minValue="1" maxValue="15"/>
    </cacheField>
    <cacheField name="Observations" numFmtId="0">
      <sharedItems containsBlank="1"/>
    </cacheField>
    <cacheField name="Années" numFmtId="0" databaseField="0">
      <fieldGroup base="0">
        <rangePr groupBy="years" startDate="2015-08-13T00:00:00" endDate="2017-08-19T00:00:00"/>
        <groupItems count="5">
          <s v="&lt;13.08.2015"/>
          <s v="2015"/>
          <s v="2016"/>
          <s v="2017"/>
          <s v="&gt;19.08.2017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">
  <r>
    <s v="qfbibfiwbgi"/>
    <x v="0"/>
    <n v="1"/>
    <n v="1"/>
    <n v="0"/>
    <m/>
    <m/>
    <m/>
    <n v="0"/>
    <n v="0"/>
  </r>
  <r>
    <s v="Nouvelle pièce"/>
    <x v="1"/>
    <n v="5"/>
    <n v="5"/>
    <n v="1"/>
    <s v="wefgeg"/>
    <s v="wgg2"/>
    <s v="gg234g3"/>
    <n v="0"/>
    <n v="0"/>
  </r>
  <r>
    <s v="TEST 2"/>
    <x v="2"/>
    <n v="16"/>
    <n v="2"/>
    <n v="1"/>
    <s v="rwebwerb"/>
    <s v="eehh"/>
    <s v="ehh33"/>
    <n v="3"/>
    <n v="17"/>
  </r>
  <r>
    <s v="TEST"/>
    <x v="3"/>
    <n v="13"/>
    <n v="8"/>
    <n v="1"/>
    <s v="test"/>
    <s v="test"/>
    <s v="test"/>
    <n v="0"/>
    <n v="5"/>
  </r>
  <r>
    <s v="Carte-mère HP 12345"/>
    <x v="4"/>
    <n v="15"/>
    <n v="56"/>
    <n v="10"/>
    <m/>
    <m/>
    <m/>
    <n v="45"/>
    <n v="4"/>
  </r>
  <r>
    <s v="Câble HDMI 5m"/>
    <x v="3"/>
    <n v="30"/>
    <n v="20"/>
    <n v="2"/>
    <s v="wvww"/>
    <s v="wgqg"/>
    <s v="3gh3qhq"/>
    <n v="2"/>
    <n v="12"/>
  </r>
  <r>
    <s v="Cartouche Ultrium 4 To"/>
    <x v="2"/>
    <n v="4"/>
    <n v="21"/>
    <n v="10"/>
    <m/>
    <m/>
    <m/>
    <n v="20"/>
    <n v="3"/>
  </r>
  <r>
    <s v="Imprimante HP LJ 1220"/>
    <x v="5"/>
    <n v="15"/>
    <n v="50"/>
    <n v="10"/>
    <m/>
    <m/>
    <m/>
    <n v="50"/>
    <n v="15"/>
  </r>
  <r>
    <s v="Imprimante HP LJ 2020"/>
    <x v="5"/>
    <n v="5"/>
    <n v="7"/>
    <n v="10"/>
    <m/>
    <m/>
    <m/>
    <n v="10"/>
    <n v="8"/>
  </r>
  <r>
    <s v="Onduleur 1 Kva"/>
    <x v="1"/>
    <n v="10"/>
    <n v="19"/>
    <n v="10"/>
    <m/>
    <m/>
    <m/>
    <n v="10"/>
    <n v="1"/>
  </r>
  <r>
    <s v="RAM 8 Go"/>
    <x v="4"/>
    <n v="18"/>
    <n v="34"/>
    <n v="10"/>
    <m/>
    <m/>
    <m/>
    <n v="20"/>
    <n v="4"/>
  </r>
  <r>
    <s v="Tapis de souris bleu"/>
    <x v="3"/>
    <n v="12"/>
    <n v="212"/>
    <n v="10"/>
    <m/>
    <m/>
    <m/>
    <n v="200"/>
    <n v="0"/>
  </r>
  <r>
    <s v="Toner HP 1220 6000 copies"/>
    <x v="2"/>
    <n v="7"/>
    <n v="11"/>
    <n v="10"/>
    <m/>
    <m/>
    <m/>
    <n v="10"/>
    <n v="6"/>
  </r>
  <r>
    <m/>
    <x v="6"/>
    <m/>
    <m/>
    <s v=""/>
    <s v=""/>
    <s v=""/>
    <s v=""/>
    <s v=""/>
    <s v="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5">
  <r>
    <x v="0"/>
    <s v="vbwvbw"/>
    <s v="TEST 2"/>
    <x v="0"/>
    <n v="3"/>
    <n v="22"/>
    <n v="66"/>
    <s v="fqfq1f1"/>
  </r>
  <r>
    <x v="1"/>
    <s v="?????"/>
    <s v="Carte-mère HP 12345"/>
    <x v="1"/>
    <n v="25"/>
    <n v="250"/>
    <n v="6250"/>
    <s v="TEST"/>
  </r>
  <r>
    <x v="2"/>
    <s v="IN15001"/>
    <s v="Onduleur 1 Kva"/>
    <x v="2"/>
    <n v="10"/>
    <n v="2.6"/>
    <n v="26"/>
    <m/>
  </r>
  <r>
    <x v="2"/>
    <s v="IN15001"/>
    <s v="Câble HDMI 5m"/>
    <x v="3"/>
    <n v="2"/>
    <n v="2.5"/>
    <n v="5"/>
    <m/>
  </r>
  <r>
    <x v="2"/>
    <s v="IN15001"/>
    <s v="Cartouche Ultrium 4 To"/>
    <x v="3"/>
    <n v="10"/>
    <n v="2.7"/>
    <n v="27"/>
    <m/>
  </r>
  <r>
    <x v="2"/>
    <s v="IN15001"/>
    <s v="RAM 8 Go"/>
    <x v="4"/>
    <n v="10"/>
    <n v="2.8"/>
    <n v="28"/>
    <m/>
  </r>
  <r>
    <x v="2"/>
    <s v="IN15001"/>
    <s v="Toner HP 1220 6000 copies"/>
    <x v="3"/>
    <n v="10"/>
    <n v="3"/>
    <n v="30"/>
    <m/>
  </r>
  <r>
    <x v="2"/>
    <s v="IN15001"/>
    <s v="Imprimante HP LJ 1220"/>
    <x v="3"/>
    <n v="50"/>
    <n v="3.1"/>
    <n v="155"/>
    <m/>
  </r>
  <r>
    <x v="2"/>
    <s v="IN15001"/>
    <s v="Imprimante HP LJ 2020"/>
    <x v="3"/>
    <n v="10"/>
    <n v="3.2"/>
    <n v="32"/>
    <m/>
  </r>
  <r>
    <x v="2"/>
    <s v="IN15002"/>
    <s v="Cartouche Ultrium 4 To"/>
    <x v="3"/>
    <n v="10"/>
    <n v="35"/>
    <n v="350"/>
    <m/>
  </r>
  <r>
    <x v="2"/>
    <s v="IN15002"/>
    <s v="RAM 8 Go"/>
    <x v="5"/>
    <n v="10"/>
    <n v="22"/>
    <n v="220"/>
    <m/>
  </r>
  <r>
    <x v="2"/>
    <s v="IN15002"/>
    <s v="Carte-mère HP 12345"/>
    <x v="3"/>
    <n v="10"/>
    <n v="2"/>
    <n v="20"/>
    <m/>
  </r>
  <r>
    <x v="3"/>
    <s v="BC16001"/>
    <s v="Tapis de souris bleu"/>
    <x v="6"/>
    <n v="200"/>
    <n v="0.75"/>
    <n v="150"/>
    <m/>
  </r>
  <r>
    <x v="4"/>
    <s v="IN15001"/>
    <s v="Carte-mère HP 12345"/>
    <x v="5"/>
    <n v="10"/>
    <n v="3.9"/>
    <n v="39"/>
    <m/>
  </r>
  <r>
    <x v="5"/>
    <m/>
    <m/>
    <x v="7"/>
    <m/>
    <m/>
    <m/>
    <s v="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14">
  <r>
    <x v="0"/>
    <s v="TEST"/>
    <x v="0"/>
    <n v="5"/>
    <m/>
  </r>
  <r>
    <x v="0"/>
    <s v="TEST 2"/>
    <x v="1"/>
    <n v="8"/>
    <s v="qfqf"/>
  </r>
  <r>
    <x v="0"/>
    <s v="TEST 2"/>
    <x v="2"/>
    <n v="1"/>
    <m/>
  </r>
  <r>
    <x v="1"/>
    <s v="Câble HDMI 5m"/>
    <x v="3"/>
    <n v="10"/>
    <s v="gegbeheh"/>
  </r>
  <r>
    <x v="2"/>
    <s v="TEST 2"/>
    <x v="0"/>
    <n v="8"/>
    <m/>
  </r>
  <r>
    <x v="3"/>
    <s v="Câble HDMI 5m"/>
    <x v="4"/>
    <n v="2"/>
    <m/>
  </r>
  <r>
    <x v="3"/>
    <s v="Carte-mère HP 12345"/>
    <x v="2"/>
    <n v="4"/>
    <m/>
  </r>
  <r>
    <x v="3"/>
    <s v="Cartouche Ultrium 4 To"/>
    <x v="5"/>
    <n v="3"/>
    <m/>
  </r>
  <r>
    <x v="3"/>
    <s v="Imprimante HP LJ 1220"/>
    <x v="0"/>
    <n v="15"/>
    <m/>
  </r>
  <r>
    <x v="3"/>
    <s v="Imprimante HP LJ 2020"/>
    <x v="5"/>
    <n v="8"/>
    <m/>
  </r>
  <r>
    <x v="3"/>
    <s v="Onduleur 1 Kva"/>
    <x v="6"/>
    <n v="1"/>
    <m/>
  </r>
  <r>
    <x v="3"/>
    <s v="RAM 8 Go"/>
    <x v="5"/>
    <n v="4"/>
    <m/>
  </r>
  <r>
    <x v="3"/>
    <s v="Toner HP 1220 6000 copies"/>
    <x v="0"/>
    <n v="6"/>
    <m/>
  </r>
  <r>
    <x v="4"/>
    <m/>
    <x v="7"/>
    <m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pivotTable1.xml><?xml version="1.0" encoding="utf-8"?>
<pivotTableDefinition xmlns="http://schemas.openxmlformats.org/spreadsheetml/2006/main" name="Tableau croisé dynamique3" cacheId="13" applyNumberFormats="0" applyBorderFormats="0" applyFontFormats="0" applyPatternFormats="0" applyAlignmentFormats="0" applyWidthHeightFormats="1" dataCaption="Valeurs" updatedVersion="5" minRefreshableVersion="3" itemPrintTitles="1" createdVersion="4" indent="0" compact="0" compactData="0" gridDropZones="1" multipleFieldFilters="0">
  <location ref="H21:Q27" firstHeaderRow="1" firstDataRow="2" firstDataCol="2"/>
  <pivotFields count="9">
    <pivotField axis="axisRow" compact="0" outline="0" showAll="0" sortType="ascending">
      <items count="15">
        <item x="10"/>
        <item x="11"/>
        <item x="12"/>
        <item x="1"/>
        <item x="2"/>
        <item x="3"/>
        <item x="4"/>
        <item x="5"/>
        <item x="6"/>
        <item x="7"/>
        <item x="8"/>
        <item x="9"/>
        <item h="1" x="0"/>
        <item x="13"/>
        <item t="default"/>
      </items>
    </pivotField>
    <pivotField compact="0" outline="0" showAll="0"/>
    <pivotField compact="0" outline="0" showAll="0"/>
    <pivotField axis="axisCol" compact="0" outline="0" showAll="0">
      <items count="10">
        <item m="1" x="8"/>
        <item x="2"/>
        <item x="3"/>
        <item x="4"/>
        <item x="5"/>
        <item x="7"/>
        <item x="1"/>
        <item x="0"/>
        <item x="6"/>
        <item t="default"/>
      </items>
    </pivotField>
    <pivotField compact="0" outline="0" showAll="0"/>
    <pivotField compact="0" outline="0" showAll="0"/>
    <pivotField dataField="1" compact="0" outline="0" showAll="0"/>
    <pivotField compact="0" outline="0" showAll="0"/>
    <pivotField axis="axisRow" compact="0" outline="0" showAll="0" defaultSubtotal="0">
      <items count="5">
        <item x="1"/>
        <item x="2"/>
        <item x="0"/>
        <item x="3"/>
        <item x="4"/>
      </items>
    </pivotField>
  </pivotFields>
  <rowFields count="2">
    <field x="8"/>
    <field x="0"/>
  </rowFields>
  <rowItems count="5">
    <i>
      <x/>
      <x v="10"/>
    </i>
    <i>
      <x v="1"/>
      <x v="4"/>
    </i>
    <i r="1">
      <x v="10"/>
    </i>
    <i>
      <x v="3"/>
      <x v="10"/>
    </i>
    <i t="grand">
      <x/>
    </i>
  </rowItems>
  <colFields count="1">
    <field x="3"/>
  </colFields>
  <colItems count="8">
    <i>
      <x v="1"/>
    </i>
    <i>
      <x v="2"/>
    </i>
    <i>
      <x v="3"/>
    </i>
    <i>
      <x v="4"/>
    </i>
    <i>
      <x v="6"/>
    </i>
    <i>
      <x v="7"/>
    </i>
    <i>
      <x v="8"/>
    </i>
    <i t="grand">
      <x/>
    </i>
  </colItems>
  <dataFields count="1">
    <dataField name="Montants HT" fld="6" baseField="0" baseItem="3" numFmtId="169"/>
  </dataFields>
  <formats count="16">
    <format dxfId="19">
      <pivotArea field="8" type="button" dataOnly="0" labelOnly="1" outline="0" axis="axisRow" fieldPosition="0"/>
    </format>
    <format dxfId="18">
      <pivotArea field="0" type="button" dataOnly="0" labelOnly="1" outline="0" axis="axisRow" fieldPosition="1"/>
    </format>
    <format dxfId="17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16">
      <pivotArea dataOnly="0" labelOnly="1" grandCol="1" outline="0" fieldPosition="0"/>
    </format>
    <format dxfId="15">
      <pivotArea field="8" type="button" dataOnly="0" labelOnly="1" outline="0" axis="axisRow" fieldPosition="0"/>
    </format>
    <format dxfId="14">
      <pivotArea field="0" type="button" dataOnly="0" labelOnly="1" outline="0" axis="axisRow" fieldPosition="1"/>
    </format>
    <format dxfId="13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12">
      <pivotArea dataOnly="0" labelOnly="1" grandCol="1" outline="0" fieldPosition="0"/>
    </format>
    <format dxfId="11">
      <pivotArea field="8" type="button" dataOnly="0" labelOnly="1" outline="0" axis="axisRow" fieldPosition="0"/>
    </format>
    <format dxfId="10">
      <pivotArea field="0" type="button" dataOnly="0" labelOnly="1" outline="0" axis="axisRow" fieldPosition="1"/>
    </format>
    <format dxfId="9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8">
      <pivotArea dataOnly="0" labelOnly="1" grandCol="1" outline="0" fieldPosition="0"/>
    </format>
    <format dxfId="7">
      <pivotArea type="origin" dataOnly="0" labelOnly="1" outline="0" fieldPosition="0"/>
    </format>
    <format dxfId="6">
      <pivotArea field="3" type="button" dataOnly="0" labelOnly="1" outline="0" axis="axisCol" fieldPosition="0"/>
    </format>
    <format dxfId="5">
      <pivotArea type="topRight" dataOnly="0" labelOnly="1" outline="0" fieldPosition="0"/>
    </format>
    <format dxfId="4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2" cacheId="13" applyNumberFormats="0" applyBorderFormats="0" applyFontFormats="0" applyPatternFormats="0" applyAlignmentFormats="0" applyWidthHeightFormats="1" dataCaption="Valeurs" updatedVersion="5" minRefreshableVersion="3" itemPrintTitles="1" createdVersion="4" indent="0" compact="0" compactData="0" gridDropZones="1" multipleFieldFilters="0">
  <location ref="H3:Q9" firstHeaderRow="1" firstDataRow="2" firstDataCol="2"/>
  <pivotFields count="9">
    <pivotField axis="axisRow" compact="0" outline="0" showAll="0" sortType="ascending">
      <items count="15">
        <item x="10"/>
        <item x="11"/>
        <item x="12"/>
        <item x="1"/>
        <item x="2"/>
        <item x="3"/>
        <item x="4"/>
        <item x="5"/>
        <item x="6"/>
        <item x="7"/>
        <item x="8"/>
        <item x="9"/>
        <item h="1" x="0"/>
        <item x="13"/>
        <item t="default"/>
      </items>
    </pivotField>
    <pivotField compact="0" outline="0" showAll="0"/>
    <pivotField compact="0" outline="0" showAll="0"/>
    <pivotField axis="axisCol" compact="0" outline="0" showAll="0">
      <items count="10">
        <item m="1" x="8"/>
        <item x="2"/>
        <item x="3"/>
        <item x="4"/>
        <item x="5"/>
        <item x="7"/>
        <item x="1"/>
        <item x="0"/>
        <item x="6"/>
        <item t="default"/>
      </items>
    </pivotField>
    <pivotField dataField="1" compact="0" outline="0" showAll="0"/>
    <pivotField compact="0" outline="0" showAll="0"/>
    <pivotField compact="0" outline="0" showAll="0"/>
    <pivotField compact="0" outline="0" showAll="0"/>
    <pivotField axis="axisRow" compact="0" outline="0" showAll="0" defaultSubtotal="0">
      <items count="5">
        <item x="1"/>
        <item x="2"/>
        <item x="0"/>
        <item x="3"/>
        <item x="4"/>
      </items>
    </pivotField>
  </pivotFields>
  <rowFields count="2">
    <field x="8"/>
    <field x="0"/>
  </rowFields>
  <rowItems count="5">
    <i>
      <x/>
      <x v="10"/>
    </i>
    <i>
      <x v="1"/>
      <x v="4"/>
    </i>
    <i r="1">
      <x v="10"/>
    </i>
    <i>
      <x v="3"/>
      <x v="10"/>
    </i>
    <i t="grand">
      <x/>
    </i>
  </rowItems>
  <colFields count="1">
    <field x="3"/>
  </colFields>
  <colItems count="8">
    <i>
      <x v="1"/>
    </i>
    <i>
      <x v="2"/>
    </i>
    <i>
      <x v="3"/>
    </i>
    <i>
      <x v="4"/>
    </i>
    <i>
      <x v="6"/>
    </i>
    <i>
      <x v="7"/>
    </i>
    <i>
      <x v="8"/>
    </i>
    <i t="grand">
      <x/>
    </i>
  </colItems>
  <dataFields count="1">
    <dataField name="Quantités" fld="4" baseField="0" baseItem="0"/>
  </dataFields>
  <formats count="15">
    <format dxfId="34">
      <pivotArea field="8" type="button" dataOnly="0" labelOnly="1" outline="0" axis="axisRow" fieldPosition="0"/>
    </format>
    <format dxfId="33">
      <pivotArea field="0" type="button" dataOnly="0" labelOnly="1" outline="0" axis="axisRow" fieldPosition="1"/>
    </format>
    <format dxfId="32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31">
      <pivotArea dataOnly="0" labelOnly="1" grandCol="1" outline="0" fieldPosition="0"/>
    </format>
    <format dxfId="30">
      <pivotArea field="8" type="button" dataOnly="0" labelOnly="1" outline="0" axis="axisRow" fieldPosition="0"/>
    </format>
    <format dxfId="29">
      <pivotArea field="0" type="button" dataOnly="0" labelOnly="1" outline="0" axis="axisRow" fieldPosition="1"/>
    </format>
    <format dxfId="28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27">
      <pivotArea dataOnly="0" labelOnly="1" grandCol="1" outline="0" fieldPosition="0"/>
    </format>
    <format dxfId="26">
      <pivotArea field="8" type="button" dataOnly="0" labelOnly="1" outline="0" axis="axisRow" fieldPosition="0"/>
    </format>
    <format dxfId="25">
      <pivotArea field="0" type="button" dataOnly="0" labelOnly="1" outline="0" axis="axisRow" fieldPosition="1"/>
    </format>
    <format dxfId="24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23">
      <pivotArea dataOnly="0" labelOnly="1" grandCol="1" outline="0" fieldPosition="0"/>
    </format>
    <format dxfId="22">
      <pivotArea type="origin" dataOnly="0" labelOnly="1" outline="0" fieldPosition="0"/>
    </format>
    <format dxfId="21">
      <pivotArea field="3" type="button" dataOnly="0" labelOnly="1" outline="0" axis="axisCol" fieldPosition="0"/>
    </format>
    <format dxfId="20">
      <pivotArea type="topRight" dataOnly="0" labelOnly="1" outline="0" fieldPosition="0"/>
    </format>
  </formats>
  <pivotTableStyleInfo name="PivotStyleLight16"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5" minRefreshableVersion="3" itemPrintTitles="1" createdVersion="4" indent="0" compact="0" compactData="0" gridDropZones="1" multipleFieldFilters="0">
  <location ref="A3:B10" firstHeaderRow="2" firstDataRow="2" firstDataCol="1"/>
  <pivotFields count="10">
    <pivotField compact="0" outline="0" showAll="0"/>
    <pivotField axis="axisRow" compact="0" outline="0" showAll="0">
      <items count="8">
        <item x="3"/>
        <item x="4"/>
        <item x="2"/>
        <item x="1"/>
        <item x="5"/>
        <item h="1" x="6"/>
        <item h="1" x="0"/>
        <item t="default"/>
      </items>
    </pivotField>
    <pivotField compact="0" outline="0" showAll="0"/>
    <pivotField dataField="1" compact="0" outline="0" showAl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/>
    <pivotField compact="0" outline="0" showAll="0"/>
    <pivotField compact="0" outline="0" showAll="0"/>
  </pivotFields>
  <rowFields count="1">
    <field x="1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Stocks actuels" fld="3" baseField="1" baseItem="0"/>
  </dataFields>
  <formats count="5">
    <format dxfId="39">
      <pivotArea field="1" type="button" dataOnly="0" labelOnly="1" outline="0" axis="axisRow" fieldPosition="0"/>
    </format>
    <format dxfId="38">
      <pivotArea field="1" type="button" dataOnly="0" labelOnly="1" outline="0" axis="axisRow" fieldPosition="0"/>
    </format>
    <format dxfId="37">
      <pivotArea field="1" type="button" dataOnly="0" labelOnly="1" outline="0" axis="axisRow" fieldPosition="0"/>
    </format>
    <format dxfId="36">
      <pivotArea type="origin" dataOnly="0" labelOnly="1" outline="0" fieldPosition="0"/>
    </format>
    <format dxfId="35">
      <pivotArea type="topRight" dataOnly="0" labelOnly="1" outline="0" fieldPosition="0"/>
    </format>
  </formats>
  <pivotTableStyleInfo name="PivotStyleLight16" showRowHeaders="1" showColHeaders="1" showRowStripes="0" showColStripes="0" showLastColumn="1"/>
</pivotTableDefinition>
</file>

<file path=xl/pivotTables/pivotTable4.xml><?xml version="1.0" encoding="utf-8"?>
<pivotTableDefinition xmlns="http://schemas.openxmlformats.org/spreadsheetml/2006/main" name="Tableau croisé dynamique5" cacheId="17" applyNumberFormats="0" applyBorderFormats="0" applyFontFormats="0" applyPatternFormats="0" applyAlignmentFormats="0" applyWidthHeightFormats="1" dataCaption="Valeurs" updatedVersion="5" minRefreshableVersion="3" itemPrintTitles="1" createdVersion="4" indent="0" compact="0" compactData="0" gridDropZones="1" multipleFieldFilters="0">
  <location ref="H40:Q45" firstHeaderRow="1" firstDataRow="2" firstDataCol="2"/>
  <pivotFields count="6">
    <pivotField axis="axisRow" compact="0" outline="0" showAll="0" sortType="ascending">
      <items count="15">
        <item x="10"/>
        <item x="11"/>
        <item x="12"/>
        <item x="1"/>
        <item x="2"/>
        <item x="3"/>
        <item x="4"/>
        <item x="5"/>
        <item x="6"/>
        <item x="7"/>
        <item x="8"/>
        <item x="9"/>
        <item h="1" x="0"/>
        <item x="13"/>
        <item t="default"/>
      </items>
    </pivotField>
    <pivotField compact="0" outline="0" showAll="0"/>
    <pivotField axis="axisCol" compact="0" outline="0" showAll="0" defaultSubtotal="0">
      <items count="10">
        <item x="6"/>
        <item x="2"/>
        <item m="1" x="8"/>
        <item x="5"/>
        <item x="4"/>
        <item x="7"/>
        <item m="1" x="9"/>
        <item x="3"/>
        <item x="1"/>
        <item x="0"/>
      </items>
    </pivotField>
    <pivotField dataField="1" compact="0" outline="0" showAll="0"/>
    <pivotField compact="0" outline="0" showAll="0"/>
    <pivotField axis="axisRow" compact="0" outline="0" showAll="0" defaultSubtotal="0">
      <items count="5">
        <item x="1"/>
        <item x="2"/>
        <item x="0"/>
        <item x="3"/>
        <item x="4"/>
      </items>
    </pivotField>
  </pivotFields>
  <rowFields count="2">
    <field x="5"/>
    <field x="0"/>
  </rowFields>
  <rowItems count="4">
    <i>
      <x/>
      <x v="10"/>
    </i>
    <i>
      <x v="1"/>
      <x v="4"/>
    </i>
    <i>
      <x v="3"/>
      <x v="10"/>
    </i>
    <i t="grand">
      <x/>
    </i>
  </rowItems>
  <colFields count="1">
    <field x="2"/>
  </colFields>
  <colItems count="8">
    <i>
      <x/>
    </i>
    <i>
      <x v="1"/>
    </i>
    <i>
      <x v="3"/>
    </i>
    <i>
      <x v="4"/>
    </i>
    <i>
      <x v="7"/>
    </i>
    <i>
      <x v="8"/>
    </i>
    <i>
      <x v="9"/>
    </i>
    <i t="grand">
      <x/>
    </i>
  </colItems>
  <dataFields count="1">
    <dataField name="Quantités" fld="3" baseField="0" baseItem="0"/>
  </dataFields>
  <formats count="11">
    <format dxfId="50">
      <pivotArea field="5" type="button" dataOnly="0" labelOnly="1" outline="0" axis="axisRow" fieldPosition="0"/>
    </format>
    <format dxfId="49">
      <pivotArea field="0" type="button" dataOnly="0" labelOnly="1" outline="0" axis="axisRow" fieldPosition="1"/>
    </format>
    <format dxfId="48">
      <pivotArea dataOnly="0" labelOnly="1" grandCol="1" outline="0" fieldPosition="0"/>
    </format>
    <format dxfId="47">
      <pivotArea field="5" type="button" dataOnly="0" labelOnly="1" outline="0" axis="axisRow" fieldPosition="0"/>
    </format>
    <format dxfId="46">
      <pivotArea field="0" type="button" dataOnly="0" labelOnly="1" outline="0" axis="axisRow" fieldPosition="1"/>
    </format>
    <format dxfId="45">
      <pivotArea dataOnly="0" labelOnly="1" grandCol="1" outline="0" fieldPosition="0"/>
    </format>
    <format dxfId="44">
      <pivotArea field="5" type="button" dataOnly="0" labelOnly="1" outline="0" axis="axisRow" fieldPosition="0"/>
    </format>
    <format dxfId="43">
      <pivotArea field="0" type="button" dataOnly="0" labelOnly="1" outline="0" axis="axisRow" fieldPosition="1"/>
    </format>
    <format dxfId="42">
      <pivotArea dataOnly="0" labelOnly="1" grandCol="1" outline="0" fieldPosition="0"/>
    </format>
    <format dxfId="41">
      <pivotArea type="origin" dataOnly="0" labelOnly="1" outline="0" fieldPosition="0"/>
    </format>
    <format dxfId="40">
      <pivotArea type="topRight" dataOnly="0" labelOnly="1" outline="0" fieldPosition="0"/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drawing" Target="../drawings/drawing8.xml"/><Relationship Id="rId5" Type="http://schemas.openxmlformats.org/officeDocument/2006/relationships/printerSettings" Target="../printerSettings/printerSettings8.bin"/><Relationship Id="rId4" Type="http://schemas.openxmlformats.org/officeDocument/2006/relationships/pivotTable" Target="../pivotTables/pivotTable4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1:C5"/>
  <sheetViews>
    <sheetView tabSelected="1" workbookViewId="0"/>
  </sheetViews>
  <sheetFormatPr defaultColWidth="11.42578125" defaultRowHeight="15" x14ac:dyDescent="0.25"/>
  <cols>
    <col min="1" max="1" width="11.42578125" style="22"/>
    <col min="2" max="2" width="47.7109375" style="22" customWidth="1"/>
    <col min="3" max="16384" width="11.42578125" style="22"/>
  </cols>
  <sheetData>
    <row r="1" spans="3:3" ht="31.5" customHeight="1" x14ac:dyDescent="0.25"/>
    <row r="2" spans="3:3" ht="31.5" customHeight="1" x14ac:dyDescent="0.25"/>
    <row r="3" spans="3:3" ht="31.5" customHeight="1" x14ac:dyDescent="0.35">
      <c r="C3" s="23" t="str">
        <f>Raison_Sociale</f>
        <v>Ma Petite Entreprise</v>
      </c>
    </row>
    <row r="4" spans="3:3" ht="31.5" customHeight="1" x14ac:dyDescent="0.35">
      <c r="C4" s="23" t="str">
        <f>Titre</f>
        <v>Gestion de stocks</v>
      </c>
    </row>
    <row r="5" spans="3:3" ht="318.75" customHeight="1" x14ac:dyDescent="0.25"/>
  </sheetData>
  <sheetProtection sheet="1" objects="1" scenarios="1" selectLockedCells="1" sort="0" autoFilter="0" pivotTables="0" selectUnlockedCells="1"/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F32"/>
  <sheetViews>
    <sheetView workbookViewId="0">
      <pane ySplit="3" topLeftCell="A4" activePane="bottomLeft" state="frozen"/>
      <selection activeCell="B2" sqref="B2"/>
      <selection pane="bottomLeft" activeCell="G20" sqref="G20"/>
    </sheetView>
  </sheetViews>
  <sheetFormatPr defaultColWidth="11.42578125" defaultRowHeight="15" x14ac:dyDescent="0.25"/>
  <cols>
    <col min="1" max="1" width="28.85546875" style="1" customWidth="1"/>
    <col min="2" max="2" width="28.28515625" style="1" customWidth="1"/>
    <col min="3" max="3" width="10.7109375" style="2" customWidth="1"/>
    <col min="4" max="4" width="11" style="1" customWidth="1"/>
    <col min="5" max="5" width="11.42578125" style="1" customWidth="1"/>
    <col min="6" max="7" width="27.42578125" style="6" customWidth="1"/>
    <col min="8" max="8" width="27.42578125" style="1" customWidth="1"/>
    <col min="9" max="10" width="12.140625" style="1" customWidth="1"/>
    <col min="11" max="11" width="21.140625" style="1" customWidth="1"/>
    <col min="12" max="12" width="21.7109375" style="1" customWidth="1"/>
    <col min="13" max="14" width="0" style="2" hidden="1" customWidth="1"/>
    <col min="15" max="15" width="20.140625" style="1" customWidth="1"/>
    <col min="16" max="16" width="19.28515625" style="1" customWidth="1"/>
    <col min="17" max="17" width="18.140625" style="1" customWidth="1"/>
    <col min="18" max="18" width="16.85546875" style="1" customWidth="1"/>
    <col min="19" max="20" width="17.42578125" style="1" customWidth="1"/>
    <col min="21" max="21" width="19.140625" style="1" customWidth="1"/>
    <col min="22" max="22" width="18.5703125" style="1" customWidth="1"/>
    <col min="23" max="23" width="17.5703125" style="1" customWidth="1"/>
    <col min="24" max="24" width="18.140625" style="1" customWidth="1"/>
    <col min="25" max="16384" width="11.42578125" style="1"/>
  </cols>
  <sheetData>
    <row r="1" spans="1:32" s="31" customFormat="1" ht="21" x14ac:dyDescent="0.25">
      <c r="A1" s="34" t="s">
        <v>8</v>
      </c>
      <c r="B1" s="28"/>
      <c r="C1" s="29">
        <f>SUBTOTAL(9,C3:C17)</f>
        <v>151</v>
      </c>
      <c r="D1" s="29">
        <f>SUBTOTAL(9,D3:D17)</f>
        <v>446</v>
      </c>
      <c r="E1" s="28"/>
      <c r="F1" s="30"/>
      <c r="G1" s="30"/>
      <c r="H1" s="28"/>
      <c r="I1" s="29">
        <f>SUBTOTAL(9,I3:I17)</f>
        <v>370</v>
      </c>
      <c r="J1" s="29">
        <f>SUBTOTAL(9,J3:J17)</f>
        <v>75</v>
      </c>
      <c r="M1" s="32"/>
      <c r="N1" s="32"/>
    </row>
    <row r="2" spans="1:32" s="10" customFormat="1" ht="46.5" customHeight="1" x14ac:dyDescent="0.25">
      <c r="A2" s="14"/>
      <c r="B2" s="14"/>
      <c r="C2" s="15"/>
      <c r="D2" s="14"/>
      <c r="E2" s="14"/>
      <c r="F2" s="16"/>
      <c r="G2" s="16"/>
      <c r="H2" s="14"/>
      <c r="I2" s="14"/>
      <c r="J2" s="14"/>
      <c r="M2" s="11"/>
      <c r="N2" s="11"/>
    </row>
    <row r="3" spans="1:32" s="33" customFormat="1" ht="36.75" customHeight="1" x14ac:dyDescent="0.25">
      <c r="A3" s="51" t="s">
        <v>2</v>
      </c>
      <c r="B3" s="75" t="s">
        <v>51</v>
      </c>
      <c r="C3" s="52" t="s">
        <v>14</v>
      </c>
      <c r="D3" s="53" t="s">
        <v>13</v>
      </c>
      <c r="E3" s="53" t="s">
        <v>89</v>
      </c>
      <c r="F3" s="53" t="s">
        <v>90</v>
      </c>
      <c r="G3" s="53" t="s">
        <v>91</v>
      </c>
      <c r="H3" s="53" t="s">
        <v>10</v>
      </c>
      <c r="I3" s="80" t="s">
        <v>11</v>
      </c>
      <c r="J3" s="80" t="s">
        <v>12</v>
      </c>
      <c r="M3" s="33" t="s">
        <v>3</v>
      </c>
      <c r="N3" s="33" t="s">
        <v>3</v>
      </c>
      <c r="AC3" s="33" t="s">
        <v>1</v>
      </c>
      <c r="AF3" s="33" t="s">
        <v>0</v>
      </c>
    </row>
    <row r="4" spans="1:32" x14ac:dyDescent="0.25">
      <c r="A4" s="101" t="s">
        <v>116</v>
      </c>
      <c r="B4" s="6" t="s">
        <v>96</v>
      </c>
      <c r="C4" s="2">
        <v>1</v>
      </c>
      <c r="D4" s="102">
        <f>C4+I4-J4</f>
        <v>1</v>
      </c>
      <c r="E4" s="1">
        <v>0</v>
      </c>
      <c r="H4" s="20"/>
      <c r="I4" s="5">
        <f>SUMIF(Entrées!C:C,A:A,Entrées!E:E)</f>
        <v>0</v>
      </c>
      <c r="J4" s="5">
        <f>SUMIF(Sorties!B:B,A:A,Sorties!D:D)</f>
        <v>0</v>
      </c>
      <c r="L4" s="3"/>
    </row>
    <row r="5" spans="1:32" x14ac:dyDescent="0.25">
      <c r="A5" s="101" t="s">
        <v>102</v>
      </c>
      <c r="B5" s="6" t="s">
        <v>42</v>
      </c>
      <c r="C5" s="2">
        <v>5</v>
      </c>
      <c r="D5" s="102">
        <f>C5+I5-J5</f>
        <v>5</v>
      </c>
      <c r="E5" s="1">
        <v>1</v>
      </c>
      <c r="F5" s="6" t="s">
        <v>103</v>
      </c>
      <c r="G5" s="6" t="s">
        <v>104</v>
      </c>
      <c r="H5" s="20" t="s">
        <v>105</v>
      </c>
      <c r="I5" s="5">
        <f>SUMIF(Entrées!C:C,A:A,Entrées!E:E)</f>
        <v>0</v>
      </c>
      <c r="J5" s="5">
        <f>SUMIF(Sorties!B:B,A:A,Sorties!D:D)</f>
        <v>0</v>
      </c>
      <c r="L5" s="3"/>
    </row>
    <row r="6" spans="1:32" x14ac:dyDescent="0.25">
      <c r="A6" s="101" t="s">
        <v>98</v>
      </c>
      <c r="B6" s="6" t="s">
        <v>52</v>
      </c>
      <c r="C6" s="2">
        <v>16</v>
      </c>
      <c r="D6" s="102">
        <f>C6+I6-J6</f>
        <v>2</v>
      </c>
      <c r="E6" s="1">
        <v>1</v>
      </c>
      <c r="F6" s="6" t="s">
        <v>99</v>
      </c>
      <c r="G6" s="6" t="s">
        <v>100</v>
      </c>
      <c r="H6" s="20" t="s">
        <v>101</v>
      </c>
      <c r="I6" s="5">
        <f>SUMIF(Entrées!C:C,A:A,Entrées!E:E)</f>
        <v>3</v>
      </c>
      <c r="J6" s="5">
        <f>SUMIF(Sorties!B:B,A:A,Sorties!D:D)</f>
        <v>17</v>
      </c>
      <c r="L6" s="3"/>
    </row>
    <row r="7" spans="1:32" x14ac:dyDescent="0.25">
      <c r="A7" s="101" t="s">
        <v>96</v>
      </c>
      <c r="B7" s="6" t="s">
        <v>67</v>
      </c>
      <c r="C7" s="2">
        <v>13</v>
      </c>
      <c r="D7" s="102">
        <f>C7+I7-J7</f>
        <v>8</v>
      </c>
      <c r="E7" s="1">
        <v>1</v>
      </c>
      <c r="F7" s="6" t="s">
        <v>97</v>
      </c>
      <c r="G7" s="6" t="s">
        <v>97</v>
      </c>
      <c r="H7" s="20" t="s">
        <v>97</v>
      </c>
      <c r="I7" s="5">
        <f>SUMIF(Entrées!C:C,A:A,Entrées!E:E)</f>
        <v>0</v>
      </c>
      <c r="J7" s="5">
        <f>SUMIF(Sorties!B:B,A:A,Sorties!D:D)</f>
        <v>5</v>
      </c>
      <c r="L7" s="3"/>
    </row>
    <row r="8" spans="1:32" x14ac:dyDescent="0.25">
      <c r="A8" s="101" t="s">
        <v>47</v>
      </c>
      <c r="B8" s="6" t="s">
        <v>43</v>
      </c>
      <c r="C8" s="2">
        <v>15</v>
      </c>
      <c r="D8" s="102">
        <f t="shared" ref="D8:D16" si="0">C8+I8-J8</f>
        <v>56</v>
      </c>
      <c r="E8" s="1">
        <v>10</v>
      </c>
      <c r="H8" s="20"/>
      <c r="I8" s="5">
        <f>SUMIF(Entrées!C:C,A:A,Entrées!E:E)</f>
        <v>45</v>
      </c>
      <c r="J8" s="5">
        <f>SUMIF(Sorties!B:B,A:A,Sorties!D:D)</f>
        <v>4</v>
      </c>
      <c r="L8" s="3"/>
    </row>
    <row r="9" spans="1:32" x14ac:dyDescent="0.25">
      <c r="A9" s="6" t="s">
        <v>109</v>
      </c>
      <c r="B9" s="6" t="s">
        <v>67</v>
      </c>
      <c r="C9" s="2">
        <v>30</v>
      </c>
      <c r="D9" s="102">
        <f>C9+I9-J9</f>
        <v>20</v>
      </c>
      <c r="E9" s="1">
        <v>2</v>
      </c>
      <c r="F9" s="6" t="s">
        <v>110</v>
      </c>
      <c r="G9" s="6" t="s">
        <v>111</v>
      </c>
      <c r="H9" s="20" t="s">
        <v>112</v>
      </c>
      <c r="I9" s="5">
        <f>SUMIF(Entrées!C:C,A:A,Entrées!E:E)</f>
        <v>2</v>
      </c>
      <c r="J9" s="5">
        <f>SUMIF(Sorties!B:B,A:A,Sorties!D:D)</f>
        <v>12</v>
      </c>
      <c r="L9" s="3"/>
    </row>
    <row r="10" spans="1:32" x14ac:dyDescent="0.25">
      <c r="A10" s="6" t="s">
        <v>45</v>
      </c>
      <c r="B10" s="6" t="s">
        <v>52</v>
      </c>
      <c r="C10" s="2">
        <v>4</v>
      </c>
      <c r="D10" s="102">
        <f t="shared" si="0"/>
        <v>21</v>
      </c>
      <c r="E10" s="1">
        <v>10</v>
      </c>
      <c r="H10" s="20"/>
      <c r="I10" s="5">
        <f>SUMIF(Entrées!C:C,A:A,Entrées!E:E)</f>
        <v>20</v>
      </c>
      <c r="J10" s="5">
        <f>SUMIF(Sorties!B:B,A:A,Sorties!D:D)</f>
        <v>3</v>
      </c>
      <c r="L10" s="3"/>
    </row>
    <row r="11" spans="1:32" x14ac:dyDescent="0.25">
      <c r="A11" s="101" t="s">
        <v>49</v>
      </c>
      <c r="B11" s="6" t="s">
        <v>44</v>
      </c>
      <c r="C11" s="2">
        <v>15</v>
      </c>
      <c r="D11" s="102">
        <f>C11+I11-J11</f>
        <v>50</v>
      </c>
      <c r="E11" s="1">
        <v>10</v>
      </c>
      <c r="H11" s="20"/>
      <c r="I11" s="5">
        <f>SUMIF(Entrées!C:C,A:A,Entrées!E:E)</f>
        <v>50</v>
      </c>
      <c r="J11" s="5">
        <f>SUMIF(Sorties!B:B,A:A,Sorties!D:D)</f>
        <v>15</v>
      </c>
      <c r="L11" s="3"/>
    </row>
    <row r="12" spans="1:32" x14ac:dyDescent="0.25">
      <c r="A12" s="101" t="s">
        <v>50</v>
      </c>
      <c r="B12" s="6" t="s">
        <v>44</v>
      </c>
      <c r="C12" s="2">
        <v>5</v>
      </c>
      <c r="D12" s="102">
        <f t="shared" si="0"/>
        <v>7</v>
      </c>
      <c r="E12" s="1">
        <v>10</v>
      </c>
      <c r="H12" s="20"/>
      <c r="I12" s="5">
        <f>SUMIF(Entrées!C:C,A:A,Entrées!E:E)</f>
        <v>10</v>
      </c>
      <c r="J12" s="5">
        <f>SUMIF(Sorties!B:B,A:A,Sorties!D:D)</f>
        <v>8</v>
      </c>
      <c r="L12" s="3"/>
    </row>
    <row r="13" spans="1:32" x14ac:dyDescent="0.25">
      <c r="A13" s="6" t="s">
        <v>41</v>
      </c>
      <c r="B13" s="6" t="s">
        <v>42</v>
      </c>
      <c r="C13" s="2">
        <v>10</v>
      </c>
      <c r="D13" s="102">
        <f t="shared" si="0"/>
        <v>19</v>
      </c>
      <c r="E13" s="1">
        <v>10</v>
      </c>
      <c r="H13" s="20"/>
      <c r="I13" s="5">
        <f>SUMIF(Entrées!C:C,A:A,Entrées!E:E)</f>
        <v>10</v>
      </c>
      <c r="J13" s="5">
        <f>SUMIF(Sorties!B:B,A:A,Sorties!D:D)</f>
        <v>1</v>
      </c>
      <c r="L13" s="3"/>
    </row>
    <row r="14" spans="1:32" x14ac:dyDescent="0.25">
      <c r="A14" s="101" t="s">
        <v>46</v>
      </c>
      <c r="B14" s="6" t="s">
        <v>43</v>
      </c>
      <c r="C14" s="2">
        <v>18</v>
      </c>
      <c r="D14" s="102">
        <f t="shared" si="0"/>
        <v>34</v>
      </c>
      <c r="E14" s="1">
        <v>10</v>
      </c>
      <c r="H14" s="20"/>
      <c r="I14" s="5">
        <f>SUMIF(Entrées!C:C,A:A,Entrées!E:E)</f>
        <v>20</v>
      </c>
      <c r="J14" s="5">
        <f>SUMIF(Sorties!B:B,A:A,Sorties!D:D)</f>
        <v>4</v>
      </c>
      <c r="L14" s="3"/>
    </row>
    <row r="15" spans="1:32" x14ac:dyDescent="0.25">
      <c r="A15" s="6" t="s">
        <v>66</v>
      </c>
      <c r="B15" s="6" t="s">
        <v>67</v>
      </c>
      <c r="C15" s="2">
        <v>12</v>
      </c>
      <c r="D15" s="102">
        <f t="shared" si="0"/>
        <v>212</v>
      </c>
      <c r="E15" s="1">
        <v>10</v>
      </c>
      <c r="H15" s="20"/>
      <c r="I15" s="5">
        <f>SUMIF(Entrées!C:C,A:A,Entrées!E:E)</f>
        <v>200</v>
      </c>
      <c r="J15" s="5">
        <f>SUMIF(Sorties!B:B,A:A,Sorties!D:D)</f>
        <v>0</v>
      </c>
      <c r="L15" s="3"/>
    </row>
    <row r="16" spans="1:32" x14ac:dyDescent="0.25">
      <c r="A16" s="101" t="s">
        <v>48</v>
      </c>
      <c r="B16" s="6" t="s">
        <v>52</v>
      </c>
      <c r="C16" s="2">
        <v>7</v>
      </c>
      <c r="D16" s="102">
        <f t="shared" si="0"/>
        <v>11</v>
      </c>
      <c r="E16" s="1">
        <v>10</v>
      </c>
      <c r="H16" s="20"/>
      <c r="I16" s="5">
        <f>SUMIF(Entrées!C:C,A:A,Entrées!E:E)</f>
        <v>10</v>
      </c>
      <c r="J16" s="5">
        <f>SUMIF(Sorties!B:B,A:A,Sorties!D:D)</f>
        <v>6</v>
      </c>
      <c r="L16" s="3"/>
    </row>
    <row r="17" spans="1:32" ht="30" customHeight="1" x14ac:dyDescent="0.25">
      <c r="A17" s="54"/>
      <c r="B17" s="54"/>
      <c r="C17" s="55"/>
      <c r="D17" s="55"/>
      <c r="E17" s="56" t="s">
        <v>6</v>
      </c>
      <c r="F17" s="54" t="s">
        <v>6</v>
      </c>
      <c r="G17" s="54" t="s">
        <v>6</v>
      </c>
      <c r="H17" s="56" t="s">
        <v>6</v>
      </c>
      <c r="I17" s="56" t="s">
        <v>6</v>
      </c>
      <c r="J17" s="56" t="s">
        <v>6</v>
      </c>
      <c r="L17" s="3"/>
    </row>
    <row r="18" spans="1:32" x14ac:dyDescent="0.25">
      <c r="A18" s="4"/>
      <c r="L18" s="3"/>
    </row>
    <row r="19" spans="1:32" x14ac:dyDescent="0.25">
      <c r="L19" s="3"/>
    </row>
    <row r="20" spans="1:32" x14ac:dyDescent="0.25">
      <c r="L20" s="3"/>
    </row>
    <row r="21" spans="1:32" x14ac:dyDescent="0.25">
      <c r="L21" s="3"/>
    </row>
    <row r="22" spans="1:32" x14ac:dyDescent="0.25">
      <c r="A22"/>
      <c r="L22" s="3"/>
    </row>
    <row r="23" spans="1:32" s="2" customFormat="1" x14ac:dyDescent="0.25">
      <c r="A23"/>
      <c r="B23" s="1"/>
      <c r="D23" s="1"/>
      <c r="E23" s="1"/>
      <c r="F23" s="6"/>
      <c r="G23" s="6"/>
      <c r="H23" s="1"/>
      <c r="I23" s="1"/>
      <c r="J23" s="1"/>
      <c r="K23" s="1"/>
      <c r="L23" s="3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</row>
    <row r="24" spans="1:32" s="2" customFormat="1" x14ac:dyDescent="0.25">
      <c r="A24"/>
      <c r="B24" s="1"/>
      <c r="D24" s="1"/>
      <c r="E24" s="1"/>
      <c r="F24" s="6"/>
      <c r="G24" s="6"/>
      <c r="H24" s="1"/>
      <c r="I24" s="1"/>
      <c r="J24" s="1"/>
      <c r="K24" s="1"/>
      <c r="L24" s="3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</row>
    <row r="25" spans="1:32" s="2" customFormat="1" x14ac:dyDescent="0.25">
      <c r="A25"/>
      <c r="B25" s="1"/>
      <c r="D25" s="1"/>
      <c r="E25" s="1"/>
      <c r="F25" s="6"/>
      <c r="G25" s="6"/>
      <c r="H25" s="1"/>
      <c r="I25" s="1"/>
      <c r="J25" s="1"/>
      <c r="K25" s="1"/>
      <c r="L25" s="3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</row>
    <row r="26" spans="1:32" s="2" customFormat="1" x14ac:dyDescent="0.25">
      <c r="A26"/>
      <c r="B26" s="1"/>
      <c r="D26" s="1"/>
      <c r="E26" s="1"/>
      <c r="F26" s="6"/>
      <c r="G26" s="6"/>
      <c r="H26" s="1"/>
      <c r="I26" s="1"/>
      <c r="J26" s="1"/>
      <c r="K26" s="1"/>
      <c r="L26" s="3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</row>
    <row r="27" spans="1:32" s="2" customFormat="1" x14ac:dyDescent="0.25">
      <c r="A27"/>
      <c r="B27" s="1"/>
      <c r="D27" s="1"/>
      <c r="E27" s="1"/>
      <c r="F27" s="6"/>
      <c r="G27" s="6"/>
      <c r="H27" s="1"/>
      <c r="I27" s="1"/>
      <c r="J27" s="1"/>
      <c r="K27" s="1"/>
      <c r="L27" s="3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</row>
    <row r="28" spans="1:32" s="2" customFormat="1" x14ac:dyDescent="0.25">
      <c r="A28"/>
      <c r="B28" s="1"/>
      <c r="D28" s="1"/>
      <c r="E28" s="1"/>
      <c r="F28" s="6"/>
      <c r="G28" s="6"/>
      <c r="H28" s="1"/>
      <c r="I28" s="1"/>
      <c r="J28" s="1"/>
      <c r="K28" s="1"/>
      <c r="L28" s="3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</row>
    <row r="29" spans="1:32" s="2" customFormat="1" x14ac:dyDescent="0.25">
      <c r="A29"/>
      <c r="B29" s="1"/>
      <c r="D29" s="1"/>
      <c r="E29" s="1"/>
      <c r="F29" s="6"/>
      <c r="G29" s="6"/>
      <c r="H29" s="1"/>
      <c r="I29" s="1"/>
      <c r="J29" s="1"/>
      <c r="K29" s="1"/>
      <c r="L29" s="3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</row>
    <row r="30" spans="1:32" s="2" customFormat="1" x14ac:dyDescent="0.25">
      <c r="A30" s="1"/>
      <c r="B30" s="1"/>
      <c r="D30" s="1"/>
      <c r="E30" s="1"/>
      <c r="F30" s="6"/>
      <c r="G30" s="6"/>
      <c r="H30" s="1"/>
      <c r="I30" s="1"/>
      <c r="J30" s="1"/>
      <c r="K30" s="1"/>
      <c r="L30" s="3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</row>
    <row r="31" spans="1:32" s="2" customFormat="1" x14ac:dyDescent="0.25">
      <c r="A31" s="1"/>
      <c r="B31" s="1"/>
      <c r="D31" s="1"/>
      <c r="E31" s="1"/>
      <c r="F31" s="6"/>
      <c r="G31" s="6"/>
      <c r="H31" s="1"/>
      <c r="I31" s="1"/>
      <c r="J31" s="1"/>
      <c r="K31" s="1"/>
      <c r="L31" s="3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</row>
    <row r="32" spans="1:32" s="2" customFormat="1" x14ac:dyDescent="0.25">
      <c r="A32" s="1"/>
      <c r="B32" s="1"/>
      <c r="D32" s="1"/>
      <c r="E32" s="1"/>
      <c r="F32" s="6"/>
      <c r="G32" s="6"/>
      <c r="H32" s="1"/>
      <c r="I32" s="1"/>
      <c r="J32" s="1"/>
      <c r="K32" s="1"/>
      <c r="L32" s="3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</row>
  </sheetData>
  <sheetProtection sheet="1" objects="1" scenarios="1" sort="0" autoFilter="0" pivotTables="0"/>
  <autoFilter ref="A3:J17">
    <sortState ref="A4:J13">
      <sortCondition ref="A5"/>
    </sortState>
  </autoFilter>
  <sortState ref="A4:J13">
    <sortCondition ref="A7"/>
  </sortState>
  <conditionalFormatting sqref="B3 B8:B17">
    <cfRule type="expression" dxfId="81" priority="17">
      <formula>AND(ISERROR(VLOOKUP(B3,Liste_Catégories,1,FALSE)),B3&lt;&gt;"Catégorie",LEN(B3)&gt;0)</formula>
    </cfRule>
  </conditionalFormatting>
  <conditionalFormatting sqref="D3 D8:D17">
    <cfRule type="expression" dxfId="80" priority="13">
      <formula>AND(D3&lt;&gt;"Stock actuel",LEN(D3)&gt;0,D3&lt;=0)</formula>
    </cfRule>
    <cfRule type="expression" dxfId="79" priority="14">
      <formula>AND(D3&lt;&gt;"Stock actuel",LEN(D3)&gt;0,D3&lt;=E3)</formula>
    </cfRule>
  </conditionalFormatting>
  <conditionalFormatting sqref="B7">
    <cfRule type="expression" dxfId="78" priority="12">
      <formula>AND(ISERROR(VLOOKUP(B7,Liste_Catégories,1,FALSE)),B7&lt;&gt;"Catégorie",LEN(B7)&gt;0)</formula>
    </cfRule>
  </conditionalFormatting>
  <conditionalFormatting sqref="D7">
    <cfRule type="expression" dxfId="77" priority="10">
      <formula>AND(D7&lt;&gt;"Stock actuel",LEN(D7)&gt;0,D7&lt;=0)</formula>
    </cfRule>
    <cfRule type="expression" dxfId="76" priority="11">
      <formula>AND(D7&lt;&gt;"Stock actuel",LEN(D7)&gt;0,D7&lt;=E7)</formula>
    </cfRule>
  </conditionalFormatting>
  <conditionalFormatting sqref="B6">
    <cfRule type="expression" dxfId="75" priority="9">
      <formula>AND(ISERROR(VLOOKUP(B6,Liste_Catégories,1,FALSE)),B6&lt;&gt;"Catégorie",LEN(B6)&gt;0)</formula>
    </cfRule>
  </conditionalFormatting>
  <conditionalFormatting sqref="D6">
    <cfRule type="expression" dxfId="74" priority="7">
      <formula>AND(D6&lt;&gt;"Stock actuel",LEN(D6)&gt;0,D6&lt;=0)</formula>
    </cfRule>
    <cfRule type="expression" dxfId="73" priority="8">
      <formula>AND(D6&lt;&gt;"Stock actuel",LEN(D6)&gt;0,D6&lt;=E6)</formula>
    </cfRule>
  </conditionalFormatting>
  <conditionalFormatting sqref="B5">
    <cfRule type="expression" dxfId="72" priority="6">
      <formula>AND(ISERROR(VLOOKUP(B5,Liste_Catégories,1,FALSE)),B5&lt;&gt;"Catégorie",LEN(B5)&gt;0)</formula>
    </cfRule>
  </conditionalFormatting>
  <conditionalFormatting sqref="D5">
    <cfRule type="expression" dxfId="71" priority="4">
      <formula>AND(D5&lt;&gt;"Stock actuel",LEN(D5)&gt;0,D5&lt;=0)</formula>
    </cfRule>
    <cfRule type="expression" dxfId="70" priority="5">
      <formula>AND(D5&lt;&gt;"Stock actuel",LEN(D5)&gt;0,D5&lt;=E5)</formula>
    </cfRule>
  </conditionalFormatting>
  <conditionalFormatting sqref="B4">
    <cfRule type="expression" dxfId="69" priority="3">
      <formula>AND(ISERROR(VLOOKUP(B4,Liste_Catégories,1,FALSE)),B4&lt;&gt;"Catégorie",LEN(B4)&gt;0)</formula>
    </cfRule>
  </conditionalFormatting>
  <conditionalFormatting sqref="D4">
    <cfRule type="expression" dxfId="68" priority="1">
      <formula>AND(D4&lt;&gt;"Stock actuel",LEN(D4)&gt;0,D4&lt;=0)</formula>
    </cfRule>
    <cfRule type="expression" dxfId="67" priority="2">
      <formula>AND(D4&lt;&gt;"Stock actuel",LEN(D4)&gt;0,D4&lt;=E4)</formula>
    </cfRule>
  </conditionalFormatting>
  <dataValidations count="1">
    <dataValidation type="list" allowBlank="1" showInputMessage="1" showErrorMessage="1" errorTitle="Choisir dans la liste" error="Choisir dans la liste !" sqref="B3:B17">
      <formula1>Liste_Catégories</formula1>
    </dataValidation>
  </dataValidations>
  <hyperlinks>
    <hyperlink ref="B3" location="Catégories!A1" display="Catégorie"/>
    <hyperlink ref="I3" location="Entrées!A1" display="Entrées"/>
    <hyperlink ref="J3" location="Sorties!A1" display="Sorties"/>
  </hyperlinks>
  <pageMargins left="0.7" right="0.7" top="0.75" bottom="0.75" header="0.3" footer="0.3"/>
  <pageSetup paperSize="9" orientation="portrait" verticalDpi="4294967293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D33"/>
  <sheetViews>
    <sheetView workbookViewId="0">
      <pane ySplit="3" topLeftCell="A4" activePane="bottomLeft" state="frozen"/>
      <selection activeCell="B2" sqref="B2"/>
      <selection pane="bottomLeft" activeCell="A7" sqref="A7"/>
    </sheetView>
  </sheetViews>
  <sheetFormatPr defaultColWidth="11.42578125" defaultRowHeight="15" x14ac:dyDescent="0.25"/>
  <cols>
    <col min="1" max="1" width="11.42578125" style="1"/>
    <col min="2" max="2" width="14.140625" style="1" customWidth="1"/>
    <col min="3" max="3" width="31.7109375" style="1" customWidth="1"/>
    <col min="4" max="4" width="25.28515625" style="1" customWidth="1"/>
    <col min="5" max="5" width="10.7109375" style="2" customWidth="1"/>
    <col min="6" max="6" width="13.28515625" style="63" customWidth="1"/>
    <col min="7" max="7" width="13.28515625" style="67" customWidth="1"/>
    <col min="8" max="8" width="40.7109375" style="1" customWidth="1"/>
    <col min="9" max="9" width="21.140625" style="1" customWidth="1"/>
    <col min="10" max="10" width="21.7109375" style="1" customWidth="1"/>
    <col min="11" max="12" width="0" style="2" hidden="1" customWidth="1"/>
    <col min="13" max="13" width="20.140625" style="1" customWidth="1"/>
    <col min="14" max="14" width="19.28515625" style="1" customWidth="1"/>
    <col min="15" max="15" width="18.140625" style="1" customWidth="1"/>
    <col min="16" max="16" width="16.85546875" style="1" customWidth="1"/>
    <col min="17" max="18" width="17.42578125" style="1" customWidth="1"/>
    <col min="19" max="19" width="19.140625" style="1" customWidth="1"/>
    <col min="20" max="20" width="18.5703125" style="1" customWidth="1"/>
    <col min="21" max="21" width="17.5703125" style="1" customWidth="1"/>
    <col min="22" max="22" width="18.140625" style="1" customWidth="1"/>
    <col min="23" max="16384" width="11.42578125" style="1"/>
  </cols>
  <sheetData>
    <row r="1" spans="1:12" s="36" customFormat="1" ht="21" x14ac:dyDescent="0.25">
      <c r="A1" s="34" t="s">
        <v>17</v>
      </c>
      <c r="B1" s="34"/>
      <c r="C1" s="35"/>
      <c r="D1" s="35"/>
      <c r="E1" s="57">
        <f>SUBTOTAL(9,E3:E18)</f>
        <v>370</v>
      </c>
      <c r="F1" s="58"/>
      <c r="G1" s="59">
        <f>SUBTOTAL(9,G3:G18)</f>
        <v>7398</v>
      </c>
      <c r="H1" s="35"/>
      <c r="K1" s="37"/>
      <c r="L1" s="37"/>
    </row>
    <row r="2" spans="1:12" s="10" customFormat="1" ht="48.75" customHeight="1" x14ac:dyDescent="0.25">
      <c r="A2" s="14"/>
      <c r="B2" s="14"/>
      <c r="C2" s="14"/>
      <c r="D2" s="14"/>
      <c r="E2" s="15"/>
      <c r="F2" s="60"/>
      <c r="G2" s="61"/>
      <c r="H2" s="14"/>
      <c r="K2" s="11"/>
      <c r="L2" s="11"/>
    </row>
    <row r="3" spans="1:12" s="33" customFormat="1" ht="32.25" customHeight="1" x14ac:dyDescent="0.25">
      <c r="A3" s="51" t="s">
        <v>18</v>
      </c>
      <c r="B3" s="51" t="s">
        <v>19</v>
      </c>
      <c r="C3" s="75" t="s">
        <v>2</v>
      </c>
      <c r="D3" s="75" t="s">
        <v>4</v>
      </c>
      <c r="E3" s="52" t="s">
        <v>9</v>
      </c>
      <c r="F3" s="62" t="s">
        <v>21</v>
      </c>
      <c r="G3" s="62" t="s">
        <v>24</v>
      </c>
      <c r="H3" s="53" t="s">
        <v>10</v>
      </c>
      <c r="K3" s="33" t="s">
        <v>3</v>
      </c>
      <c r="L3" s="33" t="s">
        <v>3</v>
      </c>
    </row>
    <row r="4" spans="1:12" x14ac:dyDescent="0.25">
      <c r="A4" s="12">
        <v>42965</v>
      </c>
      <c r="B4" s="6" t="s">
        <v>106</v>
      </c>
      <c r="C4" s="6" t="s">
        <v>98</v>
      </c>
      <c r="D4" s="6" t="s">
        <v>37</v>
      </c>
      <c r="E4" s="2">
        <v>3</v>
      </c>
      <c r="F4" s="63">
        <v>22</v>
      </c>
      <c r="G4" s="64">
        <f>E4*F4</f>
        <v>66</v>
      </c>
      <c r="H4" s="20" t="s">
        <v>107</v>
      </c>
      <c r="J4" s="3"/>
    </row>
    <row r="5" spans="1:12" x14ac:dyDescent="0.25">
      <c r="A5" s="12">
        <v>42963</v>
      </c>
      <c r="B5" s="6" t="s">
        <v>95</v>
      </c>
      <c r="C5" s="6" t="s">
        <v>47</v>
      </c>
      <c r="D5" s="6" t="s">
        <v>38</v>
      </c>
      <c r="E5" s="2">
        <v>25</v>
      </c>
      <c r="F5" s="63">
        <v>250</v>
      </c>
      <c r="G5" s="64">
        <f>E5*F5</f>
        <v>6250</v>
      </c>
      <c r="H5" s="20" t="s">
        <v>96</v>
      </c>
      <c r="J5" s="3"/>
    </row>
    <row r="6" spans="1:12" x14ac:dyDescent="0.25">
      <c r="A6" s="12">
        <v>42229</v>
      </c>
      <c r="B6" s="6" t="s">
        <v>20</v>
      </c>
      <c r="C6" s="6" t="s">
        <v>41</v>
      </c>
      <c r="D6" s="6" t="s">
        <v>40</v>
      </c>
      <c r="E6" s="2">
        <v>10</v>
      </c>
      <c r="F6" s="63">
        <v>2.6</v>
      </c>
      <c r="G6" s="64">
        <f t="shared" ref="G6:G17" si="0">E6*F6</f>
        <v>26</v>
      </c>
      <c r="H6" s="20"/>
      <c r="J6" s="3"/>
    </row>
    <row r="7" spans="1:12" x14ac:dyDescent="0.25">
      <c r="A7" s="12">
        <v>42229</v>
      </c>
      <c r="B7" s="6" t="s">
        <v>20</v>
      </c>
      <c r="C7" s="6" t="s">
        <v>109</v>
      </c>
      <c r="D7" s="6" t="s">
        <v>34</v>
      </c>
      <c r="E7" s="2">
        <v>2</v>
      </c>
      <c r="F7" s="63">
        <v>2.5</v>
      </c>
      <c r="G7" s="64">
        <f>E7*F7</f>
        <v>5</v>
      </c>
      <c r="H7" s="20"/>
      <c r="J7" s="3"/>
    </row>
    <row r="8" spans="1:12" x14ac:dyDescent="0.25">
      <c r="A8" s="12">
        <v>42229</v>
      </c>
      <c r="B8" s="6" t="s">
        <v>20</v>
      </c>
      <c r="C8" s="6" t="s">
        <v>45</v>
      </c>
      <c r="D8" s="6" t="s">
        <v>34</v>
      </c>
      <c r="E8" s="2">
        <v>10</v>
      </c>
      <c r="F8" s="63">
        <v>2.7</v>
      </c>
      <c r="G8" s="64">
        <f t="shared" si="0"/>
        <v>27</v>
      </c>
      <c r="H8" s="20"/>
      <c r="J8" s="3"/>
    </row>
    <row r="9" spans="1:12" x14ac:dyDescent="0.25">
      <c r="A9" s="12">
        <v>42229</v>
      </c>
      <c r="B9" s="6" t="s">
        <v>20</v>
      </c>
      <c r="C9" t="s">
        <v>46</v>
      </c>
      <c r="D9" s="6" t="s">
        <v>36</v>
      </c>
      <c r="E9" s="2">
        <v>10</v>
      </c>
      <c r="F9" s="63">
        <v>2.8</v>
      </c>
      <c r="G9" s="64">
        <f t="shared" si="0"/>
        <v>28</v>
      </c>
      <c r="H9" s="20"/>
      <c r="J9" s="3"/>
    </row>
    <row r="10" spans="1:12" x14ac:dyDescent="0.25">
      <c r="A10" s="12">
        <v>42229</v>
      </c>
      <c r="B10" s="6" t="s">
        <v>20</v>
      </c>
      <c r="C10" t="s">
        <v>48</v>
      </c>
      <c r="D10" s="6" t="s">
        <v>34</v>
      </c>
      <c r="E10" s="2">
        <v>10</v>
      </c>
      <c r="F10" s="63">
        <v>3</v>
      </c>
      <c r="G10" s="64">
        <f>E10*F10</f>
        <v>30</v>
      </c>
      <c r="H10" s="20"/>
      <c r="J10" s="3"/>
    </row>
    <row r="11" spans="1:12" x14ac:dyDescent="0.25">
      <c r="A11" s="12">
        <v>42229</v>
      </c>
      <c r="B11" s="6" t="s">
        <v>20</v>
      </c>
      <c r="C11" t="s">
        <v>49</v>
      </c>
      <c r="D11" s="6" t="s">
        <v>34</v>
      </c>
      <c r="E11" s="2">
        <v>50</v>
      </c>
      <c r="F11" s="63">
        <v>3.1</v>
      </c>
      <c r="G11" s="64">
        <f>E11*F11</f>
        <v>155</v>
      </c>
      <c r="H11" s="20"/>
      <c r="J11" s="3"/>
    </row>
    <row r="12" spans="1:12" x14ac:dyDescent="0.25">
      <c r="A12" s="12">
        <v>42229</v>
      </c>
      <c r="B12" s="6" t="s">
        <v>20</v>
      </c>
      <c r="C12" t="s">
        <v>50</v>
      </c>
      <c r="D12" s="6" t="s">
        <v>34</v>
      </c>
      <c r="E12" s="2">
        <v>10</v>
      </c>
      <c r="F12" s="63">
        <v>3.2</v>
      </c>
      <c r="G12" s="64">
        <f>E12*F12</f>
        <v>32</v>
      </c>
      <c r="H12" s="20"/>
      <c r="J12" s="3"/>
    </row>
    <row r="13" spans="1:12" x14ac:dyDescent="0.25">
      <c r="A13" s="12">
        <v>42229</v>
      </c>
      <c r="B13" s="6" t="s">
        <v>25</v>
      </c>
      <c r="C13" s="6" t="s">
        <v>45</v>
      </c>
      <c r="D13" s="6" t="s">
        <v>34</v>
      </c>
      <c r="E13" s="2">
        <v>10</v>
      </c>
      <c r="F13" s="63">
        <v>35</v>
      </c>
      <c r="G13" s="64">
        <f>E13*F13</f>
        <v>350</v>
      </c>
      <c r="H13" s="20"/>
      <c r="J13" s="3"/>
    </row>
    <row r="14" spans="1:12" x14ac:dyDescent="0.25">
      <c r="A14" s="12">
        <v>42229</v>
      </c>
      <c r="B14" s="6" t="s">
        <v>25</v>
      </c>
      <c r="C14" t="s">
        <v>46</v>
      </c>
      <c r="D14" s="6" t="s">
        <v>35</v>
      </c>
      <c r="E14" s="2">
        <v>10</v>
      </c>
      <c r="F14" s="63">
        <v>22</v>
      </c>
      <c r="G14" s="64">
        <f>E14*F14</f>
        <v>220</v>
      </c>
      <c r="H14" s="20"/>
      <c r="J14" s="3"/>
    </row>
    <row r="15" spans="1:12" x14ac:dyDescent="0.25">
      <c r="A15" s="12">
        <v>42229</v>
      </c>
      <c r="B15" s="6" t="s">
        <v>25</v>
      </c>
      <c r="C15" t="s">
        <v>47</v>
      </c>
      <c r="D15" s="6" t="s">
        <v>34</v>
      </c>
      <c r="E15" s="2">
        <v>10</v>
      </c>
      <c r="F15" s="63">
        <v>2</v>
      </c>
      <c r="G15" s="64">
        <f t="shared" si="0"/>
        <v>20</v>
      </c>
      <c r="H15" s="20"/>
      <c r="J15" s="3"/>
    </row>
    <row r="16" spans="1:12" x14ac:dyDescent="0.25">
      <c r="A16" s="12">
        <v>42413</v>
      </c>
      <c r="B16" s="6" t="s">
        <v>68</v>
      </c>
      <c r="C16" s="6" t="s">
        <v>66</v>
      </c>
      <c r="D16" s="6" t="s">
        <v>114</v>
      </c>
      <c r="E16" s="2">
        <v>200</v>
      </c>
      <c r="F16" s="63">
        <v>0.75</v>
      </c>
      <c r="G16" s="64">
        <f t="shared" si="0"/>
        <v>150</v>
      </c>
      <c r="H16" s="20"/>
      <c r="J16" s="3"/>
    </row>
    <row r="17" spans="1:30" x14ac:dyDescent="0.25">
      <c r="A17" s="12">
        <v>42595</v>
      </c>
      <c r="B17" s="6" t="s">
        <v>20</v>
      </c>
      <c r="C17" t="s">
        <v>47</v>
      </c>
      <c r="D17" s="6" t="s">
        <v>35</v>
      </c>
      <c r="E17" s="2">
        <v>10</v>
      </c>
      <c r="F17" s="63">
        <v>3.9</v>
      </c>
      <c r="G17" s="64">
        <f t="shared" si="0"/>
        <v>39</v>
      </c>
      <c r="H17" s="20"/>
      <c r="J17" s="3"/>
    </row>
    <row r="18" spans="1:30" ht="28.5" customHeight="1" x14ac:dyDescent="0.25">
      <c r="A18" s="54"/>
      <c r="B18" s="54"/>
      <c r="C18" s="54"/>
      <c r="D18" s="54"/>
      <c r="E18" s="55"/>
      <c r="F18" s="65"/>
      <c r="G18" s="66"/>
      <c r="H18" s="56" t="s">
        <v>6</v>
      </c>
      <c r="J18" s="3"/>
    </row>
    <row r="19" spans="1:30" x14ac:dyDescent="0.25">
      <c r="C19" s="4"/>
      <c r="J19" s="3"/>
    </row>
    <row r="20" spans="1:30" x14ac:dyDescent="0.25">
      <c r="J20" s="3"/>
    </row>
    <row r="21" spans="1:30" x14ac:dyDescent="0.25">
      <c r="J21" s="3"/>
    </row>
    <row r="22" spans="1:30" x14ac:dyDescent="0.25">
      <c r="J22" s="3"/>
    </row>
    <row r="23" spans="1:30" x14ac:dyDescent="0.25">
      <c r="C23"/>
      <c r="J23" s="3"/>
    </row>
    <row r="24" spans="1:30" s="2" customFormat="1" x14ac:dyDescent="0.25">
      <c r="C24"/>
      <c r="D24" s="1"/>
      <c r="F24" s="63"/>
      <c r="G24" s="67"/>
      <c r="H24" s="1"/>
      <c r="I24" s="1"/>
      <c r="J24" s="3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</row>
    <row r="25" spans="1:30" s="2" customFormat="1" x14ac:dyDescent="0.25">
      <c r="C25"/>
      <c r="D25" s="1"/>
      <c r="F25" s="63"/>
      <c r="G25" s="67"/>
      <c r="H25" s="1"/>
      <c r="I25" s="1"/>
      <c r="J25" s="3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</row>
    <row r="26" spans="1:30" s="2" customFormat="1" x14ac:dyDescent="0.25">
      <c r="C26"/>
      <c r="D26" s="1"/>
      <c r="F26" s="63"/>
      <c r="G26" s="67"/>
      <c r="H26" s="1"/>
      <c r="I26" s="1"/>
      <c r="J26" s="3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</row>
    <row r="27" spans="1:30" s="2" customFormat="1" x14ac:dyDescent="0.25">
      <c r="C27"/>
      <c r="D27" s="1"/>
      <c r="F27" s="63"/>
      <c r="G27" s="67"/>
      <c r="H27" s="1"/>
      <c r="I27" s="1"/>
      <c r="J27" s="3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</row>
    <row r="28" spans="1:30" s="2" customFormat="1" x14ac:dyDescent="0.25">
      <c r="C28"/>
      <c r="D28" s="1"/>
      <c r="F28" s="63"/>
      <c r="G28" s="67"/>
      <c r="H28" s="1"/>
      <c r="I28" s="1"/>
      <c r="J28" s="3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</row>
    <row r="29" spans="1:30" s="2" customFormat="1" x14ac:dyDescent="0.25">
      <c r="C29"/>
      <c r="D29" s="1"/>
      <c r="F29" s="63"/>
      <c r="G29" s="67"/>
      <c r="H29" s="1"/>
      <c r="I29" s="1"/>
      <c r="J29" s="3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</row>
    <row r="30" spans="1:30" s="2" customFormat="1" x14ac:dyDescent="0.25">
      <c r="C30"/>
      <c r="D30" s="1"/>
      <c r="F30" s="63"/>
      <c r="G30" s="67"/>
      <c r="H30" s="1"/>
      <c r="I30" s="1"/>
      <c r="J30" s="3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</row>
    <row r="31" spans="1:30" s="2" customFormat="1" x14ac:dyDescent="0.25">
      <c r="C31" s="1"/>
      <c r="D31" s="1"/>
      <c r="F31" s="63"/>
      <c r="G31" s="67"/>
      <c r="H31" s="1"/>
      <c r="I31" s="1"/>
      <c r="J31" s="3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</row>
    <row r="32" spans="1:30" s="2" customFormat="1" x14ac:dyDescent="0.25">
      <c r="C32" s="1"/>
      <c r="D32" s="1"/>
      <c r="F32" s="63"/>
      <c r="G32" s="67"/>
      <c r="H32" s="1"/>
      <c r="I32" s="1"/>
      <c r="J32" s="3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</row>
    <row r="33" spans="3:30" s="2" customFormat="1" x14ac:dyDescent="0.25">
      <c r="C33" s="1"/>
      <c r="D33" s="1"/>
      <c r="F33" s="63"/>
      <c r="G33" s="67"/>
      <c r="H33" s="1"/>
      <c r="I33" s="1"/>
      <c r="J33" s="3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</row>
  </sheetData>
  <sheetProtection sheet="1" objects="1" scenarios="1" sort="0" autoFilter="0" pivotTables="0"/>
  <autoFilter ref="A3:H18"/>
  <sortState ref="A4:H16">
    <sortCondition ref="A11"/>
  </sortState>
  <conditionalFormatting sqref="C3 C6:C18">
    <cfRule type="expression" dxfId="66" priority="6">
      <formula>AND(ISERROR(VLOOKUP(C3,Liste_Pièces,1,FALSE)),C3&lt;&gt;"Pièce",LEN(C3)&gt;0)</formula>
    </cfRule>
  </conditionalFormatting>
  <conditionalFormatting sqref="D3 D6:D18">
    <cfRule type="expression" dxfId="65" priority="5">
      <formula>AND(ISERROR(VLOOKUP(D3,Liste_Fournisseurs,1,FALSE)),D3&lt;&gt;"Fournisseur",LEN(D3)&gt;0)</formula>
    </cfRule>
  </conditionalFormatting>
  <conditionalFormatting sqref="C5">
    <cfRule type="expression" dxfId="64" priority="4">
      <formula>AND(ISERROR(VLOOKUP(C5,Liste_Pièces,1,FALSE)),C5&lt;&gt;"Pièce",LEN(C5)&gt;0)</formula>
    </cfRule>
  </conditionalFormatting>
  <conditionalFormatting sqref="D5">
    <cfRule type="expression" dxfId="63" priority="3">
      <formula>AND(ISERROR(VLOOKUP(D5,Liste_Fournisseurs,1,FALSE)),D5&lt;&gt;"Fournisseur",LEN(D5)&gt;0)</formula>
    </cfRule>
  </conditionalFormatting>
  <conditionalFormatting sqref="C4">
    <cfRule type="expression" dxfId="62" priority="2">
      <formula>AND(ISERROR(VLOOKUP(C4,Liste_Pièces,1,FALSE)),C4&lt;&gt;"Pièce",LEN(C4)&gt;0)</formula>
    </cfRule>
  </conditionalFormatting>
  <conditionalFormatting sqref="D4">
    <cfRule type="expression" dxfId="61" priority="1">
      <formula>AND(ISERROR(VLOOKUP(D4,Liste_Fournisseurs,1,FALSE)),D4&lt;&gt;"Fournisseur",LEN(D4)&gt;0)</formula>
    </cfRule>
  </conditionalFormatting>
  <dataValidations count="2">
    <dataValidation type="list" allowBlank="1" showInputMessage="1" showErrorMessage="1" errorTitle="Choisir dans la liste" error="Choisir dans la liste !" sqref="D3:D18">
      <formula1>Liste_Fournisseurs</formula1>
    </dataValidation>
    <dataValidation type="list" allowBlank="1" showInputMessage="1" showErrorMessage="1" errorTitle="Choisir dans la liste" error="Choisir dans la liste !" sqref="C3:C18">
      <formula1>Liste_Pièces</formula1>
    </dataValidation>
  </dataValidations>
  <hyperlinks>
    <hyperlink ref="C3" location="Inventaire!A1" display="Pièce"/>
    <hyperlink ref="D3" location="Fournisseurs!A1" display="Fournisseur"/>
  </hyperlinks>
  <pageMargins left="0.7" right="0.7" top="0.75" bottom="0.75" header="0.3" footer="0.3"/>
  <pageSetup paperSize="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A32"/>
  <sheetViews>
    <sheetView workbookViewId="0">
      <pane ySplit="3" topLeftCell="A4" activePane="bottomLeft" state="frozen"/>
      <selection activeCell="B2" sqref="B2"/>
      <selection pane="bottomLeft" activeCell="A9" sqref="A9"/>
    </sheetView>
  </sheetViews>
  <sheetFormatPr defaultColWidth="11.42578125" defaultRowHeight="15" x14ac:dyDescent="0.25"/>
  <cols>
    <col min="1" max="1" width="12" style="1" customWidth="1"/>
    <col min="2" max="2" width="33.140625" style="1" customWidth="1"/>
    <col min="3" max="3" width="25.28515625" style="1" customWidth="1"/>
    <col min="4" max="4" width="10.7109375" style="2" customWidth="1"/>
    <col min="5" max="5" width="41.42578125" style="1" customWidth="1"/>
    <col min="6" max="6" width="21.140625" style="1" customWidth="1"/>
    <col min="7" max="7" width="21.7109375" style="1" customWidth="1"/>
    <col min="8" max="9" width="0" style="2" hidden="1" customWidth="1"/>
    <col min="10" max="10" width="20.140625" style="1" customWidth="1"/>
    <col min="11" max="11" width="19.28515625" style="1" customWidth="1"/>
    <col min="12" max="12" width="18.140625" style="1" customWidth="1"/>
    <col min="13" max="13" width="16.85546875" style="1" customWidth="1"/>
    <col min="14" max="15" width="17.42578125" style="1" customWidth="1"/>
    <col min="16" max="16" width="19.140625" style="1" customWidth="1"/>
    <col min="17" max="17" width="18.5703125" style="1" customWidth="1"/>
    <col min="18" max="18" width="17.5703125" style="1" customWidth="1"/>
    <col min="19" max="19" width="18.140625" style="1" customWidth="1"/>
    <col min="20" max="16384" width="11.42578125" style="1"/>
  </cols>
  <sheetData>
    <row r="1" spans="1:27" s="26" customFormat="1" ht="21" x14ac:dyDescent="0.25">
      <c r="A1" s="24" t="s">
        <v>22</v>
      </c>
      <c r="B1" s="25"/>
      <c r="C1" s="25"/>
      <c r="D1" s="38">
        <f>SUBTOTAL(9,D3:D17)</f>
        <v>75</v>
      </c>
      <c r="E1" s="25"/>
      <c r="H1" s="27"/>
      <c r="I1" s="27"/>
    </row>
    <row r="2" spans="1:27" s="10" customFormat="1" ht="47.25" customHeight="1" x14ac:dyDescent="0.25">
      <c r="A2" s="14"/>
      <c r="B2" s="14"/>
      <c r="C2" s="14"/>
      <c r="D2" s="15"/>
      <c r="E2" s="14"/>
      <c r="H2" s="11"/>
      <c r="I2" s="11"/>
    </row>
    <row r="3" spans="1:27" s="106" customFormat="1" ht="33.75" customHeight="1" x14ac:dyDescent="0.25">
      <c r="A3" s="103" t="s">
        <v>18</v>
      </c>
      <c r="B3" s="104" t="s">
        <v>2</v>
      </c>
      <c r="C3" s="104" t="s">
        <v>5</v>
      </c>
      <c r="D3" s="104" t="s">
        <v>9</v>
      </c>
      <c r="E3" s="105" t="s">
        <v>10</v>
      </c>
      <c r="H3" s="106" t="s">
        <v>3</v>
      </c>
      <c r="I3" s="106" t="s">
        <v>3</v>
      </c>
      <c r="X3" s="106" t="s">
        <v>1</v>
      </c>
      <c r="AA3" s="106" t="s">
        <v>0</v>
      </c>
    </row>
    <row r="4" spans="1:27" x14ac:dyDescent="0.25">
      <c r="A4" s="12">
        <v>42965</v>
      </c>
      <c r="B4" s="6" t="s">
        <v>96</v>
      </c>
      <c r="C4" s="6" t="s">
        <v>113</v>
      </c>
      <c r="D4" s="2">
        <v>5</v>
      </c>
      <c r="E4" s="20"/>
      <c r="G4" s="3"/>
    </row>
    <row r="5" spans="1:27" x14ac:dyDescent="0.25">
      <c r="A5" s="12">
        <v>42965</v>
      </c>
      <c r="B5" s="6" t="s">
        <v>98</v>
      </c>
      <c r="C5" s="6" t="s">
        <v>32</v>
      </c>
      <c r="D5" s="2">
        <v>8</v>
      </c>
      <c r="E5" s="20" t="s">
        <v>108</v>
      </c>
      <c r="G5" s="3"/>
    </row>
    <row r="6" spans="1:27" x14ac:dyDescent="0.25">
      <c r="A6" s="12">
        <v>42965</v>
      </c>
      <c r="B6" s="6" t="s">
        <v>98</v>
      </c>
      <c r="C6" s="6" t="s">
        <v>7</v>
      </c>
      <c r="D6" s="2">
        <v>1</v>
      </c>
      <c r="E6" s="20"/>
      <c r="G6" s="3"/>
    </row>
    <row r="7" spans="1:27" x14ac:dyDescent="0.25">
      <c r="A7" s="12">
        <v>42963</v>
      </c>
      <c r="B7" s="6" t="s">
        <v>109</v>
      </c>
      <c r="C7" s="6" t="s">
        <v>85</v>
      </c>
      <c r="D7" s="2">
        <v>10</v>
      </c>
      <c r="E7" s="20" t="s">
        <v>93</v>
      </c>
      <c r="G7" s="3"/>
    </row>
    <row r="8" spans="1:27" x14ac:dyDescent="0.25">
      <c r="A8" s="12">
        <v>42426</v>
      </c>
      <c r="B8" s="6" t="s">
        <v>98</v>
      </c>
      <c r="C8" s="6" t="s">
        <v>113</v>
      </c>
      <c r="D8" s="2">
        <v>8</v>
      </c>
      <c r="E8" s="20"/>
      <c r="G8" s="3"/>
    </row>
    <row r="9" spans="1:27" x14ac:dyDescent="0.25">
      <c r="A9" s="12">
        <v>42229</v>
      </c>
      <c r="B9" s="6" t="s">
        <v>109</v>
      </c>
      <c r="C9" s="6" t="s">
        <v>29</v>
      </c>
      <c r="D9" s="2">
        <v>2</v>
      </c>
      <c r="E9" s="20"/>
      <c r="G9" s="3"/>
    </row>
    <row r="10" spans="1:27" x14ac:dyDescent="0.25">
      <c r="A10" s="12">
        <v>42229</v>
      </c>
      <c r="B10" t="s">
        <v>47</v>
      </c>
      <c r="C10" s="6" t="s">
        <v>7</v>
      </c>
      <c r="D10" s="2">
        <v>4</v>
      </c>
      <c r="E10" s="20"/>
      <c r="G10" s="3"/>
    </row>
    <row r="11" spans="1:27" x14ac:dyDescent="0.25">
      <c r="A11" s="12">
        <v>42229</v>
      </c>
      <c r="B11" s="6" t="s">
        <v>45</v>
      </c>
      <c r="C11" s="6" t="s">
        <v>28</v>
      </c>
      <c r="D11" s="2">
        <v>3</v>
      </c>
      <c r="E11" s="20"/>
      <c r="G11" s="3"/>
    </row>
    <row r="12" spans="1:27" x14ac:dyDescent="0.25">
      <c r="A12" s="12">
        <v>42229</v>
      </c>
      <c r="B12" t="s">
        <v>49</v>
      </c>
      <c r="C12" s="6" t="s">
        <v>113</v>
      </c>
      <c r="D12" s="2">
        <v>15</v>
      </c>
      <c r="E12" s="20"/>
      <c r="G12" s="3"/>
    </row>
    <row r="13" spans="1:27" x14ac:dyDescent="0.25">
      <c r="A13" s="12">
        <v>42229</v>
      </c>
      <c r="B13" t="s">
        <v>50</v>
      </c>
      <c r="C13" s="6" t="s">
        <v>28</v>
      </c>
      <c r="D13" s="2">
        <v>8</v>
      </c>
      <c r="E13" s="20"/>
      <c r="G13" s="3"/>
    </row>
    <row r="14" spans="1:27" x14ac:dyDescent="0.25">
      <c r="A14" s="12">
        <v>42229</v>
      </c>
      <c r="B14" s="6" t="s">
        <v>41</v>
      </c>
      <c r="C14" s="6" t="s">
        <v>26</v>
      </c>
      <c r="D14" s="2">
        <v>1</v>
      </c>
      <c r="E14" s="20"/>
      <c r="G14" s="3"/>
    </row>
    <row r="15" spans="1:27" x14ac:dyDescent="0.25">
      <c r="A15" s="12">
        <v>42229</v>
      </c>
      <c r="B15" t="s">
        <v>46</v>
      </c>
      <c r="C15" s="6" t="s">
        <v>28</v>
      </c>
      <c r="D15" s="2">
        <v>4</v>
      </c>
      <c r="E15" s="20"/>
      <c r="G15" s="3"/>
    </row>
    <row r="16" spans="1:27" x14ac:dyDescent="0.25">
      <c r="A16" s="12">
        <v>42229</v>
      </c>
      <c r="B16" t="s">
        <v>48</v>
      </c>
      <c r="C16" s="6" t="s">
        <v>113</v>
      </c>
      <c r="D16" s="2">
        <v>6</v>
      </c>
      <c r="E16" s="20"/>
      <c r="G16" s="3"/>
    </row>
    <row r="17" spans="1:27" ht="24.75" customHeight="1" x14ac:dyDescent="0.25">
      <c r="A17" s="54"/>
      <c r="B17" s="54"/>
      <c r="C17" s="54"/>
      <c r="D17" s="55"/>
      <c r="E17" s="56" t="s">
        <v>6</v>
      </c>
      <c r="G17" s="3"/>
    </row>
    <row r="18" spans="1:27" x14ac:dyDescent="0.25">
      <c r="B18" s="4"/>
      <c r="G18" s="3"/>
    </row>
    <row r="19" spans="1:27" x14ac:dyDescent="0.25">
      <c r="G19" s="3"/>
    </row>
    <row r="20" spans="1:27" x14ac:dyDescent="0.25">
      <c r="G20" s="3"/>
    </row>
    <row r="21" spans="1:27" x14ac:dyDescent="0.25">
      <c r="G21" s="3"/>
    </row>
    <row r="22" spans="1:27" x14ac:dyDescent="0.25">
      <c r="B22"/>
      <c r="G22" s="3"/>
    </row>
    <row r="23" spans="1:27" s="2" customFormat="1" x14ac:dyDescent="0.25">
      <c r="B23"/>
      <c r="C23" s="1"/>
      <c r="E23" s="1"/>
      <c r="F23" s="1"/>
      <c r="G23" s="3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</row>
    <row r="24" spans="1:27" s="2" customFormat="1" x14ac:dyDescent="0.25">
      <c r="B24"/>
      <c r="C24" s="1"/>
      <c r="E24" s="1"/>
      <c r="F24" s="1"/>
      <c r="G24" s="3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</row>
    <row r="25" spans="1:27" s="2" customFormat="1" x14ac:dyDescent="0.25">
      <c r="B25"/>
      <c r="C25" s="1"/>
      <c r="E25" s="1"/>
      <c r="F25" s="1"/>
      <c r="G25" s="3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</row>
    <row r="26" spans="1:27" s="2" customFormat="1" x14ac:dyDescent="0.25">
      <c r="B26"/>
      <c r="C26" s="1"/>
      <c r="E26" s="1"/>
      <c r="F26" s="1"/>
      <c r="G26" s="3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</row>
    <row r="27" spans="1:27" s="2" customFormat="1" x14ac:dyDescent="0.25">
      <c r="B27"/>
      <c r="C27" s="1"/>
      <c r="E27" s="1"/>
      <c r="F27" s="1"/>
      <c r="G27" s="3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</row>
    <row r="28" spans="1:27" s="2" customFormat="1" x14ac:dyDescent="0.25">
      <c r="B28"/>
      <c r="C28" s="1"/>
      <c r="E28" s="1"/>
      <c r="F28" s="1"/>
      <c r="G28" s="3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</row>
    <row r="29" spans="1:27" s="2" customFormat="1" x14ac:dyDescent="0.25">
      <c r="B29"/>
      <c r="C29" s="1"/>
      <c r="E29" s="1"/>
      <c r="F29" s="1"/>
      <c r="G29" s="3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</row>
    <row r="30" spans="1:27" s="2" customFormat="1" x14ac:dyDescent="0.25">
      <c r="B30" s="1"/>
      <c r="C30" s="1"/>
      <c r="E30" s="1"/>
      <c r="F30" s="1"/>
      <c r="G30" s="3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</row>
    <row r="31" spans="1:27" s="2" customFormat="1" x14ac:dyDescent="0.25">
      <c r="B31" s="1"/>
      <c r="C31" s="1"/>
      <c r="E31" s="1"/>
      <c r="F31" s="1"/>
      <c r="G31" s="3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</row>
    <row r="32" spans="1:27" s="2" customFormat="1" x14ac:dyDescent="0.25">
      <c r="B32" s="1"/>
      <c r="C32" s="1"/>
      <c r="E32" s="1"/>
      <c r="F32" s="1"/>
      <c r="G32" s="3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</row>
  </sheetData>
  <sheetProtection sheet="1" objects="1" scenarios="1" sort="0" autoFilter="0" pivotTables="0"/>
  <autoFilter ref="A3:E16">
    <sortState ref="A4:E16">
      <sortCondition descending="1" ref="A3:A15"/>
    </sortState>
  </autoFilter>
  <sortState ref="A4:E16">
    <sortCondition ref="A15"/>
  </sortState>
  <conditionalFormatting sqref="B8:B17">
    <cfRule type="expression" dxfId="60" priority="14">
      <formula>AND(ISERROR(VLOOKUP(B8,Liste_Pièces,1,FALSE)),B8&lt;&gt;"Pièce",LEN(B8)&gt;0)</formula>
    </cfRule>
  </conditionalFormatting>
  <conditionalFormatting sqref="C8:C17">
    <cfRule type="expression" dxfId="59" priority="13">
      <formula>AND(ISERROR(VLOOKUP(C8,Liste_Techniciens,1,FALSE)),C8&lt;&gt;"Technicien",LEN(C8)&gt;0)</formula>
    </cfRule>
  </conditionalFormatting>
  <conditionalFormatting sqref="B7">
    <cfRule type="expression" dxfId="58" priority="10">
      <formula>AND(ISERROR(VLOOKUP(B7,Liste_Pièces,1,FALSE)),B7&lt;&gt;"Pièce",LEN(B7)&gt;0)</formula>
    </cfRule>
  </conditionalFormatting>
  <conditionalFormatting sqref="C7">
    <cfRule type="expression" dxfId="57" priority="9">
      <formula>AND(ISERROR(VLOOKUP(C7,Liste_Techniciens,1,FALSE)),C7&lt;&gt;"Technicien",LEN(C7)&gt;0)</formula>
    </cfRule>
  </conditionalFormatting>
  <conditionalFormatting sqref="B6">
    <cfRule type="expression" dxfId="56" priority="8">
      <formula>AND(ISERROR(VLOOKUP(B6,Liste_Pièces,1,FALSE)),B6&lt;&gt;"Pièce",LEN(B6)&gt;0)</formula>
    </cfRule>
  </conditionalFormatting>
  <conditionalFormatting sqref="C6">
    <cfRule type="expression" dxfId="55" priority="7">
      <formula>AND(ISERROR(VLOOKUP(C6,Liste_Techniciens,1,FALSE)),C6&lt;&gt;"Technicien",LEN(C6)&gt;0)</formula>
    </cfRule>
  </conditionalFormatting>
  <conditionalFormatting sqref="B5">
    <cfRule type="expression" dxfId="54" priority="4">
      <formula>AND(ISERROR(VLOOKUP(B5,Liste_Pièces,1,FALSE)),B5&lt;&gt;"Pièce",LEN(B5)&gt;0)</formula>
    </cfRule>
  </conditionalFormatting>
  <conditionalFormatting sqref="C5">
    <cfRule type="expression" dxfId="53" priority="3">
      <formula>AND(ISERROR(VLOOKUP(C5,Liste_Techniciens,1,FALSE)),C5&lt;&gt;"Technicien",LEN(C5)&gt;0)</formula>
    </cfRule>
  </conditionalFormatting>
  <conditionalFormatting sqref="B4">
    <cfRule type="expression" dxfId="52" priority="2">
      <formula>AND(ISERROR(VLOOKUP(B4,Liste_Pièces,1,FALSE)),B4&lt;&gt;"Pièce",LEN(B4)&gt;0)</formula>
    </cfRule>
  </conditionalFormatting>
  <conditionalFormatting sqref="C4">
    <cfRule type="expression" dxfId="51" priority="1">
      <formula>AND(ISERROR(VLOOKUP(C4,Liste_Techniciens,1,FALSE)),C4&lt;&gt;"Technicien",LEN(C4)&gt;0)</formula>
    </cfRule>
  </conditionalFormatting>
  <dataValidations count="2">
    <dataValidation type="list" allowBlank="1" showInputMessage="1" showErrorMessage="1" errorTitle="Choisir dans la liste" error="Choisir dans la liste !" sqref="B17 B3">
      <formula1>Liste_Pièces</formula1>
    </dataValidation>
    <dataValidation type="list" allowBlank="1" showInputMessage="1" showErrorMessage="1" errorTitle="Choisir dans la liste" error="Choisir dans la liste !" sqref="C3:C17">
      <formula1>Liste_Techniciens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17"/>
  <sheetViews>
    <sheetView workbookViewId="0">
      <pane ySplit="3" topLeftCell="A4" activePane="bottomLeft" state="frozen"/>
      <selection activeCell="C7" sqref="C7"/>
      <selection pane="bottomLeft"/>
    </sheetView>
  </sheetViews>
  <sheetFormatPr defaultColWidth="11.42578125" defaultRowHeight="15" x14ac:dyDescent="0.25"/>
  <cols>
    <col min="1" max="1" width="46.5703125" customWidth="1"/>
    <col min="2" max="2" width="17" style="8" customWidth="1"/>
    <col min="3" max="3" width="61.5703125" customWidth="1"/>
  </cols>
  <sheetData>
    <row r="1" spans="1:3" s="42" customFormat="1" ht="21" x14ac:dyDescent="0.35">
      <c r="A1" s="39" t="s">
        <v>86</v>
      </c>
      <c r="B1" s="40">
        <f>SUBTOTAL(9,B3:B17)</f>
        <v>109</v>
      </c>
      <c r="C1" s="41"/>
    </row>
    <row r="2" spans="1:3" s="7" customFormat="1" ht="42" customHeight="1" x14ac:dyDescent="0.25">
      <c r="A2" s="13"/>
      <c r="B2" s="13"/>
      <c r="C2" s="13"/>
    </row>
    <row r="3" spans="1:3" s="43" customFormat="1" ht="30" x14ac:dyDescent="0.25">
      <c r="A3" s="51" t="s">
        <v>15</v>
      </c>
      <c r="B3" s="81" t="s">
        <v>69</v>
      </c>
      <c r="C3" s="51" t="s">
        <v>10</v>
      </c>
    </row>
    <row r="4" spans="1:3" x14ac:dyDescent="0.25">
      <c r="A4" t="s">
        <v>71</v>
      </c>
      <c r="B4" s="9">
        <f>SUMIF(Sorties!C:C,Techniciens!A:A,Sorties!D:D)</f>
        <v>0</v>
      </c>
      <c r="C4" s="21"/>
    </row>
    <row r="5" spans="1:3" x14ac:dyDescent="0.25">
      <c r="A5" t="s">
        <v>85</v>
      </c>
      <c r="B5" s="9">
        <f>SUMIF(Sorties!C:C,Techniciens!A:A,Sorties!D:D)</f>
        <v>10</v>
      </c>
      <c r="C5" s="21"/>
    </row>
    <row r="6" spans="1:3" x14ac:dyDescent="0.25">
      <c r="A6" t="s">
        <v>113</v>
      </c>
      <c r="B6" s="9">
        <f>SUMIF(Sorties!C:C,Techniciens!A:A,Sorties!D:D)</f>
        <v>34</v>
      </c>
      <c r="C6" s="21"/>
    </row>
    <row r="7" spans="1:3" x14ac:dyDescent="0.25">
      <c r="A7" t="s">
        <v>32</v>
      </c>
      <c r="B7" s="9">
        <f>SUMIF(Sorties!C:C,Techniciens!A:A,Sorties!D:D)</f>
        <v>8</v>
      </c>
      <c r="C7" s="21"/>
    </row>
    <row r="8" spans="1:3" x14ac:dyDescent="0.25">
      <c r="A8" t="s">
        <v>26</v>
      </c>
      <c r="B8" s="9">
        <f>SUMIF(Sorties!C:C,Techniciens!A:A,Sorties!D:D)</f>
        <v>1</v>
      </c>
      <c r="C8" s="21"/>
    </row>
    <row r="9" spans="1:3" x14ac:dyDescent="0.25">
      <c r="A9" t="s">
        <v>7</v>
      </c>
      <c r="B9" s="9">
        <f>SUMIF(Sorties!C:C,Techniciens!A:A,Sorties!D:D)</f>
        <v>5</v>
      </c>
      <c r="C9" s="21"/>
    </row>
    <row r="10" spans="1:3" x14ac:dyDescent="0.25">
      <c r="A10" t="s">
        <v>113</v>
      </c>
      <c r="B10" s="9">
        <f>SUMIF(Sorties!C:C,Techniciens!A:A,Sorties!D:D)</f>
        <v>34</v>
      </c>
      <c r="C10" s="21"/>
    </row>
    <row r="11" spans="1:3" x14ac:dyDescent="0.25">
      <c r="A11" t="s">
        <v>27</v>
      </c>
      <c r="B11" s="9">
        <f>SUMIF(Sorties!C:C,Techniciens!A:A,Sorties!D:D)</f>
        <v>0</v>
      </c>
      <c r="C11" s="21"/>
    </row>
    <row r="12" spans="1:3" x14ac:dyDescent="0.25">
      <c r="A12" t="s">
        <v>28</v>
      </c>
      <c r="B12" s="9">
        <f>SUMIF(Sorties!C:C,Techniciens!A:A,Sorties!D:D)</f>
        <v>15</v>
      </c>
      <c r="C12" s="21"/>
    </row>
    <row r="13" spans="1:3" x14ac:dyDescent="0.25">
      <c r="A13" t="s">
        <v>30</v>
      </c>
      <c r="B13" s="9">
        <f>SUMIF(Sorties!C:C,Techniciens!A:A,Sorties!D:D)</f>
        <v>0</v>
      </c>
      <c r="C13" s="21"/>
    </row>
    <row r="14" spans="1:3" x14ac:dyDescent="0.25">
      <c r="A14" t="s">
        <v>29</v>
      </c>
      <c r="B14" s="9">
        <f>SUMIF(Sorties!C:C,Techniciens!A:A,Sorties!D:D)</f>
        <v>2</v>
      </c>
      <c r="C14" s="21"/>
    </row>
    <row r="15" spans="1:3" x14ac:dyDescent="0.25">
      <c r="A15" t="s">
        <v>33</v>
      </c>
      <c r="B15" s="9">
        <f>SUMIF(Sorties!C:C,Techniciens!A:A,Sorties!D:D)</f>
        <v>0</v>
      </c>
      <c r="C15" s="21"/>
    </row>
    <row r="16" spans="1:3" x14ac:dyDescent="0.25">
      <c r="A16" t="s">
        <v>31</v>
      </c>
      <c r="B16" s="9">
        <f>SUMIF(Sorties!C:C,Techniciens!A:A,Sorties!D:D)</f>
        <v>0</v>
      </c>
      <c r="C16" s="21"/>
    </row>
    <row r="17" spans="1:3" ht="26.25" customHeight="1" x14ac:dyDescent="0.25">
      <c r="A17" s="54"/>
      <c r="B17" s="54"/>
      <c r="C17" s="54"/>
    </row>
  </sheetData>
  <sheetProtection sheet="1" objects="1" scenarios="1" sort="0" autoFilter="0" pivotTables="0"/>
  <autoFilter ref="A3:C16">
    <sortState ref="A4:C15">
      <sortCondition ref="A12"/>
    </sortState>
  </autoFilter>
  <sortState ref="A4:C16">
    <sortCondition ref="A11"/>
  </sortState>
  <hyperlinks>
    <hyperlink ref="B3" location="Sorties!A1" display="Nombre de sorties"/>
  </hyperlinks>
  <pageMargins left="0.7" right="0.7" top="0.75" bottom="0.75" header="0.3" footer="0.3"/>
  <pageSetup paperSize="9" orientation="portrait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D12"/>
  <sheetViews>
    <sheetView workbookViewId="0">
      <pane ySplit="3" topLeftCell="A4" activePane="bottomLeft" state="frozen"/>
      <selection activeCell="C7" sqref="C7"/>
      <selection pane="bottomLeft" activeCell="A5" sqref="A5"/>
    </sheetView>
  </sheetViews>
  <sheetFormatPr defaultColWidth="11.42578125" defaultRowHeight="15" x14ac:dyDescent="0.25"/>
  <cols>
    <col min="1" max="1" width="46.5703125" customWidth="1"/>
    <col min="2" max="2" width="17.5703125" style="8" customWidth="1"/>
    <col min="3" max="3" width="17.5703125" style="79" customWidth="1"/>
    <col min="4" max="4" width="61.5703125" customWidth="1"/>
  </cols>
  <sheetData>
    <row r="1" spans="1:4" s="42" customFormat="1" ht="21" x14ac:dyDescent="0.35">
      <c r="A1" s="39" t="s">
        <v>87</v>
      </c>
      <c r="B1" s="40">
        <f>SUBTOTAL(9,B3:B12)</f>
        <v>370</v>
      </c>
      <c r="C1" s="76">
        <f>SUBTOTAL(9,C3:C12)</f>
        <v>7398</v>
      </c>
      <c r="D1" s="41"/>
    </row>
    <row r="2" spans="1:4" s="7" customFormat="1" ht="42" customHeight="1" x14ac:dyDescent="0.25">
      <c r="A2" s="13"/>
      <c r="B2" s="13"/>
      <c r="C2" s="77"/>
      <c r="D2" s="13"/>
    </row>
    <row r="3" spans="1:4" s="45" customFormat="1" ht="33.75" customHeight="1" x14ac:dyDescent="0.25">
      <c r="A3" s="51" t="s">
        <v>15</v>
      </c>
      <c r="B3" s="81" t="s">
        <v>70</v>
      </c>
      <c r="C3" s="82" t="s">
        <v>23</v>
      </c>
      <c r="D3" s="51" t="s">
        <v>10</v>
      </c>
    </row>
    <row r="4" spans="1:4" x14ac:dyDescent="0.25">
      <c r="A4" s="6" t="s">
        <v>37</v>
      </c>
      <c r="B4" s="9">
        <f>SUMIF(Entrées!D:D,Fournisseurs!A:A,Entrées!E:E)</f>
        <v>3</v>
      </c>
      <c r="C4" s="78">
        <f>SUMIF(Entrées!D:D,Fournisseurs!A:A,Entrées!G:G)</f>
        <v>66</v>
      </c>
      <c r="D4" s="21"/>
    </row>
    <row r="5" spans="1:4" x14ac:dyDescent="0.25">
      <c r="A5" s="6" t="s">
        <v>114</v>
      </c>
      <c r="B5" s="9">
        <f>SUMIF(Entrées!D:D,Fournisseurs!A:A,Entrées!E:E)</f>
        <v>200</v>
      </c>
      <c r="C5" s="78">
        <f>SUMIF(Entrées!D:D,Fournisseurs!A:A,Entrées!G:G)</f>
        <v>150</v>
      </c>
      <c r="D5" s="21"/>
    </row>
    <row r="6" spans="1:4" x14ac:dyDescent="0.25">
      <c r="A6" s="6" t="s">
        <v>38</v>
      </c>
      <c r="B6" s="9">
        <f>SUMIF(Entrées!D:D,Fournisseurs!A:A,Entrées!E:E)</f>
        <v>25</v>
      </c>
      <c r="C6" s="78">
        <f>SUMIF(Entrées!D:D,Fournisseurs!A:A,Entrées!G:G)</f>
        <v>6250</v>
      </c>
      <c r="D6" s="21"/>
    </row>
    <row r="7" spans="1:4" x14ac:dyDescent="0.25">
      <c r="A7" s="6" t="s">
        <v>40</v>
      </c>
      <c r="B7" s="9">
        <f>SUMIF(Entrées!D:D,Fournisseurs!A:A,Entrées!E:E)</f>
        <v>10</v>
      </c>
      <c r="C7" s="78">
        <f>SUMIF(Entrées!D:D,Fournisseurs!A:A,Entrées!G:G)</f>
        <v>26</v>
      </c>
      <c r="D7" s="21"/>
    </row>
    <row r="8" spans="1:4" x14ac:dyDescent="0.25">
      <c r="A8" s="6" t="s">
        <v>34</v>
      </c>
      <c r="B8" s="9">
        <f>SUMIF(Entrées!D:D,Fournisseurs!A:A,Entrées!E:E)</f>
        <v>102</v>
      </c>
      <c r="C8" s="78">
        <f>SUMIF(Entrées!D:D,Fournisseurs!A:A,Entrées!G:G)</f>
        <v>619</v>
      </c>
      <c r="D8" s="21"/>
    </row>
    <row r="9" spans="1:4" x14ac:dyDescent="0.25">
      <c r="A9" s="6" t="s">
        <v>36</v>
      </c>
      <c r="B9" s="9">
        <f>SUMIF(Entrées!D:D,Fournisseurs!A:A,Entrées!E:E)</f>
        <v>10</v>
      </c>
      <c r="C9" s="78">
        <f>SUMIF(Entrées!D:D,Fournisseurs!A:A,Entrées!G:G)</f>
        <v>28</v>
      </c>
      <c r="D9" s="21"/>
    </row>
    <row r="10" spans="1:4" x14ac:dyDescent="0.25">
      <c r="A10" s="6" t="s">
        <v>39</v>
      </c>
      <c r="B10" s="9">
        <f>SUMIF(Entrées!D:D,Fournisseurs!A:A,Entrées!E:E)</f>
        <v>0</v>
      </c>
      <c r="C10" s="78">
        <f>SUMIF(Entrées!D:D,Fournisseurs!A:A,Entrées!G:G)</f>
        <v>0</v>
      </c>
      <c r="D10" s="21"/>
    </row>
    <row r="11" spans="1:4" x14ac:dyDescent="0.25">
      <c r="A11" s="6" t="s">
        <v>35</v>
      </c>
      <c r="B11" s="9">
        <f>SUMIF(Entrées!D:D,Fournisseurs!A:A,Entrées!E:E)</f>
        <v>20</v>
      </c>
      <c r="C11" s="78">
        <f>SUMIF(Entrées!D:D,Fournisseurs!A:A,Entrées!G:G)</f>
        <v>259</v>
      </c>
      <c r="D11" s="21"/>
    </row>
    <row r="12" spans="1:4" ht="25.5" customHeight="1" x14ac:dyDescent="0.25">
      <c r="A12" s="83"/>
      <c r="B12" s="83"/>
      <c r="C12" s="84"/>
      <c r="D12" s="83"/>
    </row>
  </sheetData>
  <sheetProtection sheet="1" objects="1" scenarios="1" sort="0" autoFilter="0" pivotTables="0"/>
  <autoFilter ref="A3:D11">
    <sortState ref="A4:D11">
      <sortCondition ref="A9"/>
    </sortState>
  </autoFilter>
  <sortState ref="A4:D12">
    <sortCondition ref="A7"/>
  </sortState>
  <hyperlinks>
    <hyperlink ref="B3" location="Entrées!A1" display="Nombre d'entrées"/>
  </hyperlinks>
  <pageMargins left="0.7" right="0.7" top="0.75" bottom="0.75" header="0.3" footer="0.3"/>
  <pageSetup paperSize="9" orientation="portrait" verticalDpi="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C11"/>
  <sheetViews>
    <sheetView workbookViewId="0">
      <pane ySplit="3" topLeftCell="A4" activePane="bottomLeft" state="frozen"/>
      <selection activeCell="B2" sqref="B2"/>
      <selection pane="bottomLeft" activeCell="C20" sqref="C20"/>
    </sheetView>
  </sheetViews>
  <sheetFormatPr defaultColWidth="11.42578125" defaultRowHeight="15" x14ac:dyDescent="0.25"/>
  <cols>
    <col min="1" max="1" width="46.5703125" customWidth="1"/>
    <col min="2" max="2" width="14.7109375" style="19" customWidth="1"/>
    <col min="3" max="3" width="61.5703125" customWidth="1"/>
  </cols>
  <sheetData>
    <row r="1" spans="1:3" s="42" customFormat="1" ht="21" x14ac:dyDescent="0.35">
      <c r="A1" s="39" t="s">
        <v>88</v>
      </c>
      <c r="B1" s="46">
        <f>SUBTOTAL(9,B3:B11)</f>
        <v>446</v>
      </c>
      <c r="C1" s="41"/>
    </row>
    <row r="2" spans="1:3" s="7" customFormat="1" ht="43.5" customHeight="1" x14ac:dyDescent="0.25">
      <c r="A2" s="13"/>
      <c r="B2" s="17"/>
      <c r="C2" s="13"/>
    </row>
    <row r="3" spans="1:3" s="44" customFormat="1" ht="31.5" customHeight="1" x14ac:dyDescent="0.25">
      <c r="A3" s="51" t="s">
        <v>15</v>
      </c>
      <c r="B3" s="85" t="s">
        <v>16</v>
      </c>
      <c r="C3" s="51" t="s">
        <v>10</v>
      </c>
    </row>
    <row r="4" spans="1:3" x14ac:dyDescent="0.25">
      <c r="A4" s="6" t="s">
        <v>115</v>
      </c>
      <c r="B4" s="18">
        <f>SUMIF(Inventaire!B:B,Catégories!A:A,Inventaire!D:D)</f>
        <v>0</v>
      </c>
      <c r="C4" s="21"/>
    </row>
    <row r="5" spans="1:3" x14ac:dyDescent="0.25">
      <c r="A5" s="6" t="s">
        <v>96</v>
      </c>
      <c r="B5" s="18">
        <f>SUMIF(Inventaire!B:B,Catégories!A:A,Inventaire!D:D)</f>
        <v>1</v>
      </c>
      <c r="C5" s="21"/>
    </row>
    <row r="6" spans="1:3" x14ac:dyDescent="0.25">
      <c r="A6" s="6" t="s">
        <v>67</v>
      </c>
      <c r="B6" s="18">
        <f>SUMIF(Inventaire!B:B,Catégories!A:A,Inventaire!D:D)</f>
        <v>240</v>
      </c>
      <c r="C6" s="21"/>
    </row>
    <row r="7" spans="1:3" x14ac:dyDescent="0.25">
      <c r="A7" s="6" t="s">
        <v>43</v>
      </c>
      <c r="B7" s="18">
        <f>SUMIF(Inventaire!B:B,Catégories!A:A,Inventaire!D:D)</f>
        <v>90</v>
      </c>
      <c r="C7" s="21"/>
    </row>
    <row r="8" spans="1:3" x14ac:dyDescent="0.25">
      <c r="A8" s="6" t="s">
        <v>52</v>
      </c>
      <c r="B8" s="18">
        <f>SUMIF(Inventaire!B:B,Catégories!A:A,Inventaire!D:D)</f>
        <v>34</v>
      </c>
      <c r="C8" s="21"/>
    </row>
    <row r="9" spans="1:3" x14ac:dyDescent="0.25">
      <c r="A9" s="6" t="s">
        <v>42</v>
      </c>
      <c r="B9" s="18">
        <f>SUMIF(Inventaire!B:B,Catégories!A:A,Inventaire!D:D)</f>
        <v>24</v>
      </c>
      <c r="C9" s="21"/>
    </row>
    <row r="10" spans="1:3" x14ac:dyDescent="0.25">
      <c r="A10" s="6" t="s">
        <v>44</v>
      </c>
      <c r="B10" s="18">
        <f>SUMIF(Inventaire!B:B,Catégories!A:A,Inventaire!D:D)</f>
        <v>57</v>
      </c>
      <c r="C10" s="21"/>
    </row>
    <row r="11" spans="1:3" s="47" customFormat="1" ht="24" customHeight="1" x14ac:dyDescent="0.25">
      <c r="A11" s="86"/>
      <c r="B11" s="87"/>
      <c r="C11" s="86"/>
    </row>
  </sheetData>
  <sheetProtection sheet="1" objects="1" scenarios="1" sort="0" autoFilter="0" pivotTables="0"/>
  <autoFilter ref="A3:C10"/>
  <sortState ref="A4:C10">
    <sortCondition ref="A5"/>
  </sortState>
  <hyperlinks>
    <hyperlink ref="B3" location="Inventaire!A1" display="Nombre de pièces"/>
  </hyperlinks>
  <pageMargins left="0.7" right="0.7" top="0.75" bottom="0.75" header="0.3" footer="0.3"/>
  <pageSetup paperSize="9" orientation="portrait" verticalDpi="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Q47"/>
  <sheetViews>
    <sheetView topLeftCell="A7" workbookViewId="0">
      <selection activeCell="I12" sqref="I12"/>
    </sheetView>
  </sheetViews>
  <sheetFormatPr defaultColWidth="11.42578125" defaultRowHeight="15" x14ac:dyDescent="0.25"/>
  <cols>
    <col min="1" max="1" width="24.5703125" customWidth="1"/>
    <col min="2" max="2" width="13.28515625" customWidth="1"/>
    <col min="3" max="7" width="2.85546875" customWidth="1"/>
    <col min="8" max="8" width="21" customWidth="1"/>
    <col min="9" max="9" width="23.85546875" bestFit="1" customWidth="1"/>
    <col min="10" max="15" width="14" customWidth="1"/>
    <col min="16" max="16" width="11.85546875" customWidth="1"/>
    <col min="17" max="17" width="19.42578125" bestFit="1" customWidth="1"/>
    <col min="18" max="18" width="22.140625" bestFit="1" customWidth="1"/>
    <col min="19" max="19" width="19.42578125" bestFit="1" customWidth="1"/>
    <col min="20" max="20" width="22.140625" bestFit="1" customWidth="1"/>
    <col min="21" max="21" width="24.42578125" bestFit="1" customWidth="1"/>
    <col min="22" max="22" width="27.140625" bestFit="1" customWidth="1"/>
  </cols>
  <sheetData>
    <row r="1" spans="1:17" ht="42.75" customHeight="1" x14ac:dyDescent="0.35">
      <c r="A1" s="95" t="s">
        <v>73</v>
      </c>
      <c r="H1" s="95" t="s">
        <v>81</v>
      </c>
    </row>
    <row r="3" spans="1:17" s="47" customFormat="1" x14ac:dyDescent="0.25">
      <c r="A3" s="98" t="s">
        <v>72</v>
      </c>
      <c r="H3" s="98" t="s">
        <v>74</v>
      </c>
      <c r="J3" s="98" t="s">
        <v>4</v>
      </c>
    </row>
    <row r="4" spans="1:17" s="97" customFormat="1" ht="30" x14ac:dyDescent="0.25">
      <c r="A4" s="96" t="s">
        <v>51</v>
      </c>
      <c r="B4" t="s">
        <v>75</v>
      </c>
      <c r="H4" s="96" t="s">
        <v>76</v>
      </c>
      <c r="I4" s="96" t="s">
        <v>18</v>
      </c>
      <c r="J4" s="97" t="s">
        <v>40</v>
      </c>
      <c r="K4" s="97" t="s">
        <v>34</v>
      </c>
      <c r="L4" s="97" t="s">
        <v>36</v>
      </c>
      <c r="M4" s="97" t="s">
        <v>35</v>
      </c>
      <c r="N4" t="s">
        <v>38</v>
      </c>
      <c r="O4" t="s">
        <v>37</v>
      </c>
      <c r="P4" t="s">
        <v>114</v>
      </c>
      <c r="Q4" s="97" t="s">
        <v>92</v>
      </c>
    </row>
    <row r="5" spans="1:17" x14ac:dyDescent="0.25">
      <c r="A5" t="s">
        <v>67</v>
      </c>
      <c r="B5" s="94">
        <v>240</v>
      </c>
      <c r="H5" t="s">
        <v>77</v>
      </c>
      <c r="I5" t="s">
        <v>78</v>
      </c>
      <c r="J5" s="94">
        <v>10</v>
      </c>
      <c r="K5" s="94">
        <v>102</v>
      </c>
      <c r="L5" s="94">
        <v>10</v>
      </c>
      <c r="M5" s="94">
        <v>10</v>
      </c>
      <c r="N5" s="94"/>
      <c r="O5" s="94"/>
      <c r="P5" s="94"/>
      <c r="Q5" s="94">
        <v>132</v>
      </c>
    </row>
    <row r="6" spans="1:17" x14ac:dyDescent="0.25">
      <c r="A6" t="s">
        <v>43</v>
      </c>
      <c r="B6" s="94">
        <v>90</v>
      </c>
      <c r="H6" t="s">
        <v>79</v>
      </c>
      <c r="I6" t="s">
        <v>80</v>
      </c>
      <c r="J6" s="94"/>
      <c r="K6" s="94"/>
      <c r="L6" s="94"/>
      <c r="M6" s="94"/>
      <c r="N6" s="94"/>
      <c r="O6" s="94"/>
      <c r="P6" s="94">
        <v>200</v>
      </c>
      <c r="Q6" s="94">
        <v>200</v>
      </c>
    </row>
    <row r="7" spans="1:17" x14ac:dyDescent="0.25">
      <c r="A7" t="s">
        <v>52</v>
      </c>
      <c r="B7" s="94">
        <v>34</v>
      </c>
      <c r="I7" t="s">
        <v>78</v>
      </c>
      <c r="J7" s="94"/>
      <c r="K7" s="94"/>
      <c r="L7" s="94"/>
      <c r="M7" s="94">
        <v>10</v>
      </c>
      <c r="N7" s="94"/>
      <c r="O7" s="94"/>
      <c r="P7" s="94"/>
      <c r="Q7" s="94">
        <v>10</v>
      </c>
    </row>
    <row r="8" spans="1:17" x14ac:dyDescent="0.25">
      <c r="A8" t="s">
        <v>42</v>
      </c>
      <c r="B8" s="94">
        <v>24</v>
      </c>
      <c r="H8" t="s">
        <v>94</v>
      </c>
      <c r="I8" t="s">
        <v>78</v>
      </c>
      <c r="J8" s="94"/>
      <c r="K8" s="94"/>
      <c r="L8" s="94"/>
      <c r="M8" s="94"/>
      <c r="N8" s="94">
        <v>25</v>
      </c>
      <c r="O8" s="94">
        <v>3</v>
      </c>
      <c r="P8" s="94"/>
      <c r="Q8" s="94">
        <v>28</v>
      </c>
    </row>
    <row r="9" spans="1:17" x14ac:dyDescent="0.25">
      <c r="A9" t="s">
        <v>44</v>
      </c>
      <c r="B9" s="94">
        <v>57</v>
      </c>
      <c r="H9" t="s">
        <v>92</v>
      </c>
      <c r="J9" s="94">
        <v>10</v>
      </c>
      <c r="K9" s="94">
        <v>102</v>
      </c>
      <c r="L9" s="94">
        <v>10</v>
      </c>
      <c r="M9" s="94">
        <v>20</v>
      </c>
      <c r="N9" s="94">
        <v>25</v>
      </c>
      <c r="O9" s="94">
        <v>3</v>
      </c>
      <c r="P9" s="94">
        <v>200</v>
      </c>
      <c r="Q9" s="94">
        <v>370</v>
      </c>
    </row>
    <row r="10" spans="1:17" x14ac:dyDescent="0.25">
      <c r="A10" t="s">
        <v>92</v>
      </c>
      <c r="B10" s="94">
        <v>445</v>
      </c>
    </row>
    <row r="12" spans="1:17" ht="5.25" customHeight="1" x14ac:dyDescent="0.25"/>
    <row r="13" spans="1:17" ht="5.25" customHeight="1" x14ac:dyDescent="0.25"/>
    <row r="14" spans="1:17" ht="5.25" customHeight="1" x14ac:dyDescent="0.25"/>
    <row r="15" spans="1:17" ht="5.25" customHeight="1" x14ac:dyDescent="0.25"/>
    <row r="16" spans="1:17" ht="5.25" customHeight="1" x14ac:dyDescent="0.25"/>
    <row r="17" spans="8:17" ht="5.25" customHeight="1" x14ac:dyDescent="0.25"/>
    <row r="18" spans="8:17" ht="5.25" customHeight="1" x14ac:dyDescent="0.25"/>
    <row r="19" spans="8:17" ht="23.25" x14ac:dyDescent="0.35">
      <c r="H19" s="95" t="s">
        <v>82</v>
      </c>
    </row>
    <row r="21" spans="8:17" x14ac:dyDescent="0.25">
      <c r="H21" s="98" t="s">
        <v>83</v>
      </c>
      <c r="I21" s="47"/>
      <c r="J21" s="98" t="s">
        <v>4</v>
      </c>
      <c r="K21" s="47"/>
      <c r="L21" s="47"/>
      <c r="M21" s="47"/>
      <c r="N21" s="47"/>
      <c r="O21" s="47"/>
      <c r="P21" s="47"/>
      <c r="Q21" s="47"/>
    </row>
    <row r="22" spans="8:17" ht="30" x14ac:dyDescent="0.25">
      <c r="H22" s="96" t="s">
        <v>76</v>
      </c>
      <c r="I22" s="96" t="s">
        <v>18</v>
      </c>
      <c r="J22" s="97" t="s">
        <v>40</v>
      </c>
      <c r="K22" s="97" t="s">
        <v>34</v>
      </c>
      <c r="L22" s="97" t="s">
        <v>36</v>
      </c>
      <c r="M22" s="97" t="s">
        <v>35</v>
      </c>
      <c r="N22" t="s">
        <v>38</v>
      </c>
      <c r="O22" t="s">
        <v>37</v>
      </c>
      <c r="P22" t="s">
        <v>114</v>
      </c>
      <c r="Q22" s="97" t="s">
        <v>92</v>
      </c>
    </row>
    <row r="23" spans="8:17" x14ac:dyDescent="0.25">
      <c r="H23" t="s">
        <v>77</v>
      </c>
      <c r="I23" t="s">
        <v>78</v>
      </c>
      <c r="J23" s="99">
        <v>26</v>
      </c>
      <c r="K23" s="99">
        <v>619</v>
      </c>
      <c r="L23" s="99">
        <v>28</v>
      </c>
      <c r="M23" s="99">
        <v>220</v>
      </c>
      <c r="N23" s="99"/>
      <c r="O23" s="99"/>
      <c r="P23" s="99"/>
      <c r="Q23" s="99">
        <v>893</v>
      </c>
    </row>
    <row r="24" spans="8:17" x14ac:dyDescent="0.25">
      <c r="H24" t="s">
        <v>79</v>
      </c>
      <c r="I24" t="s">
        <v>80</v>
      </c>
      <c r="J24" s="99"/>
      <c r="K24" s="99"/>
      <c r="L24" s="99"/>
      <c r="M24" s="99"/>
      <c r="N24" s="99"/>
      <c r="O24" s="99"/>
      <c r="P24" s="99">
        <v>150</v>
      </c>
      <c r="Q24" s="99">
        <v>150</v>
      </c>
    </row>
    <row r="25" spans="8:17" x14ac:dyDescent="0.25">
      <c r="I25" t="s">
        <v>78</v>
      </c>
      <c r="J25" s="99"/>
      <c r="K25" s="99"/>
      <c r="L25" s="99"/>
      <c r="M25" s="99">
        <v>39</v>
      </c>
      <c r="N25" s="99"/>
      <c r="O25" s="99"/>
      <c r="P25" s="99"/>
      <c r="Q25" s="99">
        <v>39</v>
      </c>
    </row>
    <row r="26" spans="8:17" x14ac:dyDescent="0.25">
      <c r="H26" t="s">
        <v>94</v>
      </c>
      <c r="I26" t="s">
        <v>78</v>
      </c>
      <c r="J26" s="99"/>
      <c r="K26" s="99"/>
      <c r="L26" s="99"/>
      <c r="M26" s="99"/>
      <c r="N26" s="99">
        <v>6250</v>
      </c>
      <c r="O26" s="99">
        <v>66</v>
      </c>
      <c r="P26" s="99"/>
      <c r="Q26" s="99">
        <v>6316</v>
      </c>
    </row>
    <row r="27" spans="8:17" x14ac:dyDescent="0.25">
      <c r="H27" t="s">
        <v>92</v>
      </c>
      <c r="J27" s="99">
        <v>26</v>
      </c>
      <c r="K27" s="99">
        <v>619</v>
      </c>
      <c r="L27" s="99">
        <v>28</v>
      </c>
      <c r="M27" s="99">
        <v>259</v>
      </c>
      <c r="N27" s="99">
        <v>6250</v>
      </c>
      <c r="O27" s="99">
        <v>66</v>
      </c>
      <c r="P27" s="99">
        <v>150</v>
      </c>
      <c r="Q27" s="99">
        <v>7398</v>
      </c>
    </row>
    <row r="29" spans="8:17" ht="6.75" customHeight="1" x14ac:dyDescent="0.25"/>
    <row r="30" spans="8:17" ht="6.75" customHeight="1" x14ac:dyDescent="0.25"/>
    <row r="31" spans="8:17" ht="6.75" customHeight="1" x14ac:dyDescent="0.25"/>
    <row r="32" spans="8:17" ht="6.75" customHeight="1" x14ac:dyDescent="0.25"/>
    <row r="33" spans="8:17" ht="6.75" customHeight="1" x14ac:dyDescent="0.25"/>
    <row r="34" spans="8:17" ht="6.75" customHeight="1" x14ac:dyDescent="0.25"/>
    <row r="35" spans="8:17" ht="6.75" customHeight="1" x14ac:dyDescent="0.25"/>
    <row r="36" spans="8:17" ht="6.75" customHeight="1" x14ac:dyDescent="0.25"/>
    <row r="37" spans="8:17" ht="6.75" customHeight="1" x14ac:dyDescent="0.25"/>
    <row r="38" spans="8:17" ht="23.25" x14ac:dyDescent="0.35">
      <c r="H38" s="95" t="s">
        <v>84</v>
      </c>
    </row>
    <row r="40" spans="8:17" x14ac:dyDescent="0.25">
      <c r="H40" s="98" t="s">
        <v>74</v>
      </c>
      <c r="I40" s="47"/>
      <c r="J40" s="92" t="s">
        <v>5</v>
      </c>
      <c r="K40" s="47"/>
      <c r="L40" s="47"/>
      <c r="M40" s="47"/>
      <c r="N40" s="47"/>
      <c r="O40" s="47"/>
      <c r="P40" s="47"/>
      <c r="Q40" s="47"/>
    </row>
    <row r="41" spans="8:17" x14ac:dyDescent="0.25">
      <c r="H41" s="96" t="s">
        <v>76</v>
      </c>
      <c r="I41" s="96" t="s">
        <v>18</v>
      </c>
      <c r="J41" t="s">
        <v>26</v>
      </c>
      <c r="K41" t="s">
        <v>7</v>
      </c>
      <c r="L41" t="s">
        <v>28</v>
      </c>
      <c r="M41" t="s">
        <v>29</v>
      </c>
      <c r="N41" t="s">
        <v>85</v>
      </c>
      <c r="O41" t="s">
        <v>32</v>
      </c>
      <c r="P41" t="s">
        <v>113</v>
      </c>
      <c r="Q41" s="97" t="s">
        <v>92</v>
      </c>
    </row>
    <row r="42" spans="8:17" x14ac:dyDescent="0.25">
      <c r="H42" t="s">
        <v>77</v>
      </c>
      <c r="I42" t="s">
        <v>78</v>
      </c>
      <c r="J42" s="94">
        <v>1</v>
      </c>
      <c r="K42" s="94">
        <v>4</v>
      </c>
      <c r="L42" s="94">
        <v>15</v>
      </c>
      <c r="M42" s="94">
        <v>2</v>
      </c>
      <c r="N42" s="94"/>
      <c r="O42" s="94"/>
      <c r="P42" s="94">
        <v>21</v>
      </c>
      <c r="Q42" s="94">
        <v>43</v>
      </c>
    </row>
    <row r="43" spans="8:17" x14ac:dyDescent="0.25">
      <c r="H43" t="s">
        <v>79</v>
      </c>
      <c r="I43" t="s">
        <v>80</v>
      </c>
      <c r="J43" s="94"/>
      <c r="K43" s="94"/>
      <c r="L43" s="94"/>
      <c r="M43" s="94"/>
      <c r="N43" s="94"/>
      <c r="O43" s="94"/>
      <c r="P43" s="94">
        <v>8</v>
      </c>
      <c r="Q43" s="94">
        <v>8</v>
      </c>
    </row>
    <row r="44" spans="8:17" x14ac:dyDescent="0.25">
      <c r="H44" t="s">
        <v>94</v>
      </c>
      <c r="I44" t="s">
        <v>78</v>
      </c>
      <c r="J44" s="94"/>
      <c r="K44" s="94">
        <v>1</v>
      </c>
      <c r="L44" s="94"/>
      <c r="M44" s="94"/>
      <c r="N44" s="94">
        <v>10</v>
      </c>
      <c r="O44" s="94">
        <v>8</v>
      </c>
      <c r="P44" s="94">
        <v>5</v>
      </c>
      <c r="Q44" s="94">
        <v>24</v>
      </c>
    </row>
    <row r="45" spans="8:17" x14ac:dyDescent="0.25">
      <c r="H45" t="s">
        <v>92</v>
      </c>
      <c r="J45" s="94">
        <v>1</v>
      </c>
      <c r="K45" s="94">
        <v>5</v>
      </c>
      <c r="L45" s="94">
        <v>15</v>
      </c>
      <c r="M45" s="94">
        <v>2</v>
      </c>
      <c r="N45" s="94">
        <v>10</v>
      </c>
      <c r="O45" s="94">
        <v>8</v>
      </c>
      <c r="P45" s="94">
        <v>34</v>
      </c>
      <c r="Q45" s="94">
        <v>75</v>
      </c>
    </row>
    <row r="46" spans="8:17" x14ac:dyDescent="0.25">
      <c r="H46" s="100"/>
      <c r="I46" s="94"/>
      <c r="J46" s="94"/>
      <c r="K46" s="94"/>
      <c r="L46" s="94"/>
      <c r="M46" s="94"/>
      <c r="N46" s="94"/>
      <c r="O46" s="94"/>
    </row>
    <row r="47" spans="8:17" x14ac:dyDescent="0.25">
      <c r="H47" s="93"/>
      <c r="I47" s="94"/>
      <c r="J47" s="94"/>
      <c r="K47" s="94"/>
      <c r="L47" s="94"/>
      <c r="M47" s="94"/>
      <c r="N47" s="94"/>
      <c r="O47" s="94"/>
    </row>
  </sheetData>
  <pageMargins left="0.7" right="0.7" top="0.75" bottom="0.75" header="0.3" footer="0.3"/>
  <pageSetup paperSize="9" orientation="portrait" verticalDpi="0" r:id="rId5"/>
  <drawing r:id="rId6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9"/>
  <sheetViews>
    <sheetView workbookViewId="0">
      <selection activeCell="B4" sqref="B4"/>
    </sheetView>
  </sheetViews>
  <sheetFormatPr defaultColWidth="11.42578125" defaultRowHeight="15.75" customHeight="1" x14ac:dyDescent="0.2"/>
  <cols>
    <col min="1" max="1" width="23.42578125" style="90" customWidth="1"/>
    <col min="2" max="2" width="36" style="90" customWidth="1"/>
    <col min="3" max="16384" width="11.42578125" style="90"/>
  </cols>
  <sheetData>
    <row r="1" spans="1:3" ht="15.75" customHeight="1" x14ac:dyDescent="0.2">
      <c r="A1" s="88" t="s">
        <v>53</v>
      </c>
      <c r="B1" s="89" t="s">
        <v>55</v>
      </c>
    </row>
    <row r="2" spans="1:3" ht="15.75" customHeight="1" x14ac:dyDescent="0.2">
      <c r="A2" s="88" t="s">
        <v>54</v>
      </c>
      <c r="B2" s="89" t="s">
        <v>56</v>
      </c>
    </row>
    <row r="4" spans="1:3" ht="15.75" customHeight="1" x14ac:dyDescent="0.2">
      <c r="A4" s="68" t="s">
        <v>57</v>
      </c>
      <c r="B4" s="91">
        <f>IFERROR(VLOOKUP("TEST", Pièces,4,faux),0)</f>
        <v>0</v>
      </c>
    </row>
    <row r="5" spans="1:3" ht="15.75" customHeight="1" x14ac:dyDescent="0.2">
      <c r="A5" s="69"/>
      <c r="B5" s="70"/>
    </row>
    <row r="6" spans="1:3" ht="15.75" customHeight="1" x14ac:dyDescent="0.2">
      <c r="A6" s="69"/>
      <c r="B6" s="70"/>
    </row>
    <row r="7" spans="1:3" ht="15.75" customHeight="1" x14ac:dyDescent="0.2">
      <c r="A7" s="69"/>
      <c r="B7" s="70"/>
    </row>
    <row r="8" spans="1:3" ht="15.75" customHeight="1" x14ac:dyDescent="0.2">
      <c r="A8" s="68" t="s">
        <v>58</v>
      </c>
      <c r="B8" s="71"/>
    </row>
    <row r="9" spans="1:3" ht="15.75" customHeight="1" x14ac:dyDescent="0.2">
      <c r="A9" s="72" t="s">
        <v>2</v>
      </c>
      <c r="B9" s="48" t="s">
        <v>2</v>
      </c>
      <c r="C9" s="74">
        <f ca="1">IFERROR(MATCH(VD_Pièce,Liste_Pièces,0)-1,0)</f>
        <v>0</v>
      </c>
    </row>
    <row r="10" spans="1:3" ht="15.75" customHeight="1" x14ac:dyDescent="0.2">
      <c r="A10" s="72" t="s">
        <v>4</v>
      </c>
      <c r="B10" s="48" t="s">
        <v>37</v>
      </c>
      <c r="C10" s="74">
        <f ca="1">IFERROR(MATCH(VD_Fournisseur,Liste_Fournisseurs,0)-1,0)</f>
        <v>1</v>
      </c>
    </row>
    <row r="11" spans="1:3" ht="15.75" customHeight="1" x14ac:dyDescent="0.2">
      <c r="A11" s="72" t="s">
        <v>5</v>
      </c>
      <c r="B11" s="48" t="s">
        <v>71</v>
      </c>
      <c r="C11" s="74">
        <f ca="1">IFERROR(MATCH(VD_Technicien,Liste_Techniciens,0)-1,0)</f>
        <v>1</v>
      </c>
    </row>
    <row r="12" spans="1:3" ht="15.75" customHeight="1" x14ac:dyDescent="0.2">
      <c r="A12" s="72" t="s">
        <v>51</v>
      </c>
      <c r="B12" s="48" t="s">
        <v>96</v>
      </c>
      <c r="C12" s="74">
        <f ca="1">IFERROR(MATCH(VD_Technicien,Liste_Techniciens,0)-1,0)</f>
        <v>1</v>
      </c>
    </row>
    <row r="13" spans="1:3" ht="15.75" customHeight="1" x14ac:dyDescent="0.2">
      <c r="A13" s="69"/>
      <c r="B13" s="70"/>
    </row>
    <row r="14" spans="1:3" ht="15.75" customHeight="1" x14ac:dyDescent="0.2">
      <c r="A14" s="73" t="s">
        <v>59</v>
      </c>
      <c r="B14" s="68"/>
    </row>
    <row r="15" spans="1:3" ht="15.75" customHeight="1" x14ac:dyDescent="0.2">
      <c r="A15" s="49" t="s">
        <v>60</v>
      </c>
      <c r="B15" s="50" t="s">
        <v>61</v>
      </c>
    </row>
    <row r="16" spans="1:3" ht="15.75" customHeight="1" x14ac:dyDescent="0.2">
      <c r="A16" s="49" t="s">
        <v>62</v>
      </c>
      <c r="B16" s="50" t="s">
        <v>63</v>
      </c>
    </row>
    <row r="17" spans="1:2" ht="15.75" customHeight="1" x14ac:dyDescent="0.2">
      <c r="A17" s="49" t="s">
        <v>64</v>
      </c>
      <c r="B17" s="50" t="s">
        <v>63</v>
      </c>
    </row>
    <row r="18" spans="1:2" ht="15.75" customHeight="1" x14ac:dyDescent="0.2">
      <c r="A18" s="49" t="s">
        <v>65</v>
      </c>
      <c r="B18" s="50" t="s">
        <v>63</v>
      </c>
    </row>
    <row r="19" spans="1:2" ht="15.75" customHeight="1" x14ac:dyDescent="0.2">
      <c r="A19" s="73"/>
      <c r="B19" s="68"/>
    </row>
  </sheetData>
  <conditionalFormatting sqref="B9">
    <cfRule type="expression" dxfId="3" priority="5">
      <formula>ISERROR(VLOOKUP(B9,Liste_Pièces,1,FALSE))</formula>
    </cfRule>
  </conditionalFormatting>
  <conditionalFormatting sqref="B10">
    <cfRule type="expression" dxfId="2" priority="3">
      <formula>ISERROR(VLOOKUP(B10,Liste_Fournisseurs,1,FALSE))</formula>
    </cfRule>
  </conditionalFormatting>
  <conditionalFormatting sqref="B11">
    <cfRule type="expression" dxfId="1" priority="2">
      <formula>ISERROR(VLOOKUP(B11,Liste_Techniciens,1,FALSE))</formula>
    </cfRule>
  </conditionalFormatting>
  <conditionalFormatting sqref="B12">
    <cfRule type="expression" dxfId="0" priority="1">
      <formula>ISERROR(VLOOKUP(B12,Liste_Catégories,1,FALSE))</formula>
    </cfRule>
  </conditionalFormatting>
  <dataValidations count="5">
    <dataValidation type="list" allowBlank="1" showInputMessage="1" showErrorMessage="1" errorTitle="Choisissez dans la liste !" error="Choisissez dans la liste !" promptTitle="Choisissez dans la liste" prompt="Choisissez dans la liste" sqref="B15:B18">
      <formula1>"oui,non"</formula1>
    </dataValidation>
    <dataValidation type="list" allowBlank="1" showInputMessage="1" showErrorMessage="1" errorTitle="Choisir dans la liste" error="Choisir dans la liste !" sqref="B10">
      <formula1>Liste_Fournisseurs</formula1>
    </dataValidation>
    <dataValidation type="list" allowBlank="1" showInputMessage="1" showErrorMessage="1" errorTitle="Choisir dans la liste" error="Choisir dans la liste !" sqref="B9">
      <formula1>Liste_Pièces</formula1>
    </dataValidation>
    <dataValidation type="list" allowBlank="1" showInputMessage="1" showErrorMessage="1" errorTitle="Choisir dans la liste" error="Choisir dans la liste !" sqref="B11">
      <formula1>Liste_Techniciens</formula1>
    </dataValidation>
    <dataValidation type="list" allowBlank="1" showInputMessage="1" showErrorMessage="1" errorTitle="Choisir dans la liste" error="Choisir dans la liste !" sqref="B12">
      <formula1>Liste_Catégories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9</vt:i4>
      </vt:variant>
      <vt:variant>
        <vt:lpstr>Named Ranges</vt:lpstr>
      </vt:variant>
      <vt:variant>
        <vt:i4>22</vt:i4>
      </vt:variant>
    </vt:vector>
  </HeadingPairs>
  <TitlesOfParts>
    <vt:vector size="31" baseType="lpstr">
      <vt:lpstr>Accueil</vt:lpstr>
      <vt:lpstr>Inventaire</vt:lpstr>
      <vt:lpstr>Entrées</vt:lpstr>
      <vt:lpstr>Sorties</vt:lpstr>
      <vt:lpstr>Techniciens</vt:lpstr>
      <vt:lpstr>Fournisseurs</vt:lpstr>
      <vt:lpstr>Catégories</vt:lpstr>
      <vt:lpstr>Statistiques</vt:lpstr>
      <vt:lpstr>Paramètres</vt:lpstr>
      <vt:lpstr>Afficher_entêtes</vt:lpstr>
      <vt:lpstr>Afficher_feuilles</vt:lpstr>
      <vt:lpstr>Afficher_formules</vt:lpstr>
      <vt:lpstr>Appliquer_plein_écran</vt:lpstr>
      <vt:lpstr>Catégories</vt:lpstr>
      <vt:lpstr>Cellule_Travail</vt:lpstr>
      <vt:lpstr>Entrées</vt:lpstr>
      <vt:lpstr>Fournisseurs</vt:lpstr>
      <vt:lpstr>Inventaire</vt:lpstr>
      <vt:lpstr>Pièces</vt:lpstr>
      <vt:lpstr>Raison_Sociale</vt:lpstr>
      <vt:lpstr>Sorties</vt:lpstr>
      <vt:lpstr>Techniciens</vt:lpstr>
      <vt:lpstr>Titre</vt:lpstr>
      <vt:lpstr>VD_Catégorie</vt:lpstr>
      <vt:lpstr>VD_Catégorie_Index</vt:lpstr>
      <vt:lpstr>VD_Fournisseur</vt:lpstr>
      <vt:lpstr>VD_Fournisseur_Index</vt:lpstr>
      <vt:lpstr>VD_Pièce</vt:lpstr>
      <vt:lpstr>VD_Pièce_Index</vt:lpstr>
      <vt:lpstr>VD_Technicien</vt:lpstr>
      <vt:lpstr>VD_Technicien_Index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Gestionnaire de Stock</dc:title>
  <dc:subject>Permet la gestion du stock de pièce BIOFELY</dc:subject>
  <dc:creator>Service Commercial</dc:creator>
  <cp:keywords>Pièce; Stock; Forbach; Biofely; Gestionnaire</cp:keywords>
  <cp:lastModifiedBy>JORDAN Maxime</cp:lastModifiedBy>
  <dcterms:created xsi:type="dcterms:W3CDTF">2013-02-01T10:35:05Z</dcterms:created>
  <dcterms:modified xsi:type="dcterms:W3CDTF">2017-08-18T11:57:46Z</dcterms:modified>
</cp:coreProperties>
</file>