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01"/>
  <workbookPr filterPrivacy="1" defaultThemeVersion="124226"/>
  <bookViews>
    <workbookView xWindow="0" yWindow="0" windowWidth="23040" windowHeight="8532"/>
  </bookViews>
  <sheets>
    <sheet name="2017" sheetId="7" r:id="rId1"/>
    <sheet name="Feuil1" sheetId="8" r:id="rId2"/>
  </sheets>
  <definedNames>
    <definedName name="_xlnm._FilterDatabase" localSheetId="0" hidden="1">'2017'!$K$24:$R$48</definedName>
    <definedName name="base_de_données">'2017'!$K$24:$R$48</definedName>
    <definedName name="_xlnm.Criteria" localSheetId="0">'2017'!$K$14:$P$15</definedName>
    <definedName name="_xlnm.Extract" localSheetId="0">'2017'!$A$24:$C$49</definedName>
    <definedName name="solver_adj" localSheetId="0" hidden="1">'2017'!#REF!</definedName>
    <definedName name="solver_lhs1" localSheetId="0" hidden="1">'2017'!#REF!</definedName>
    <definedName name="solver_lin" localSheetId="0" hidden="1">0</definedName>
    <definedName name="solver_num" localSheetId="0" hidden="1">1</definedName>
    <definedName name="solver_opt" localSheetId="0" hidden="1">'2017'!#REF!</definedName>
    <definedName name="solver_rel1" localSheetId="0" hidden="1">3</definedName>
    <definedName name="solver_rhs1" localSheetId="0" hidden="1">0</definedName>
    <definedName name="solver_tmp" localSheetId="0" hidden="1">0</definedName>
    <definedName name="solver_typ" localSheetId="0" hidden="1">3</definedName>
    <definedName name="solver_val" localSheetId="0" hidden="1">0</definedName>
  </definedNames>
  <calcPr calcId="171027"/>
</workbook>
</file>

<file path=xl/calcChain.xml><?xml version="1.0" encoding="utf-8"?>
<calcChain xmlns="http://schemas.openxmlformats.org/spreadsheetml/2006/main">
  <c r="N25" i="7" l="1"/>
  <c r="K18" i="7"/>
  <c r="C62" i="7" l="1"/>
  <c r="C19" i="7"/>
  <c r="B50" i="7"/>
  <c r="F31" i="7"/>
  <c r="F32" i="7"/>
  <c r="G32" i="7" s="1"/>
  <c r="F33" i="7"/>
  <c r="F34" i="7"/>
  <c r="F35" i="7"/>
  <c r="F36" i="7"/>
  <c r="G36" i="7" s="1"/>
  <c r="F37" i="7"/>
  <c r="F38" i="7"/>
  <c r="F39" i="7"/>
  <c r="G39" i="7" s="1"/>
  <c r="F40" i="7"/>
  <c r="G40" i="7" s="1"/>
  <c r="F41" i="7"/>
  <c r="F42" i="7"/>
  <c r="F43" i="7"/>
  <c r="F44" i="7"/>
  <c r="G44" i="7" s="1"/>
  <c r="F45" i="7"/>
  <c r="F46" i="7"/>
  <c r="F47" i="7"/>
  <c r="F48" i="7"/>
  <c r="G48" i="7" s="1"/>
  <c r="F49" i="7"/>
  <c r="C50" i="7"/>
  <c r="C57" i="7" s="1"/>
  <c r="K15" i="7"/>
  <c r="M6" i="7" s="1"/>
  <c r="M7" i="7" s="1"/>
  <c r="C58" i="7" l="1"/>
  <c r="C59" i="7" s="1"/>
  <c r="B59" i="7" s="1"/>
  <c r="B57" i="7"/>
  <c r="B62" i="7"/>
  <c r="D25" i="7"/>
  <c r="C12" i="7"/>
  <c r="B58" i="7"/>
  <c r="N6" i="7"/>
  <c r="L6" i="7"/>
  <c r="O6" i="7"/>
  <c r="O7" i="7" s="1"/>
  <c r="H39" i="7"/>
  <c r="G35" i="7"/>
  <c r="H35" i="7" s="1"/>
  <c r="G47" i="7"/>
  <c r="H47" i="7" s="1"/>
  <c r="G31" i="7"/>
  <c r="H31" i="7" s="1"/>
  <c r="G43" i="7"/>
  <c r="H43" i="7" s="1"/>
  <c r="H48" i="7"/>
  <c r="H44" i="7"/>
  <c r="H40" i="7"/>
  <c r="H36" i="7"/>
  <c r="H32" i="7"/>
  <c r="G46" i="7"/>
  <c r="H46" i="7" s="1"/>
  <c r="G42" i="7"/>
  <c r="H42" i="7" s="1"/>
  <c r="G38" i="7"/>
  <c r="H38" i="7" s="1"/>
  <c r="G34" i="7"/>
  <c r="H34" i="7" s="1"/>
  <c r="G49" i="7"/>
  <c r="H49" i="7" s="1"/>
  <c r="G45" i="7"/>
  <c r="H45" i="7" s="1"/>
  <c r="G41" i="7"/>
  <c r="H41" i="7" s="1"/>
  <c r="G37" i="7"/>
  <c r="H37" i="7" s="1"/>
  <c r="G33" i="7"/>
  <c r="H33" i="7" s="1"/>
  <c r="D32" i="7"/>
  <c r="D45" i="7" l="1"/>
  <c r="D38" i="7"/>
  <c r="D30" i="7"/>
  <c r="D37" i="7"/>
  <c r="D29" i="7"/>
  <c r="D44" i="7"/>
  <c r="D28" i="7"/>
  <c r="D49" i="7"/>
  <c r="D47" i="7"/>
  <c r="D39" i="7"/>
  <c r="D31" i="7"/>
  <c r="D46" i="7"/>
  <c r="D36" i="7"/>
  <c r="D43" i="7"/>
  <c r="D35" i="7"/>
  <c r="D27" i="7"/>
  <c r="D42" i="7"/>
  <c r="D34" i="7"/>
  <c r="D26" i="7"/>
  <c r="D41" i="7"/>
  <c r="D33" i="7"/>
  <c r="F12" i="7"/>
  <c r="E25" i="7" s="1"/>
  <c r="D48" i="7"/>
  <c r="D40" i="7"/>
  <c r="N38" i="7"/>
  <c r="N44" i="7"/>
  <c r="N32" i="7"/>
  <c r="N46" i="7"/>
  <c r="N31" i="7"/>
  <c r="N30" i="7"/>
  <c r="N26" i="7"/>
  <c r="N41" i="7"/>
  <c r="N34" i="7"/>
  <c r="N37" i="7"/>
  <c r="N39" i="7"/>
  <c r="N47" i="7"/>
  <c r="N27" i="7"/>
  <c r="N48" i="7"/>
  <c r="N29" i="7"/>
  <c r="N35" i="7"/>
  <c r="N42" i="7"/>
  <c r="N40" i="7"/>
  <c r="N33" i="7"/>
  <c r="N28" i="7"/>
  <c r="N36" i="7"/>
  <c r="N43" i="7"/>
  <c r="N45" i="7"/>
  <c r="O4" i="7" l="1"/>
  <c r="L4" i="7"/>
  <c r="N4" i="7"/>
  <c r="M4" i="7"/>
  <c r="E26" i="7"/>
  <c r="F26" i="7" s="1"/>
  <c r="E35" i="7"/>
  <c r="E31" i="7"/>
  <c r="E28" i="7"/>
  <c r="F28" i="7" s="1"/>
  <c r="E30" i="7"/>
  <c r="F30" i="7" s="1"/>
  <c r="E48" i="7"/>
  <c r="E34" i="7"/>
  <c r="E39" i="7"/>
  <c r="E44" i="7"/>
  <c r="E38" i="7"/>
  <c r="E33" i="7"/>
  <c r="E42" i="7"/>
  <c r="E36" i="7"/>
  <c r="E47" i="7"/>
  <c r="E29" i="7"/>
  <c r="F29" i="7" s="1"/>
  <c r="E45" i="7"/>
  <c r="F25" i="7"/>
  <c r="E43" i="7"/>
  <c r="E40" i="7"/>
  <c r="E41" i="7"/>
  <c r="E27" i="7"/>
  <c r="F27" i="7" s="1"/>
  <c r="E46" i="7"/>
  <c r="E49" i="7"/>
  <c r="E37" i="7"/>
  <c r="E32" i="7"/>
  <c r="R36" i="7"/>
  <c r="O36" i="7"/>
  <c r="P36" i="7" s="1"/>
  <c r="R40" i="7"/>
  <c r="O40" i="7"/>
  <c r="P40" i="7" s="1"/>
  <c r="R48" i="7"/>
  <c r="O48" i="7"/>
  <c r="P48" i="7" s="1"/>
  <c r="R37" i="7"/>
  <c r="O37" i="7"/>
  <c r="P37" i="7" s="1"/>
  <c r="R30" i="7"/>
  <c r="O30" i="7"/>
  <c r="P30" i="7" s="1"/>
  <c r="R44" i="7"/>
  <c r="O44" i="7"/>
  <c r="P44" i="7" s="1"/>
  <c r="R25" i="7"/>
  <c r="O25" i="7"/>
  <c r="P25" i="7" s="1"/>
  <c r="R42" i="7"/>
  <c r="O42" i="7"/>
  <c r="P42" i="7" s="1"/>
  <c r="R27" i="7"/>
  <c r="O27" i="7"/>
  <c r="P27" i="7" s="1"/>
  <c r="R34" i="7"/>
  <c r="O34" i="7"/>
  <c r="P34" i="7" s="1"/>
  <c r="R31" i="7"/>
  <c r="O31" i="7"/>
  <c r="P31" i="7" s="1"/>
  <c r="R38" i="7"/>
  <c r="O38" i="7"/>
  <c r="P38" i="7" s="1"/>
  <c r="R45" i="7"/>
  <c r="O45" i="7"/>
  <c r="P45" i="7" s="1"/>
  <c r="R28" i="7"/>
  <c r="O28" i="7"/>
  <c r="P28" i="7" s="1"/>
  <c r="R35" i="7"/>
  <c r="O35" i="7"/>
  <c r="P35" i="7" s="1"/>
  <c r="R47" i="7"/>
  <c r="O47" i="7"/>
  <c r="P47" i="7" s="1"/>
  <c r="R41" i="7"/>
  <c r="O41" i="7"/>
  <c r="P41" i="7" s="1"/>
  <c r="R46" i="7"/>
  <c r="O46" i="7"/>
  <c r="P46" i="7" s="1"/>
  <c r="R43" i="7"/>
  <c r="O43" i="7"/>
  <c r="P43" i="7" s="1"/>
  <c r="R33" i="7"/>
  <c r="O33" i="7"/>
  <c r="P33" i="7" s="1"/>
  <c r="R29" i="7"/>
  <c r="O29" i="7"/>
  <c r="P29" i="7"/>
  <c r="R39" i="7"/>
  <c r="O39" i="7"/>
  <c r="P39" i="7" s="1"/>
  <c r="R26" i="7"/>
  <c r="O26" i="7"/>
  <c r="P26" i="7" s="1"/>
  <c r="R32" i="7"/>
  <c r="P32" i="7"/>
  <c r="O32" i="7"/>
  <c r="D50" i="7"/>
  <c r="G28" i="7" l="1"/>
  <c r="H28" i="7"/>
  <c r="G29" i="7"/>
  <c r="H29" i="7" s="1"/>
  <c r="G30" i="7"/>
  <c r="H30" i="7" s="1"/>
  <c r="G27" i="7"/>
  <c r="H27" i="7" s="1"/>
  <c r="E50" i="7"/>
  <c r="E51" i="7" s="1"/>
  <c r="G25" i="7"/>
  <c r="F50" i="7"/>
  <c r="G26" i="7"/>
  <c r="H26" i="7" s="1"/>
  <c r="G50" i="7" l="1"/>
  <c r="H25" i="7"/>
  <c r="H50" i="7" s="1"/>
  <c r="C60" i="7" s="1"/>
  <c r="B60" i="7" l="1"/>
  <c r="C61" i="7"/>
  <c r="C63" i="7" l="1"/>
  <c r="B61" i="7"/>
  <c r="B63" i="7" l="1"/>
  <c r="C64" i="7"/>
  <c r="B64" i="7" s="1"/>
  <c r="C65" i="7"/>
  <c r="B65" i="7" s="1"/>
</calcChain>
</file>

<file path=xl/comments1.xml><?xml version="1.0" encoding="utf-8"?>
<comments xmlns="http://schemas.openxmlformats.org/spreadsheetml/2006/main">
  <authors>
    <author>Auteur</author>
  </authors>
  <commentList>
    <comment ref="D3" authorId="0" shapeId="0">
      <text>
        <r>
          <rPr>
            <b/>
            <sz val="9"/>
            <color indexed="81"/>
            <rFont val="Tahoma"/>
            <family val="2"/>
          </rPr>
          <t>Mois et Année</t>
        </r>
      </text>
    </comment>
    <comment ref="B15" authorId="0" shapeId="0">
      <text>
        <r>
          <rPr>
            <b/>
            <sz val="9"/>
            <color indexed="81"/>
            <rFont val="Tahoma"/>
            <family val="2"/>
          </rPr>
          <t>Salaire Minimum Garanti réactualisé</t>
        </r>
      </text>
    </comment>
    <comment ref="B19" authorId="0" shapeId="0">
      <text>
        <r>
          <rPr>
            <b/>
            <sz val="9"/>
            <color indexed="81"/>
            <rFont val="Tahoma"/>
            <family val="2"/>
          </rPr>
          <t>Frais fixes :
Loyer, Edf, Tel, …
par Agence</t>
        </r>
      </text>
    </comment>
    <comment ref="E19" authorId="0" shapeId="0">
      <text>
        <r>
          <rPr>
            <b/>
            <sz val="9"/>
            <color indexed="81"/>
            <rFont val="Tahoma"/>
            <family val="2"/>
          </rPr>
          <t>Prix de Vente Unitaire HT</t>
        </r>
      </text>
    </comment>
    <comment ref="W19" authorId="0" shapeId="0">
      <text>
        <r>
          <rPr>
            <b/>
            <sz val="9"/>
            <color indexed="81"/>
            <rFont val="Tahoma"/>
            <family val="2"/>
          </rPr>
          <t>Frais fixes :
Loyer, Edf, Tel, …
par Agence</t>
        </r>
      </text>
    </comment>
  </commentList>
</comments>
</file>

<file path=xl/sharedStrings.xml><?xml version="1.0" encoding="utf-8"?>
<sst xmlns="http://schemas.openxmlformats.org/spreadsheetml/2006/main" count="192" uniqueCount="135">
  <si>
    <t>ENONCE  DE  L'APPLICATION :</t>
  </si>
  <si>
    <t>Les règles de gestion sont les suivantes :</t>
  </si>
  <si>
    <t>TABLEAU 2 - STATISTIQUES SUR LA BASE DE DONNEES DES SALAIRES DES VENDEURS</t>
  </si>
  <si>
    <t>moyen :</t>
  </si>
  <si>
    <t>Montant CA HT</t>
  </si>
  <si>
    <t>Salaire fixe
Brut mensuel</t>
  </si>
  <si>
    <t>Taux de
Charges / Salaire</t>
  </si>
  <si>
    <t>du Salaire Brut</t>
  </si>
  <si>
    <t>Pour chaque vendeur un salaire Brut = un salaire fixe + une part de la prime globale sur le CA,</t>
  </si>
  <si>
    <t>en fonction de leur % de leur part du CA total des vendeurs.</t>
  </si>
  <si>
    <t>Vendeurs</t>
  </si>
  <si>
    <t>Chiffre d'Affaires HT</t>
  </si>
  <si>
    <t>Répartition
du CA en  %</t>
  </si>
  <si>
    <t>Prime sur  CA</t>
  </si>
  <si>
    <t>Salaire Brut</t>
  </si>
  <si>
    <t>Charges
sur Salaire</t>
  </si>
  <si>
    <t>Salaire Brut
+ Charges</t>
  </si>
  <si>
    <t>ZONE de CRITERES</t>
  </si>
  <si>
    <t>ATTENTION :</t>
  </si>
  <si>
    <t>Agence</t>
  </si>
  <si>
    <t>Nbre de Factures</t>
  </si>
  <si>
    <t>Montant moyen / Facture</t>
  </si>
  <si>
    <t>En  %</t>
  </si>
  <si>
    <t>En  Euros</t>
  </si>
  <si>
    <t>EST</t>
  </si>
  <si>
    <t>Vincent</t>
  </si>
  <si>
    <t>CA  Total HT</t>
  </si>
  <si>
    <t>OUEST</t>
  </si>
  <si>
    <t>Juliette</t>
  </si>
  <si>
    <t>Coûts d'Achats</t>
  </si>
  <si>
    <t>SUD</t>
  </si>
  <si>
    <t>Sophie</t>
  </si>
  <si>
    <t>Marge Brute
sur CA</t>
  </si>
  <si>
    <t>Viviane</t>
  </si>
  <si>
    <t>Salaires
+ Charges</t>
  </si>
  <si>
    <t>Clara</t>
  </si>
  <si>
    <t>Marge sur 
Coûts Variables</t>
  </si>
  <si>
    <t>Evelyne</t>
  </si>
  <si>
    <t>Frais Fixes</t>
  </si>
  <si>
    <t>Fabien</t>
  </si>
  <si>
    <t>Marge Nette
avant impots</t>
  </si>
  <si>
    <t>NORD</t>
  </si>
  <si>
    <t>Paul</t>
  </si>
  <si>
    <t>Joelle</t>
  </si>
  <si>
    <t>Robert</t>
  </si>
  <si>
    <t>Valentin</t>
  </si>
  <si>
    <t>Grégoire</t>
  </si>
  <si>
    <t>Pierre</t>
  </si>
  <si>
    <t>Eric</t>
  </si>
  <si>
    <t>Albert</t>
  </si>
  <si>
    <t>Laure</t>
  </si>
  <si>
    <t>Elodie</t>
  </si>
  <si>
    <t>Valérie</t>
  </si>
  <si>
    <t>Lucien</t>
  </si>
  <si>
    <t>Si le CA total est inférieur à 100 000 Euros,  Affichez le message : Pas de prime</t>
  </si>
  <si>
    <t>Si le CA total est supérieur ou égal à 100 000 Euros et inférieur à 135 000,  le Taux de Prime est de 2,00 %</t>
  </si>
  <si>
    <t>Si le CA total est supérieur ou égal à 135 000 Euros,  le Taux de Prime est de 3,50 %</t>
  </si>
  <si>
    <t>Quantités vendues</t>
  </si>
  <si>
    <t>Elise</t>
  </si>
  <si>
    <t>Nolwen</t>
  </si>
  <si>
    <t>PU HT</t>
  </si>
  <si>
    <t>BASE DE DONNEES des CA HT des Vendeurs par Agence</t>
  </si>
  <si>
    <t>Total</t>
  </si>
  <si>
    <t>Plus faible :</t>
  </si>
  <si>
    <t>Plus élévé :</t>
  </si>
  <si>
    <t>Quantités</t>
  </si>
  <si>
    <t>Combien &amp; Qui ?</t>
  </si>
  <si>
    <t>CALCUL  DES  COMMISSIONS  DES  VENDEURS ET DU SEUIL DE RENTABILITE</t>
  </si>
  <si>
    <t>Les zones grisées sont des formules et PAS de valeurs saisies dans les formules ! ! ! Sauf 0 et 1</t>
  </si>
  <si>
    <t>Pour 1 Agence</t>
  </si>
  <si>
    <t>Le Taux de Prime sur CA, est calculé en fonction du montant de CA total H.T. de l'Agence</t>
  </si>
  <si>
    <t>Frais Fixes Agence</t>
  </si>
  <si>
    <t>Pour l'entreprise des charges =  Frais Fixes (Loyer, Eau, Electricité, Amortissements...) + Salaires Brut + Charges</t>
  </si>
  <si>
    <t>TABLEAU 1 - DES SALAIRES DES VENDEURS avec Traitement d'EXTRACTION</t>
  </si>
  <si>
    <t>Formats Conditionnels</t>
  </si>
  <si>
    <t>Taux d'impot / Sté</t>
  </si>
  <si>
    <t>Tableau 3 - RESULTATS  DE  GESTION</t>
  </si>
  <si>
    <t>Tableau 4 - RESULTATS  DE  GESTION</t>
  </si>
  <si>
    <t>Montant d'impôts</t>
  </si>
  <si>
    <t>Bénéfice Net
après impots</t>
  </si>
  <si>
    <t>SEUIL DE RENTABILITE</t>
  </si>
  <si>
    <t>en CA HT</t>
  </si>
  <si>
    <t>Date début d'année</t>
  </si>
  <si>
    <t>ce jour :</t>
  </si>
  <si>
    <t>et POINT MORT</t>
  </si>
  <si>
    <t>en Quantités vendues</t>
  </si>
  <si>
    <t>en Nbre de jours</t>
  </si>
  <si>
    <t>nbre jours / année</t>
  </si>
  <si>
    <t>Nb jours ouvrés</t>
  </si>
  <si>
    <t>Johann</t>
  </si>
  <si>
    <t>Taux de Prime
sur CA HT</t>
  </si>
  <si>
    <t>Prime Total sur
 CA HT à répartir</t>
  </si>
  <si>
    <t>Alt  + Imp écran</t>
  </si>
  <si>
    <t>Spoutnik</t>
  </si>
  <si>
    <t>Marie</t>
  </si>
  <si>
    <t>TOTAUX</t>
  </si>
  <si>
    <t xml:space="preserve">CA HT </t>
  </si>
  <si>
    <t>TAUX DE PRIME</t>
  </si>
  <si>
    <t>pas de prime</t>
  </si>
  <si>
    <t>&lt; à</t>
  </si>
  <si>
    <t>sinon</t>
  </si>
  <si>
    <t>'=SI(B50&lt;H7;I7;SI(B50&lt;H8;I8;I9))</t>
  </si>
  <si>
    <t>Opérateur logique</t>
  </si>
  <si>
    <t>Date d'effet</t>
  </si>
  <si>
    <t>Horaire en €</t>
  </si>
  <si>
    <t>Au 1-1-2018</t>
  </si>
  <si>
    <t>Au 1-1-2017</t>
  </si>
  <si>
    <t>Au 1-1-2016</t>
  </si>
  <si>
    <t>Au 1-1-2015</t>
  </si>
  <si>
    <t>Au 1-1-2014</t>
  </si>
  <si>
    <t>Mise en oeuvre du formulaire --&gt; pour saisir de nouveaux Vendeurs</t>
  </si>
  <si>
    <t>Mensuel
xxx,xx h en €</t>
  </si>
  <si>
    <t>Avantages : Création d'une ligne d'enregistrement avec Formules + Format</t>
  </si>
  <si>
    <t>Minimum garanti en €</t>
  </si>
  <si>
    <t>Smic et minimum garanti</t>
  </si>
  <si>
    <t>Smic : jeunes salariés de moins de 18 ans</t>
  </si>
  <si>
    <t>avant 17 ans : abattement 20 %</t>
  </si>
  <si>
    <t>entre 17 et 18 ans : abattement 10 %</t>
  </si>
  <si>
    <t>Au 1-01-2017</t>
  </si>
  <si>
    <t>Au 1-01-2016</t>
  </si>
  <si>
    <t>Au 1-01-2015</t>
  </si>
  <si>
    <t>Au 1-01-2014</t>
  </si>
  <si>
    <t>Variables externalisées</t>
  </si>
  <si>
    <t>Montant de TVA</t>
  </si>
  <si>
    <t>Montant TTC</t>
  </si>
  <si>
    <t>Taux TVA</t>
  </si>
  <si>
    <t>=SI(ESTVIDE(G22);"";G22)</t>
  </si>
  <si>
    <t>VERIF</t>
  </si>
  <si>
    <t>Nommer une plage de cellule</t>
  </si>
  <si>
    <t xml:space="preserve">Selectionner cellules   ---&gt; </t>
  </si>
  <si>
    <t>Bouton droit</t>
  </si>
  <si>
    <t>---&gt;</t>
  </si>
  <si>
    <t>Définir un nom</t>
  </si>
  <si>
    <t>2 définitions possibles :</t>
  </si>
  <si>
    <t>définitions des 2 formules théoriques pour calculer le SR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</si>
</sst>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&quot; F&quot;;\-#,##0&quot; F&quot;"/>
    <numFmt numFmtId="165" formatCode="#,##0.00&quot; F&quot;;[Red]\-#,##0.00&quot; F&quot;"/>
    <numFmt numFmtId="166" formatCode="_-* #,##0.00\ [$€-40C]_-;\-* #,##0.00\ [$€-40C]_-;_-* &quot;-&quot;??\ [$€-40C]_-;_-@_-"/>
    <numFmt numFmtId="167" formatCode="#,##0.00[$€];[Red]\-#,##0.00[$€]"/>
    <numFmt numFmtId="168" formatCode="_-* #,##0\ [$€-40C]_-;\-* #,##0\ [$€-40C]_-;_-* &quot;-&quot;??\ [$€-40C]_-;_-@_-"/>
    <numFmt numFmtId="169" formatCode="_-* #,##0\ _€_-;\-* #,##0\ _€_-;_-* &quot;-&quot;??\ _€_-;_-@_-"/>
    <numFmt numFmtId="170" formatCode="_-* #,##0\ &quot;€&quot;_-;\-* #,##0\ &quot;€&quot;_-;_-* &quot;-&quot;??\ &quot;€&quot;_-;_-@_-"/>
    <numFmt numFmtId="171" formatCode="0.000%"/>
    <numFmt numFmtId="172" formatCode="#,##0_ ;\-#,##0\ "/>
    <numFmt numFmtId="173" formatCode="_-* #,##0.000\ [$€-40C]_-;\-* #,##0.000\ [$€-40C]_-;_-* &quot;-&quot;???\ [$€-40C]_-;_-@_-"/>
    <numFmt numFmtId="174" formatCode="_-* #,##0.000\ &quot;€&quot;_-;\-* #,##0.000\ &quot;€&quot;_-;_-* &quot;-&quot;???\ &quot;€&quot;_-;_-@_-"/>
  </numFmts>
  <fonts count="20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2"/>
      <name val="Geneva"/>
    </font>
    <font>
      <b/>
      <sz val="10"/>
      <name val="MS Sans Serif"/>
      <family val="2"/>
    </font>
    <font>
      <b/>
      <sz val="12"/>
      <name val="MS Sans Serif"/>
      <family val="2"/>
    </font>
    <font>
      <b/>
      <sz val="10"/>
      <color indexed="10"/>
      <name val="MS Sans Serif"/>
      <family val="2"/>
    </font>
    <font>
      <b/>
      <sz val="12"/>
      <color rgb="FF0070C0"/>
      <name val="MS Sans Serif"/>
      <family val="2"/>
    </font>
    <font>
      <sz val="10"/>
      <color indexed="10"/>
      <name val="MS Sans Serif"/>
      <family val="2"/>
    </font>
    <font>
      <b/>
      <sz val="10"/>
      <color rgb="FFFF0000"/>
      <name val="MS Sans Serif"/>
      <family val="2"/>
    </font>
    <font>
      <b/>
      <sz val="11"/>
      <color rgb="FF0070C0"/>
      <name val="MS Sans Serif"/>
      <family val="2"/>
    </font>
    <font>
      <sz val="11"/>
      <color theme="1"/>
      <name val="Calibri"/>
      <family val="2"/>
      <scheme val="minor"/>
    </font>
    <font>
      <b/>
      <sz val="10"/>
      <name val="MS Sans Serif"/>
    </font>
    <font>
      <b/>
      <sz val="12"/>
      <color rgb="FFFF0000"/>
      <name val="MS Sans Serif"/>
      <family val="2"/>
    </font>
    <font>
      <b/>
      <sz val="10"/>
      <color rgb="FF0070C0"/>
      <name val="MS Sans Serif"/>
      <family val="2"/>
    </font>
    <font>
      <b/>
      <sz val="10"/>
      <color rgb="FFFF0000"/>
      <name val="MS Sans Serif"/>
    </font>
    <font>
      <b/>
      <sz val="9"/>
      <color indexed="81"/>
      <name val="Tahoma"/>
      <family val="2"/>
    </font>
    <font>
      <b/>
      <sz val="14"/>
      <name val="MS Sans Serif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MS Sans Serif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7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9" fontId="10" fillId="0" borderId="0" applyFont="0" applyFill="0" applyBorder="0" applyAlignment="0" applyProtection="0"/>
  </cellStyleXfs>
  <cellXfs count="167">
    <xf numFmtId="0" fontId="0" fillId="0" borderId="0" xfId="0"/>
    <xf numFmtId="0" fontId="1" fillId="0" borderId="0" xfId="1" applyAlignment="1">
      <alignment vertical="center"/>
    </xf>
    <xf numFmtId="0" fontId="2" fillId="1" borderId="1" xfId="1" applyFont="1" applyFill="1" applyBorder="1" applyAlignment="1">
      <alignment horizontal="centerContinuous" vertical="center"/>
    </xf>
    <xf numFmtId="0" fontId="1" fillId="1" borderId="2" xfId="1" applyFill="1" applyBorder="1" applyAlignment="1">
      <alignment horizontal="centerContinuous" vertical="center"/>
    </xf>
    <xf numFmtId="0" fontId="1" fillId="1" borderId="3" xfId="1" applyFill="1" applyBorder="1" applyAlignment="1">
      <alignment horizontal="centerContinuous" vertical="center"/>
    </xf>
    <xf numFmtId="0" fontId="3" fillId="0" borderId="0" xfId="1" applyFont="1" applyBorder="1" applyAlignment="1">
      <alignment horizontal="center" vertical="center"/>
    </xf>
    <xf numFmtId="0" fontId="1" fillId="0" borderId="0" xfId="1" applyBorder="1" applyAlignment="1">
      <alignment horizontal="centerContinuous" vertical="center"/>
    </xf>
    <xf numFmtId="0" fontId="2" fillId="0" borderId="5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3" fillId="0" borderId="0" xfId="1" applyFont="1" applyAlignment="1">
      <alignment horizontal="left" vertical="center"/>
    </xf>
    <xf numFmtId="164" fontId="3" fillId="0" borderId="0" xfId="1" applyNumberFormat="1" applyFont="1" applyBorder="1" applyAlignment="1">
      <alignment vertical="center"/>
    </xf>
    <xf numFmtId="0" fontId="1" fillId="0" borderId="0" xfId="1" applyFont="1" applyAlignment="1">
      <alignment vertical="center"/>
    </xf>
    <xf numFmtId="0" fontId="1" fillId="0" borderId="0" xfId="1" applyBorder="1" applyAlignment="1">
      <alignment horizontal="center" vertical="center"/>
    </xf>
    <xf numFmtId="0" fontId="6" fillId="0" borderId="0" xfId="1" applyFont="1" applyAlignment="1">
      <alignment vertical="center"/>
    </xf>
    <xf numFmtId="0" fontId="1" fillId="0" borderId="0" xfId="1" applyAlignment="1">
      <alignment horizontal="centerContinuous" vertical="center"/>
    </xf>
    <xf numFmtId="4" fontId="3" fillId="0" borderId="0" xfId="1" applyNumberFormat="1" applyFont="1" applyAlignment="1">
      <alignment horizontal="centerContinuous" vertical="center"/>
    </xf>
    <xf numFmtId="0" fontId="3" fillId="0" borderId="5" xfId="1" applyFont="1" applyBorder="1" applyAlignment="1">
      <alignment horizontal="center" vertical="center" wrapText="1"/>
    </xf>
    <xf numFmtId="0" fontId="3" fillId="0" borderId="0" xfId="1" applyFont="1" applyAlignment="1">
      <alignment vertical="center" wrapText="1"/>
    </xf>
    <xf numFmtId="0" fontId="3" fillId="0" borderId="0" xfId="1" applyFont="1" applyAlignment="1">
      <alignment vertical="center"/>
    </xf>
    <xf numFmtId="0" fontId="1" fillId="0" borderId="0" xfId="1" applyFont="1" applyAlignment="1">
      <alignment horizontal="center" vertical="center"/>
    </xf>
    <xf numFmtId="0" fontId="3" fillId="0" borderId="6" xfId="1" applyFont="1" applyBorder="1" applyAlignment="1">
      <alignment horizontal="center" vertical="center" wrapText="1"/>
    </xf>
    <xf numFmtId="0" fontId="1" fillId="0" borderId="0" xfId="1" quotePrefix="1" applyFont="1" applyBorder="1" applyAlignment="1">
      <alignment vertical="center" wrapText="1"/>
    </xf>
    <xf numFmtId="9" fontId="1" fillId="0" borderId="0" xfId="1" applyNumberFormat="1" applyFont="1" applyBorder="1" applyAlignment="1">
      <alignment vertical="center"/>
    </xf>
    <xf numFmtId="0" fontId="1" fillId="0" borderId="0" xfId="1" quotePrefix="1" applyFont="1" applyAlignment="1">
      <alignment vertical="center"/>
    </xf>
    <xf numFmtId="0" fontId="1" fillId="0" borderId="0" xfId="1" applyAlignment="1">
      <alignment horizontal="center" vertical="center"/>
    </xf>
    <xf numFmtId="0" fontId="3" fillId="0" borderId="8" xfId="1" applyNumberFormat="1" applyFont="1" applyFill="1" applyBorder="1" applyAlignment="1">
      <alignment horizontal="center" vertical="center" wrapText="1"/>
    </xf>
    <xf numFmtId="0" fontId="3" fillId="0" borderId="9" xfId="1" applyNumberFormat="1" applyFont="1" applyFill="1" applyBorder="1" applyAlignment="1">
      <alignment horizontal="center" vertical="center" wrapText="1"/>
    </xf>
    <xf numFmtId="0" fontId="3" fillId="0" borderId="4" xfId="1" applyNumberFormat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10" fontId="3" fillId="2" borderId="11" xfId="1" applyNumberFormat="1" applyFont="1" applyFill="1" applyBorder="1" applyAlignment="1">
      <alignment horizontal="centerContinuous" vertical="center"/>
    </xf>
    <xf numFmtId="0" fontId="3" fillId="3" borderId="5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 wrapText="1"/>
    </xf>
    <xf numFmtId="0" fontId="1" fillId="0" borderId="4" xfId="1" applyNumberForma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8" fillId="0" borderId="0" xfId="1" applyFont="1" applyAlignment="1">
      <alignment vertical="center"/>
    </xf>
    <xf numFmtId="0" fontId="3" fillId="0" borderId="7" xfId="1" applyNumberFormat="1" applyFont="1" applyBorder="1" applyAlignment="1">
      <alignment horizontal="center" vertical="center"/>
    </xf>
    <xf numFmtId="0" fontId="3" fillId="0" borderId="19" xfId="1" applyFont="1" applyBorder="1" applyAlignment="1">
      <alignment horizontal="center" vertical="center" wrapText="1"/>
    </xf>
    <xf numFmtId="0" fontId="3" fillId="0" borderId="20" xfId="1" applyFont="1" applyBorder="1" applyAlignment="1">
      <alignment horizontal="center" vertical="center" wrapText="1"/>
    </xf>
    <xf numFmtId="0" fontId="3" fillId="0" borderId="21" xfId="1" applyFont="1" applyBorder="1" applyAlignment="1">
      <alignment horizontal="center" vertical="center" wrapText="1"/>
    </xf>
    <xf numFmtId="0" fontId="3" fillId="4" borderId="14" xfId="1" applyNumberFormat="1" applyFont="1" applyFill="1" applyBorder="1" applyAlignment="1">
      <alignment horizontal="centerContinuous" vertical="center"/>
    </xf>
    <xf numFmtId="0" fontId="3" fillId="4" borderId="16" xfId="1" applyNumberFormat="1" applyFont="1" applyFill="1" applyBorder="1" applyAlignment="1">
      <alignment horizontal="center" vertical="center"/>
    </xf>
    <xf numFmtId="0" fontId="3" fillId="4" borderId="17" xfId="1" applyNumberFormat="1" applyFont="1" applyFill="1" applyBorder="1" applyAlignment="1">
      <alignment horizontal="center" vertical="center"/>
    </xf>
    <xf numFmtId="0" fontId="11" fillId="5" borderId="5" xfId="1" applyFont="1" applyFill="1" applyBorder="1" applyAlignment="1">
      <alignment horizontal="center" vertical="center"/>
    </xf>
    <xf numFmtId="168" fontId="1" fillId="0" borderId="0" xfId="1" applyNumberFormat="1" applyAlignment="1">
      <alignment vertical="center"/>
    </xf>
    <xf numFmtId="0" fontId="3" fillId="0" borderId="12" xfId="1" applyFont="1" applyBorder="1" applyAlignment="1">
      <alignment horizontal="center" vertical="center" wrapText="1"/>
    </xf>
    <xf numFmtId="0" fontId="1" fillId="0" borderId="12" xfId="1" applyBorder="1" applyAlignment="1">
      <alignment vertical="center"/>
    </xf>
    <xf numFmtId="0" fontId="1" fillId="0" borderId="0" xfId="1" applyBorder="1" applyAlignment="1">
      <alignment vertical="center"/>
    </xf>
    <xf numFmtId="2" fontId="3" fillId="4" borderId="5" xfId="3" applyNumberFormat="1" applyFont="1" applyFill="1" applyBorder="1" applyAlignment="1">
      <alignment horizontal="center" vertical="center"/>
    </xf>
    <xf numFmtId="0" fontId="3" fillId="4" borderId="15" xfId="3" applyNumberFormat="1" applyFont="1" applyFill="1" applyBorder="1" applyAlignment="1">
      <alignment horizontal="center" vertical="center"/>
    </xf>
    <xf numFmtId="0" fontId="3" fillId="0" borderId="23" xfId="1" applyFont="1" applyBorder="1" applyAlignment="1">
      <alignment horizontal="center" vertical="center" wrapText="1"/>
    </xf>
    <xf numFmtId="0" fontId="3" fillId="4" borderId="24" xfId="3" applyNumberFormat="1" applyFont="1" applyFill="1" applyBorder="1" applyAlignment="1">
      <alignment horizontal="center" vertical="center"/>
    </xf>
    <xf numFmtId="0" fontId="1" fillId="0" borderId="25" xfId="1" applyBorder="1" applyAlignment="1">
      <alignment vertical="center"/>
    </xf>
    <xf numFmtId="0" fontId="12" fillId="0" borderId="0" xfId="1" applyFont="1" applyAlignment="1">
      <alignment vertical="center"/>
    </xf>
    <xf numFmtId="0" fontId="13" fillId="0" borderId="0" xfId="1" applyFont="1" applyAlignment="1">
      <alignment vertical="center"/>
    </xf>
    <xf numFmtId="10" fontId="3" fillId="2" borderId="5" xfId="7" quotePrefix="1" applyNumberFormat="1" applyFont="1" applyFill="1" applyBorder="1" applyAlignment="1">
      <alignment horizontal="center" vertical="center"/>
    </xf>
    <xf numFmtId="168" fontId="11" fillId="0" borderId="5" xfId="1" applyNumberFormat="1" applyFont="1" applyBorder="1" applyAlignment="1">
      <alignment horizontal="center" vertical="center"/>
    </xf>
    <xf numFmtId="10" fontId="14" fillId="0" borderId="5" xfId="1" applyNumberFormat="1" applyFont="1" applyBorder="1" applyAlignment="1">
      <alignment horizontal="center" vertical="center"/>
    </xf>
    <xf numFmtId="0" fontId="11" fillId="0" borderId="0" xfId="1" applyFont="1" applyAlignment="1">
      <alignment horizontal="left" vertical="center" wrapText="1"/>
    </xf>
    <xf numFmtId="168" fontId="3" fillId="0" borderId="0" xfId="1" applyNumberFormat="1" applyFont="1" applyAlignment="1">
      <alignment horizontal="center" vertical="center"/>
    </xf>
    <xf numFmtId="0" fontId="11" fillId="5" borderId="5" xfId="1" applyFont="1" applyFill="1" applyBorder="1" applyAlignment="1">
      <alignment horizontal="center" vertical="center" wrapText="1"/>
    </xf>
    <xf numFmtId="0" fontId="3" fillId="0" borderId="0" xfId="1" applyFont="1" applyAlignment="1">
      <alignment horizontal="right" vertical="center"/>
    </xf>
    <xf numFmtId="0" fontId="9" fillId="2" borderId="10" xfId="1" applyFont="1" applyFill="1" applyBorder="1" applyAlignment="1">
      <alignment horizontal="centerContinuous" vertical="center"/>
    </xf>
    <xf numFmtId="3" fontId="3" fillId="2" borderId="27" xfId="1" applyNumberFormat="1" applyFont="1" applyFill="1" applyBorder="1" applyAlignment="1">
      <alignment horizontal="centerContinuous" vertical="center"/>
    </xf>
    <xf numFmtId="0" fontId="11" fillId="0" borderId="0" xfId="1" applyFont="1" applyAlignment="1">
      <alignment horizontal="center" vertical="center"/>
    </xf>
    <xf numFmtId="0" fontId="3" fillId="0" borderId="28" xfId="1" applyFont="1" applyBorder="1" applyAlignment="1">
      <alignment horizontal="centerContinuous" vertical="center"/>
    </xf>
    <xf numFmtId="3" fontId="3" fillId="0" borderId="22" xfId="1" applyNumberFormat="1" applyFont="1" applyBorder="1" applyAlignment="1">
      <alignment horizontal="center" vertical="center"/>
    </xf>
    <xf numFmtId="10" fontId="3" fillId="0" borderId="22" xfId="1" applyNumberFormat="1" applyFont="1" applyBorder="1" applyAlignment="1">
      <alignment horizontal="centerContinuous" vertical="center"/>
    </xf>
    <xf numFmtId="0" fontId="13" fillId="0" borderId="20" xfId="1" applyFont="1" applyBorder="1" applyAlignment="1">
      <alignment horizontal="center" vertical="center" wrapText="1"/>
    </xf>
    <xf numFmtId="166" fontId="1" fillId="0" borderId="0" xfId="1" applyNumberFormat="1" applyAlignment="1">
      <alignment horizontal="center" vertical="center"/>
    </xf>
    <xf numFmtId="0" fontId="4" fillId="0" borderId="0" xfId="1" quotePrefix="1" applyFont="1" applyAlignment="1">
      <alignment vertical="center"/>
    </xf>
    <xf numFmtId="44" fontId="12" fillId="0" borderId="26" xfId="6" quotePrefix="1" applyFont="1" applyBorder="1" applyAlignment="1">
      <alignment vertical="center"/>
    </xf>
    <xf numFmtId="0" fontId="11" fillId="0" borderId="0" xfId="1" applyFont="1" applyAlignment="1">
      <alignment horizontal="right" vertical="center"/>
    </xf>
    <xf numFmtId="14" fontId="11" fillId="0" borderId="0" xfId="1" quotePrefix="1" applyNumberFormat="1" applyFont="1" applyAlignment="1">
      <alignment horizontal="center" vertical="center"/>
    </xf>
    <xf numFmtId="14" fontId="11" fillId="0" borderId="0" xfId="1" applyNumberFormat="1" applyFont="1" applyAlignment="1">
      <alignment horizontal="center" vertical="center"/>
    </xf>
    <xf numFmtId="44" fontId="12" fillId="0" borderId="0" xfId="6" quotePrefix="1" applyFont="1" applyBorder="1" applyAlignment="1">
      <alignment vertical="center"/>
    </xf>
    <xf numFmtId="169" fontId="6" fillId="0" borderId="0" xfId="5" quotePrefix="1" applyNumberFormat="1" applyFont="1" applyBorder="1" applyAlignment="1">
      <alignment vertical="center"/>
    </xf>
    <xf numFmtId="43" fontId="4" fillId="0" borderId="5" xfId="5" applyFont="1" applyBorder="1" applyAlignment="1">
      <alignment horizontal="center" vertical="center"/>
    </xf>
    <xf numFmtId="14" fontId="11" fillId="0" borderId="5" xfId="1" applyNumberFormat="1" applyFont="1" applyBorder="1" applyAlignment="1">
      <alignment horizontal="center" vertical="center"/>
    </xf>
    <xf numFmtId="44" fontId="3" fillId="4" borderId="18" xfId="6" applyFont="1" applyFill="1" applyBorder="1" applyAlignment="1">
      <alignment horizontal="center" vertical="center"/>
    </xf>
    <xf numFmtId="44" fontId="3" fillId="4" borderId="4" xfId="6" applyFont="1" applyFill="1" applyBorder="1" applyAlignment="1">
      <alignment horizontal="center" vertical="center"/>
    </xf>
    <xf numFmtId="0" fontId="1" fillId="0" borderId="10" xfId="1" applyBorder="1" applyAlignment="1">
      <alignment vertical="center"/>
    </xf>
    <xf numFmtId="0" fontId="3" fillId="0" borderId="11" xfId="1" applyFont="1" applyBorder="1" applyAlignment="1">
      <alignment horizontal="center" vertical="center"/>
    </xf>
    <xf numFmtId="0" fontId="3" fillId="0" borderId="27" xfId="1" applyFont="1" applyBorder="1" applyAlignment="1">
      <alignment horizontal="center" vertical="center"/>
    </xf>
    <xf numFmtId="44" fontId="3" fillId="4" borderId="29" xfId="6" applyFont="1" applyFill="1" applyBorder="1" applyAlignment="1">
      <alignment horizontal="center" vertical="center"/>
    </xf>
    <xf numFmtId="0" fontId="3" fillId="4" borderId="30" xfId="3" applyNumberFormat="1" applyFont="1" applyFill="1" applyBorder="1" applyAlignment="1">
      <alignment horizontal="center" vertical="center"/>
    </xf>
    <xf numFmtId="0" fontId="1" fillId="0" borderId="13" xfId="1" applyBorder="1" applyAlignment="1">
      <alignment vertical="center"/>
    </xf>
    <xf numFmtId="0" fontId="3" fillId="4" borderId="31" xfId="3" applyNumberFormat="1" applyFont="1" applyFill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1" fillId="0" borderId="5" xfId="1" applyNumberFormat="1" applyBorder="1" applyAlignment="1">
      <alignment horizontal="center" vertical="center"/>
    </xf>
    <xf numFmtId="0" fontId="1" fillId="0" borderId="5" xfId="1" applyNumberFormat="1" applyFont="1" applyBorder="1" applyAlignment="1">
      <alignment horizontal="center" vertical="center"/>
    </xf>
    <xf numFmtId="0" fontId="3" fillId="0" borderId="0" xfId="1" applyNumberFormat="1" applyFont="1" applyAlignment="1">
      <alignment horizontal="center" vertical="center"/>
    </xf>
    <xf numFmtId="0" fontId="1" fillId="4" borderId="19" xfId="7" applyNumberFormat="1" applyFont="1" applyFill="1" applyBorder="1" applyAlignment="1">
      <alignment horizontal="center" vertical="center"/>
    </xf>
    <xf numFmtId="0" fontId="1" fillId="4" borderId="20" xfId="7" applyNumberFormat="1" applyFont="1" applyFill="1" applyBorder="1" applyAlignment="1">
      <alignment horizontal="center" vertical="center"/>
    </xf>
    <xf numFmtId="0" fontId="13" fillId="4" borderId="16" xfId="1" applyNumberFormat="1" applyFont="1" applyFill="1" applyBorder="1" applyAlignment="1">
      <alignment horizontal="center" vertical="center"/>
    </xf>
    <xf numFmtId="0" fontId="3" fillId="4" borderId="16" xfId="1" quotePrefix="1" applyNumberFormat="1" applyFont="1" applyFill="1" applyBorder="1" applyAlignment="1">
      <alignment horizontal="center" vertical="center"/>
    </xf>
    <xf numFmtId="0" fontId="1" fillId="4" borderId="21" xfId="7" applyNumberFormat="1" applyFont="1" applyFill="1" applyBorder="1" applyAlignment="1">
      <alignment horizontal="center" vertical="center"/>
    </xf>
    <xf numFmtId="0" fontId="1" fillId="4" borderId="16" xfId="7" applyNumberFormat="1" applyFont="1" applyFill="1" applyBorder="1" applyAlignment="1">
      <alignment horizontal="center" vertical="center"/>
    </xf>
    <xf numFmtId="0" fontId="8" fillId="4" borderId="16" xfId="1" applyNumberFormat="1" applyFont="1" applyFill="1" applyBorder="1" applyAlignment="1">
      <alignment horizontal="center" vertical="center"/>
    </xf>
    <xf numFmtId="0" fontId="11" fillId="4" borderId="17" xfId="7" applyNumberFormat="1" applyFont="1" applyFill="1" applyBorder="1" applyAlignment="1">
      <alignment horizontal="center" vertical="center"/>
    </xf>
    <xf numFmtId="0" fontId="3" fillId="0" borderId="5" xfId="1" applyNumberFormat="1" applyFont="1" applyBorder="1" applyAlignment="1">
      <alignment vertical="center" wrapText="1"/>
    </xf>
    <xf numFmtId="0" fontId="3" fillId="5" borderId="32" xfId="1" applyFont="1" applyFill="1" applyBorder="1" applyAlignment="1">
      <alignment horizontal="center" vertical="center"/>
    </xf>
    <xf numFmtId="166" fontId="11" fillId="0" borderId="5" xfId="1" applyNumberFormat="1" applyFont="1" applyBorder="1" applyAlignment="1">
      <alignment horizontal="center" vertical="center"/>
    </xf>
    <xf numFmtId="166" fontId="1" fillId="4" borderId="4" xfId="1" applyNumberFormat="1" applyFill="1" applyBorder="1" applyAlignment="1">
      <alignment horizontal="center" vertical="center"/>
    </xf>
    <xf numFmtId="166" fontId="1" fillId="4" borderId="5" xfId="1" applyNumberFormat="1" applyFill="1" applyBorder="1" applyAlignment="1">
      <alignment vertical="center"/>
    </xf>
    <xf numFmtId="0" fontId="3" fillId="6" borderId="5" xfId="1" applyFont="1" applyFill="1" applyBorder="1" applyAlignment="1">
      <alignment vertical="center" wrapText="1"/>
    </xf>
    <xf numFmtId="0" fontId="3" fillId="7" borderId="5" xfId="1" applyFont="1" applyFill="1" applyBorder="1" applyAlignment="1">
      <alignment vertical="center" wrapText="1"/>
    </xf>
    <xf numFmtId="0" fontId="3" fillId="8" borderId="5" xfId="1" applyFont="1" applyFill="1" applyBorder="1" applyAlignment="1">
      <alignment vertical="center" wrapText="1"/>
    </xf>
    <xf numFmtId="0" fontId="3" fillId="9" borderId="5" xfId="1" applyFont="1" applyFill="1" applyBorder="1" applyAlignment="1">
      <alignment vertical="center" wrapText="1"/>
    </xf>
    <xf numFmtId="170" fontId="1" fillId="0" borderId="5" xfId="6" applyNumberFormat="1" applyFont="1" applyBorder="1" applyAlignment="1">
      <alignment vertical="center"/>
    </xf>
    <xf numFmtId="0" fontId="14" fillId="0" borderId="0" xfId="1" applyFont="1" applyBorder="1" applyAlignment="1">
      <alignment horizontal="left" vertical="center"/>
    </xf>
    <xf numFmtId="166" fontId="3" fillId="4" borderId="8" xfId="3" applyNumberFormat="1" applyFont="1" applyFill="1" applyBorder="1" applyAlignment="1">
      <alignment horizontal="center" vertical="center"/>
    </xf>
    <xf numFmtId="171" fontId="1" fillId="4" borderId="4" xfId="7" applyNumberFormat="1" applyFont="1" applyFill="1" applyBorder="1" applyAlignment="1">
      <alignment horizontal="center" vertical="center"/>
    </xf>
    <xf numFmtId="10" fontId="3" fillId="4" borderId="8" xfId="7" applyNumberFormat="1" applyFont="1" applyFill="1" applyBorder="1" applyAlignment="1">
      <alignment horizontal="center" vertical="center"/>
    </xf>
    <xf numFmtId="44" fontId="3" fillId="2" borderId="5" xfId="6" quotePrefix="1" applyFont="1" applyFill="1" applyBorder="1" applyAlignment="1">
      <alignment horizontal="center" vertical="center"/>
    </xf>
    <xf numFmtId="0" fontId="1" fillId="0" borderId="5" xfId="1" applyBorder="1" applyAlignment="1">
      <alignment vertical="center"/>
    </xf>
    <xf numFmtId="0" fontId="1" fillId="0" borderId="5" xfId="1" applyBorder="1" applyAlignment="1">
      <alignment horizontal="center" vertical="center"/>
    </xf>
    <xf numFmtId="168" fontId="1" fillId="0" borderId="5" xfId="1" applyNumberFormat="1" applyBorder="1" applyAlignment="1">
      <alignment vertical="center"/>
    </xf>
    <xf numFmtId="10" fontId="1" fillId="0" borderId="5" xfId="7" applyNumberFormat="1" applyFont="1" applyBorder="1" applyAlignment="1">
      <alignment vertical="center"/>
    </xf>
    <xf numFmtId="0" fontId="16" fillId="0" borderId="0" xfId="1" applyFont="1" applyAlignment="1">
      <alignment vertical="center"/>
    </xf>
    <xf numFmtId="166" fontId="3" fillId="2" borderId="5" xfId="7" quotePrefix="1" applyNumberFormat="1" applyFont="1" applyFill="1" applyBorder="1" applyAlignment="1">
      <alignment horizontal="center" vertical="center"/>
    </xf>
    <xf numFmtId="0" fontId="11" fillId="0" borderId="5" xfId="1" applyFont="1" applyBorder="1" applyAlignment="1">
      <alignment horizontal="center" vertical="center"/>
    </xf>
    <xf numFmtId="0" fontId="3" fillId="0" borderId="5" xfId="1" applyNumberFormat="1" applyFont="1" applyBorder="1" applyAlignment="1">
      <alignment horizontal="center" vertical="center" wrapText="1"/>
    </xf>
    <xf numFmtId="0" fontId="0" fillId="0" borderId="33" xfId="0" applyBorder="1" applyAlignment="1">
      <alignment vertical="center" wrapText="1"/>
    </xf>
    <xf numFmtId="0" fontId="18" fillId="0" borderId="33" xfId="0" applyFont="1" applyBorder="1" applyAlignment="1">
      <alignment horizontal="center" vertical="center" wrapText="1"/>
    </xf>
    <xf numFmtId="44" fontId="0" fillId="0" borderId="33" xfId="6" applyFont="1" applyBorder="1" applyAlignment="1">
      <alignment horizontal="center" vertical="center" wrapText="1"/>
    </xf>
    <xf numFmtId="44" fontId="3" fillId="4" borderId="8" xfId="6" applyFont="1" applyFill="1" applyBorder="1" applyAlignment="1">
      <alignment horizontal="center" vertical="center"/>
    </xf>
    <xf numFmtId="9" fontId="18" fillId="0" borderId="16" xfId="2" applyFont="1" applyBorder="1" applyAlignment="1">
      <alignment horizontal="center" vertical="center"/>
    </xf>
    <xf numFmtId="0" fontId="17" fillId="0" borderId="33" xfId="0" applyFont="1" applyBorder="1" applyAlignment="1">
      <alignment vertical="center" wrapText="1"/>
    </xf>
    <xf numFmtId="0" fontId="14" fillId="0" borderId="0" xfId="1" applyFont="1" applyAlignment="1">
      <alignment horizontal="left" vertical="center"/>
    </xf>
    <xf numFmtId="0" fontId="18" fillId="0" borderId="0" xfId="0" applyFont="1"/>
    <xf numFmtId="44" fontId="0" fillId="0" borderId="34" xfId="6" applyFont="1" applyBorder="1" applyAlignment="1">
      <alignment horizontal="center" vertical="center" wrapText="1"/>
    </xf>
    <xf numFmtId="0" fontId="18" fillId="0" borderId="35" xfId="0" applyFont="1" applyBorder="1" applyAlignment="1">
      <alignment horizontal="center" vertical="center" wrapText="1"/>
    </xf>
    <xf numFmtId="44" fontId="0" fillId="0" borderId="5" xfId="6" applyFont="1" applyBorder="1"/>
    <xf numFmtId="0" fontId="3" fillId="0" borderId="36" xfId="1" applyNumberFormat="1" applyFont="1" applyFill="1" applyBorder="1" applyAlignment="1">
      <alignment horizontal="center" vertical="center" wrapText="1"/>
    </xf>
    <xf numFmtId="0" fontId="3" fillId="3" borderId="7" xfId="1" applyFont="1" applyFill="1" applyBorder="1" applyAlignment="1">
      <alignment horizontal="center" vertical="center"/>
    </xf>
    <xf numFmtId="0" fontId="3" fillId="3" borderId="8" xfId="1" applyFont="1" applyFill="1" applyBorder="1" applyAlignment="1">
      <alignment horizontal="center" vertical="center"/>
    </xf>
    <xf numFmtId="0" fontId="3" fillId="3" borderId="9" xfId="1" applyFont="1" applyFill="1" applyBorder="1" applyAlignment="1">
      <alignment horizontal="center" vertical="center" wrapText="1"/>
    </xf>
    <xf numFmtId="172" fontId="3" fillId="4" borderId="8" xfId="3" applyNumberFormat="1" applyFont="1" applyFill="1" applyBorder="1" applyAlignment="1">
      <alignment horizontal="center" vertical="center"/>
    </xf>
    <xf numFmtId="0" fontId="14" fillId="0" borderId="0" xfId="1" applyFont="1" applyAlignment="1">
      <alignment horizontal="center" vertical="center"/>
    </xf>
    <xf numFmtId="0" fontId="3" fillId="0" borderId="5" xfId="1" quotePrefix="1" applyNumberFormat="1" applyFont="1" applyBorder="1" applyAlignment="1">
      <alignment horizontal="center" vertical="center" wrapText="1"/>
    </xf>
    <xf numFmtId="173" fontId="1" fillId="4" borderId="4" xfId="6" applyNumberFormat="1" applyFont="1" applyFill="1" applyBorder="1" applyAlignment="1">
      <alignment horizontal="center" vertical="center"/>
    </xf>
    <xf numFmtId="174" fontId="1" fillId="4" borderId="4" xfId="3" applyNumberFormat="1" applyFill="1" applyBorder="1" applyAlignment="1">
      <alignment horizontal="center" vertical="center"/>
    </xf>
    <xf numFmtId="174" fontId="1" fillId="4" borderId="18" xfId="3" applyNumberFormat="1" applyFill="1" applyBorder="1" applyAlignment="1">
      <alignment horizontal="center" vertical="center"/>
    </xf>
    <xf numFmtId="0" fontId="14" fillId="0" borderId="0" xfId="1" applyFont="1" applyAlignment="1">
      <alignment vertical="center"/>
    </xf>
    <xf numFmtId="0" fontId="14" fillId="0" borderId="0" xfId="1" quotePrefix="1" applyFont="1" applyAlignment="1">
      <alignment vertical="center"/>
    </xf>
    <xf numFmtId="10" fontId="1" fillId="4" borderId="19" xfId="7" applyNumberFormat="1" applyFont="1" applyFill="1" applyBorder="1" applyAlignment="1">
      <alignment horizontal="center" vertical="center"/>
    </xf>
    <xf numFmtId="10" fontId="1" fillId="4" borderId="20" xfId="7" applyNumberFormat="1" applyFont="1" applyFill="1" applyBorder="1" applyAlignment="1">
      <alignment horizontal="center" vertical="center"/>
    </xf>
    <xf numFmtId="10" fontId="1" fillId="4" borderId="21" xfId="7" applyNumberFormat="1" applyFont="1" applyFill="1" applyBorder="1" applyAlignment="1">
      <alignment horizontal="center" vertical="center"/>
    </xf>
    <xf numFmtId="10" fontId="1" fillId="4" borderId="16" xfId="7" applyNumberFormat="1" applyFont="1" applyFill="1" applyBorder="1" applyAlignment="1">
      <alignment horizontal="center" vertical="center"/>
    </xf>
    <xf numFmtId="10" fontId="11" fillId="4" borderId="17" xfId="7" applyNumberFormat="1" applyFont="1" applyFill="1" applyBorder="1" applyAlignment="1">
      <alignment horizontal="center" vertical="center"/>
    </xf>
    <xf numFmtId="44" fontId="3" fillId="4" borderId="14" xfId="6" applyFont="1" applyFill="1" applyBorder="1" applyAlignment="1">
      <alignment horizontal="centerContinuous" vertical="center"/>
    </xf>
    <xf numFmtId="44" fontId="3" fillId="4" borderId="16" xfId="6" applyFont="1" applyFill="1" applyBorder="1" applyAlignment="1">
      <alignment horizontal="center" vertical="center"/>
    </xf>
    <xf numFmtId="44" fontId="13" fillId="4" borderId="16" xfId="6" applyFont="1" applyFill="1" applyBorder="1" applyAlignment="1">
      <alignment horizontal="center" vertical="center"/>
    </xf>
    <xf numFmtId="44" fontId="3" fillId="4" borderId="16" xfId="6" quotePrefix="1" applyFont="1" applyFill="1" applyBorder="1" applyAlignment="1">
      <alignment horizontal="center" vertical="center"/>
    </xf>
    <xf numFmtId="44" fontId="1" fillId="4" borderId="21" xfId="6" applyFont="1" applyFill="1" applyBorder="1" applyAlignment="1">
      <alignment horizontal="center" vertical="center"/>
    </xf>
    <xf numFmtId="44" fontId="8" fillId="4" borderId="16" xfId="6" applyFont="1" applyFill="1" applyBorder="1" applyAlignment="1">
      <alignment horizontal="center" vertical="center"/>
    </xf>
    <xf numFmtId="44" fontId="3" fillId="4" borderId="17" xfId="6" applyFont="1" applyFill="1" applyBorder="1" applyAlignment="1">
      <alignment horizontal="center" vertical="center"/>
    </xf>
    <xf numFmtId="0" fontId="3" fillId="0" borderId="0" xfId="1" quotePrefix="1" applyFont="1" applyAlignment="1">
      <alignment horizontal="left" vertical="center"/>
    </xf>
    <xf numFmtId="0" fontId="3" fillId="0" borderId="5" xfId="1" quotePrefix="1" applyNumberFormat="1" applyFont="1" applyBorder="1" applyAlignment="1">
      <alignment vertical="center"/>
    </xf>
    <xf numFmtId="9" fontId="14" fillId="0" borderId="5" xfId="1" applyNumberFormat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3" fillId="3" borderId="15" xfId="1" applyFont="1" applyFill="1" applyBorder="1" applyAlignment="1">
      <alignment horizontal="center" vertical="center" wrapText="1"/>
    </xf>
    <xf numFmtId="0" fontId="12" fillId="5" borderId="0" xfId="1" applyFont="1" applyFill="1" applyAlignment="1">
      <alignment vertical="center"/>
    </xf>
    <xf numFmtId="0" fontId="1" fillId="5" borderId="0" xfId="1" applyFill="1" applyAlignment="1">
      <alignment horizontal="center" vertical="center"/>
    </xf>
    <xf numFmtId="0" fontId="19" fillId="0" borderId="0" xfId="1" applyFont="1" applyAlignment="1">
      <alignment vertical="center"/>
    </xf>
  </cellXfs>
  <cellStyles count="8">
    <cellStyle name="Euro" xfId="4"/>
    <cellStyle name="Milliers" xfId="5" builtinId="3"/>
    <cellStyle name="Monétaire" xfId="6" builtinId="4"/>
    <cellStyle name="Monétaire 2" xfId="3"/>
    <cellStyle name="Normal" xfId="0" builtinId="0"/>
    <cellStyle name="Normal 2" xfId="1"/>
    <cellStyle name="Pourcentage" xfId="7" builtinId="5"/>
    <cellStyle name="Pourcentage 2" xfId="2"/>
  </cellStyles>
  <dxfs count="12"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400639</xdr:colOff>
      <xdr:row>6</xdr:row>
      <xdr:rowOff>219960</xdr:rowOff>
    </xdr:from>
    <xdr:to>
      <xdr:col>2</xdr:col>
      <xdr:colOff>44465</xdr:colOff>
      <xdr:row>11</xdr:row>
      <xdr:rowOff>53360</xdr:rowOff>
    </xdr:to>
    <xdr:sp macro="" textlink="">
      <xdr:nvSpPr>
        <xdr:cNvPr id="2" name="Line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ShapeType="1"/>
        </xdr:cNvSpPr>
      </xdr:nvSpPr>
      <xdr:spPr bwMode="auto">
        <a:xfrm>
          <a:off x="1633979" y="1688970"/>
          <a:ext cx="947867" cy="941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sm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20320</xdr:colOff>
      <xdr:row>7</xdr:row>
      <xdr:rowOff>160020</xdr:rowOff>
    </xdr:from>
    <xdr:to>
      <xdr:col>14</xdr:col>
      <xdr:colOff>1363980</xdr:colOff>
      <xdr:row>10</xdr:row>
      <xdr:rowOff>159174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2295709" y="1833545"/>
          <a:ext cx="5605109" cy="568497"/>
        </a:xfrm>
        <a:prstGeom prst="rect">
          <a:avLst/>
        </a:prstGeom>
        <a:solidFill>
          <a:schemeClr val="lt1"/>
        </a:solidFill>
        <a:ln w="127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CONSEILS : Il est  recommandé de nommer les cellules</a:t>
          </a:r>
          <a:r>
            <a:rPr lang="fr-FR" sz="1400" b="1" baseline="0"/>
            <a:t> variables et les plages de cellules utilisées dans les Fonctions de Base de Données.</a:t>
          </a:r>
        </a:p>
      </xdr:txBody>
    </xdr:sp>
    <xdr:clientData/>
  </xdr:twoCellAnchor>
  <xdr:twoCellAnchor editAs="oneCell">
    <xdr:from>
      <xdr:col>19</xdr:col>
      <xdr:colOff>39278</xdr:colOff>
      <xdr:row>34</xdr:row>
      <xdr:rowOff>109981</xdr:rowOff>
    </xdr:from>
    <xdr:to>
      <xdr:col>26</xdr:col>
      <xdr:colOff>437338</xdr:colOff>
      <xdr:row>47</xdr:row>
      <xdr:rowOff>127490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749154" y="8484125"/>
          <a:ext cx="7038899" cy="2979095"/>
        </a:xfrm>
        <a:prstGeom prst="rect">
          <a:avLst/>
        </a:prstGeom>
      </xdr:spPr>
    </xdr:pic>
    <xdr:clientData/>
  </xdr:twoCellAnchor>
  <xdr:twoCellAnchor editAs="oneCell">
    <xdr:from>
      <xdr:col>22</xdr:col>
      <xdr:colOff>340659</xdr:colOff>
      <xdr:row>49</xdr:row>
      <xdr:rowOff>50489</xdr:rowOff>
    </xdr:from>
    <xdr:to>
      <xdr:col>26</xdr:col>
      <xdr:colOff>224175</xdr:colOff>
      <xdr:row>58</xdr:row>
      <xdr:rowOff>171574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819784" y="11869427"/>
          <a:ext cx="3876079" cy="3065898"/>
        </a:xfrm>
        <a:prstGeom prst="rect">
          <a:avLst/>
        </a:prstGeom>
      </xdr:spPr>
    </xdr:pic>
    <xdr:clientData/>
  </xdr:twoCellAnchor>
  <xdr:twoCellAnchor editAs="oneCell">
    <xdr:from>
      <xdr:col>12</xdr:col>
      <xdr:colOff>968377</xdr:colOff>
      <xdr:row>49</xdr:row>
      <xdr:rowOff>301624</xdr:rowOff>
    </xdr:from>
    <xdr:to>
      <xdr:col>21</xdr:col>
      <xdr:colOff>602252</xdr:colOff>
      <xdr:row>72</xdr:row>
      <xdr:rowOff>181745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351127" y="12120562"/>
          <a:ext cx="8000000" cy="65238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  <pageSetUpPr fitToPage="1"/>
  </sheetPr>
  <dimension ref="A1:Y78"/>
  <sheetViews>
    <sheetView tabSelected="1" topLeftCell="A55" zoomScale="70" zoomScaleNormal="70" workbookViewId="0">
      <selection activeCell="C71" sqref="C71"/>
    </sheetView>
  </sheetViews>
  <sheetFormatPr baseColWidth="10" defaultRowHeight="12.6"/>
  <cols>
    <col min="1" max="1" width="18.6640625" style="1" customWidth="1"/>
    <col min="2" max="2" width="19" style="1" customWidth="1"/>
    <col min="3" max="3" width="19.33203125" style="1" customWidth="1"/>
    <col min="4" max="4" width="19" style="1" customWidth="1"/>
    <col min="5" max="5" width="20.109375" style="1" customWidth="1"/>
    <col min="6" max="6" width="16.33203125" style="1" customWidth="1"/>
    <col min="7" max="7" width="18.88671875" style="1" customWidth="1"/>
    <col min="8" max="8" width="15.33203125" style="1" customWidth="1"/>
    <col min="9" max="9" width="17.6640625" style="1" customWidth="1"/>
    <col min="10" max="10" width="18" style="1" customWidth="1"/>
    <col min="11" max="11" width="17.5546875" style="1" customWidth="1"/>
    <col min="12" max="12" width="16.5546875" style="1" customWidth="1"/>
    <col min="13" max="13" width="15.44140625" style="1" customWidth="1"/>
    <col min="14" max="14" width="17.109375" style="1" customWidth="1"/>
    <col min="15" max="15" width="14.5546875" style="1" customWidth="1"/>
    <col min="16" max="16" width="17" style="1" customWidth="1"/>
    <col min="17" max="17" width="10.44140625" style="1" customWidth="1"/>
    <col min="18" max="18" width="13" style="1" customWidth="1"/>
    <col min="19" max="19" width="12.5546875" style="1" customWidth="1"/>
    <col min="20" max="20" width="12.33203125" style="1" customWidth="1"/>
    <col min="21" max="21" width="13" style="1" customWidth="1"/>
    <col min="22" max="22" width="11.88671875" style="1" customWidth="1"/>
    <col min="23" max="23" width="13" style="1" customWidth="1"/>
    <col min="24" max="24" width="17.33203125" style="1" customWidth="1"/>
    <col min="25" max="25" width="18.6640625" style="1" customWidth="1"/>
    <col min="26" max="215" width="11" style="1"/>
    <col min="216" max="216" width="18" style="1" customWidth="1"/>
    <col min="217" max="217" width="17.44140625" style="1" customWidth="1"/>
    <col min="218" max="219" width="17.5546875" style="1" customWidth="1"/>
    <col min="220" max="220" width="21.109375" style="1" customWidth="1"/>
    <col min="221" max="221" width="19.44140625" style="1" customWidth="1"/>
    <col min="222" max="223" width="17.5546875" style="1" customWidth="1"/>
    <col min="224" max="224" width="9.88671875" style="1" bestFit="1" customWidth="1"/>
    <col min="225" max="225" width="14.109375" style="1" customWidth="1"/>
    <col min="226" max="226" width="17.5546875" style="1" customWidth="1"/>
    <col min="227" max="227" width="16.5546875" style="1" customWidth="1"/>
    <col min="228" max="228" width="20.44140625" style="1" customWidth="1"/>
    <col min="229" max="229" width="17.109375" style="1" customWidth="1"/>
    <col min="230" max="230" width="20.109375" style="1" customWidth="1"/>
    <col min="231" max="231" width="20.44140625" style="1" customWidth="1"/>
    <col min="232" max="232" width="19.109375" style="1" customWidth="1"/>
    <col min="233" max="235" width="14.109375" style="1" customWidth="1"/>
    <col min="236" max="236" width="20.5546875" style="1" customWidth="1"/>
    <col min="237" max="237" width="22.5546875" style="1" customWidth="1"/>
    <col min="238" max="238" width="9.109375" style="1" customWidth="1"/>
    <col min="239" max="240" width="11" style="1"/>
    <col min="241" max="254" width="12" style="1" customWidth="1"/>
    <col min="255" max="255" width="11" style="1"/>
    <col min="256" max="256" width="11.44140625" style="1" customWidth="1"/>
    <col min="257" max="471" width="11" style="1"/>
    <col min="472" max="472" width="18" style="1" customWidth="1"/>
    <col min="473" max="473" width="17.44140625" style="1" customWidth="1"/>
    <col min="474" max="475" width="17.5546875" style="1" customWidth="1"/>
    <col min="476" max="476" width="21.109375" style="1" customWidth="1"/>
    <col min="477" max="477" width="19.44140625" style="1" customWidth="1"/>
    <col min="478" max="479" width="17.5546875" style="1" customWidth="1"/>
    <col min="480" max="480" width="9.88671875" style="1" bestFit="1" customWidth="1"/>
    <col min="481" max="481" width="14.109375" style="1" customWidth="1"/>
    <col min="482" max="482" width="17.5546875" style="1" customWidth="1"/>
    <col min="483" max="483" width="16.5546875" style="1" customWidth="1"/>
    <col min="484" max="484" width="20.44140625" style="1" customWidth="1"/>
    <col min="485" max="485" width="17.109375" style="1" customWidth="1"/>
    <col min="486" max="486" width="20.109375" style="1" customWidth="1"/>
    <col min="487" max="487" width="20.44140625" style="1" customWidth="1"/>
    <col min="488" max="488" width="19.109375" style="1" customWidth="1"/>
    <col min="489" max="491" width="14.109375" style="1" customWidth="1"/>
    <col min="492" max="492" width="20.5546875" style="1" customWidth="1"/>
    <col min="493" max="493" width="22.5546875" style="1" customWidth="1"/>
    <col min="494" max="494" width="9.109375" style="1" customWidth="1"/>
    <col min="495" max="496" width="11" style="1"/>
    <col min="497" max="510" width="12" style="1" customWidth="1"/>
    <col min="511" max="511" width="11" style="1"/>
    <col min="512" max="512" width="11.44140625" style="1" customWidth="1"/>
    <col min="513" max="727" width="11" style="1"/>
    <col min="728" max="728" width="18" style="1" customWidth="1"/>
    <col min="729" max="729" width="17.44140625" style="1" customWidth="1"/>
    <col min="730" max="731" width="17.5546875" style="1" customWidth="1"/>
    <col min="732" max="732" width="21.109375" style="1" customWidth="1"/>
    <col min="733" max="733" width="19.44140625" style="1" customWidth="1"/>
    <col min="734" max="735" width="17.5546875" style="1" customWidth="1"/>
    <col min="736" max="736" width="9.88671875" style="1" bestFit="1" customWidth="1"/>
    <col min="737" max="737" width="14.109375" style="1" customWidth="1"/>
    <col min="738" max="738" width="17.5546875" style="1" customWidth="1"/>
    <col min="739" max="739" width="16.5546875" style="1" customWidth="1"/>
    <col min="740" max="740" width="20.44140625" style="1" customWidth="1"/>
    <col min="741" max="741" width="17.109375" style="1" customWidth="1"/>
    <col min="742" max="742" width="20.109375" style="1" customWidth="1"/>
    <col min="743" max="743" width="20.44140625" style="1" customWidth="1"/>
    <col min="744" max="744" width="19.109375" style="1" customWidth="1"/>
    <col min="745" max="747" width="14.109375" style="1" customWidth="1"/>
    <col min="748" max="748" width="20.5546875" style="1" customWidth="1"/>
    <col min="749" max="749" width="22.5546875" style="1" customWidth="1"/>
    <col min="750" max="750" width="9.109375" style="1" customWidth="1"/>
    <col min="751" max="752" width="11" style="1"/>
    <col min="753" max="766" width="12" style="1" customWidth="1"/>
    <col min="767" max="767" width="11" style="1"/>
    <col min="768" max="768" width="11.44140625" style="1" customWidth="1"/>
    <col min="769" max="983" width="11" style="1"/>
    <col min="984" max="984" width="18" style="1" customWidth="1"/>
    <col min="985" max="985" width="17.44140625" style="1" customWidth="1"/>
    <col min="986" max="987" width="17.5546875" style="1" customWidth="1"/>
    <col min="988" max="988" width="21.109375" style="1" customWidth="1"/>
    <col min="989" max="989" width="19.44140625" style="1" customWidth="1"/>
    <col min="990" max="991" width="17.5546875" style="1" customWidth="1"/>
    <col min="992" max="992" width="9.88671875" style="1" bestFit="1" customWidth="1"/>
    <col min="993" max="993" width="14.109375" style="1" customWidth="1"/>
    <col min="994" max="994" width="17.5546875" style="1" customWidth="1"/>
    <col min="995" max="995" width="16.5546875" style="1" customWidth="1"/>
    <col min="996" max="996" width="20.44140625" style="1" customWidth="1"/>
    <col min="997" max="997" width="17.109375" style="1" customWidth="1"/>
    <col min="998" max="998" width="20.109375" style="1" customWidth="1"/>
    <col min="999" max="999" width="20.44140625" style="1" customWidth="1"/>
    <col min="1000" max="1000" width="19.109375" style="1" customWidth="1"/>
    <col min="1001" max="1003" width="14.109375" style="1" customWidth="1"/>
    <col min="1004" max="1004" width="20.5546875" style="1" customWidth="1"/>
    <col min="1005" max="1005" width="22.5546875" style="1" customWidth="1"/>
    <col min="1006" max="1006" width="9.109375" style="1" customWidth="1"/>
    <col min="1007" max="1008" width="11" style="1"/>
    <col min="1009" max="1022" width="12" style="1" customWidth="1"/>
    <col min="1023" max="1023" width="11" style="1"/>
    <col min="1024" max="1024" width="11.44140625" style="1" customWidth="1"/>
    <col min="1025" max="1239" width="11" style="1"/>
    <col min="1240" max="1240" width="18" style="1" customWidth="1"/>
    <col min="1241" max="1241" width="17.44140625" style="1" customWidth="1"/>
    <col min="1242" max="1243" width="17.5546875" style="1" customWidth="1"/>
    <col min="1244" max="1244" width="21.109375" style="1" customWidth="1"/>
    <col min="1245" max="1245" width="19.44140625" style="1" customWidth="1"/>
    <col min="1246" max="1247" width="17.5546875" style="1" customWidth="1"/>
    <col min="1248" max="1248" width="9.88671875" style="1" bestFit="1" customWidth="1"/>
    <col min="1249" max="1249" width="14.109375" style="1" customWidth="1"/>
    <col min="1250" max="1250" width="17.5546875" style="1" customWidth="1"/>
    <col min="1251" max="1251" width="16.5546875" style="1" customWidth="1"/>
    <col min="1252" max="1252" width="20.44140625" style="1" customWidth="1"/>
    <col min="1253" max="1253" width="17.109375" style="1" customWidth="1"/>
    <col min="1254" max="1254" width="20.109375" style="1" customWidth="1"/>
    <col min="1255" max="1255" width="20.44140625" style="1" customWidth="1"/>
    <col min="1256" max="1256" width="19.109375" style="1" customWidth="1"/>
    <col min="1257" max="1259" width="14.109375" style="1" customWidth="1"/>
    <col min="1260" max="1260" width="20.5546875" style="1" customWidth="1"/>
    <col min="1261" max="1261" width="22.5546875" style="1" customWidth="1"/>
    <col min="1262" max="1262" width="9.109375" style="1" customWidth="1"/>
    <col min="1263" max="1264" width="11" style="1"/>
    <col min="1265" max="1278" width="12" style="1" customWidth="1"/>
    <col min="1279" max="1279" width="11" style="1"/>
    <col min="1280" max="1280" width="11.44140625" style="1" customWidth="1"/>
    <col min="1281" max="1495" width="11" style="1"/>
    <col min="1496" max="1496" width="18" style="1" customWidth="1"/>
    <col min="1497" max="1497" width="17.44140625" style="1" customWidth="1"/>
    <col min="1498" max="1499" width="17.5546875" style="1" customWidth="1"/>
    <col min="1500" max="1500" width="21.109375" style="1" customWidth="1"/>
    <col min="1501" max="1501" width="19.44140625" style="1" customWidth="1"/>
    <col min="1502" max="1503" width="17.5546875" style="1" customWidth="1"/>
    <col min="1504" max="1504" width="9.88671875" style="1" bestFit="1" customWidth="1"/>
    <col min="1505" max="1505" width="14.109375" style="1" customWidth="1"/>
    <col min="1506" max="1506" width="17.5546875" style="1" customWidth="1"/>
    <col min="1507" max="1507" width="16.5546875" style="1" customWidth="1"/>
    <col min="1508" max="1508" width="20.44140625" style="1" customWidth="1"/>
    <col min="1509" max="1509" width="17.109375" style="1" customWidth="1"/>
    <col min="1510" max="1510" width="20.109375" style="1" customWidth="1"/>
    <col min="1511" max="1511" width="20.44140625" style="1" customWidth="1"/>
    <col min="1512" max="1512" width="19.109375" style="1" customWidth="1"/>
    <col min="1513" max="1515" width="14.109375" style="1" customWidth="1"/>
    <col min="1516" max="1516" width="20.5546875" style="1" customWidth="1"/>
    <col min="1517" max="1517" width="22.5546875" style="1" customWidth="1"/>
    <col min="1518" max="1518" width="9.109375" style="1" customWidth="1"/>
    <col min="1519" max="1520" width="11" style="1"/>
    <col min="1521" max="1534" width="12" style="1" customWidth="1"/>
    <col min="1535" max="1535" width="11" style="1"/>
    <col min="1536" max="1536" width="11.44140625" style="1" customWidth="1"/>
    <col min="1537" max="1751" width="11" style="1"/>
    <col min="1752" max="1752" width="18" style="1" customWidth="1"/>
    <col min="1753" max="1753" width="17.44140625" style="1" customWidth="1"/>
    <col min="1754" max="1755" width="17.5546875" style="1" customWidth="1"/>
    <col min="1756" max="1756" width="21.109375" style="1" customWidth="1"/>
    <col min="1757" max="1757" width="19.44140625" style="1" customWidth="1"/>
    <col min="1758" max="1759" width="17.5546875" style="1" customWidth="1"/>
    <col min="1760" max="1760" width="9.88671875" style="1" bestFit="1" customWidth="1"/>
    <col min="1761" max="1761" width="14.109375" style="1" customWidth="1"/>
    <col min="1762" max="1762" width="17.5546875" style="1" customWidth="1"/>
    <col min="1763" max="1763" width="16.5546875" style="1" customWidth="1"/>
    <col min="1764" max="1764" width="20.44140625" style="1" customWidth="1"/>
    <col min="1765" max="1765" width="17.109375" style="1" customWidth="1"/>
    <col min="1766" max="1766" width="20.109375" style="1" customWidth="1"/>
    <col min="1767" max="1767" width="20.44140625" style="1" customWidth="1"/>
    <col min="1768" max="1768" width="19.109375" style="1" customWidth="1"/>
    <col min="1769" max="1771" width="14.109375" style="1" customWidth="1"/>
    <col min="1772" max="1772" width="20.5546875" style="1" customWidth="1"/>
    <col min="1773" max="1773" width="22.5546875" style="1" customWidth="1"/>
    <col min="1774" max="1774" width="9.109375" style="1" customWidth="1"/>
    <col min="1775" max="1776" width="11" style="1"/>
    <col min="1777" max="1790" width="12" style="1" customWidth="1"/>
    <col min="1791" max="1791" width="11" style="1"/>
    <col min="1792" max="1792" width="11.44140625" style="1" customWidth="1"/>
    <col min="1793" max="2007" width="11" style="1"/>
    <col min="2008" max="2008" width="18" style="1" customWidth="1"/>
    <col min="2009" max="2009" width="17.44140625" style="1" customWidth="1"/>
    <col min="2010" max="2011" width="17.5546875" style="1" customWidth="1"/>
    <col min="2012" max="2012" width="21.109375" style="1" customWidth="1"/>
    <col min="2013" max="2013" width="19.44140625" style="1" customWidth="1"/>
    <col min="2014" max="2015" width="17.5546875" style="1" customWidth="1"/>
    <col min="2016" max="2016" width="9.88671875" style="1" bestFit="1" customWidth="1"/>
    <col min="2017" max="2017" width="14.109375" style="1" customWidth="1"/>
    <col min="2018" max="2018" width="17.5546875" style="1" customWidth="1"/>
    <col min="2019" max="2019" width="16.5546875" style="1" customWidth="1"/>
    <col min="2020" max="2020" width="20.44140625" style="1" customWidth="1"/>
    <col min="2021" max="2021" width="17.109375" style="1" customWidth="1"/>
    <col min="2022" max="2022" width="20.109375" style="1" customWidth="1"/>
    <col min="2023" max="2023" width="20.44140625" style="1" customWidth="1"/>
    <col min="2024" max="2024" width="19.109375" style="1" customWidth="1"/>
    <col min="2025" max="2027" width="14.109375" style="1" customWidth="1"/>
    <col min="2028" max="2028" width="20.5546875" style="1" customWidth="1"/>
    <col min="2029" max="2029" width="22.5546875" style="1" customWidth="1"/>
    <col min="2030" max="2030" width="9.109375" style="1" customWidth="1"/>
    <col min="2031" max="2032" width="11" style="1"/>
    <col min="2033" max="2046" width="12" style="1" customWidth="1"/>
    <col min="2047" max="2047" width="11" style="1"/>
    <col min="2048" max="2048" width="11.44140625" style="1" customWidth="1"/>
    <col min="2049" max="2263" width="11" style="1"/>
    <col min="2264" max="2264" width="18" style="1" customWidth="1"/>
    <col min="2265" max="2265" width="17.44140625" style="1" customWidth="1"/>
    <col min="2266" max="2267" width="17.5546875" style="1" customWidth="1"/>
    <col min="2268" max="2268" width="21.109375" style="1" customWidth="1"/>
    <col min="2269" max="2269" width="19.44140625" style="1" customWidth="1"/>
    <col min="2270" max="2271" width="17.5546875" style="1" customWidth="1"/>
    <col min="2272" max="2272" width="9.88671875" style="1" bestFit="1" customWidth="1"/>
    <col min="2273" max="2273" width="14.109375" style="1" customWidth="1"/>
    <col min="2274" max="2274" width="17.5546875" style="1" customWidth="1"/>
    <col min="2275" max="2275" width="16.5546875" style="1" customWidth="1"/>
    <col min="2276" max="2276" width="20.44140625" style="1" customWidth="1"/>
    <col min="2277" max="2277" width="17.109375" style="1" customWidth="1"/>
    <col min="2278" max="2278" width="20.109375" style="1" customWidth="1"/>
    <col min="2279" max="2279" width="20.44140625" style="1" customWidth="1"/>
    <col min="2280" max="2280" width="19.109375" style="1" customWidth="1"/>
    <col min="2281" max="2283" width="14.109375" style="1" customWidth="1"/>
    <col min="2284" max="2284" width="20.5546875" style="1" customWidth="1"/>
    <col min="2285" max="2285" width="22.5546875" style="1" customWidth="1"/>
    <col min="2286" max="2286" width="9.109375" style="1" customWidth="1"/>
    <col min="2287" max="2288" width="11" style="1"/>
    <col min="2289" max="2302" width="12" style="1" customWidth="1"/>
    <col min="2303" max="2303" width="11" style="1"/>
    <col min="2304" max="2304" width="11.44140625" style="1" customWidth="1"/>
    <col min="2305" max="2519" width="11" style="1"/>
    <col min="2520" max="2520" width="18" style="1" customWidth="1"/>
    <col min="2521" max="2521" width="17.44140625" style="1" customWidth="1"/>
    <col min="2522" max="2523" width="17.5546875" style="1" customWidth="1"/>
    <col min="2524" max="2524" width="21.109375" style="1" customWidth="1"/>
    <col min="2525" max="2525" width="19.44140625" style="1" customWidth="1"/>
    <col min="2526" max="2527" width="17.5546875" style="1" customWidth="1"/>
    <col min="2528" max="2528" width="9.88671875" style="1" bestFit="1" customWidth="1"/>
    <col min="2529" max="2529" width="14.109375" style="1" customWidth="1"/>
    <col min="2530" max="2530" width="17.5546875" style="1" customWidth="1"/>
    <col min="2531" max="2531" width="16.5546875" style="1" customWidth="1"/>
    <col min="2532" max="2532" width="20.44140625" style="1" customWidth="1"/>
    <col min="2533" max="2533" width="17.109375" style="1" customWidth="1"/>
    <col min="2534" max="2534" width="20.109375" style="1" customWidth="1"/>
    <col min="2535" max="2535" width="20.44140625" style="1" customWidth="1"/>
    <col min="2536" max="2536" width="19.109375" style="1" customWidth="1"/>
    <col min="2537" max="2539" width="14.109375" style="1" customWidth="1"/>
    <col min="2540" max="2540" width="20.5546875" style="1" customWidth="1"/>
    <col min="2541" max="2541" width="22.5546875" style="1" customWidth="1"/>
    <col min="2542" max="2542" width="9.109375" style="1" customWidth="1"/>
    <col min="2543" max="2544" width="11" style="1"/>
    <col min="2545" max="2558" width="12" style="1" customWidth="1"/>
    <col min="2559" max="2559" width="11" style="1"/>
    <col min="2560" max="2560" width="11.44140625" style="1" customWidth="1"/>
    <col min="2561" max="2775" width="11" style="1"/>
    <col min="2776" max="2776" width="18" style="1" customWidth="1"/>
    <col min="2777" max="2777" width="17.44140625" style="1" customWidth="1"/>
    <col min="2778" max="2779" width="17.5546875" style="1" customWidth="1"/>
    <col min="2780" max="2780" width="21.109375" style="1" customWidth="1"/>
    <col min="2781" max="2781" width="19.44140625" style="1" customWidth="1"/>
    <col min="2782" max="2783" width="17.5546875" style="1" customWidth="1"/>
    <col min="2784" max="2784" width="9.88671875" style="1" bestFit="1" customWidth="1"/>
    <col min="2785" max="2785" width="14.109375" style="1" customWidth="1"/>
    <col min="2786" max="2786" width="17.5546875" style="1" customWidth="1"/>
    <col min="2787" max="2787" width="16.5546875" style="1" customWidth="1"/>
    <col min="2788" max="2788" width="20.44140625" style="1" customWidth="1"/>
    <col min="2789" max="2789" width="17.109375" style="1" customWidth="1"/>
    <col min="2790" max="2790" width="20.109375" style="1" customWidth="1"/>
    <col min="2791" max="2791" width="20.44140625" style="1" customWidth="1"/>
    <col min="2792" max="2792" width="19.109375" style="1" customWidth="1"/>
    <col min="2793" max="2795" width="14.109375" style="1" customWidth="1"/>
    <col min="2796" max="2796" width="20.5546875" style="1" customWidth="1"/>
    <col min="2797" max="2797" width="22.5546875" style="1" customWidth="1"/>
    <col min="2798" max="2798" width="9.109375" style="1" customWidth="1"/>
    <col min="2799" max="2800" width="11" style="1"/>
    <col min="2801" max="2814" width="12" style="1" customWidth="1"/>
    <col min="2815" max="2815" width="11" style="1"/>
    <col min="2816" max="2816" width="11.44140625" style="1" customWidth="1"/>
    <col min="2817" max="3031" width="11" style="1"/>
    <col min="3032" max="3032" width="18" style="1" customWidth="1"/>
    <col min="3033" max="3033" width="17.44140625" style="1" customWidth="1"/>
    <col min="3034" max="3035" width="17.5546875" style="1" customWidth="1"/>
    <col min="3036" max="3036" width="21.109375" style="1" customWidth="1"/>
    <col min="3037" max="3037" width="19.44140625" style="1" customWidth="1"/>
    <col min="3038" max="3039" width="17.5546875" style="1" customWidth="1"/>
    <col min="3040" max="3040" width="9.88671875" style="1" bestFit="1" customWidth="1"/>
    <col min="3041" max="3041" width="14.109375" style="1" customWidth="1"/>
    <col min="3042" max="3042" width="17.5546875" style="1" customWidth="1"/>
    <col min="3043" max="3043" width="16.5546875" style="1" customWidth="1"/>
    <col min="3044" max="3044" width="20.44140625" style="1" customWidth="1"/>
    <col min="3045" max="3045" width="17.109375" style="1" customWidth="1"/>
    <col min="3046" max="3046" width="20.109375" style="1" customWidth="1"/>
    <col min="3047" max="3047" width="20.44140625" style="1" customWidth="1"/>
    <col min="3048" max="3048" width="19.109375" style="1" customWidth="1"/>
    <col min="3049" max="3051" width="14.109375" style="1" customWidth="1"/>
    <col min="3052" max="3052" width="20.5546875" style="1" customWidth="1"/>
    <col min="3053" max="3053" width="22.5546875" style="1" customWidth="1"/>
    <col min="3054" max="3054" width="9.109375" style="1" customWidth="1"/>
    <col min="3055" max="3056" width="11" style="1"/>
    <col min="3057" max="3070" width="12" style="1" customWidth="1"/>
    <col min="3071" max="3071" width="11" style="1"/>
    <col min="3072" max="3072" width="11.44140625" style="1" customWidth="1"/>
    <col min="3073" max="3287" width="11" style="1"/>
    <col min="3288" max="3288" width="18" style="1" customWidth="1"/>
    <col min="3289" max="3289" width="17.44140625" style="1" customWidth="1"/>
    <col min="3290" max="3291" width="17.5546875" style="1" customWidth="1"/>
    <col min="3292" max="3292" width="21.109375" style="1" customWidth="1"/>
    <col min="3293" max="3293" width="19.44140625" style="1" customWidth="1"/>
    <col min="3294" max="3295" width="17.5546875" style="1" customWidth="1"/>
    <col min="3296" max="3296" width="9.88671875" style="1" bestFit="1" customWidth="1"/>
    <col min="3297" max="3297" width="14.109375" style="1" customWidth="1"/>
    <col min="3298" max="3298" width="17.5546875" style="1" customWidth="1"/>
    <col min="3299" max="3299" width="16.5546875" style="1" customWidth="1"/>
    <col min="3300" max="3300" width="20.44140625" style="1" customWidth="1"/>
    <col min="3301" max="3301" width="17.109375" style="1" customWidth="1"/>
    <col min="3302" max="3302" width="20.109375" style="1" customWidth="1"/>
    <col min="3303" max="3303" width="20.44140625" style="1" customWidth="1"/>
    <col min="3304" max="3304" width="19.109375" style="1" customWidth="1"/>
    <col min="3305" max="3307" width="14.109375" style="1" customWidth="1"/>
    <col min="3308" max="3308" width="20.5546875" style="1" customWidth="1"/>
    <col min="3309" max="3309" width="22.5546875" style="1" customWidth="1"/>
    <col min="3310" max="3310" width="9.109375" style="1" customWidth="1"/>
    <col min="3311" max="3312" width="11" style="1"/>
    <col min="3313" max="3326" width="12" style="1" customWidth="1"/>
    <col min="3327" max="3327" width="11" style="1"/>
    <col min="3328" max="3328" width="11.44140625" style="1" customWidth="1"/>
    <col min="3329" max="3543" width="11" style="1"/>
    <col min="3544" max="3544" width="18" style="1" customWidth="1"/>
    <col min="3545" max="3545" width="17.44140625" style="1" customWidth="1"/>
    <col min="3546" max="3547" width="17.5546875" style="1" customWidth="1"/>
    <col min="3548" max="3548" width="21.109375" style="1" customWidth="1"/>
    <col min="3549" max="3549" width="19.44140625" style="1" customWidth="1"/>
    <col min="3550" max="3551" width="17.5546875" style="1" customWidth="1"/>
    <col min="3552" max="3552" width="9.88671875" style="1" bestFit="1" customWidth="1"/>
    <col min="3553" max="3553" width="14.109375" style="1" customWidth="1"/>
    <col min="3554" max="3554" width="17.5546875" style="1" customWidth="1"/>
    <col min="3555" max="3555" width="16.5546875" style="1" customWidth="1"/>
    <col min="3556" max="3556" width="20.44140625" style="1" customWidth="1"/>
    <col min="3557" max="3557" width="17.109375" style="1" customWidth="1"/>
    <col min="3558" max="3558" width="20.109375" style="1" customWidth="1"/>
    <col min="3559" max="3559" width="20.44140625" style="1" customWidth="1"/>
    <col min="3560" max="3560" width="19.109375" style="1" customWidth="1"/>
    <col min="3561" max="3563" width="14.109375" style="1" customWidth="1"/>
    <col min="3564" max="3564" width="20.5546875" style="1" customWidth="1"/>
    <col min="3565" max="3565" width="22.5546875" style="1" customWidth="1"/>
    <col min="3566" max="3566" width="9.109375" style="1" customWidth="1"/>
    <col min="3567" max="3568" width="11" style="1"/>
    <col min="3569" max="3582" width="12" style="1" customWidth="1"/>
    <col min="3583" max="3583" width="11" style="1"/>
    <col min="3584" max="3584" width="11.44140625" style="1" customWidth="1"/>
    <col min="3585" max="3799" width="11" style="1"/>
    <col min="3800" max="3800" width="18" style="1" customWidth="1"/>
    <col min="3801" max="3801" width="17.44140625" style="1" customWidth="1"/>
    <col min="3802" max="3803" width="17.5546875" style="1" customWidth="1"/>
    <col min="3804" max="3804" width="21.109375" style="1" customWidth="1"/>
    <col min="3805" max="3805" width="19.44140625" style="1" customWidth="1"/>
    <col min="3806" max="3807" width="17.5546875" style="1" customWidth="1"/>
    <col min="3808" max="3808" width="9.88671875" style="1" bestFit="1" customWidth="1"/>
    <col min="3809" max="3809" width="14.109375" style="1" customWidth="1"/>
    <col min="3810" max="3810" width="17.5546875" style="1" customWidth="1"/>
    <col min="3811" max="3811" width="16.5546875" style="1" customWidth="1"/>
    <col min="3812" max="3812" width="20.44140625" style="1" customWidth="1"/>
    <col min="3813" max="3813" width="17.109375" style="1" customWidth="1"/>
    <col min="3814" max="3814" width="20.109375" style="1" customWidth="1"/>
    <col min="3815" max="3815" width="20.44140625" style="1" customWidth="1"/>
    <col min="3816" max="3816" width="19.109375" style="1" customWidth="1"/>
    <col min="3817" max="3819" width="14.109375" style="1" customWidth="1"/>
    <col min="3820" max="3820" width="20.5546875" style="1" customWidth="1"/>
    <col min="3821" max="3821" width="22.5546875" style="1" customWidth="1"/>
    <col min="3822" max="3822" width="9.109375" style="1" customWidth="1"/>
    <col min="3823" max="3824" width="11" style="1"/>
    <col min="3825" max="3838" width="12" style="1" customWidth="1"/>
    <col min="3839" max="3839" width="11" style="1"/>
    <col min="3840" max="3840" width="11.44140625" style="1" customWidth="1"/>
    <col min="3841" max="4055" width="11" style="1"/>
    <col min="4056" max="4056" width="18" style="1" customWidth="1"/>
    <col min="4057" max="4057" width="17.44140625" style="1" customWidth="1"/>
    <col min="4058" max="4059" width="17.5546875" style="1" customWidth="1"/>
    <col min="4060" max="4060" width="21.109375" style="1" customWidth="1"/>
    <col min="4061" max="4061" width="19.44140625" style="1" customWidth="1"/>
    <col min="4062" max="4063" width="17.5546875" style="1" customWidth="1"/>
    <col min="4064" max="4064" width="9.88671875" style="1" bestFit="1" customWidth="1"/>
    <col min="4065" max="4065" width="14.109375" style="1" customWidth="1"/>
    <col min="4066" max="4066" width="17.5546875" style="1" customWidth="1"/>
    <col min="4067" max="4067" width="16.5546875" style="1" customWidth="1"/>
    <col min="4068" max="4068" width="20.44140625" style="1" customWidth="1"/>
    <col min="4069" max="4069" width="17.109375" style="1" customWidth="1"/>
    <col min="4070" max="4070" width="20.109375" style="1" customWidth="1"/>
    <col min="4071" max="4071" width="20.44140625" style="1" customWidth="1"/>
    <col min="4072" max="4072" width="19.109375" style="1" customWidth="1"/>
    <col min="4073" max="4075" width="14.109375" style="1" customWidth="1"/>
    <col min="4076" max="4076" width="20.5546875" style="1" customWidth="1"/>
    <col min="4077" max="4077" width="22.5546875" style="1" customWidth="1"/>
    <col min="4078" max="4078" width="9.109375" style="1" customWidth="1"/>
    <col min="4079" max="4080" width="11" style="1"/>
    <col min="4081" max="4094" width="12" style="1" customWidth="1"/>
    <col min="4095" max="4095" width="11" style="1"/>
    <col min="4096" max="4096" width="11.44140625" style="1" customWidth="1"/>
    <col min="4097" max="4311" width="11" style="1"/>
    <col min="4312" max="4312" width="18" style="1" customWidth="1"/>
    <col min="4313" max="4313" width="17.44140625" style="1" customWidth="1"/>
    <col min="4314" max="4315" width="17.5546875" style="1" customWidth="1"/>
    <col min="4316" max="4316" width="21.109375" style="1" customWidth="1"/>
    <col min="4317" max="4317" width="19.44140625" style="1" customWidth="1"/>
    <col min="4318" max="4319" width="17.5546875" style="1" customWidth="1"/>
    <col min="4320" max="4320" width="9.88671875" style="1" bestFit="1" customWidth="1"/>
    <col min="4321" max="4321" width="14.109375" style="1" customWidth="1"/>
    <col min="4322" max="4322" width="17.5546875" style="1" customWidth="1"/>
    <col min="4323" max="4323" width="16.5546875" style="1" customWidth="1"/>
    <col min="4324" max="4324" width="20.44140625" style="1" customWidth="1"/>
    <col min="4325" max="4325" width="17.109375" style="1" customWidth="1"/>
    <col min="4326" max="4326" width="20.109375" style="1" customWidth="1"/>
    <col min="4327" max="4327" width="20.44140625" style="1" customWidth="1"/>
    <col min="4328" max="4328" width="19.109375" style="1" customWidth="1"/>
    <col min="4329" max="4331" width="14.109375" style="1" customWidth="1"/>
    <col min="4332" max="4332" width="20.5546875" style="1" customWidth="1"/>
    <col min="4333" max="4333" width="22.5546875" style="1" customWidth="1"/>
    <col min="4334" max="4334" width="9.109375" style="1" customWidth="1"/>
    <col min="4335" max="4336" width="11" style="1"/>
    <col min="4337" max="4350" width="12" style="1" customWidth="1"/>
    <col min="4351" max="4351" width="11" style="1"/>
    <col min="4352" max="4352" width="11.44140625" style="1" customWidth="1"/>
    <col min="4353" max="4567" width="11" style="1"/>
    <col min="4568" max="4568" width="18" style="1" customWidth="1"/>
    <col min="4569" max="4569" width="17.44140625" style="1" customWidth="1"/>
    <col min="4570" max="4571" width="17.5546875" style="1" customWidth="1"/>
    <col min="4572" max="4572" width="21.109375" style="1" customWidth="1"/>
    <col min="4573" max="4573" width="19.44140625" style="1" customWidth="1"/>
    <col min="4574" max="4575" width="17.5546875" style="1" customWidth="1"/>
    <col min="4576" max="4576" width="9.88671875" style="1" bestFit="1" customWidth="1"/>
    <col min="4577" max="4577" width="14.109375" style="1" customWidth="1"/>
    <col min="4578" max="4578" width="17.5546875" style="1" customWidth="1"/>
    <col min="4579" max="4579" width="16.5546875" style="1" customWidth="1"/>
    <col min="4580" max="4580" width="20.44140625" style="1" customWidth="1"/>
    <col min="4581" max="4581" width="17.109375" style="1" customWidth="1"/>
    <col min="4582" max="4582" width="20.109375" style="1" customWidth="1"/>
    <col min="4583" max="4583" width="20.44140625" style="1" customWidth="1"/>
    <col min="4584" max="4584" width="19.109375" style="1" customWidth="1"/>
    <col min="4585" max="4587" width="14.109375" style="1" customWidth="1"/>
    <col min="4588" max="4588" width="20.5546875" style="1" customWidth="1"/>
    <col min="4589" max="4589" width="22.5546875" style="1" customWidth="1"/>
    <col min="4590" max="4590" width="9.109375" style="1" customWidth="1"/>
    <col min="4591" max="4592" width="11" style="1"/>
    <col min="4593" max="4606" width="12" style="1" customWidth="1"/>
    <col min="4607" max="4607" width="11" style="1"/>
    <col min="4608" max="4608" width="11.44140625" style="1" customWidth="1"/>
    <col min="4609" max="4823" width="11" style="1"/>
    <col min="4824" max="4824" width="18" style="1" customWidth="1"/>
    <col min="4825" max="4825" width="17.44140625" style="1" customWidth="1"/>
    <col min="4826" max="4827" width="17.5546875" style="1" customWidth="1"/>
    <col min="4828" max="4828" width="21.109375" style="1" customWidth="1"/>
    <col min="4829" max="4829" width="19.44140625" style="1" customWidth="1"/>
    <col min="4830" max="4831" width="17.5546875" style="1" customWidth="1"/>
    <col min="4832" max="4832" width="9.88671875" style="1" bestFit="1" customWidth="1"/>
    <col min="4833" max="4833" width="14.109375" style="1" customWidth="1"/>
    <col min="4834" max="4834" width="17.5546875" style="1" customWidth="1"/>
    <col min="4835" max="4835" width="16.5546875" style="1" customWidth="1"/>
    <col min="4836" max="4836" width="20.44140625" style="1" customWidth="1"/>
    <col min="4837" max="4837" width="17.109375" style="1" customWidth="1"/>
    <col min="4838" max="4838" width="20.109375" style="1" customWidth="1"/>
    <col min="4839" max="4839" width="20.44140625" style="1" customWidth="1"/>
    <col min="4840" max="4840" width="19.109375" style="1" customWidth="1"/>
    <col min="4841" max="4843" width="14.109375" style="1" customWidth="1"/>
    <col min="4844" max="4844" width="20.5546875" style="1" customWidth="1"/>
    <col min="4845" max="4845" width="22.5546875" style="1" customWidth="1"/>
    <col min="4846" max="4846" width="9.109375" style="1" customWidth="1"/>
    <col min="4847" max="4848" width="11" style="1"/>
    <col min="4849" max="4862" width="12" style="1" customWidth="1"/>
    <col min="4863" max="4863" width="11" style="1"/>
    <col min="4864" max="4864" width="11.44140625" style="1" customWidth="1"/>
    <col min="4865" max="5079" width="11" style="1"/>
    <col min="5080" max="5080" width="18" style="1" customWidth="1"/>
    <col min="5081" max="5081" width="17.44140625" style="1" customWidth="1"/>
    <col min="5082" max="5083" width="17.5546875" style="1" customWidth="1"/>
    <col min="5084" max="5084" width="21.109375" style="1" customWidth="1"/>
    <col min="5085" max="5085" width="19.44140625" style="1" customWidth="1"/>
    <col min="5086" max="5087" width="17.5546875" style="1" customWidth="1"/>
    <col min="5088" max="5088" width="9.88671875" style="1" bestFit="1" customWidth="1"/>
    <col min="5089" max="5089" width="14.109375" style="1" customWidth="1"/>
    <col min="5090" max="5090" width="17.5546875" style="1" customWidth="1"/>
    <col min="5091" max="5091" width="16.5546875" style="1" customWidth="1"/>
    <col min="5092" max="5092" width="20.44140625" style="1" customWidth="1"/>
    <col min="5093" max="5093" width="17.109375" style="1" customWidth="1"/>
    <col min="5094" max="5094" width="20.109375" style="1" customWidth="1"/>
    <col min="5095" max="5095" width="20.44140625" style="1" customWidth="1"/>
    <col min="5096" max="5096" width="19.109375" style="1" customWidth="1"/>
    <col min="5097" max="5099" width="14.109375" style="1" customWidth="1"/>
    <col min="5100" max="5100" width="20.5546875" style="1" customWidth="1"/>
    <col min="5101" max="5101" width="22.5546875" style="1" customWidth="1"/>
    <col min="5102" max="5102" width="9.109375" style="1" customWidth="1"/>
    <col min="5103" max="5104" width="11" style="1"/>
    <col min="5105" max="5118" width="12" style="1" customWidth="1"/>
    <col min="5119" max="5119" width="11" style="1"/>
    <col min="5120" max="5120" width="11.44140625" style="1" customWidth="1"/>
    <col min="5121" max="5335" width="11" style="1"/>
    <col min="5336" max="5336" width="18" style="1" customWidth="1"/>
    <col min="5337" max="5337" width="17.44140625" style="1" customWidth="1"/>
    <col min="5338" max="5339" width="17.5546875" style="1" customWidth="1"/>
    <col min="5340" max="5340" width="21.109375" style="1" customWidth="1"/>
    <col min="5341" max="5341" width="19.44140625" style="1" customWidth="1"/>
    <col min="5342" max="5343" width="17.5546875" style="1" customWidth="1"/>
    <col min="5344" max="5344" width="9.88671875" style="1" bestFit="1" customWidth="1"/>
    <col min="5345" max="5345" width="14.109375" style="1" customWidth="1"/>
    <col min="5346" max="5346" width="17.5546875" style="1" customWidth="1"/>
    <col min="5347" max="5347" width="16.5546875" style="1" customWidth="1"/>
    <col min="5348" max="5348" width="20.44140625" style="1" customWidth="1"/>
    <col min="5349" max="5349" width="17.109375" style="1" customWidth="1"/>
    <col min="5350" max="5350" width="20.109375" style="1" customWidth="1"/>
    <col min="5351" max="5351" width="20.44140625" style="1" customWidth="1"/>
    <col min="5352" max="5352" width="19.109375" style="1" customWidth="1"/>
    <col min="5353" max="5355" width="14.109375" style="1" customWidth="1"/>
    <col min="5356" max="5356" width="20.5546875" style="1" customWidth="1"/>
    <col min="5357" max="5357" width="22.5546875" style="1" customWidth="1"/>
    <col min="5358" max="5358" width="9.109375" style="1" customWidth="1"/>
    <col min="5359" max="5360" width="11" style="1"/>
    <col min="5361" max="5374" width="12" style="1" customWidth="1"/>
    <col min="5375" max="5375" width="11" style="1"/>
    <col min="5376" max="5376" width="11.44140625" style="1" customWidth="1"/>
    <col min="5377" max="5591" width="11" style="1"/>
    <col min="5592" max="5592" width="18" style="1" customWidth="1"/>
    <col min="5593" max="5593" width="17.44140625" style="1" customWidth="1"/>
    <col min="5594" max="5595" width="17.5546875" style="1" customWidth="1"/>
    <col min="5596" max="5596" width="21.109375" style="1" customWidth="1"/>
    <col min="5597" max="5597" width="19.44140625" style="1" customWidth="1"/>
    <col min="5598" max="5599" width="17.5546875" style="1" customWidth="1"/>
    <col min="5600" max="5600" width="9.88671875" style="1" bestFit="1" customWidth="1"/>
    <col min="5601" max="5601" width="14.109375" style="1" customWidth="1"/>
    <col min="5602" max="5602" width="17.5546875" style="1" customWidth="1"/>
    <col min="5603" max="5603" width="16.5546875" style="1" customWidth="1"/>
    <col min="5604" max="5604" width="20.44140625" style="1" customWidth="1"/>
    <col min="5605" max="5605" width="17.109375" style="1" customWidth="1"/>
    <col min="5606" max="5606" width="20.109375" style="1" customWidth="1"/>
    <col min="5607" max="5607" width="20.44140625" style="1" customWidth="1"/>
    <col min="5608" max="5608" width="19.109375" style="1" customWidth="1"/>
    <col min="5609" max="5611" width="14.109375" style="1" customWidth="1"/>
    <col min="5612" max="5612" width="20.5546875" style="1" customWidth="1"/>
    <col min="5613" max="5613" width="22.5546875" style="1" customWidth="1"/>
    <col min="5614" max="5614" width="9.109375" style="1" customWidth="1"/>
    <col min="5615" max="5616" width="11" style="1"/>
    <col min="5617" max="5630" width="12" style="1" customWidth="1"/>
    <col min="5631" max="5631" width="11" style="1"/>
    <col min="5632" max="5632" width="11.44140625" style="1" customWidth="1"/>
    <col min="5633" max="5847" width="11" style="1"/>
    <col min="5848" max="5848" width="18" style="1" customWidth="1"/>
    <col min="5849" max="5849" width="17.44140625" style="1" customWidth="1"/>
    <col min="5850" max="5851" width="17.5546875" style="1" customWidth="1"/>
    <col min="5852" max="5852" width="21.109375" style="1" customWidth="1"/>
    <col min="5853" max="5853" width="19.44140625" style="1" customWidth="1"/>
    <col min="5854" max="5855" width="17.5546875" style="1" customWidth="1"/>
    <col min="5856" max="5856" width="9.88671875" style="1" bestFit="1" customWidth="1"/>
    <col min="5857" max="5857" width="14.109375" style="1" customWidth="1"/>
    <col min="5858" max="5858" width="17.5546875" style="1" customWidth="1"/>
    <col min="5859" max="5859" width="16.5546875" style="1" customWidth="1"/>
    <col min="5860" max="5860" width="20.44140625" style="1" customWidth="1"/>
    <col min="5861" max="5861" width="17.109375" style="1" customWidth="1"/>
    <col min="5862" max="5862" width="20.109375" style="1" customWidth="1"/>
    <col min="5863" max="5863" width="20.44140625" style="1" customWidth="1"/>
    <col min="5864" max="5864" width="19.109375" style="1" customWidth="1"/>
    <col min="5865" max="5867" width="14.109375" style="1" customWidth="1"/>
    <col min="5868" max="5868" width="20.5546875" style="1" customWidth="1"/>
    <col min="5869" max="5869" width="22.5546875" style="1" customWidth="1"/>
    <col min="5870" max="5870" width="9.109375" style="1" customWidth="1"/>
    <col min="5871" max="5872" width="11" style="1"/>
    <col min="5873" max="5886" width="12" style="1" customWidth="1"/>
    <col min="5887" max="5887" width="11" style="1"/>
    <col min="5888" max="5888" width="11.44140625" style="1" customWidth="1"/>
    <col min="5889" max="6103" width="11" style="1"/>
    <col min="6104" max="6104" width="18" style="1" customWidth="1"/>
    <col min="6105" max="6105" width="17.44140625" style="1" customWidth="1"/>
    <col min="6106" max="6107" width="17.5546875" style="1" customWidth="1"/>
    <col min="6108" max="6108" width="21.109375" style="1" customWidth="1"/>
    <col min="6109" max="6109" width="19.44140625" style="1" customWidth="1"/>
    <col min="6110" max="6111" width="17.5546875" style="1" customWidth="1"/>
    <col min="6112" max="6112" width="9.88671875" style="1" bestFit="1" customWidth="1"/>
    <col min="6113" max="6113" width="14.109375" style="1" customWidth="1"/>
    <col min="6114" max="6114" width="17.5546875" style="1" customWidth="1"/>
    <col min="6115" max="6115" width="16.5546875" style="1" customWidth="1"/>
    <col min="6116" max="6116" width="20.44140625" style="1" customWidth="1"/>
    <col min="6117" max="6117" width="17.109375" style="1" customWidth="1"/>
    <col min="6118" max="6118" width="20.109375" style="1" customWidth="1"/>
    <col min="6119" max="6119" width="20.44140625" style="1" customWidth="1"/>
    <col min="6120" max="6120" width="19.109375" style="1" customWidth="1"/>
    <col min="6121" max="6123" width="14.109375" style="1" customWidth="1"/>
    <col min="6124" max="6124" width="20.5546875" style="1" customWidth="1"/>
    <col min="6125" max="6125" width="22.5546875" style="1" customWidth="1"/>
    <col min="6126" max="6126" width="9.109375" style="1" customWidth="1"/>
    <col min="6127" max="6128" width="11" style="1"/>
    <col min="6129" max="6142" width="12" style="1" customWidth="1"/>
    <col min="6143" max="6143" width="11" style="1"/>
    <col min="6144" max="6144" width="11.44140625" style="1" customWidth="1"/>
    <col min="6145" max="6359" width="11" style="1"/>
    <col min="6360" max="6360" width="18" style="1" customWidth="1"/>
    <col min="6361" max="6361" width="17.44140625" style="1" customWidth="1"/>
    <col min="6362" max="6363" width="17.5546875" style="1" customWidth="1"/>
    <col min="6364" max="6364" width="21.109375" style="1" customWidth="1"/>
    <col min="6365" max="6365" width="19.44140625" style="1" customWidth="1"/>
    <col min="6366" max="6367" width="17.5546875" style="1" customWidth="1"/>
    <col min="6368" max="6368" width="9.88671875" style="1" bestFit="1" customWidth="1"/>
    <col min="6369" max="6369" width="14.109375" style="1" customWidth="1"/>
    <col min="6370" max="6370" width="17.5546875" style="1" customWidth="1"/>
    <col min="6371" max="6371" width="16.5546875" style="1" customWidth="1"/>
    <col min="6372" max="6372" width="20.44140625" style="1" customWidth="1"/>
    <col min="6373" max="6373" width="17.109375" style="1" customWidth="1"/>
    <col min="6374" max="6374" width="20.109375" style="1" customWidth="1"/>
    <col min="6375" max="6375" width="20.44140625" style="1" customWidth="1"/>
    <col min="6376" max="6376" width="19.109375" style="1" customWidth="1"/>
    <col min="6377" max="6379" width="14.109375" style="1" customWidth="1"/>
    <col min="6380" max="6380" width="20.5546875" style="1" customWidth="1"/>
    <col min="6381" max="6381" width="22.5546875" style="1" customWidth="1"/>
    <col min="6382" max="6382" width="9.109375" style="1" customWidth="1"/>
    <col min="6383" max="6384" width="11" style="1"/>
    <col min="6385" max="6398" width="12" style="1" customWidth="1"/>
    <col min="6399" max="6399" width="11" style="1"/>
    <col min="6400" max="6400" width="11.44140625" style="1" customWidth="1"/>
    <col min="6401" max="6615" width="11" style="1"/>
    <col min="6616" max="6616" width="18" style="1" customWidth="1"/>
    <col min="6617" max="6617" width="17.44140625" style="1" customWidth="1"/>
    <col min="6618" max="6619" width="17.5546875" style="1" customWidth="1"/>
    <col min="6620" max="6620" width="21.109375" style="1" customWidth="1"/>
    <col min="6621" max="6621" width="19.44140625" style="1" customWidth="1"/>
    <col min="6622" max="6623" width="17.5546875" style="1" customWidth="1"/>
    <col min="6624" max="6624" width="9.88671875" style="1" bestFit="1" customWidth="1"/>
    <col min="6625" max="6625" width="14.109375" style="1" customWidth="1"/>
    <col min="6626" max="6626" width="17.5546875" style="1" customWidth="1"/>
    <col min="6627" max="6627" width="16.5546875" style="1" customWidth="1"/>
    <col min="6628" max="6628" width="20.44140625" style="1" customWidth="1"/>
    <col min="6629" max="6629" width="17.109375" style="1" customWidth="1"/>
    <col min="6630" max="6630" width="20.109375" style="1" customWidth="1"/>
    <col min="6631" max="6631" width="20.44140625" style="1" customWidth="1"/>
    <col min="6632" max="6632" width="19.109375" style="1" customWidth="1"/>
    <col min="6633" max="6635" width="14.109375" style="1" customWidth="1"/>
    <col min="6636" max="6636" width="20.5546875" style="1" customWidth="1"/>
    <col min="6637" max="6637" width="22.5546875" style="1" customWidth="1"/>
    <col min="6638" max="6638" width="9.109375" style="1" customWidth="1"/>
    <col min="6639" max="6640" width="11" style="1"/>
    <col min="6641" max="6654" width="12" style="1" customWidth="1"/>
    <col min="6655" max="6655" width="11" style="1"/>
    <col min="6656" max="6656" width="11.44140625" style="1" customWidth="1"/>
    <col min="6657" max="6871" width="11" style="1"/>
    <col min="6872" max="6872" width="18" style="1" customWidth="1"/>
    <col min="6873" max="6873" width="17.44140625" style="1" customWidth="1"/>
    <col min="6874" max="6875" width="17.5546875" style="1" customWidth="1"/>
    <col min="6876" max="6876" width="21.109375" style="1" customWidth="1"/>
    <col min="6877" max="6877" width="19.44140625" style="1" customWidth="1"/>
    <col min="6878" max="6879" width="17.5546875" style="1" customWidth="1"/>
    <col min="6880" max="6880" width="9.88671875" style="1" bestFit="1" customWidth="1"/>
    <col min="6881" max="6881" width="14.109375" style="1" customWidth="1"/>
    <col min="6882" max="6882" width="17.5546875" style="1" customWidth="1"/>
    <col min="6883" max="6883" width="16.5546875" style="1" customWidth="1"/>
    <col min="6884" max="6884" width="20.44140625" style="1" customWidth="1"/>
    <col min="6885" max="6885" width="17.109375" style="1" customWidth="1"/>
    <col min="6886" max="6886" width="20.109375" style="1" customWidth="1"/>
    <col min="6887" max="6887" width="20.44140625" style="1" customWidth="1"/>
    <col min="6888" max="6888" width="19.109375" style="1" customWidth="1"/>
    <col min="6889" max="6891" width="14.109375" style="1" customWidth="1"/>
    <col min="6892" max="6892" width="20.5546875" style="1" customWidth="1"/>
    <col min="6893" max="6893" width="22.5546875" style="1" customWidth="1"/>
    <col min="6894" max="6894" width="9.109375" style="1" customWidth="1"/>
    <col min="6895" max="6896" width="11" style="1"/>
    <col min="6897" max="6910" width="12" style="1" customWidth="1"/>
    <col min="6911" max="6911" width="11" style="1"/>
    <col min="6912" max="6912" width="11.44140625" style="1" customWidth="1"/>
    <col min="6913" max="7127" width="11" style="1"/>
    <col min="7128" max="7128" width="18" style="1" customWidth="1"/>
    <col min="7129" max="7129" width="17.44140625" style="1" customWidth="1"/>
    <col min="7130" max="7131" width="17.5546875" style="1" customWidth="1"/>
    <col min="7132" max="7132" width="21.109375" style="1" customWidth="1"/>
    <col min="7133" max="7133" width="19.44140625" style="1" customWidth="1"/>
    <col min="7134" max="7135" width="17.5546875" style="1" customWidth="1"/>
    <col min="7136" max="7136" width="9.88671875" style="1" bestFit="1" customWidth="1"/>
    <col min="7137" max="7137" width="14.109375" style="1" customWidth="1"/>
    <col min="7138" max="7138" width="17.5546875" style="1" customWidth="1"/>
    <col min="7139" max="7139" width="16.5546875" style="1" customWidth="1"/>
    <col min="7140" max="7140" width="20.44140625" style="1" customWidth="1"/>
    <col min="7141" max="7141" width="17.109375" style="1" customWidth="1"/>
    <col min="7142" max="7142" width="20.109375" style="1" customWidth="1"/>
    <col min="7143" max="7143" width="20.44140625" style="1" customWidth="1"/>
    <col min="7144" max="7144" width="19.109375" style="1" customWidth="1"/>
    <col min="7145" max="7147" width="14.109375" style="1" customWidth="1"/>
    <col min="7148" max="7148" width="20.5546875" style="1" customWidth="1"/>
    <col min="7149" max="7149" width="22.5546875" style="1" customWidth="1"/>
    <col min="7150" max="7150" width="9.109375" style="1" customWidth="1"/>
    <col min="7151" max="7152" width="11" style="1"/>
    <col min="7153" max="7166" width="12" style="1" customWidth="1"/>
    <col min="7167" max="7167" width="11" style="1"/>
    <col min="7168" max="7168" width="11.44140625" style="1" customWidth="1"/>
    <col min="7169" max="7383" width="11" style="1"/>
    <col min="7384" max="7384" width="18" style="1" customWidth="1"/>
    <col min="7385" max="7385" width="17.44140625" style="1" customWidth="1"/>
    <col min="7386" max="7387" width="17.5546875" style="1" customWidth="1"/>
    <col min="7388" max="7388" width="21.109375" style="1" customWidth="1"/>
    <col min="7389" max="7389" width="19.44140625" style="1" customWidth="1"/>
    <col min="7390" max="7391" width="17.5546875" style="1" customWidth="1"/>
    <col min="7392" max="7392" width="9.88671875" style="1" bestFit="1" customWidth="1"/>
    <col min="7393" max="7393" width="14.109375" style="1" customWidth="1"/>
    <col min="7394" max="7394" width="17.5546875" style="1" customWidth="1"/>
    <col min="7395" max="7395" width="16.5546875" style="1" customWidth="1"/>
    <col min="7396" max="7396" width="20.44140625" style="1" customWidth="1"/>
    <col min="7397" max="7397" width="17.109375" style="1" customWidth="1"/>
    <col min="7398" max="7398" width="20.109375" style="1" customWidth="1"/>
    <col min="7399" max="7399" width="20.44140625" style="1" customWidth="1"/>
    <col min="7400" max="7400" width="19.109375" style="1" customWidth="1"/>
    <col min="7401" max="7403" width="14.109375" style="1" customWidth="1"/>
    <col min="7404" max="7404" width="20.5546875" style="1" customWidth="1"/>
    <col min="7405" max="7405" width="22.5546875" style="1" customWidth="1"/>
    <col min="7406" max="7406" width="9.109375" style="1" customWidth="1"/>
    <col min="7407" max="7408" width="11" style="1"/>
    <col min="7409" max="7422" width="12" style="1" customWidth="1"/>
    <col min="7423" max="7423" width="11" style="1"/>
    <col min="7424" max="7424" width="11.44140625" style="1" customWidth="1"/>
    <col min="7425" max="7639" width="11" style="1"/>
    <col min="7640" max="7640" width="18" style="1" customWidth="1"/>
    <col min="7641" max="7641" width="17.44140625" style="1" customWidth="1"/>
    <col min="7642" max="7643" width="17.5546875" style="1" customWidth="1"/>
    <col min="7644" max="7644" width="21.109375" style="1" customWidth="1"/>
    <col min="7645" max="7645" width="19.44140625" style="1" customWidth="1"/>
    <col min="7646" max="7647" width="17.5546875" style="1" customWidth="1"/>
    <col min="7648" max="7648" width="9.88671875" style="1" bestFit="1" customWidth="1"/>
    <col min="7649" max="7649" width="14.109375" style="1" customWidth="1"/>
    <col min="7650" max="7650" width="17.5546875" style="1" customWidth="1"/>
    <col min="7651" max="7651" width="16.5546875" style="1" customWidth="1"/>
    <col min="7652" max="7652" width="20.44140625" style="1" customWidth="1"/>
    <col min="7653" max="7653" width="17.109375" style="1" customWidth="1"/>
    <col min="7654" max="7654" width="20.109375" style="1" customWidth="1"/>
    <col min="7655" max="7655" width="20.44140625" style="1" customWidth="1"/>
    <col min="7656" max="7656" width="19.109375" style="1" customWidth="1"/>
    <col min="7657" max="7659" width="14.109375" style="1" customWidth="1"/>
    <col min="7660" max="7660" width="20.5546875" style="1" customWidth="1"/>
    <col min="7661" max="7661" width="22.5546875" style="1" customWidth="1"/>
    <col min="7662" max="7662" width="9.109375" style="1" customWidth="1"/>
    <col min="7663" max="7664" width="11" style="1"/>
    <col min="7665" max="7678" width="12" style="1" customWidth="1"/>
    <col min="7679" max="7679" width="11" style="1"/>
    <col min="7680" max="7680" width="11.44140625" style="1" customWidth="1"/>
    <col min="7681" max="7895" width="11" style="1"/>
    <col min="7896" max="7896" width="18" style="1" customWidth="1"/>
    <col min="7897" max="7897" width="17.44140625" style="1" customWidth="1"/>
    <col min="7898" max="7899" width="17.5546875" style="1" customWidth="1"/>
    <col min="7900" max="7900" width="21.109375" style="1" customWidth="1"/>
    <col min="7901" max="7901" width="19.44140625" style="1" customWidth="1"/>
    <col min="7902" max="7903" width="17.5546875" style="1" customWidth="1"/>
    <col min="7904" max="7904" width="9.88671875" style="1" bestFit="1" customWidth="1"/>
    <col min="7905" max="7905" width="14.109375" style="1" customWidth="1"/>
    <col min="7906" max="7906" width="17.5546875" style="1" customWidth="1"/>
    <col min="7907" max="7907" width="16.5546875" style="1" customWidth="1"/>
    <col min="7908" max="7908" width="20.44140625" style="1" customWidth="1"/>
    <col min="7909" max="7909" width="17.109375" style="1" customWidth="1"/>
    <col min="7910" max="7910" width="20.109375" style="1" customWidth="1"/>
    <col min="7911" max="7911" width="20.44140625" style="1" customWidth="1"/>
    <col min="7912" max="7912" width="19.109375" style="1" customWidth="1"/>
    <col min="7913" max="7915" width="14.109375" style="1" customWidth="1"/>
    <col min="7916" max="7916" width="20.5546875" style="1" customWidth="1"/>
    <col min="7917" max="7917" width="22.5546875" style="1" customWidth="1"/>
    <col min="7918" max="7918" width="9.109375" style="1" customWidth="1"/>
    <col min="7919" max="7920" width="11" style="1"/>
    <col min="7921" max="7934" width="12" style="1" customWidth="1"/>
    <col min="7935" max="7935" width="11" style="1"/>
    <col min="7936" max="7936" width="11.44140625" style="1" customWidth="1"/>
    <col min="7937" max="8151" width="11" style="1"/>
    <col min="8152" max="8152" width="18" style="1" customWidth="1"/>
    <col min="8153" max="8153" width="17.44140625" style="1" customWidth="1"/>
    <col min="8154" max="8155" width="17.5546875" style="1" customWidth="1"/>
    <col min="8156" max="8156" width="21.109375" style="1" customWidth="1"/>
    <col min="8157" max="8157" width="19.44140625" style="1" customWidth="1"/>
    <col min="8158" max="8159" width="17.5546875" style="1" customWidth="1"/>
    <col min="8160" max="8160" width="9.88671875" style="1" bestFit="1" customWidth="1"/>
    <col min="8161" max="8161" width="14.109375" style="1" customWidth="1"/>
    <col min="8162" max="8162" width="17.5546875" style="1" customWidth="1"/>
    <col min="8163" max="8163" width="16.5546875" style="1" customWidth="1"/>
    <col min="8164" max="8164" width="20.44140625" style="1" customWidth="1"/>
    <col min="8165" max="8165" width="17.109375" style="1" customWidth="1"/>
    <col min="8166" max="8166" width="20.109375" style="1" customWidth="1"/>
    <col min="8167" max="8167" width="20.44140625" style="1" customWidth="1"/>
    <col min="8168" max="8168" width="19.109375" style="1" customWidth="1"/>
    <col min="8169" max="8171" width="14.109375" style="1" customWidth="1"/>
    <col min="8172" max="8172" width="20.5546875" style="1" customWidth="1"/>
    <col min="8173" max="8173" width="22.5546875" style="1" customWidth="1"/>
    <col min="8174" max="8174" width="9.109375" style="1" customWidth="1"/>
    <col min="8175" max="8176" width="11" style="1"/>
    <col min="8177" max="8190" width="12" style="1" customWidth="1"/>
    <col min="8191" max="8191" width="11" style="1"/>
    <col min="8192" max="8192" width="11.44140625" style="1" customWidth="1"/>
    <col min="8193" max="8407" width="11" style="1"/>
    <col min="8408" max="8408" width="18" style="1" customWidth="1"/>
    <col min="8409" max="8409" width="17.44140625" style="1" customWidth="1"/>
    <col min="8410" max="8411" width="17.5546875" style="1" customWidth="1"/>
    <col min="8412" max="8412" width="21.109375" style="1" customWidth="1"/>
    <col min="8413" max="8413" width="19.44140625" style="1" customWidth="1"/>
    <col min="8414" max="8415" width="17.5546875" style="1" customWidth="1"/>
    <col min="8416" max="8416" width="9.88671875" style="1" bestFit="1" customWidth="1"/>
    <col min="8417" max="8417" width="14.109375" style="1" customWidth="1"/>
    <col min="8418" max="8418" width="17.5546875" style="1" customWidth="1"/>
    <col min="8419" max="8419" width="16.5546875" style="1" customWidth="1"/>
    <col min="8420" max="8420" width="20.44140625" style="1" customWidth="1"/>
    <col min="8421" max="8421" width="17.109375" style="1" customWidth="1"/>
    <col min="8422" max="8422" width="20.109375" style="1" customWidth="1"/>
    <col min="8423" max="8423" width="20.44140625" style="1" customWidth="1"/>
    <col min="8424" max="8424" width="19.109375" style="1" customWidth="1"/>
    <col min="8425" max="8427" width="14.109375" style="1" customWidth="1"/>
    <col min="8428" max="8428" width="20.5546875" style="1" customWidth="1"/>
    <col min="8429" max="8429" width="22.5546875" style="1" customWidth="1"/>
    <col min="8430" max="8430" width="9.109375" style="1" customWidth="1"/>
    <col min="8431" max="8432" width="11" style="1"/>
    <col min="8433" max="8446" width="12" style="1" customWidth="1"/>
    <col min="8447" max="8447" width="11" style="1"/>
    <col min="8448" max="8448" width="11.44140625" style="1" customWidth="1"/>
    <col min="8449" max="8663" width="11" style="1"/>
    <col min="8664" max="8664" width="18" style="1" customWidth="1"/>
    <col min="8665" max="8665" width="17.44140625" style="1" customWidth="1"/>
    <col min="8666" max="8667" width="17.5546875" style="1" customWidth="1"/>
    <col min="8668" max="8668" width="21.109375" style="1" customWidth="1"/>
    <col min="8669" max="8669" width="19.44140625" style="1" customWidth="1"/>
    <col min="8670" max="8671" width="17.5546875" style="1" customWidth="1"/>
    <col min="8672" max="8672" width="9.88671875" style="1" bestFit="1" customWidth="1"/>
    <col min="8673" max="8673" width="14.109375" style="1" customWidth="1"/>
    <col min="8674" max="8674" width="17.5546875" style="1" customWidth="1"/>
    <col min="8675" max="8675" width="16.5546875" style="1" customWidth="1"/>
    <col min="8676" max="8676" width="20.44140625" style="1" customWidth="1"/>
    <col min="8677" max="8677" width="17.109375" style="1" customWidth="1"/>
    <col min="8678" max="8678" width="20.109375" style="1" customWidth="1"/>
    <col min="8679" max="8679" width="20.44140625" style="1" customWidth="1"/>
    <col min="8680" max="8680" width="19.109375" style="1" customWidth="1"/>
    <col min="8681" max="8683" width="14.109375" style="1" customWidth="1"/>
    <col min="8684" max="8684" width="20.5546875" style="1" customWidth="1"/>
    <col min="8685" max="8685" width="22.5546875" style="1" customWidth="1"/>
    <col min="8686" max="8686" width="9.109375" style="1" customWidth="1"/>
    <col min="8687" max="8688" width="11" style="1"/>
    <col min="8689" max="8702" width="12" style="1" customWidth="1"/>
    <col min="8703" max="8703" width="11" style="1"/>
    <col min="8704" max="8704" width="11.44140625" style="1" customWidth="1"/>
    <col min="8705" max="8919" width="11" style="1"/>
    <col min="8920" max="8920" width="18" style="1" customWidth="1"/>
    <col min="8921" max="8921" width="17.44140625" style="1" customWidth="1"/>
    <col min="8922" max="8923" width="17.5546875" style="1" customWidth="1"/>
    <col min="8924" max="8924" width="21.109375" style="1" customWidth="1"/>
    <col min="8925" max="8925" width="19.44140625" style="1" customWidth="1"/>
    <col min="8926" max="8927" width="17.5546875" style="1" customWidth="1"/>
    <col min="8928" max="8928" width="9.88671875" style="1" bestFit="1" customWidth="1"/>
    <col min="8929" max="8929" width="14.109375" style="1" customWidth="1"/>
    <col min="8930" max="8930" width="17.5546875" style="1" customWidth="1"/>
    <col min="8931" max="8931" width="16.5546875" style="1" customWidth="1"/>
    <col min="8932" max="8932" width="20.44140625" style="1" customWidth="1"/>
    <col min="8933" max="8933" width="17.109375" style="1" customWidth="1"/>
    <col min="8934" max="8934" width="20.109375" style="1" customWidth="1"/>
    <col min="8935" max="8935" width="20.44140625" style="1" customWidth="1"/>
    <col min="8936" max="8936" width="19.109375" style="1" customWidth="1"/>
    <col min="8937" max="8939" width="14.109375" style="1" customWidth="1"/>
    <col min="8940" max="8940" width="20.5546875" style="1" customWidth="1"/>
    <col min="8941" max="8941" width="22.5546875" style="1" customWidth="1"/>
    <col min="8942" max="8942" width="9.109375" style="1" customWidth="1"/>
    <col min="8943" max="8944" width="11" style="1"/>
    <col min="8945" max="8958" width="12" style="1" customWidth="1"/>
    <col min="8959" max="8959" width="11" style="1"/>
    <col min="8960" max="8960" width="11.44140625" style="1" customWidth="1"/>
    <col min="8961" max="9175" width="11" style="1"/>
    <col min="9176" max="9176" width="18" style="1" customWidth="1"/>
    <col min="9177" max="9177" width="17.44140625" style="1" customWidth="1"/>
    <col min="9178" max="9179" width="17.5546875" style="1" customWidth="1"/>
    <col min="9180" max="9180" width="21.109375" style="1" customWidth="1"/>
    <col min="9181" max="9181" width="19.44140625" style="1" customWidth="1"/>
    <col min="9182" max="9183" width="17.5546875" style="1" customWidth="1"/>
    <col min="9184" max="9184" width="9.88671875" style="1" bestFit="1" customWidth="1"/>
    <col min="9185" max="9185" width="14.109375" style="1" customWidth="1"/>
    <col min="9186" max="9186" width="17.5546875" style="1" customWidth="1"/>
    <col min="9187" max="9187" width="16.5546875" style="1" customWidth="1"/>
    <col min="9188" max="9188" width="20.44140625" style="1" customWidth="1"/>
    <col min="9189" max="9189" width="17.109375" style="1" customWidth="1"/>
    <col min="9190" max="9190" width="20.109375" style="1" customWidth="1"/>
    <col min="9191" max="9191" width="20.44140625" style="1" customWidth="1"/>
    <col min="9192" max="9192" width="19.109375" style="1" customWidth="1"/>
    <col min="9193" max="9195" width="14.109375" style="1" customWidth="1"/>
    <col min="9196" max="9196" width="20.5546875" style="1" customWidth="1"/>
    <col min="9197" max="9197" width="22.5546875" style="1" customWidth="1"/>
    <col min="9198" max="9198" width="9.109375" style="1" customWidth="1"/>
    <col min="9199" max="9200" width="11" style="1"/>
    <col min="9201" max="9214" width="12" style="1" customWidth="1"/>
    <col min="9215" max="9215" width="11" style="1"/>
    <col min="9216" max="9216" width="11.44140625" style="1" customWidth="1"/>
    <col min="9217" max="9431" width="11" style="1"/>
    <col min="9432" max="9432" width="18" style="1" customWidth="1"/>
    <col min="9433" max="9433" width="17.44140625" style="1" customWidth="1"/>
    <col min="9434" max="9435" width="17.5546875" style="1" customWidth="1"/>
    <col min="9436" max="9436" width="21.109375" style="1" customWidth="1"/>
    <col min="9437" max="9437" width="19.44140625" style="1" customWidth="1"/>
    <col min="9438" max="9439" width="17.5546875" style="1" customWidth="1"/>
    <col min="9440" max="9440" width="9.88671875" style="1" bestFit="1" customWidth="1"/>
    <col min="9441" max="9441" width="14.109375" style="1" customWidth="1"/>
    <col min="9442" max="9442" width="17.5546875" style="1" customWidth="1"/>
    <col min="9443" max="9443" width="16.5546875" style="1" customWidth="1"/>
    <col min="9444" max="9444" width="20.44140625" style="1" customWidth="1"/>
    <col min="9445" max="9445" width="17.109375" style="1" customWidth="1"/>
    <col min="9446" max="9446" width="20.109375" style="1" customWidth="1"/>
    <col min="9447" max="9447" width="20.44140625" style="1" customWidth="1"/>
    <col min="9448" max="9448" width="19.109375" style="1" customWidth="1"/>
    <col min="9449" max="9451" width="14.109375" style="1" customWidth="1"/>
    <col min="9452" max="9452" width="20.5546875" style="1" customWidth="1"/>
    <col min="9453" max="9453" width="22.5546875" style="1" customWidth="1"/>
    <col min="9454" max="9454" width="9.109375" style="1" customWidth="1"/>
    <col min="9455" max="9456" width="11" style="1"/>
    <col min="9457" max="9470" width="12" style="1" customWidth="1"/>
    <col min="9471" max="9471" width="11" style="1"/>
    <col min="9472" max="9472" width="11.44140625" style="1" customWidth="1"/>
    <col min="9473" max="9687" width="11" style="1"/>
    <col min="9688" max="9688" width="18" style="1" customWidth="1"/>
    <col min="9689" max="9689" width="17.44140625" style="1" customWidth="1"/>
    <col min="9690" max="9691" width="17.5546875" style="1" customWidth="1"/>
    <col min="9692" max="9692" width="21.109375" style="1" customWidth="1"/>
    <col min="9693" max="9693" width="19.44140625" style="1" customWidth="1"/>
    <col min="9694" max="9695" width="17.5546875" style="1" customWidth="1"/>
    <col min="9696" max="9696" width="9.88671875" style="1" bestFit="1" customWidth="1"/>
    <col min="9697" max="9697" width="14.109375" style="1" customWidth="1"/>
    <col min="9698" max="9698" width="17.5546875" style="1" customWidth="1"/>
    <col min="9699" max="9699" width="16.5546875" style="1" customWidth="1"/>
    <col min="9700" max="9700" width="20.44140625" style="1" customWidth="1"/>
    <col min="9701" max="9701" width="17.109375" style="1" customWidth="1"/>
    <col min="9702" max="9702" width="20.109375" style="1" customWidth="1"/>
    <col min="9703" max="9703" width="20.44140625" style="1" customWidth="1"/>
    <col min="9704" max="9704" width="19.109375" style="1" customWidth="1"/>
    <col min="9705" max="9707" width="14.109375" style="1" customWidth="1"/>
    <col min="9708" max="9708" width="20.5546875" style="1" customWidth="1"/>
    <col min="9709" max="9709" width="22.5546875" style="1" customWidth="1"/>
    <col min="9710" max="9710" width="9.109375" style="1" customWidth="1"/>
    <col min="9711" max="9712" width="11" style="1"/>
    <col min="9713" max="9726" width="12" style="1" customWidth="1"/>
    <col min="9727" max="9727" width="11" style="1"/>
    <col min="9728" max="9728" width="11.44140625" style="1" customWidth="1"/>
    <col min="9729" max="9943" width="11" style="1"/>
    <col min="9944" max="9944" width="18" style="1" customWidth="1"/>
    <col min="9945" max="9945" width="17.44140625" style="1" customWidth="1"/>
    <col min="9946" max="9947" width="17.5546875" style="1" customWidth="1"/>
    <col min="9948" max="9948" width="21.109375" style="1" customWidth="1"/>
    <col min="9949" max="9949" width="19.44140625" style="1" customWidth="1"/>
    <col min="9950" max="9951" width="17.5546875" style="1" customWidth="1"/>
    <col min="9952" max="9952" width="9.88671875" style="1" bestFit="1" customWidth="1"/>
    <col min="9953" max="9953" width="14.109375" style="1" customWidth="1"/>
    <col min="9954" max="9954" width="17.5546875" style="1" customWidth="1"/>
    <col min="9955" max="9955" width="16.5546875" style="1" customWidth="1"/>
    <col min="9956" max="9956" width="20.44140625" style="1" customWidth="1"/>
    <col min="9957" max="9957" width="17.109375" style="1" customWidth="1"/>
    <col min="9958" max="9958" width="20.109375" style="1" customWidth="1"/>
    <col min="9959" max="9959" width="20.44140625" style="1" customWidth="1"/>
    <col min="9960" max="9960" width="19.109375" style="1" customWidth="1"/>
    <col min="9961" max="9963" width="14.109375" style="1" customWidth="1"/>
    <col min="9964" max="9964" width="20.5546875" style="1" customWidth="1"/>
    <col min="9965" max="9965" width="22.5546875" style="1" customWidth="1"/>
    <col min="9966" max="9966" width="9.109375" style="1" customWidth="1"/>
    <col min="9967" max="9968" width="11" style="1"/>
    <col min="9969" max="9982" width="12" style="1" customWidth="1"/>
    <col min="9983" max="9983" width="11" style="1"/>
    <col min="9984" max="9984" width="11.44140625" style="1" customWidth="1"/>
    <col min="9985" max="10199" width="11" style="1"/>
    <col min="10200" max="10200" width="18" style="1" customWidth="1"/>
    <col min="10201" max="10201" width="17.44140625" style="1" customWidth="1"/>
    <col min="10202" max="10203" width="17.5546875" style="1" customWidth="1"/>
    <col min="10204" max="10204" width="21.109375" style="1" customWidth="1"/>
    <col min="10205" max="10205" width="19.44140625" style="1" customWidth="1"/>
    <col min="10206" max="10207" width="17.5546875" style="1" customWidth="1"/>
    <col min="10208" max="10208" width="9.88671875" style="1" bestFit="1" customWidth="1"/>
    <col min="10209" max="10209" width="14.109375" style="1" customWidth="1"/>
    <col min="10210" max="10210" width="17.5546875" style="1" customWidth="1"/>
    <col min="10211" max="10211" width="16.5546875" style="1" customWidth="1"/>
    <col min="10212" max="10212" width="20.44140625" style="1" customWidth="1"/>
    <col min="10213" max="10213" width="17.109375" style="1" customWidth="1"/>
    <col min="10214" max="10214" width="20.109375" style="1" customWidth="1"/>
    <col min="10215" max="10215" width="20.44140625" style="1" customWidth="1"/>
    <col min="10216" max="10216" width="19.109375" style="1" customWidth="1"/>
    <col min="10217" max="10219" width="14.109375" style="1" customWidth="1"/>
    <col min="10220" max="10220" width="20.5546875" style="1" customWidth="1"/>
    <col min="10221" max="10221" width="22.5546875" style="1" customWidth="1"/>
    <col min="10222" max="10222" width="9.109375" style="1" customWidth="1"/>
    <col min="10223" max="10224" width="11" style="1"/>
    <col min="10225" max="10238" width="12" style="1" customWidth="1"/>
    <col min="10239" max="10239" width="11" style="1"/>
    <col min="10240" max="10240" width="11.44140625" style="1" customWidth="1"/>
    <col min="10241" max="10455" width="11" style="1"/>
    <col min="10456" max="10456" width="18" style="1" customWidth="1"/>
    <col min="10457" max="10457" width="17.44140625" style="1" customWidth="1"/>
    <col min="10458" max="10459" width="17.5546875" style="1" customWidth="1"/>
    <col min="10460" max="10460" width="21.109375" style="1" customWidth="1"/>
    <col min="10461" max="10461" width="19.44140625" style="1" customWidth="1"/>
    <col min="10462" max="10463" width="17.5546875" style="1" customWidth="1"/>
    <col min="10464" max="10464" width="9.88671875" style="1" bestFit="1" customWidth="1"/>
    <col min="10465" max="10465" width="14.109375" style="1" customWidth="1"/>
    <col min="10466" max="10466" width="17.5546875" style="1" customWidth="1"/>
    <col min="10467" max="10467" width="16.5546875" style="1" customWidth="1"/>
    <col min="10468" max="10468" width="20.44140625" style="1" customWidth="1"/>
    <col min="10469" max="10469" width="17.109375" style="1" customWidth="1"/>
    <col min="10470" max="10470" width="20.109375" style="1" customWidth="1"/>
    <col min="10471" max="10471" width="20.44140625" style="1" customWidth="1"/>
    <col min="10472" max="10472" width="19.109375" style="1" customWidth="1"/>
    <col min="10473" max="10475" width="14.109375" style="1" customWidth="1"/>
    <col min="10476" max="10476" width="20.5546875" style="1" customWidth="1"/>
    <col min="10477" max="10477" width="22.5546875" style="1" customWidth="1"/>
    <col min="10478" max="10478" width="9.109375" style="1" customWidth="1"/>
    <col min="10479" max="10480" width="11" style="1"/>
    <col min="10481" max="10494" width="12" style="1" customWidth="1"/>
    <col min="10495" max="10495" width="11" style="1"/>
    <col min="10496" max="10496" width="11.44140625" style="1" customWidth="1"/>
    <col min="10497" max="10711" width="11" style="1"/>
    <col min="10712" max="10712" width="18" style="1" customWidth="1"/>
    <col min="10713" max="10713" width="17.44140625" style="1" customWidth="1"/>
    <col min="10714" max="10715" width="17.5546875" style="1" customWidth="1"/>
    <col min="10716" max="10716" width="21.109375" style="1" customWidth="1"/>
    <col min="10717" max="10717" width="19.44140625" style="1" customWidth="1"/>
    <col min="10718" max="10719" width="17.5546875" style="1" customWidth="1"/>
    <col min="10720" max="10720" width="9.88671875" style="1" bestFit="1" customWidth="1"/>
    <col min="10721" max="10721" width="14.109375" style="1" customWidth="1"/>
    <col min="10722" max="10722" width="17.5546875" style="1" customWidth="1"/>
    <col min="10723" max="10723" width="16.5546875" style="1" customWidth="1"/>
    <col min="10724" max="10724" width="20.44140625" style="1" customWidth="1"/>
    <col min="10725" max="10725" width="17.109375" style="1" customWidth="1"/>
    <col min="10726" max="10726" width="20.109375" style="1" customWidth="1"/>
    <col min="10727" max="10727" width="20.44140625" style="1" customWidth="1"/>
    <col min="10728" max="10728" width="19.109375" style="1" customWidth="1"/>
    <col min="10729" max="10731" width="14.109375" style="1" customWidth="1"/>
    <col min="10732" max="10732" width="20.5546875" style="1" customWidth="1"/>
    <col min="10733" max="10733" width="22.5546875" style="1" customWidth="1"/>
    <col min="10734" max="10734" width="9.109375" style="1" customWidth="1"/>
    <col min="10735" max="10736" width="11" style="1"/>
    <col min="10737" max="10750" width="12" style="1" customWidth="1"/>
    <col min="10751" max="10751" width="11" style="1"/>
    <col min="10752" max="10752" width="11.44140625" style="1" customWidth="1"/>
    <col min="10753" max="10967" width="11" style="1"/>
    <col min="10968" max="10968" width="18" style="1" customWidth="1"/>
    <col min="10969" max="10969" width="17.44140625" style="1" customWidth="1"/>
    <col min="10970" max="10971" width="17.5546875" style="1" customWidth="1"/>
    <col min="10972" max="10972" width="21.109375" style="1" customWidth="1"/>
    <col min="10973" max="10973" width="19.44140625" style="1" customWidth="1"/>
    <col min="10974" max="10975" width="17.5546875" style="1" customWidth="1"/>
    <col min="10976" max="10976" width="9.88671875" style="1" bestFit="1" customWidth="1"/>
    <col min="10977" max="10977" width="14.109375" style="1" customWidth="1"/>
    <col min="10978" max="10978" width="17.5546875" style="1" customWidth="1"/>
    <col min="10979" max="10979" width="16.5546875" style="1" customWidth="1"/>
    <col min="10980" max="10980" width="20.44140625" style="1" customWidth="1"/>
    <col min="10981" max="10981" width="17.109375" style="1" customWidth="1"/>
    <col min="10982" max="10982" width="20.109375" style="1" customWidth="1"/>
    <col min="10983" max="10983" width="20.44140625" style="1" customWidth="1"/>
    <col min="10984" max="10984" width="19.109375" style="1" customWidth="1"/>
    <col min="10985" max="10987" width="14.109375" style="1" customWidth="1"/>
    <col min="10988" max="10988" width="20.5546875" style="1" customWidth="1"/>
    <col min="10989" max="10989" width="22.5546875" style="1" customWidth="1"/>
    <col min="10990" max="10990" width="9.109375" style="1" customWidth="1"/>
    <col min="10991" max="10992" width="11" style="1"/>
    <col min="10993" max="11006" width="12" style="1" customWidth="1"/>
    <col min="11007" max="11007" width="11" style="1"/>
    <col min="11008" max="11008" width="11.44140625" style="1" customWidth="1"/>
    <col min="11009" max="11223" width="11" style="1"/>
    <col min="11224" max="11224" width="18" style="1" customWidth="1"/>
    <col min="11225" max="11225" width="17.44140625" style="1" customWidth="1"/>
    <col min="11226" max="11227" width="17.5546875" style="1" customWidth="1"/>
    <col min="11228" max="11228" width="21.109375" style="1" customWidth="1"/>
    <col min="11229" max="11229" width="19.44140625" style="1" customWidth="1"/>
    <col min="11230" max="11231" width="17.5546875" style="1" customWidth="1"/>
    <col min="11232" max="11232" width="9.88671875" style="1" bestFit="1" customWidth="1"/>
    <col min="11233" max="11233" width="14.109375" style="1" customWidth="1"/>
    <col min="11234" max="11234" width="17.5546875" style="1" customWidth="1"/>
    <col min="11235" max="11235" width="16.5546875" style="1" customWidth="1"/>
    <col min="11236" max="11236" width="20.44140625" style="1" customWidth="1"/>
    <col min="11237" max="11237" width="17.109375" style="1" customWidth="1"/>
    <col min="11238" max="11238" width="20.109375" style="1" customWidth="1"/>
    <col min="11239" max="11239" width="20.44140625" style="1" customWidth="1"/>
    <col min="11240" max="11240" width="19.109375" style="1" customWidth="1"/>
    <col min="11241" max="11243" width="14.109375" style="1" customWidth="1"/>
    <col min="11244" max="11244" width="20.5546875" style="1" customWidth="1"/>
    <col min="11245" max="11245" width="22.5546875" style="1" customWidth="1"/>
    <col min="11246" max="11246" width="9.109375" style="1" customWidth="1"/>
    <col min="11247" max="11248" width="11" style="1"/>
    <col min="11249" max="11262" width="12" style="1" customWidth="1"/>
    <col min="11263" max="11263" width="11" style="1"/>
    <col min="11264" max="11264" width="11.44140625" style="1" customWidth="1"/>
    <col min="11265" max="11479" width="11" style="1"/>
    <col min="11480" max="11480" width="18" style="1" customWidth="1"/>
    <col min="11481" max="11481" width="17.44140625" style="1" customWidth="1"/>
    <col min="11482" max="11483" width="17.5546875" style="1" customWidth="1"/>
    <col min="11484" max="11484" width="21.109375" style="1" customWidth="1"/>
    <col min="11485" max="11485" width="19.44140625" style="1" customWidth="1"/>
    <col min="11486" max="11487" width="17.5546875" style="1" customWidth="1"/>
    <col min="11488" max="11488" width="9.88671875" style="1" bestFit="1" customWidth="1"/>
    <col min="11489" max="11489" width="14.109375" style="1" customWidth="1"/>
    <col min="11490" max="11490" width="17.5546875" style="1" customWidth="1"/>
    <col min="11491" max="11491" width="16.5546875" style="1" customWidth="1"/>
    <col min="11492" max="11492" width="20.44140625" style="1" customWidth="1"/>
    <col min="11493" max="11493" width="17.109375" style="1" customWidth="1"/>
    <col min="11494" max="11494" width="20.109375" style="1" customWidth="1"/>
    <col min="11495" max="11495" width="20.44140625" style="1" customWidth="1"/>
    <col min="11496" max="11496" width="19.109375" style="1" customWidth="1"/>
    <col min="11497" max="11499" width="14.109375" style="1" customWidth="1"/>
    <col min="11500" max="11500" width="20.5546875" style="1" customWidth="1"/>
    <col min="11501" max="11501" width="22.5546875" style="1" customWidth="1"/>
    <col min="11502" max="11502" width="9.109375" style="1" customWidth="1"/>
    <col min="11503" max="11504" width="11" style="1"/>
    <col min="11505" max="11518" width="12" style="1" customWidth="1"/>
    <col min="11519" max="11519" width="11" style="1"/>
    <col min="11520" max="11520" width="11.44140625" style="1" customWidth="1"/>
    <col min="11521" max="11735" width="11" style="1"/>
    <col min="11736" max="11736" width="18" style="1" customWidth="1"/>
    <col min="11737" max="11737" width="17.44140625" style="1" customWidth="1"/>
    <col min="11738" max="11739" width="17.5546875" style="1" customWidth="1"/>
    <col min="11740" max="11740" width="21.109375" style="1" customWidth="1"/>
    <col min="11741" max="11741" width="19.44140625" style="1" customWidth="1"/>
    <col min="11742" max="11743" width="17.5546875" style="1" customWidth="1"/>
    <col min="11744" max="11744" width="9.88671875" style="1" bestFit="1" customWidth="1"/>
    <col min="11745" max="11745" width="14.109375" style="1" customWidth="1"/>
    <col min="11746" max="11746" width="17.5546875" style="1" customWidth="1"/>
    <col min="11747" max="11747" width="16.5546875" style="1" customWidth="1"/>
    <col min="11748" max="11748" width="20.44140625" style="1" customWidth="1"/>
    <col min="11749" max="11749" width="17.109375" style="1" customWidth="1"/>
    <col min="11750" max="11750" width="20.109375" style="1" customWidth="1"/>
    <col min="11751" max="11751" width="20.44140625" style="1" customWidth="1"/>
    <col min="11752" max="11752" width="19.109375" style="1" customWidth="1"/>
    <col min="11753" max="11755" width="14.109375" style="1" customWidth="1"/>
    <col min="11756" max="11756" width="20.5546875" style="1" customWidth="1"/>
    <col min="11757" max="11757" width="22.5546875" style="1" customWidth="1"/>
    <col min="11758" max="11758" width="9.109375" style="1" customWidth="1"/>
    <col min="11759" max="11760" width="11" style="1"/>
    <col min="11761" max="11774" width="12" style="1" customWidth="1"/>
    <col min="11775" max="11775" width="11" style="1"/>
    <col min="11776" max="11776" width="11.44140625" style="1" customWidth="1"/>
    <col min="11777" max="11991" width="11" style="1"/>
    <col min="11992" max="11992" width="18" style="1" customWidth="1"/>
    <col min="11993" max="11993" width="17.44140625" style="1" customWidth="1"/>
    <col min="11994" max="11995" width="17.5546875" style="1" customWidth="1"/>
    <col min="11996" max="11996" width="21.109375" style="1" customWidth="1"/>
    <col min="11997" max="11997" width="19.44140625" style="1" customWidth="1"/>
    <col min="11998" max="11999" width="17.5546875" style="1" customWidth="1"/>
    <col min="12000" max="12000" width="9.88671875" style="1" bestFit="1" customWidth="1"/>
    <col min="12001" max="12001" width="14.109375" style="1" customWidth="1"/>
    <col min="12002" max="12002" width="17.5546875" style="1" customWidth="1"/>
    <col min="12003" max="12003" width="16.5546875" style="1" customWidth="1"/>
    <col min="12004" max="12004" width="20.44140625" style="1" customWidth="1"/>
    <col min="12005" max="12005" width="17.109375" style="1" customWidth="1"/>
    <col min="12006" max="12006" width="20.109375" style="1" customWidth="1"/>
    <col min="12007" max="12007" width="20.44140625" style="1" customWidth="1"/>
    <col min="12008" max="12008" width="19.109375" style="1" customWidth="1"/>
    <col min="12009" max="12011" width="14.109375" style="1" customWidth="1"/>
    <col min="12012" max="12012" width="20.5546875" style="1" customWidth="1"/>
    <col min="12013" max="12013" width="22.5546875" style="1" customWidth="1"/>
    <col min="12014" max="12014" width="9.109375" style="1" customWidth="1"/>
    <col min="12015" max="12016" width="11" style="1"/>
    <col min="12017" max="12030" width="12" style="1" customWidth="1"/>
    <col min="12031" max="12031" width="11" style="1"/>
    <col min="12032" max="12032" width="11.44140625" style="1" customWidth="1"/>
    <col min="12033" max="12247" width="11" style="1"/>
    <col min="12248" max="12248" width="18" style="1" customWidth="1"/>
    <col min="12249" max="12249" width="17.44140625" style="1" customWidth="1"/>
    <col min="12250" max="12251" width="17.5546875" style="1" customWidth="1"/>
    <col min="12252" max="12252" width="21.109375" style="1" customWidth="1"/>
    <col min="12253" max="12253" width="19.44140625" style="1" customWidth="1"/>
    <col min="12254" max="12255" width="17.5546875" style="1" customWidth="1"/>
    <col min="12256" max="12256" width="9.88671875" style="1" bestFit="1" customWidth="1"/>
    <col min="12257" max="12257" width="14.109375" style="1" customWidth="1"/>
    <col min="12258" max="12258" width="17.5546875" style="1" customWidth="1"/>
    <col min="12259" max="12259" width="16.5546875" style="1" customWidth="1"/>
    <col min="12260" max="12260" width="20.44140625" style="1" customWidth="1"/>
    <col min="12261" max="12261" width="17.109375" style="1" customWidth="1"/>
    <col min="12262" max="12262" width="20.109375" style="1" customWidth="1"/>
    <col min="12263" max="12263" width="20.44140625" style="1" customWidth="1"/>
    <col min="12264" max="12264" width="19.109375" style="1" customWidth="1"/>
    <col min="12265" max="12267" width="14.109375" style="1" customWidth="1"/>
    <col min="12268" max="12268" width="20.5546875" style="1" customWidth="1"/>
    <col min="12269" max="12269" width="22.5546875" style="1" customWidth="1"/>
    <col min="12270" max="12270" width="9.109375" style="1" customWidth="1"/>
    <col min="12271" max="12272" width="11" style="1"/>
    <col min="12273" max="12286" width="12" style="1" customWidth="1"/>
    <col min="12287" max="12287" width="11" style="1"/>
    <col min="12288" max="12288" width="11.44140625" style="1" customWidth="1"/>
    <col min="12289" max="12503" width="11" style="1"/>
    <col min="12504" max="12504" width="18" style="1" customWidth="1"/>
    <col min="12505" max="12505" width="17.44140625" style="1" customWidth="1"/>
    <col min="12506" max="12507" width="17.5546875" style="1" customWidth="1"/>
    <col min="12508" max="12508" width="21.109375" style="1" customWidth="1"/>
    <col min="12509" max="12509" width="19.44140625" style="1" customWidth="1"/>
    <col min="12510" max="12511" width="17.5546875" style="1" customWidth="1"/>
    <col min="12512" max="12512" width="9.88671875" style="1" bestFit="1" customWidth="1"/>
    <col min="12513" max="12513" width="14.109375" style="1" customWidth="1"/>
    <col min="12514" max="12514" width="17.5546875" style="1" customWidth="1"/>
    <col min="12515" max="12515" width="16.5546875" style="1" customWidth="1"/>
    <col min="12516" max="12516" width="20.44140625" style="1" customWidth="1"/>
    <col min="12517" max="12517" width="17.109375" style="1" customWidth="1"/>
    <col min="12518" max="12518" width="20.109375" style="1" customWidth="1"/>
    <col min="12519" max="12519" width="20.44140625" style="1" customWidth="1"/>
    <col min="12520" max="12520" width="19.109375" style="1" customWidth="1"/>
    <col min="12521" max="12523" width="14.109375" style="1" customWidth="1"/>
    <col min="12524" max="12524" width="20.5546875" style="1" customWidth="1"/>
    <col min="12525" max="12525" width="22.5546875" style="1" customWidth="1"/>
    <col min="12526" max="12526" width="9.109375" style="1" customWidth="1"/>
    <col min="12527" max="12528" width="11" style="1"/>
    <col min="12529" max="12542" width="12" style="1" customWidth="1"/>
    <col min="12543" max="12543" width="11" style="1"/>
    <col min="12544" max="12544" width="11.44140625" style="1" customWidth="1"/>
    <col min="12545" max="12759" width="11" style="1"/>
    <col min="12760" max="12760" width="18" style="1" customWidth="1"/>
    <col min="12761" max="12761" width="17.44140625" style="1" customWidth="1"/>
    <col min="12762" max="12763" width="17.5546875" style="1" customWidth="1"/>
    <col min="12764" max="12764" width="21.109375" style="1" customWidth="1"/>
    <col min="12765" max="12765" width="19.44140625" style="1" customWidth="1"/>
    <col min="12766" max="12767" width="17.5546875" style="1" customWidth="1"/>
    <col min="12768" max="12768" width="9.88671875" style="1" bestFit="1" customWidth="1"/>
    <col min="12769" max="12769" width="14.109375" style="1" customWidth="1"/>
    <col min="12770" max="12770" width="17.5546875" style="1" customWidth="1"/>
    <col min="12771" max="12771" width="16.5546875" style="1" customWidth="1"/>
    <col min="12772" max="12772" width="20.44140625" style="1" customWidth="1"/>
    <col min="12773" max="12773" width="17.109375" style="1" customWidth="1"/>
    <col min="12774" max="12774" width="20.109375" style="1" customWidth="1"/>
    <col min="12775" max="12775" width="20.44140625" style="1" customWidth="1"/>
    <col min="12776" max="12776" width="19.109375" style="1" customWidth="1"/>
    <col min="12777" max="12779" width="14.109375" style="1" customWidth="1"/>
    <col min="12780" max="12780" width="20.5546875" style="1" customWidth="1"/>
    <col min="12781" max="12781" width="22.5546875" style="1" customWidth="1"/>
    <col min="12782" max="12782" width="9.109375" style="1" customWidth="1"/>
    <col min="12783" max="12784" width="11" style="1"/>
    <col min="12785" max="12798" width="12" style="1" customWidth="1"/>
    <col min="12799" max="12799" width="11" style="1"/>
    <col min="12800" max="12800" width="11.44140625" style="1" customWidth="1"/>
    <col min="12801" max="13015" width="11" style="1"/>
    <col min="13016" max="13016" width="18" style="1" customWidth="1"/>
    <col min="13017" max="13017" width="17.44140625" style="1" customWidth="1"/>
    <col min="13018" max="13019" width="17.5546875" style="1" customWidth="1"/>
    <col min="13020" max="13020" width="21.109375" style="1" customWidth="1"/>
    <col min="13021" max="13021" width="19.44140625" style="1" customWidth="1"/>
    <col min="13022" max="13023" width="17.5546875" style="1" customWidth="1"/>
    <col min="13024" max="13024" width="9.88671875" style="1" bestFit="1" customWidth="1"/>
    <col min="13025" max="13025" width="14.109375" style="1" customWidth="1"/>
    <col min="13026" max="13026" width="17.5546875" style="1" customWidth="1"/>
    <col min="13027" max="13027" width="16.5546875" style="1" customWidth="1"/>
    <col min="13028" max="13028" width="20.44140625" style="1" customWidth="1"/>
    <col min="13029" max="13029" width="17.109375" style="1" customWidth="1"/>
    <col min="13030" max="13030" width="20.109375" style="1" customWidth="1"/>
    <col min="13031" max="13031" width="20.44140625" style="1" customWidth="1"/>
    <col min="13032" max="13032" width="19.109375" style="1" customWidth="1"/>
    <col min="13033" max="13035" width="14.109375" style="1" customWidth="1"/>
    <col min="13036" max="13036" width="20.5546875" style="1" customWidth="1"/>
    <col min="13037" max="13037" width="22.5546875" style="1" customWidth="1"/>
    <col min="13038" max="13038" width="9.109375" style="1" customWidth="1"/>
    <col min="13039" max="13040" width="11" style="1"/>
    <col min="13041" max="13054" width="12" style="1" customWidth="1"/>
    <col min="13055" max="13055" width="11" style="1"/>
    <col min="13056" max="13056" width="11.44140625" style="1" customWidth="1"/>
    <col min="13057" max="13271" width="11" style="1"/>
    <col min="13272" max="13272" width="18" style="1" customWidth="1"/>
    <col min="13273" max="13273" width="17.44140625" style="1" customWidth="1"/>
    <col min="13274" max="13275" width="17.5546875" style="1" customWidth="1"/>
    <col min="13276" max="13276" width="21.109375" style="1" customWidth="1"/>
    <col min="13277" max="13277" width="19.44140625" style="1" customWidth="1"/>
    <col min="13278" max="13279" width="17.5546875" style="1" customWidth="1"/>
    <col min="13280" max="13280" width="9.88671875" style="1" bestFit="1" customWidth="1"/>
    <col min="13281" max="13281" width="14.109375" style="1" customWidth="1"/>
    <col min="13282" max="13282" width="17.5546875" style="1" customWidth="1"/>
    <col min="13283" max="13283" width="16.5546875" style="1" customWidth="1"/>
    <col min="13284" max="13284" width="20.44140625" style="1" customWidth="1"/>
    <col min="13285" max="13285" width="17.109375" style="1" customWidth="1"/>
    <col min="13286" max="13286" width="20.109375" style="1" customWidth="1"/>
    <col min="13287" max="13287" width="20.44140625" style="1" customWidth="1"/>
    <col min="13288" max="13288" width="19.109375" style="1" customWidth="1"/>
    <col min="13289" max="13291" width="14.109375" style="1" customWidth="1"/>
    <col min="13292" max="13292" width="20.5546875" style="1" customWidth="1"/>
    <col min="13293" max="13293" width="22.5546875" style="1" customWidth="1"/>
    <col min="13294" max="13294" width="9.109375" style="1" customWidth="1"/>
    <col min="13295" max="13296" width="11" style="1"/>
    <col min="13297" max="13310" width="12" style="1" customWidth="1"/>
    <col min="13311" max="13311" width="11" style="1"/>
    <col min="13312" max="13312" width="11.44140625" style="1" customWidth="1"/>
    <col min="13313" max="13527" width="11" style="1"/>
    <col min="13528" max="13528" width="18" style="1" customWidth="1"/>
    <col min="13529" max="13529" width="17.44140625" style="1" customWidth="1"/>
    <col min="13530" max="13531" width="17.5546875" style="1" customWidth="1"/>
    <col min="13532" max="13532" width="21.109375" style="1" customWidth="1"/>
    <col min="13533" max="13533" width="19.44140625" style="1" customWidth="1"/>
    <col min="13534" max="13535" width="17.5546875" style="1" customWidth="1"/>
    <col min="13536" max="13536" width="9.88671875" style="1" bestFit="1" customWidth="1"/>
    <col min="13537" max="13537" width="14.109375" style="1" customWidth="1"/>
    <col min="13538" max="13538" width="17.5546875" style="1" customWidth="1"/>
    <col min="13539" max="13539" width="16.5546875" style="1" customWidth="1"/>
    <col min="13540" max="13540" width="20.44140625" style="1" customWidth="1"/>
    <col min="13541" max="13541" width="17.109375" style="1" customWidth="1"/>
    <col min="13542" max="13542" width="20.109375" style="1" customWidth="1"/>
    <col min="13543" max="13543" width="20.44140625" style="1" customWidth="1"/>
    <col min="13544" max="13544" width="19.109375" style="1" customWidth="1"/>
    <col min="13545" max="13547" width="14.109375" style="1" customWidth="1"/>
    <col min="13548" max="13548" width="20.5546875" style="1" customWidth="1"/>
    <col min="13549" max="13549" width="22.5546875" style="1" customWidth="1"/>
    <col min="13550" max="13550" width="9.109375" style="1" customWidth="1"/>
    <col min="13551" max="13552" width="11" style="1"/>
    <col min="13553" max="13566" width="12" style="1" customWidth="1"/>
    <col min="13567" max="13567" width="11" style="1"/>
    <col min="13568" max="13568" width="11.44140625" style="1" customWidth="1"/>
    <col min="13569" max="13783" width="11" style="1"/>
    <col min="13784" max="13784" width="18" style="1" customWidth="1"/>
    <col min="13785" max="13785" width="17.44140625" style="1" customWidth="1"/>
    <col min="13786" max="13787" width="17.5546875" style="1" customWidth="1"/>
    <col min="13788" max="13788" width="21.109375" style="1" customWidth="1"/>
    <col min="13789" max="13789" width="19.44140625" style="1" customWidth="1"/>
    <col min="13790" max="13791" width="17.5546875" style="1" customWidth="1"/>
    <col min="13792" max="13792" width="9.88671875" style="1" bestFit="1" customWidth="1"/>
    <col min="13793" max="13793" width="14.109375" style="1" customWidth="1"/>
    <col min="13794" max="13794" width="17.5546875" style="1" customWidth="1"/>
    <col min="13795" max="13795" width="16.5546875" style="1" customWidth="1"/>
    <col min="13796" max="13796" width="20.44140625" style="1" customWidth="1"/>
    <col min="13797" max="13797" width="17.109375" style="1" customWidth="1"/>
    <col min="13798" max="13798" width="20.109375" style="1" customWidth="1"/>
    <col min="13799" max="13799" width="20.44140625" style="1" customWidth="1"/>
    <col min="13800" max="13800" width="19.109375" style="1" customWidth="1"/>
    <col min="13801" max="13803" width="14.109375" style="1" customWidth="1"/>
    <col min="13804" max="13804" width="20.5546875" style="1" customWidth="1"/>
    <col min="13805" max="13805" width="22.5546875" style="1" customWidth="1"/>
    <col min="13806" max="13806" width="9.109375" style="1" customWidth="1"/>
    <col min="13807" max="13808" width="11" style="1"/>
    <col min="13809" max="13822" width="12" style="1" customWidth="1"/>
    <col min="13823" max="13823" width="11" style="1"/>
    <col min="13824" max="13824" width="11.44140625" style="1" customWidth="1"/>
    <col min="13825" max="14039" width="11" style="1"/>
    <col min="14040" max="14040" width="18" style="1" customWidth="1"/>
    <col min="14041" max="14041" width="17.44140625" style="1" customWidth="1"/>
    <col min="14042" max="14043" width="17.5546875" style="1" customWidth="1"/>
    <col min="14044" max="14044" width="21.109375" style="1" customWidth="1"/>
    <col min="14045" max="14045" width="19.44140625" style="1" customWidth="1"/>
    <col min="14046" max="14047" width="17.5546875" style="1" customWidth="1"/>
    <col min="14048" max="14048" width="9.88671875" style="1" bestFit="1" customWidth="1"/>
    <col min="14049" max="14049" width="14.109375" style="1" customWidth="1"/>
    <col min="14050" max="14050" width="17.5546875" style="1" customWidth="1"/>
    <col min="14051" max="14051" width="16.5546875" style="1" customWidth="1"/>
    <col min="14052" max="14052" width="20.44140625" style="1" customWidth="1"/>
    <col min="14053" max="14053" width="17.109375" style="1" customWidth="1"/>
    <col min="14054" max="14054" width="20.109375" style="1" customWidth="1"/>
    <col min="14055" max="14055" width="20.44140625" style="1" customWidth="1"/>
    <col min="14056" max="14056" width="19.109375" style="1" customWidth="1"/>
    <col min="14057" max="14059" width="14.109375" style="1" customWidth="1"/>
    <col min="14060" max="14060" width="20.5546875" style="1" customWidth="1"/>
    <col min="14061" max="14061" width="22.5546875" style="1" customWidth="1"/>
    <col min="14062" max="14062" width="9.109375" style="1" customWidth="1"/>
    <col min="14063" max="14064" width="11" style="1"/>
    <col min="14065" max="14078" width="12" style="1" customWidth="1"/>
    <col min="14079" max="14079" width="11" style="1"/>
    <col min="14080" max="14080" width="11.44140625" style="1" customWidth="1"/>
    <col min="14081" max="14295" width="11" style="1"/>
    <col min="14296" max="14296" width="18" style="1" customWidth="1"/>
    <col min="14297" max="14297" width="17.44140625" style="1" customWidth="1"/>
    <col min="14298" max="14299" width="17.5546875" style="1" customWidth="1"/>
    <col min="14300" max="14300" width="21.109375" style="1" customWidth="1"/>
    <col min="14301" max="14301" width="19.44140625" style="1" customWidth="1"/>
    <col min="14302" max="14303" width="17.5546875" style="1" customWidth="1"/>
    <col min="14304" max="14304" width="9.88671875" style="1" bestFit="1" customWidth="1"/>
    <col min="14305" max="14305" width="14.109375" style="1" customWidth="1"/>
    <col min="14306" max="14306" width="17.5546875" style="1" customWidth="1"/>
    <col min="14307" max="14307" width="16.5546875" style="1" customWidth="1"/>
    <col min="14308" max="14308" width="20.44140625" style="1" customWidth="1"/>
    <col min="14309" max="14309" width="17.109375" style="1" customWidth="1"/>
    <col min="14310" max="14310" width="20.109375" style="1" customWidth="1"/>
    <col min="14311" max="14311" width="20.44140625" style="1" customWidth="1"/>
    <col min="14312" max="14312" width="19.109375" style="1" customWidth="1"/>
    <col min="14313" max="14315" width="14.109375" style="1" customWidth="1"/>
    <col min="14316" max="14316" width="20.5546875" style="1" customWidth="1"/>
    <col min="14317" max="14317" width="22.5546875" style="1" customWidth="1"/>
    <col min="14318" max="14318" width="9.109375" style="1" customWidth="1"/>
    <col min="14319" max="14320" width="11" style="1"/>
    <col min="14321" max="14334" width="12" style="1" customWidth="1"/>
    <col min="14335" max="14335" width="11" style="1"/>
    <col min="14336" max="14336" width="11.44140625" style="1" customWidth="1"/>
    <col min="14337" max="14551" width="11" style="1"/>
    <col min="14552" max="14552" width="18" style="1" customWidth="1"/>
    <col min="14553" max="14553" width="17.44140625" style="1" customWidth="1"/>
    <col min="14554" max="14555" width="17.5546875" style="1" customWidth="1"/>
    <col min="14556" max="14556" width="21.109375" style="1" customWidth="1"/>
    <col min="14557" max="14557" width="19.44140625" style="1" customWidth="1"/>
    <col min="14558" max="14559" width="17.5546875" style="1" customWidth="1"/>
    <col min="14560" max="14560" width="9.88671875" style="1" bestFit="1" customWidth="1"/>
    <col min="14561" max="14561" width="14.109375" style="1" customWidth="1"/>
    <col min="14562" max="14562" width="17.5546875" style="1" customWidth="1"/>
    <col min="14563" max="14563" width="16.5546875" style="1" customWidth="1"/>
    <col min="14564" max="14564" width="20.44140625" style="1" customWidth="1"/>
    <col min="14565" max="14565" width="17.109375" style="1" customWidth="1"/>
    <col min="14566" max="14566" width="20.109375" style="1" customWidth="1"/>
    <col min="14567" max="14567" width="20.44140625" style="1" customWidth="1"/>
    <col min="14568" max="14568" width="19.109375" style="1" customWidth="1"/>
    <col min="14569" max="14571" width="14.109375" style="1" customWidth="1"/>
    <col min="14572" max="14572" width="20.5546875" style="1" customWidth="1"/>
    <col min="14573" max="14573" width="22.5546875" style="1" customWidth="1"/>
    <col min="14574" max="14574" width="9.109375" style="1" customWidth="1"/>
    <col min="14575" max="14576" width="11" style="1"/>
    <col min="14577" max="14590" width="12" style="1" customWidth="1"/>
    <col min="14591" max="14591" width="11" style="1"/>
    <col min="14592" max="14592" width="11.44140625" style="1" customWidth="1"/>
    <col min="14593" max="14807" width="11" style="1"/>
    <col min="14808" max="14808" width="18" style="1" customWidth="1"/>
    <col min="14809" max="14809" width="17.44140625" style="1" customWidth="1"/>
    <col min="14810" max="14811" width="17.5546875" style="1" customWidth="1"/>
    <col min="14812" max="14812" width="21.109375" style="1" customWidth="1"/>
    <col min="14813" max="14813" width="19.44140625" style="1" customWidth="1"/>
    <col min="14814" max="14815" width="17.5546875" style="1" customWidth="1"/>
    <col min="14816" max="14816" width="9.88671875" style="1" bestFit="1" customWidth="1"/>
    <col min="14817" max="14817" width="14.109375" style="1" customWidth="1"/>
    <col min="14818" max="14818" width="17.5546875" style="1" customWidth="1"/>
    <col min="14819" max="14819" width="16.5546875" style="1" customWidth="1"/>
    <col min="14820" max="14820" width="20.44140625" style="1" customWidth="1"/>
    <col min="14821" max="14821" width="17.109375" style="1" customWidth="1"/>
    <col min="14822" max="14822" width="20.109375" style="1" customWidth="1"/>
    <col min="14823" max="14823" width="20.44140625" style="1" customWidth="1"/>
    <col min="14824" max="14824" width="19.109375" style="1" customWidth="1"/>
    <col min="14825" max="14827" width="14.109375" style="1" customWidth="1"/>
    <col min="14828" max="14828" width="20.5546875" style="1" customWidth="1"/>
    <col min="14829" max="14829" width="22.5546875" style="1" customWidth="1"/>
    <col min="14830" max="14830" width="9.109375" style="1" customWidth="1"/>
    <col min="14831" max="14832" width="11" style="1"/>
    <col min="14833" max="14846" width="12" style="1" customWidth="1"/>
    <col min="14847" max="14847" width="11" style="1"/>
    <col min="14848" max="14848" width="11.44140625" style="1" customWidth="1"/>
    <col min="14849" max="15063" width="11" style="1"/>
    <col min="15064" max="15064" width="18" style="1" customWidth="1"/>
    <col min="15065" max="15065" width="17.44140625" style="1" customWidth="1"/>
    <col min="15066" max="15067" width="17.5546875" style="1" customWidth="1"/>
    <col min="15068" max="15068" width="21.109375" style="1" customWidth="1"/>
    <col min="15069" max="15069" width="19.44140625" style="1" customWidth="1"/>
    <col min="15070" max="15071" width="17.5546875" style="1" customWidth="1"/>
    <col min="15072" max="15072" width="9.88671875" style="1" bestFit="1" customWidth="1"/>
    <col min="15073" max="15073" width="14.109375" style="1" customWidth="1"/>
    <col min="15074" max="15074" width="17.5546875" style="1" customWidth="1"/>
    <col min="15075" max="15075" width="16.5546875" style="1" customWidth="1"/>
    <col min="15076" max="15076" width="20.44140625" style="1" customWidth="1"/>
    <col min="15077" max="15077" width="17.109375" style="1" customWidth="1"/>
    <col min="15078" max="15078" width="20.109375" style="1" customWidth="1"/>
    <col min="15079" max="15079" width="20.44140625" style="1" customWidth="1"/>
    <col min="15080" max="15080" width="19.109375" style="1" customWidth="1"/>
    <col min="15081" max="15083" width="14.109375" style="1" customWidth="1"/>
    <col min="15084" max="15084" width="20.5546875" style="1" customWidth="1"/>
    <col min="15085" max="15085" width="22.5546875" style="1" customWidth="1"/>
    <col min="15086" max="15086" width="9.109375" style="1" customWidth="1"/>
    <col min="15087" max="15088" width="11" style="1"/>
    <col min="15089" max="15102" width="12" style="1" customWidth="1"/>
    <col min="15103" max="15103" width="11" style="1"/>
    <col min="15104" max="15104" width="11.44140625" style="1" customWidth="1"/>
    <col min="15105" max="15319" width="11" style="1"/>
    <col min="15320" max="15320" width="18" style="1" customWidth="1"/>
    <col min="15321" max="15321" width="17.44140625" style="1" customWidth="1"/>
    <col min="15322" max="15323" width="17.5546875" style="1" customWidth="1"/>
    <col min="15324" max="15324" width="21.109375" style="1" customWidth="1"/>
    <col min="15325" max="15325" width="19.44140625" style="1" customWidth="1"/>
    <col min="15326" max="15327" width="17.5546875" style="1" customWidth="1"/>
    <col min="15328" max="15328" width="9.88671875" style="1" bestFit="1" customWidth="1"/>
    <col min="15329" max="15329" width="14.109375" style="1" customWidth="1"/>
    <col min="15330" max="15330" width="17.5546875" style="1" customWidth="1"/>
    <col min="15331" max="15331" width="16.5546875" style="1" customWidth="1"/>
    <col min="15332" max="15332" width="20.44140625" style="1" customWidth="1"/>
    <col min="15333" max="15333" width="17.109375" style="1" customWidth="1"/>
    <col min="15334" max="15334" width="20.109375" style="1" customWidth="1"/>
    <col min="15335" max="15335" width="20.44140625" style="1" customWidth="1"/>
    <col min="15336" max="15336" width="19.109375" style="1" customWidth="1"/>
    <col min="15337" max="15339" width="14.109375" style="1" customWidth="1"/>
    <col min="15340" max="15340" width="20.5546875" style="1" customWidth="1"/>
    <col min="15341" max="15341" width="22.5546875" style="1" customWidth="1"/>
    <col min="15342" max="15342" width="9.109375" style="1" customWidth="1"/>
    <col min="15343" max="15344" width="11" style="1"/>
    <col min="15345" max="15358" width="12" style="1" customWidth="1"/>
    <col min="15359" max="15359" width="11" style="1"/>
    <col min="15360" max="15360" width="11.44140625" style="1" customWidth="1"/>
    <col min="15361" max="15575" width="11" style="1"/>
    <col min="15576" max="15576" width="18" style="1" customWidth="1"/>
    <col min="15577" max="15577" width="17.44140625" style="1" customWidth="1"/>
    <col min="15578" max="15579" width="17.5546875" style="1" customWidth="1"/>
    <col min="15580" max="15580" width="21.109375" style="1" customWidth="1"/>
    <col min="15581" max="15581" width="19.44140625" style="1" customWidth="1"/>
    <col min="15582" max="15583" width="17.5546875" style="1" customWidth="1"/>
    <col min="15584" max="15584" width="9.88671875" style="1" bestFit="1" customWidth="1"/>
    <col min="15585" max="15585" width="14.109375" style="1" customWidth="1"/>
    <col min="15586" max="15586" width="17.5546875" style="1" customWidth="1"/>
    <col min="15587" max="15587" width="16.5546875" style="1" customWidth="1"/>
    <col min="15588" max="15588" width="20.44140625" style="1" customWidth="1"/>
    <col min="15589" max="15589" width="17.109375" style="1" customWidth="1"/>
    <col min="15590" max="15590" width="20.109375" style="1" customWidth="1"/>
    <col min="15591" max="15591" width="20.44140625" style="1" customWidth="1"/>
    <col min="15592" max="15592" width="19.109375" style="1" customWidth="1"/>
    <col min="15593" max="15595" width="14.109375" style="1" customWidth="1"/>
    <col min="15596" max="15596" width="20.5546875" style="1" customWidth="1"/>
    <col min="15597" max="15597" width="22.5546875" style="1" customWidth="1"/>
    <col min="15598" max="15598" width="9.109375" style="1" customWidth="1"/>
    <col min="15599" max="15600" width="11" style="1"/>
    <col min="15601" max="15614" width="12" style="1" customWidth="1"/>
    <col min="15615" max="15615" width="11" style="1"/>
    <col min="15616" max="15616" width="11.44140625" style="1" customWidth="1"/>
    <col min="15617" max="15831" width="11" style="1"/>
    <col min="15832" max="15832" width="18" style="1" customWidth="1"/>
    <col min="15833" max="15833" width="17.44140625" style="1" customWidth="1"/>
    <col min="15834" max="15835" width="17.5546875" style="1" customWidth="1"/>
    <col min="15836" max="15836" width="21.109375" style="1" customWidth="1"/>
    <col min="15837" max="15837" width="19.44140625" style="1" customWidth="1"/>
    <col min="15838" max="15839" width="17.5546875" style="1" customWidth="1"/>
    <col min="15840" max="15840" width="9.88671875" style="1" bestFit="1" customWidth="1"/>
    <col min="15841" max="15841" width="14.109375" style="1" customWidth="1"/>
    <col min="15842" max="15842" width="17.5546875" style="1" customWidth="1"/>
    <col min="15843" max="15843" width="16.5546875" style="1" customWidth="1"/>
    <col min="15844" max="15844" width="20.44140625" style="1" customWidth="1"/>
    <col min="15845" max="15845" width="17.109375" style="1" customWidth="1"/>
    <col min="15846" max="15846" width="20.109375" style="1" customWidth="1"/>
    <col min="15847" max="15847" width="20.44140625" style="1" customWidth="1"/>
    <col min="15848" max="15848" width="19.109375" style="1" customWidth="1"/>
    <col min="15849" max="15851" width="14.109375" style="1" customWidth="1"/>
    <col min="15852" max="15852" width="20.5546875" style="1" customWidth="1"/>
    <col min="15853" max="15853" width="22.5546875" style="1" customWidth="1"/>
    <col min="15854" max="15854" width="9.109375" style="1" customWidth="1"/>
    <col min="15855" max="15856" width="11" style="1"/>
    <col min="15857" max="15870" width="12" style="1" customWidth="1"/>
    <col min="15871" max="15871" width="11" style="1"/>
    <col min="15872" max="15872" width="11.44140625" style="1" customWidth="1"/>
    <col min="15873" max="16087" width="11" style="1"/>
    <col min="16088" max="16088" width="18" style="1" customWidth="1"/>
    <col min="16089" max="16089" width="17.44140625" style="1" customWidth="1"/>
    <col min="16090" max="16091" width="17.5546875" style="1" customWidth="1"/>
    <col min="16092" max="16092" width="21.109375" style="1" customWidth="1"/>
    <col min="16093" max="16093" width="19.44140625" style="1" customWidth="1"/>
    <col min="16094" max="16095" width="17.5546875" style="1" customWidth="1"/>
    <col min="16096" max="16096" width="9.88671875" style="1" bestFit="1" customWidth="1"/>
    <col min="16097" max="16097" width="14.109375" style="1" customWidth="1"/>
    <col min="16098" max="16098" width="17.5546875" style="1" customWidth="1"/>
    <col min="16099" max="16099" width="16.5546875" style="1" customWidth="1"/>
    <col min="16100" max="16100" width="20.44140625" style="1" customWidth="1"/>
    <col min="16101" max="16101" width="17.109375" style="1" customWidth="1"/>
    <col min="16102" max="16102" width="20.109375" style="1" customWidth="1"/>
    <col min="16103" max="16103" width="20.44140625" style="1" customWidth="1"/>
    <col min="16104" max="16104" width="19.109375" style="1" customWidth="1"/>
    <col min="16105" max="16107" width="14.109375" style="1" customWidth="1"/>
    <col min="16108" max="16108" width="20.5546875" style="1" customWidth="1"/>
    <col min="16109" max="16109" width="22.5546875" style="1" customWidth="1"/>
    <col min="16110" max="16110" width="9.109375" style="1" customWidth="1"/>
    <col min="16111" max="16112" width="11" style="1"/>
    <col min="16113" max="16126" width="12" style="1" customWidth="1"/>
    <col min="16127" max="16127" width="11" style="1"/>
    <col min="16128" max="16128" width="11.44140625" style="1" customWidth="1"/>
    <col min="16129" max="16384" width="11" style="1"/>
  </cols>
  <sheetData>
    <row r="1" spans="1:25" ht="19.5" customHeight="1" thickTop="1" thickBot="1">
      <c r="B1" s="2" t="s">
        <v>67</v>
      </c>
      <c r="C1" s="3"/>
      <c r="D1" s="3"/>
      <c r="E1" s="3"/>
      <c r="F1" s="4"/>
      <c r="K1" s="13" t="s">
        <v>2</v>
      </c>
      <c r="N1" s="11"/>
      <c r="O1" s="11"/>
      <c r="P1" s="11"/>
    </row>
    <row r="2" spans="1:25" ht="12" customHeight="1" thickTop="1" thickBot="1">
      <c r="C2" s="6"/>
      <c r="D2" s="6"/>
      <c r="E2" s="6"/>
      <c r="F2" s="6"/>
      <c r="L2" s="14"/>
      <c r="M2" s="14"/>
      <c r="N2" s="14"/>
      <c r="O2" s="14"/>
      <c r="P2" s="14"/>
      <c r="R2" s="131" t="s">
        <v>114</v>
      </c>
      <c r="W2" s="131" t="s">
        <v>115</v>
      </c>
    </row>
    <row r="3" spans="1:25" ht="24" customHeight="1" thickBot="1">
      <c r="C3" s="7"/>
      <c r="D3" s="56"/>
      <c r="J3" s="8"/>
      <c r="K3" s="82"/>
      <c r="L3" s="83" t="s">
        <v>62</v>
      </c>
      <c r="M3" s="84" t="s">
        <v>63</v>
      </c>
      <c r="N3" s="84" t="s">
        <v>3</v>
      </c>
      <c r="O3" s="83" t="s">
        <v>64</v>
      </c>
      <c r="R3" s="125" t="s">
        <v>103</v>
      </c>
      <c r="S3" s="125" t="s">
        <v>104</v>
      </c>
      <c r="T3" s="125" t="s">
        <v>111</v>
      </c>
      <c r="U3" s="133" t="s">
        <v>113</v>
      </c>
      <c r="W3" s="125" t="s">
        <v>103</v>
      </c>
      <c r="X3" s="125" t="s">
        <v>116</v>
      </c>
      <c r="Y3" s="125" t="s">
        <v>117</v>
      </c>
    </row>
    <row r="4" spans="1:25" ht="19.649999999999999" customHeight="1">
      <c r="A4" s="29" t="s">
        <v>18</v>
      </c>
      <c r="B4" s="54" t="s">
        <v>68</v>
      </c>
      <c r="K4" s="46" t="s">
        <v>4</v>
      </c>
      <c r="L4" s="80">
        <f>DSUM(base_de_données,N24,_xlnm.Criteria)</f>
        <v>183007.5</v>
      </c>
      <c r="M4" s="85">
        <f>DMIN(base_de_données,N24,_xlnm.Criteria)</f>
        <v>25350</v>
      </c>
      <c r="N4" s="81">
        <f>DAVERAGE(base_de_données,N24,_xlnm.Criteria)</f>
        <v>30501.25</v>
      </c>
      <c r="O4" s="80">
        <f>DMAX(base_de_données,N24,_xlnm.Criteria)</f>
        <v>37830</v>
      </c>
      <c r="R4" s="129" t="s">
        <v>105</v>
      </c>
      <c r="S4" s="126">
        <v>9.8800000000000008</v>
      </c>
      <c r="T4" s="132"/>
      <c r="U4" s="134">
        <v>3.57</v>
      </c>
      <c r="W4" s="129" t="s">
        <v>105</v>
      </c>
      <c r="X4" s="126">
        <v>7.9</v>
      </c>
      <c r="Y4" s="126">
        <v>8.89</v>
      </c>
    </row>
    <row r="5" spans="1:25" ht="23.1" customHeight="1">
      <c r="A5" s="9" t="s">
        <v>0</v>
      </c>
      <c r="C5" s="9" t="s">
        <v>1</v>
      </c>
      <c r="K5" s="47"/>
      <c r="L5" s="87"/>
      <c r="M5" s="32" t="s">
        <v>57</v>
      </c>
      <c r="N5" s="48"/>
      <c r="O5" s="163" t="s">
        <v>57</v>
      </c>
      <c r="R5" s="124" t="s">
        <v>106</v>
      </c>
      <c r="S5" s="126">
        <v>9.76</v>
      </c>
      <c r="T5" s="132"/>
      <c r="U5" s="134">
        <v>3.54</v>
      </c>
      <c r="W5" s="124" t="s">
        <v>118</v>
      </c>
      <c r="X5" s="126">
        <v>7.81</v>
      </c>
      <c r="Y5" s="126">
        <v>8.7799999999999994</v>
      </c>
    </row>
    <row r="6" spans="1:25" ht="18.45" customHeight="1">
      <c r="H6" s="162" t="s">
        <v>122</v>
      </c>
      <c r="K6" s="46" t="s">
        <v>65</v>
      </c>
      <c r="L6" s="50">
        <f>DSUM(base_de_données,M24,_xlnm.Criteria)</f>
        <v>1877</v>
      </c>
      <c r="M6" s="86">
        <f>DMIN(base_de_données,M24,_xlnm.Criteria)</f>
        <v>260</v>
      </c>
      <c r="N6" s="49">
        <f>DAVERAGE(base_de_données,M24,_xlnm.Criteria)</f>
        <v>312.83333333333331</v>
      </c>
      <c r="O6" s="50">
        <f>DMAX(base_de_données,M24,_xlnm.Criteria)</f>
        <v>388</v>
      </c>
      <c r="R6" s="124" t="s">
        <v>107</v>
      </c>
      <c r="S6" s="126">
        <v>9.67</v>
      </c>
      <c r="T6" s="132"/>
      <c r="U6" s="134">
        <v>3.52</v>
      </c>
      <c r="W6" s="124" t="s">
        <v>119</v>
      </c>
      <c r="X6" s="126">
        <v>7.74</v>
      </c>
      <c r="Y6" s="126">
        <v>8.6999999999999993</v>
      </c>
    </row>
    <row r="7" spans="1:25" ht="19.95" customHeight="1" thickBot="1">
      <c r="A7" s="36" t="s">
        <v>69</v>
      </c>
      <c r="B7" s="10" t="s">
        <v>70</v>
      </c>
      <c r="G7" s="122" t="s">
        <v>102</v>
      </c>
      <c r="H7" s="122" t="s">
        <v>96</v>
      </c>
      <c r="I7" s="122" t="s">
        <v>97</v>
      </c>
      <c r="K7" s="51" t="s">
        <v>66</v>
      </c>
      <c r="L7" s="88"/>
      <c r="M7" s="52" t="str">
        <f>DGET(base_de_données,L24,M5:M6)</f>
        <v>Paul</v>
      </c>
      <c r="N7" s="53"/>
      <c r="O7" s="88" t="str">
        <f>DGET(base_de_données,L24,O5:O6)</f>
        <v>Elise</v>
      </c>
      <c r="R7" s="124" t="s">
        <v>108</v>
      </c>
      <c r="S7" s="126">
        <v>9.61</v>
      </c>
      <c r="T7" s="132"/>
      <c r="U7" s="134">
        <v>3.52</v>
      </c>
      <c r="W7" s="124" t="s">
        <v>120</v>
      </c>
      <c r="X7" s="126">
        <v>7.69</v>
      </c>
      <c r="Y7" s="126">
        <v>8.65</v>
      </c>
    </row>
    <row r="8" spans="1:25" ht="15" customHeight="1">
      <c r="A8" s="55" t="s">
        <v>54</v>
      </c>
      <c r="G8" s="117" t="s">
        <v>99</v>
      </c>
      <c r="H8" s="118">
        <v>100000</v>
      </c>
      <c r="I8" s="117" t="s">
        <v>98</v>
      </c>
      <c r="R8" s="124" t="s">
        <v>109</v>
      </c>
      <c r="S8" s="126">
        <v>9.5299999999999994</v>
      </c>
      <c r="T8" s="132"/>
      <c r="U8" s="134">
        <v>3.51</v>
      </c>
      <c r="W8" s="124" t="s">
        <v>121</v>
      </c>
      <c r="X8" s="126">
        <v>7.62</v>
      </c>
      <c r="Y8" s="126">
        <v>8.58</v>
      </c>
    </row>
    <row r="9" spans="1:25" ht="15" customHeight="1">
      <c r="A9" s="55" t="s">
        <v>55</v>
      </c>
      <c r="G9" s="117" t="s">
        <v>99</v>
      </c>
      <c r="H9" s="118">
        <v>135000</v>
      </c>
      <c r="I9" s="119">
        <v>0.02</v>
      </c>
    </row>
    <row r="10" spans="1:25" ht="15" customHeight="1">
      <c r="A10" s="55" t="s">
        <v>56</v>
      </c>
      <c r="G10" s="117" t="s">
        <v>100</v>
      </c>
      <c r="H10" s="116"/>
      <c r="I10" s="119">
        <v>3.5000000000000003E-2</v>
      </c>
      <c r="Q10" s="11"/>
    </row>
    <row r="11" spans="1:25" ht="20.399999999999999" customHeight="1">
      <c r="J11" s="12"/>
      <c r="Q11" s="15"/>
    </row>
    <row r="12" spans="1:25" ht="27" customHeight="1">
      <c r="B12" s="16" t="s">
        <v>90</v>
      </c>
      <c r="C12" s="56">
        <f>IF(C50&lt;H8,I8,IF(C50&lt;H9,I9,I10))</f>
        <v>3.5000000000000003E-2</v>
      </c>
      <c r="E12" s="16" t="s">
        <v>91</v>
      </c>
      <c r="F12" s="121">
        <f>C12*C50</f>
        <v>6405.2625000000007</v>
      </c>
      <c r="J12" s="12"/>
    </row>
    <row r="13" spans="1:25" ht="22.65" customHeight="1">
      <c r="C13" s="120" t="s">
        <v>101</v>
      </c>
      <c r="E13" s="10"/>
      <c r="J13" s="12"/>
      <c r="K13" s="13" t="s">
        <v>17</v>
      </c>
    </row>
    <row r="14" spans="1:25" ht="26.4" customHeight="1">
      <c r="J14" s="48"/>
      <c r="K14" s="31" t="s">
        <v>19</v>
      </c>
      <c r="L14" s="31" t="s">
        <v>10</v>
      </c>
      <c r="M14" s="32" t="s">
        <v>57</v>
      </c>
      <c r="N14" s="32" t="s">
        <v>11</v>
      </c>
      <c r="O14" s="32" t="s">
        <v>20</v>
      </c>
      <c r="P14" s="32" t="s">
        <v>21</v>
      </c>
    </row>
    <row r="15" spans="1:25" ht="29.25" customHeight="1">
      <c r="B15" s="16" t="s">
        <v>5</v>
      </c>
      <c r="C15" s="115">
        <v>1480.27</v>
      </c>
      <c r="E15" s="16" t="s">
        <v>6</v>
      </c>
      <c r="F15" s="58">
        <v>0.48</v>
      </c>
      <c r="G15" s="59" t="s">
        <v>7</v>
      </c>
      <c r="J15" s="12"/>
      <c r="K15" s="141" t="str">
        <f>IF(ISBLANK(G22),"",G22)</f>
        <v>NORD</v>
      </c>
      <c r="L15" s="27"/>
      <c r="M15" s="27"/>
      <c r="N15" s="27"/>
      <c r="O15" s="27"/>
      <c r="P15" s="27"/>
    </row>
    <row r="16" spans="1:25" ht="14.4" customHeight="1">
      <c r="B16" s="18" t="s">
        <v>8</v>
      </c>
      <c r="J16" s="12"/>
    </row>
    <row r="17" spans="1:24" ht="14.4" customHeight="1">
      <c r="B17" s="18" t="s">
        <v>9</v>
      </c>
      <c r="J17" s="12"/>
      <c r="K17" s="160" t="s">
        <v>126</v>
      </c>
      <c r="M17" s="12"/>
    </row>
    <row r="18" spans="1:24" ht="15" customHeight="1">
      <c r="H18" s="24"/>
      <c r="I18" s="24"/>
      <c r="J18" s="12"/>
      <c r="K18" s="1" t="b">
        <f>ISBLANK(G22)</f>
        <v>0</v>
      </c>
      <c r="M18" s="12"/>
      <c r="V18" s="36" t="s">
        <v>74</v>
      </c>
    </row>
    <row r="19" spans="1:24" ht="27" customHeight="1">
      <c r="B19" s="20" t="s">
        <v>71</v>
      </c>
      <c r="C19" s="57">
        <f>VLOOKUP(G22,V20:W23,2,FALSE)</f>
        <v>12500</v>
      </c>
      <c r="E19" s="20" t="s">
        <v>60</v>
      </c>
      <c r="F19" s="103">
        <v>97.5</v>
      </c>
      <c r="J19" s="12"/>
      <c r="O19" s="140" t="s">
        <v>125</v>
      </c>
      <c r="V19" s="44" t="s">
        <v>19</v>
      </c>
      <c r="W19" s="61" t="s">
        <v>71</v>
      </c>
    </row>
    <row r="20" spans="1:24" s="11" customFormat="1" ht="15.75" customHeight="1">
      <c r="A20" s="1"/>
      <c r="B20" s="10" t="s">
        <v>72</v>
      </c>
      <c r="D20" s="21"/>
      <c r="E20" s="22"/>
      <c r="F20" s="23"/>
      <c r="H20" s="1"/>
      <c r="I20" s="1"/>
      <c r="J20" s="19"/>
      <c r="O20" s="161">
        <v>0.2</v>
      </c>
      <c r="V20" s="106" t="s">
        <v>41</v>
      </c>
      <c r="W20" s="110">
        <v>12500</v>
      </c>
    </row>
    <row r="21" spans="1:24" ht="21.75" customHeight="1">
      <c r="G21" s="102" t="s">
        <v>19</v>
      </c>
      <c r="J21" s="19"/>
      <c r="K21" s="11"/>
      <c r="L21" s="34"/>
      <c r="O21" s="60"/>
      <c r="P21" s="60"/>
      <c r="V21" s="107" t="s">
        <v>30</v>
      </c>
      <c r="W21" s="110">
        <v>15000</v>
      </c>
    </row>
    <row r="22" spans="1:24" ht="21.15" customHeight="1">
      <c r="A22" s="13" t="s">
        <v>73</v>
      </c>
      <c r="G22" s="123" t="s">
        <v>41</v>
      </c>
      <c r="J22" s="19"/>
      <c r="K22" s="13" t="s">
        <v>61</v>
      </c>
      <c r="N22" s="45"/>
      <c r="O22" s="12"/>
      <c r="P22" s="12"/>
      <c r="V22" s="108" t="s">
        <v>24</v>
      </c>
      <c r="W22" s="110">
        <v>10500</v>
      </c>
    </row>
    <row r="23" spans="1:24" ht="17.399999999999999" customHeight="1" thickBot="1">
      <c r="V23" s="109" t="s">
        <v>27</v>
      </c>
      <c r="W23" s="110">
        <v>13000</v>
      </c>
    </row>
    <row r="24" spans="1:24" ht="25.95" customHeight="1" thickBot="1">
      <c r="A24" s="136" t="s">
        <v>19</v>
      </c>
      <c r="B24" s="137" t="s">
        <v>10</v>
      </c>
      <c r="C24" s="138" t="s">
        <v>11</v>
      </c>
      <c r="D24" s="135" t="s">
        <v>12</v>
      </c>
      <c r="E24" s="25" t="s">
        <v>13</v>
      </c>
      <c r="F24" s="25" t="s">
        <v>14</v>
      </c>
      <c r="G24" s="25" t="s">
        <v>15</v>
      </c>
      <c r="H24" s="26" t="s">
        <v>16</v>
      </c>
      <c r="J24" s="12"/>
      <c r="K24" s="31" t="s">
        <v>19</v>
      </c>
      <c r="L24" s="31" t="s">
        <v>10</v>
      </c>
      <c r="M24" s="32" t="s">
        <v>57</v>
      </c>
      <c r="N24" s="32" t="s">
        <v>11</v>
      </c>
      <c r="O24" s="32" t="s">
        <v>123</v>
      </c>
      <c r="P24" s="32" t="s">
        <v>124</v>
      </c>
      <c r="Q24" s="32" t="s">
        <v>20</v>
      </c>
      <c r="R24" s="32" t="s">
        <v>21</v>
      </c>
    </row>
    <row r="25" spans="1:24" ht="18" customHeight="1">
      <c r="A25" s="101" t="s">
        <v>41</v>
      </c>
      <c r="B25" s="33" t="s">
        <v>49</v>
      </c>
      <c r="C25" s="104">
        <v>29250</v>
      </c>
      <c r="D25" s="113">
        <f>C25/C$50</f>
        <v>0.15982951518380395</v>
      </c>
      <c r="E25" s="142">
        <f>D25*F$12</f>
        <v>1023.7500000000001</v>
      </c>
      <c r="F25" s="143">
        <f>IF(ISBLANK(B25),0,C$15+E25)</f>
        <v>2504.02</v>
      </c>
      <c r="G25" s="143">
        <f>F25*F$15</f>
        <v>1201.9295999999999</v>
      </c>
      <c r="H25" s="144">
        <f>SUM(F25:G25)</f>
        <v>3705.9495999999999</v>
      </c>
      <c r="J25" s="12"/>
      <c r="K25" s="101" t="s">
        <v>41</v>
      </c>
      <c r="L25" s="33" t="s">
        <v>49</v>
      </c>
      <c r="M25" s="33">
        <v>300</v>
      </c>
      <c r="N25" s="104">
        <f>M25*F$19</f>
        <v>29250</v>
      </c>
      <c r="O25" s="104">
        <f t="shared" ref="O25:O48" si="0">N25*O$20</f>
        <v>5850</v>
      </c>
      <c r="P25" s="104">
        <f t="shared" ref="P25:P48" si="1">SUM(N25:O25)</f>
        <v>35100</v>
      </c>
      <c r="Q25" s="90">
        <v>16</v>
      </c>
      <c r="R25" s="105">
        <f t="shared" ref="R25:R48" si="2">N25/Q25</f>
        <v>1828.125</v>
      </c>
      <c r="T25" s="145" t="s">
        <v>128</v>
      </c>
      <c r="U25" s="145"/>
      <c r="V25" s="145"/>
      <c r="W25" s="145"/>
      <c r="X25" s="145"/>
    </row>
    <row r="26" spans="1:24" ht="18" customHeight="1">
      <c r="A26" s="101" t="s">
        <v>41</v>
      </c>
      <c r="B26" s="90" t="s">
        <v>58</v>
      </c>
      <c r="C26" s="104">
        <v>37830</v>
      </c>
      <c r="D26" s="113">
        <f t="shared" ref="D26:D49" si="3">C26/C$50</f>
        <v>0.20671283963771978</v>
      </c>
      <c r="E26" s="142">
        <f t="shared" ref="E26:E49" si="4">D26*F$12</f>
        <v>1324.0500000000002</v>
      </c>
      <c r="F26" s="143">
        <f t="shared" ref="F26:F49" si="5">IF(ISBLANK(B26),0,C$15+E26)</f>
        <v>2804.32</v>
      </c>
      <c r="G26" s="143">
        <f t="shared" ref="G26:G49" si="6">F26*F$15</f>
        <v>1346.0735999999999</v>
      </c>
      <c r="H26" s="144">
        <f t="shared" ref="H26:H49" si="7">SUM(F26:G26)</f>
        <v>4150.3936000000003</v>
      </c>
      <c r="J26" s="12"/>
      <c r="K26" s="101" t="s">
        <v>27</v>
      </c>
      <c r="L26" s="91" t="s">
        <v>35</v>
      </c>
      <c r="M26" s="33">
        <v>245</v>
      </c>
      <c r="N26" s="104">
        <f t="shared" ref="N26:N48" si="8">M26*F$19</f>
        <v>23887.5</v>
      </c>
      <c r="O26" s="104">
        <f t="shared" si="0"/>
        <v>4777.5</v>
      </c>
      <c r="P26" s="104">
        <f t="shared" si="1"/>
        <v>28665</v>
      </c>
      <c r="Q26" s="90">
        <v>13</v>
      </c>
      <c r="R26" s="105">
        <f t="shared" si="2"/>
        <v>1837.5</v>
      </c>
      <c r="S26" s="12"/>
      <c r="T26" s="145" t="s">
        <v>129</v>
      </c>
      <c r="U26" s="145"/>
      <c r="V26" s="145" t="s">
        <v>130</v>
      </c>
      <c r="W26" s="146" t="s">
        <v>131</v>
      </c>
      <c r="X26" s="145" t="s">
        <v>132</v>
      </c>
    </row>
    <row r="27" spans="1:24" ht="18" customHeight="1">
      <c r="A27" s="101" t="s">
        <v>41</v>
      </c>
      <c r="B27" s="90" t="s">
        <v>37</v>
      </c>
      <c r="C27" s="104">
        <v>26325</v>
      </c>
      <c r="D27" s="113">
        <f t="shared" si="3"/>
        <v>0.14384656366542356</v>
      </c>
      <c r="E27" s="142">
        <f t="shared" si="4"/>
        <v>921.37500000000023</v>
      </c>
      <c r="F27" s="143">
        <f t="shared" si="5"/>
        <v>2401.6450000000004</v>
      </c>
      <c r="G27" s="143">
        <f t="shared" si="6"/>
        <v>1152.7896000000001</v>
      </c>
      <c r="H27" s="144">
        <f t="shared" si="7"/>
        <v>3554.4346000000005</v>
      </c>
      <c r="J27" s="12"/>
      <c r="K27" s="101" t="s">
        <v>41</v>
      </c>
      <c r="L27" s="90" t="s">
        <v>58</v>
      </c>
      <c r="M27" s="33">
        <v>388</v>
      </c>
      <c r="N27" s="104">
        <f t="shared" si="8"/>
        <v>37830</v>
      </c>
      <c r="O27" s="104">
        <f t="shared" si="0"/>
        <v>7566</v>
      </c>
      <c r="P27" s="104">
        <f t="shared" si="1"/>
        <v>45396</v>
      </c>
      <c r="Q27" s="90">
        <v>16</v>
      </c>
      <c r="R27" s="105">
        <f t="shared" si="2"/>
        <v>2364.375</v>
      </c>
      <c r="S27" s="12"/>
    </row>
    <row r="28" spans="1:24" ht="18" customHeight="1">
      <c r="A28" s="101" t="s">
        <v>41</v>
      </c>
      <c r="B28" s="90" t="s">
        <v>53</v>
      </c>
      <c r="C28" s="104">
        <v>33150</v>
      </c>
      <c r="D28" s="113">
        <f t="shared" si="3"/>
        <v>0.18114011720831114</v>
      </c>
      <c r="E28" s="142">
        <f t="shared" si="4"/>
        <v>1160.2500000000002</v>
      </c>
      <c r="F28" s="143">
        <f t="shared" si="5"/>
        <v>2640.5200000000004</v>
      </c>
      <c r="G28" s="143">
        <f t="shared" si="6"/>
        <v>1267.4496000000001</v>
      </c>
      <c r="H28" s="144">
        <f t="shared" si="7"/>
        <v>3907.9696000000004</v>
      </c>
      <c r="J28" s="12"/>
      <c r="K28" s="101" t="s">
        <v>30</v>
      </c>
      <c r="L28" s="90" t="s">
        <v>51</v>
      </c>
      <c r="M28" s="33">
        <v>317</v>
      </c>
      <c r="N28" s="104">
        <f t="shared" si="8"/>
        <v>30907.5</v>
      </c>
      <c r="O28" s="104">
        <f t="shared" si="0"/>
        <v>6181.5</v>
      </c>
      <c r="P28" s="104">
        <f t="shared" si="1"/>
        <v>37089</v>
      </c>
      <c r="Q28" s="90">
        <v>14</v>
      </c>
      <c r="R28" s="105">
        <f t="shared" si="2"/>
        <v>2207.6785714285716</v>
      </c>
      <c r="S28" s="12"/>
    </row>
    <row r="29" spans="1:24" ht="18" customHeight="1">
      <c r="A29" s="101" t="s">
        <v>41</v>
      </c>
      <c r="B29" s="90" t="s">
        <v>42</v>
      </c>
      <c r="C29" s="104">
        <v>25350</v>
      </c>
      <c r="D29" s="113">
        <f t="shared" si="3"/>
        <v>0.13851891315929676</v>
      </c>
      <c r="E29" s="142">
        <f t="shared" si="4"/>
        <v>887.25000000000023</v>
      </c>
      <c r="F29" s="143">
        <f t="shared" si="5"/>
        <v>2367.5200000000004</v>
      </c>
      <c r="G29" s="143">
        <f t="shared" si="6"/>
        <v>1136.4096000000002</v>
      </c>
      <c r="H29" s="144">
        <f t="shared" si="7"/>
        <v>3503.9296000000004</v>
      </c>
      <c r="J29" s="28"/>
      <c r="K29" s="101" t="s">
        <v>27</v>
      </c>
      <c r="L29" s="91" t="s">
        <v>48</v>
      </c>
      <c r="M29" s="33">
        <v>298</v>
      </c>
      <c r="N29" s="104">
        <f t="shared" si="8"/>
        <v>29055</v>
      </c>
      <c r="O29" s="104">
        <f t="shared" si="0"/>
        <v>5811</v>
      </c>
      <c r="P29" s="104">
        <f t="shared" si="1"/>
        <v>34866</v>
      </c>
      <c r="Q29" s="90">
        <v>15</v>
      </c>
      <c r="R29" s="105">
        <f t="shared" si="2"/>
        <v>1937</v>
      </c>
      <c r="S29" s="28"/>
    </row>
    <row r="30" spans="1:24" ht="18" customHeight="1">
      <c r="A30" s="101" t="s">
        <v>41</v>
      </c>
      <c r="B30" s="90" t="s">
        <v>52</v>
      </c>
      <c r="C30" s="104">
        <v>31102.5</v>
      </c>
      <c r="D30" s="113">
        <f t="shared" si="3"/>
        <v>0.16995205114544487</v>
      </c>
      <c r="E30" s="142">
        <f t="shared" si="4"/>
        <v>1088.5875000000001</v>
      </c>
      <c r="F30" s="143">
        <f t="shared" si="5"/>
        <v>2568.8575000000001</v>
      </c>
      <c r="G30" s="143">
        <f t="shared" si="6"/>
        <v>1233.0516</v>
      </c>
      <c r="H30" s="144">
        <f t="shared" si="7"/>
        <v>3801.9090999999999</v>
      </c>
      <c r="J30" s="12"/>
      <c r="K30" s="101" t="s">
        <v>41</v>
      </c>
      <c r="L30" s="90" t="s">
        <v>37</v>
      </c>
      <c r="M30" s="33">
        <v>270</v>
      </c>
      <c r="N30" s="104">
        <f t="shared" si="8"/>
        <v>26325</v>
      </c>
      <c r="O30" s="104">
        <f t="shared" si="0"/>
        <v>5265</v>
      </c>
      <c r="P30" s="104">
        <f t="shared" si="1"/>
        <v>31590</v>
      </c>
      <c r="Q30" s="90">
        <v>13</v>
      </c>
      <c r="R30" s="105">
        <f t="shared" si="2"/>
        <v>2025</v>
      </c>
      <c r="S30" s="12"/>
    </row>
    <row r="31" spans="1:24" ht="18" customHeight="1">
      <c r="A31" s="101"/>
      <c r="B31" s="90"/>
      <c r="C31" s="104"/>
      <c r="D31" s="113">
        <f t="shared" si="3"/>
        <v>0</v>
      </c>
      <c r="E31" s="142">
        <f t="shared" si="4"/>
        <v>0</v>
      </c>
      <c r="F31" s="143">
        <f t="shared" si="5"/>
        <v>0</v>
      </c>
      <c r="G31" s="143">
        <f t="shared" si="6"/>
        <v>0</v>
      </c>
      <c r="H31" s="144">
        <f t="shared" si="7"/>
        <v>0</v>
      </c>
      <c r="J31" s="12"/>
      <c r="K31" s="101" t="s">
        <v>30</v>
      </c>
      <c r="L31" s="90" t="s">
        <v>39</v>
      </c>
      <c r="M31" s="33">
        <v>252</v>
      </c>
      <c r="N31" s="104">
        <f t="shared" si="8"/>
        <v>24570</v>
      </c>
      <c r="O31" s="104">
        <f t="shared" si="0"/>
        <v>4914</v>
      </c>
      <c r="P31" s="104">
        <f t="shared" si="1"/>
        <v>29484</v>
      </c>
      <c r="Q31" s="90">
        <v>16</v>
      </c>
      <c r="R31" s="105">
        <f t="shared" si="2"/>
        <v>1535.625</v>
      </c>
      <c r="S31" s="12"/>
      <c r="T31" s="12"/>
    </row>
    <row r="32" spans="1:24" ht="18" customHeight="1">
      <c r="A32" s="101"/>
      <c r="B32" s="90"/>
      <c r="C32" s="104"/>
      <c r="D32" s="113">
        <f t="shared" si="3"/>
        <v>0</v>
      </c>
      <c r="E32" s="142">
        <f t="shared" si="4"/>
        <v>0</v>
      </c>
      <c r="F32" s="143">
        <f t="shared" si="5"/>
        <v>0</v>
      </c>
      <c r="G32" s="143">
        <f t="shared" si="6"/>
        <v>0</v>
      </c>
      <c r="H32" s="144">
        <f t="shared" si="7"/>
        <v>0</v>
      </c>
      <c r="J32" s="12"/>
      <c r="K32" s="101" t="s">
        <v>24</v>
      </c>
      <c r="L32" s="90" t="s">
        <v>46</v>
      </c>
      <c r="M32" s="33">
        <v>287</v>
      </c>
      <c r="N32" s="104">
        <f t="shared" si="8"/>
        <v>27982.5</v>
      </c>
      <c r="O32" s="104">
        <f t="shared" si="0"/>
        <v>5596.5</v>
      </c>
      <c r="P32" s="104">
        <f t="shared" si="1"/>
        <v>33579</v>
      </c>
      <c r="Q32" s="90">
        <v>16</v>
      </c>
      <c r="R32" s="105">
        <f t="shared" si="2"/>
        <v>1748.90625</v>
      </c>
      <c r="S32" s="17"/>
      <c r="T32" s="17"/>
    </row>
    <row r="33" spans="1:20" ht="18" customHeight="1">
      <c r="A33" s="101"/>
      <c r="B33" s="90"/>
      <c r="C33" s="104"/>
      <c r="D33" s="113">
        <f t="shared" si="3"/>
        <v>0</v>
      </c>
      <c r="E33" s="142">
        <f t="shared" si="4"/>
        <v>0</v>
      </c>
      <c r="F33" s="143">
        <f t="shared" si="5"/>
        <v>0</v>
      </c>
      <c r="G33" s="143">
        <f t="shared" si="6"/>
        <v>0</v>
      </c>
      <c r="H33" s="144">
        <f t="shared" si="7"/>
        <v>0</v>
      </c>
      <c r="J33" s="12"/>
      <c r="K33" s="101" t="s">
        <v>24</v>
      </c>
      <c r="L33" s="90" t="s">
        <v>43</v>
      </c>
      <c r="M33" s="33">
        <v>265</v>
      </c>
      <c r="N33" s="104">
        <f t="shared" si="8"/>
        <v>25837.5</v>
      </c>
      <c r="O33" s="104">
        <f t="shared" si="0"/>
        <v>5167.5</v>
      </c>
      <c r="P33" s="104">
        <f t="shared" si="1"/>
        <v>31005</v>
      </c>
      <c r="Q33" s="90">
        <v>15</v>
      </c>
      <c r="R33" s="105">
        <f t="shared" si="2"/>
        <v>1722.5</v>
      </c>
      <c r="S33" s="5"/>
      <c r="T33" s="5"/>
    </row>
    <row r="34" spans="1:20" ht="18" customHeight="1">
      <c r="A34" s="101"/>
      <c r="B34" s="90"/>
      <c r="C34" s="104"/>
      <c r="D34" s="113">
        <f t="shared" si="3"/>
        <v>0</v>
      </c>
      <c r="E34" s="142">
        <f t="shared" si="4"/>
        <v>0</v>
      </c>
      <c r="F34" s="143">
        <f t="shared" si="5"/>
        <v>0</v>
      </c>
      <c r="G34" s="143">
        <f t="shared" si="6"/>
        <v>0</v>
      </c>
      <c r="H34" s="144">
        <f t="shared" si="7"/>
        <v>0</v>
      </c>
      <c r="J34" s="12"/>
      <c r="K34" s="101" t="s">
        <v>24</v>
      </c>
      <c r="L34" s="90" t="s">
        <v>89</v>
      </c>
      <c r="M34" s="33">
        <v>257</v>
      </c>
      <c r="N34" s="104">
        <f t="shared" si="8"/>
        <v>25057.5</v>
      </c>
      <c r="O34" s="104">
        <f t="shared" si="0"/>
        <v>5011.5</v>
      </c>
      <c r="P34" s="104">
        <f t="shared" si="1"/>
        <v>30069</v>
      </c>
      <c r="Q34" s="90">
        <v>21</v>
      </c>
      <c r="R34" s="105">
        <f t="shared" si="2"/>
        <v>1193.2142857142858</v>
      </c>
      <c r="S34" s="12"/>
      <c r="T34" s="111" t="s">
        <v>92</v>
      </c>
    </row>
    <row r="35" spans="1:20" ht="18" customHeight="1">
      <c r="A35" s="101"/>
      <c r="B35" s="91"/>
      <c r="C35" s="104"/>
      <c r="D35" s="113">
        <f t="shared" si="3"/>
        <v>0</v>
      </c>
      <c r="E35" s="142">
        <f t="shared" si="4"/>
        <v>0</v>
      </c>
      <c r="F35" s="143">
        <f t="shared" si="5"/>
        <v>0</v>
      </c>
      <c r="G35" s="143">
        <f t="shared" si="6"/>
        <v>0</v>
      </c>
      <c r="H35" s="144">
        <f t="shared" si="7"/>
        <v>0</v>
      </c>
      <c r="J35" s="12"/>
      <c r="K35" s="101" t="s">
        <v>27</v>
      </c>
      <c r="L35" s="91" t="s">
        <v>28</v>
      </c>
      <c r="M35" s="33">
        <v>219</v>
      </c>
      <c r="N35" s="104">
        <f t="shared" si="8"/>
        <v>21352.5</v>
      </c>
      <c r="O35" s="104">
        <f t="shared" si="0"/>
        <v>4270.5</v>
      </c>
      <c r="P35" s="104">
        <f t="shared" si="1"/>
        <v>25623</v>
      </c>
      <c r="Q35" s="90">
        <v>12</v>
      </c>
      <c r="R35" s="105">
        <f t="shared" si="2"/>
        <v>1779.375</v>
      </c>
      <c r="S35" s="12"/>
      <c r="T35" s="12"/>
    </row>
    <row r="36" spans="1:20" ht="18" customHeight="1">
      <c r="A36" s="101"/>
      <c r="B36" s="90"/>
      <c r="C36" s="104"/>
      <c r="D36" s="113">
        <f t="shared" si="3"/>
        <v>0</v>
      </c>
      <c r="E36" s="142">
        <f t="shared" si="4"/>
        <v>0</v>
      </c>
      <c r="F36" s="143">
        <f t="shared" si="5"/>
        <v>0</v>
      </c>
      <c r="G36" s="143">
        <f t="shared" si="6"/>
        <v>0</v>
      </c>
      <c r="H36" s="144">
        <f t="shared" si="7"/>
        <v>0</v>
      </c>
      <c r="J36" s="12"/>
      <c r="K36" s="101" t="s">
        <v>24</v>
      </c>
      <c r="L36" s="90" t="s">
        <v>50</v>
      </c>
      <c r="M36" s="33">
        <v>315</v>
      </c>
      <c r="N36" s="104">
        <f t="shared" si="8"/>
        <v>30712.5</v>
      </c>
      <c r="O36" s="104">
        <f t="shared" si="0"/>
        <v>6142.5</v>
      </c>
      <c r="P36" s="104">
        <f t="shared" si="1"/>
        <v>36855</v>
      </c>
      <c r="Q36" s="90">
        <v>19</v>
      </c>
      <c r="R36" s="105">
        <f t="shared" si="2"/>
        <v>1616.4473684210527</v>
      </c>
      <c r="S36" s="12"/>
      <c r="T36" s="12"/>
    </row>
    <row r="37" spans="1:20" ht="18" customHeight="1">
      <c r="A37" s="101"/>
      <c r="B37" s="90"/>
      <c r="C37" s="104"/>
      <c r="D37" s="113">
        <f t="shared" si="3"/>
        <v>0</v>
      </c>
      <c r="E37" s="142">
        <f t="shared" si="4"/>
        <v>0</v>
      </c>
      <c r="F37" s="143">
        <f t="shared" si="5"/>
        <v>0</v>
      </c>
      <c r="G37" s="143">
        <f t="shared" si="6"/>
        <v>0</v>
      </c>
      <c r="H37" s="144">
        <f t="shared" si="7"/>
        <v>0</v>
      </c>
      <c r="J37" s="12"/>
      <c r="K37" s="101" t="s">
        <v>41</v>
      </c>
      <c r="L37" s="90" t="s">
        <v>53</v>
      </c>
      <c r="M37" s="33">
        <v>340</v>
      </c>
      <c r="N37" s="104">
        <f t="shared" si="8"/>
        <v>33150</v>
      </c>
      <c r="O37" s="104">
        <f t="shared" si="0"/>
        <v>6630</v>
      </c>
      <c r="P37" s="104">
        <f t="shared" si="1"/>
        <v>39780</v>
      </c>
      <c r="Q37" s="90">
        <v>18</v>
      </c>
      <c r="R37" s="105">
        <f t="shared" si="2"/>
        <v>1841.6666666666667</v>
      </c>
      <c r="S37" s="12"/>
      <c r="T37" s="12"/>
    </row>
    <row r="38" spans="1:20" ht="18" customHeight="1">
      <c r="A38" s="101"/>
      <c r="B38" s="90"/>
      <c r="C38" s="104"/>
      <c r="D38" s="113">
        <f t="shared" si="3"/>
        <v>0</v>
      </c>
      <c r="E38" s="142">
        <f t="shared" si="4"/>
        <v>0</v>
      </c>
      <c r="F38" s="143">
        <f t="shared" si="5"/>
        <v>0</v>
      </c>
      <c r="G38" s="143">
        <f t="shared" si="6"/>
        <v>0</v>
      </c>
      <c r="H38" s="144">
        <f t="shared" si="7"/>
        <v>0</v>
      </c>
      <c r="J38" s="12"/>
      <c r="K38" s="101" t="s">
        <v>27</v>
      </c>
      <c r="L38" s="90" t="s">
        <v>94</v>
      </c>
      <c r="M38" s="33">
        <v>89</v>
      </c>
      <c r="N38" s="104">
        <f t="shared" si="8"/>
        <v>8677.5</v>
      </c>
      <c r="O38" s="104">
        <f t="shared" si="0"/>
        <v>1735.5</v>
      </c>
      <c r="P38" s="104">
        <f t="shared" si="1"/>
        <v>10413</v>
      </c>
      <c r="Q38" s="90">
        <v>7</v>
      </c>
      <c r="R38" s="105">
        <f t="shared" si="2"/>
        <v>1239.6428571428571</v>
      </c>
    </row>
    <row r="39" spans="1:20" ht="18" customHeight="1">
      <c r="A39" s="101"/>
      <c r="B39" s="91"/>
      <c r="C39" s="104"/>
      <c r="D39" s="113">
        <f t="shared" si="3"/>
        <v>0</v>
      </c>
      <c r="E39" s="142">
        <f t="shared" si="4"/>
        <v>0</v>
      </c>
      <c r="F39" s="143">
        <f t="shared" si="5"/>
        <v>0</v>
      </c>
      <c r="G39" s="143">
        <f t="shared" si="6"/>
        <v>0</v>
      </c>
      <c r="H39" s="144">
        <f t="shared" si="7"/>
        <v>0</v>
      </c>
      <c r="J39" s="12"/>
      <c r="K39" s="101" t="s">
        <v>27</v>
      </c>
      <c r="L39" s="91" t="s">
        <v>59</v>
      </c>
      <c r="M39" s="33">
        <v>251</v>
      </c>
      <c r="N39" s="104">
        <f t="shared" si="8"/>
        <v>24472.5</v>
      </c>
      <c r="O39" s="104">
        <f t="shared" si="0"/>
        <v>4894.5</v>
      </c>
      <c r="P39" s="104">
        <f t="shared" si="1"/>
        <v>29367</v>
      </c>
      <c r="Q39" s="90">
        <v>12</v>
      </c>
      <c r="R39" s="105">
        <f t="shared" si="2"/>
        <v>2039.375</v>
      </c>
    </row>
    <row r="40" spans="1:20" ht="18" customHeight="1">
      <c r="A40" s="101"/>
      <c r="B40" s="90"/>
      <c r="C40" s="104"/>
      <c r="D40" s="113">
        <f t="shared" si="3"/>
        <v>0</v>
      </c>
      <c r="E40" s="142">
        <f t="shared" si="4"/>
        <v>0</v>
      </c>
      <c r="F40" s="143">
        <f t="shared" si="5"/>
        <v>0</v>
      </c>
      <c r="G40" s="143">
        <f t="shared" si="6"/>
        <v>0</v>
      </c>
      <c r="H40" s="144">
        <f t="shared" si="7"/>
        <v>0</v>
      </c>
      <c r="J40" s="12"/>
      <c r="K40" s="101" t="s">
        <v>41</v>
      </c>
      <c r="L40" s="90" t="s">
        <v>42</v>
      </c>
      <c r="M40" s="33">
        <v>260</v>
      </c>
      <c r="N40" s="104">
        <f t="shared" si="8"/>
        <v>25350</v>
      </c>
      <c r="O40" s="104">
        <f t="shared" si="0"/>
        <v>5070</v>
      </c>
      <c r="P40" s="104">
        <f t="shared" si="1"/>
        <v>30420</v>
      </c>
      <c r="Q40" s="90">
        <v>12</v>
      </c>
      <c r="R40" s="105">
        <f t="shared" si="2"/>
        <v>2112.5</v>
      </c>
      <c r="S40" s="5"/>
      <c r="T40" s="5"/>
    </row>
    <row r="41" spans="1:20" s="24" customFormat="1" ht="18" customHeight="1">
      <c r="A41" s="101"/>
      <c r="B41" s="90"/>
      <c r="C41" s="104"/>
      <c r="D41" s="113">
        <f t="shared" si="3"/>
        <v>0</v>
      </c>
      <c r="E41" s="142">
        <f t="shared" si="4"/>
        <v>0</v>
      </c>
      <c r="F41" s="143">
        <f t="shared" si="5"/>
        <v>0</v>
      </c>
      <c r="G41" s="143">
        <f t="shared" si="6"/>
        <v>0</v>
      </c>
      <c r="H41" s="144">
        <f t="shared" si="7"/>
        <v>0</v>
      </c>
      <c r="I41" s="1"/>
      <c r="J41" s="12"/>
      <c r="K41" s="101" t="s">
        <v>30</v>
      </c>
      <c r="L41" s="90" t="s">
        <v>47</v>
      </c>
      <c r="M41" s="33">
        <v>288</v>
      </c>
      <c r="N41" s="104">
        <f t="shared" si="8"/>
        <v>28080</v>
      </c>
      <c r="O41" s="104">
        <f t="shared" si="0"/>
        <v>5616</v>
      </c>
      <c r="P41" s="104">
        <f t="shared" si="1"/>
        <v>33696</v>
      </c>
      <c r="Q41" s="90">
        <v>13</v>
      </c>
      <c r="R41" s="105">
        <f t="shared" si="2"/>
        <v>2160</v>
      </c>
      <c r="S41" s="12"/>
      <c r="T41" s="12"/>
    </row>
    <row r="42" spans="1:20" s="24" customFormat="1" ht="18" customHeight="1">
      <c r="A42" s="101"/>
      <c r="B42" s="90"/>
      <c r="C42" s="104"/>
      <c r="D42" s="113">
        <f t="shared" si="3"/>
        <v>0</v>
      </c>
      <c r="E42" s="142">
        <f t="shared" si="4"/>
        <v>0</v>
      </c>
      <c r="F42" s="143">
        <f t="shared" si="5"/>
        <v>0</v>
      </c>
      <c r="G42" s="143">
        <f t="shared" si="6"/>
        <v>0</v>
      </c>
      <c r="H42" s="144">
        <f t="shared" si="7"/>
        <v>0</v>
      </c>
      <c r="I42" s="1"/>
      <c r="J42" s="12"/>
      <c r="K42" s="101" t="s">
        <v>30</v>
      </c>
      <c r="L42" s="90" t="s">
        <v>44</v>
      </c>
      <c r="M42" s="33">
        <v>280</v>
      </c>
      <c r="N42" s="104">
        <f t="shared" si="8"/>
        <v>27300</v>
      </c>
      <c r="O42" s="104">
        <f t="shared" si="0"/>
        <v>5460</v>
      </c>
      <c r="P42" s="104">
        <f t="shared" si="1"/>
        <v>32760</v>
      </c>
      <c r="Q42" s="90">
        <v>14</v>
      </c>
      <c r="R42" s="105">
        <f t="shared" si="2"/>
        <v>1950</v>
      </c>
      <c r="S42" s="12"/>
      <c r="T42" s="12"/>
    </row>
    <row r="43" spans="1:20" s="24" customFormat="1" ht="18" customHeight="1">
      <c r="A43" s="101"/>
      <c r="B43" s="90"/>
      <c r="C43" s="104"/>
      <c r="D43" s="113">
        <f t="shared" si="3"/>
        <v>0</v>
      </c>
      <c r="E43" s="142">
        <f t="shared" si="4"/>
        <v>0</v>
      </c>
      <c r="F43" s="143">
        <f t="shared" si="5"/>
        <v>0</v>
      </c>
      <c r="G43" s="143">
        <f t="shared" si="6"/>
        <v>0</v>
      </c>
      <c r="H43" s="144">
        <f t="shared" si="7"/>
        <v>0</v>
      </c>
      <c r="I43" s="1"/>
      <c r="J43" s="12"/>
      <c r="K43" s="101" t="s">
        <v>30</v>
      </c>
      <c r="L43" s="90" t="s">
        <v>31</v>
      </c>
      <c r="M43" s="33">
        <v>231</v>
      </c>
      <c r="N43" s="104">
        <f t="shared" si="8"/>
        <v>22522.5</v>
      </c>
      <c r="O43" s="104">
        <f t="shared" si="0"/>
        <v>4504.5</v>
      </c>
      <c r="P43" s="104">
        <f t="shared" si="1"/>
        <v>27027</v>
      </c>
      <c r="Q43" s="90">
        <v>15</v>
      </c>
      <c r="R43" s="105">
        <f t="shared" si="2"/>
        <v>1501.5</v>
      </c>
      <c r="S43" s="12"/>
      <c r="T43" s="12"/>
    </row>
    <row r="44" spans="1:20" s="24" customFormat="1" ht="18" customHeight="1">
      <c r="A44" s="101"/>
      <c r="B44" s="90"/>
      <c r="C44" s="104"/>
      <c r="D44" s="113">
        <f t="shared" si="3"/>
        <v>0</v>
      </c>
      <c r="E44" s="142">
        <f t="shared" si="4"/>
        <v>0</v>
      </c>
      <c r="F44" s="143">
        <f t="shared" si="5"/>
        <v>0</v>
      </c>
      <c r="G44" s="143">
        <f t="shared" si="6"/>
        <v>0</v>
      </c>
      <c r="H44" s="144">
        <f t="shared" si="7"/>
        <v>0</v>
      </c>
      <c r="I44" s="1"/>
      <c r="J44" s="12"/>
      <c r="K44" s="101" t="s">
        <v>24</v>
      </c>
      <c r="L44" s="90" t="s">
        <v>93</v>
      </c>
      <c r="M44" s="33">
        <v>1</v>
      </c>
      <c r="N44" s="104">
        <f t="shared" si="8"/>
        <v>97.5</v>
      </c>
      <c r="O44" s="104">
        <f t="shared" si="0"/>
        <v>19.5</v>
      </c>
      <c r="P44" s="104">
        <f t="shared" si="1"/>
        <v>117</v>
      </c>
      <c r="Q44" s="90">
        <v>1</v>
      </c>
      <c r="R44" s="105">
        <f t="shared" si="2"/>
        <v>97.5</v>
      </c>
      <c r="S44" s="12"/>
      <c r="T44" s="12"/>
    </row>
    <row r="45" spans="1:20" s="24" customFormat="1" ht="18" customHeight="1">
      <c r="A45" s="101"/>
      <c r="B45" s="91"/>
      <c r="C45" s="104"/>
      <c r="D45" s="113">
        <f t="shared" si="3"/>
        <v>0</v>
      </c>
      <c r="E45" s="142">
        <f t="shared" si="4"/>
        <v>0</v>
      </c>
      <c r="F45" s="143">
        <f t="shared" si="5"/>
        <v>0</v>
      </c>
      <c r="G45" s="143">
        <f t="shared" si="6"/>
        <v>0</v>
      </c>
      <c r="H45" s="144">
        <f t="shared" si="7"/>
        <v>0</v>
      </c>
      <c r="I45" s="1"/>
      <c r="J45" s="12"/>
      <c r="K45" s="101" t="s">
        <v>27</v>
      </c>
      <c r="L45" s="91" t="s">
        <v>45</v>
      </c>
      <c r="M45" s="33">
        <v>283</v>
      </c>
      <c r="N45" s="104">
        <f t="shared" si="8"/>
        <v>27592.5</v>
      </c>
      <c r="O45" s="104">
        <f t="shared" si="0"/>
        <v>5518.5</v>
      </c>
      <c r="P45" s="104">
        <f t="shared" si="1"/>
        <v>33111</v>
      </c>
      <c r="Q45" s="90">
        <v>15</v>
      </c>
      <c r="R45" s="105">
        <f t="shared" si="2"/>
        <v>1839.5</v>
      </c>
      <c r="S45" s="12"/>
      <c r="T45" s="12"/>
    </row>
    <row r="46" spans="1:20" s="24" customFormat="1" ht="18" customHeight="1">
      <c r="A46" s="101"/>
      <c r="B46" s="90"/>
      <c r="C46" s="104"/>
      <c r="D46" s="113">
        <f t="shared" si="3"/>
        <v>0</v>
      </c>
      <c r="E46" s="142">
        <f t="shared" si="4"/>
        <v>0</v>
      </c>
      <c r="F46" s="143">
        <f t="shared" si="5"/>
        <v>0</v>
      </c>
      <c r="G46" s="143">
        <f t="shared" si="6"/>
        <v>0</v>
      </c>
      <c r="H46" s="144">
        <f t="shared" si="7"/>
        <v>0</v>
      </c>
      <c r="I46" s="1"/>
      <c r="J46" s="12"/>
      <c r="K46" s="101" t="s">
        <v>41</v>
      </c>
      <c r="L46" s="90" t="s">
        <v>52</v>
      </c>
      <c r="M46" s="33">
        <v>319</v>
      </c>
      <c r="N46" s="104">
        <f t="shared" si="8"/>
        <v>31102.5</v>
      </c>
      <c r="O46" s="104">
        <f t="shared" si="0"/>
        <v>6220.5</v>
      </c>
      <c r="P46" s="104">
        <f t="shared" si="1"/>
        <v>37323</v>
      </c>
      <c r="Q46" s="90">
        <v>16</v>
      </c>
      <c r="R46" s="105">
        <f t="shared" si="2"/>
        <v>1943.90625</v>
      </c>
      <c r="S46" s="12"/>
      <c r="T46" s="12"/>
    </row>
    <row r="47" spans="1:20" s="24" customFormat="1" ht="18" customHeight="1">
      <c r="A47" s="101"/>
      <c r="B47" s="90"/>
      <c r="C47" s="104"/>
      <c r="D47" s="113">
        <f t="shared" si="3"/>
        <v>0</v>
      </c>
      <c r="E47" s="142">
        <f t="shared" si="4"/>
        <v>0</v>
      </c>
      <c r="F47" s="143">
        <f t="shared" si="5"/>
        <v>0</v>
      </c>
      <c r="G47" s="143">
        <f t="shared" si="6"/>
        <v>0</v>
      </c>
      <c r="H47" s="144">
        <f t="shared" si="7"/>
        <v>0</v>
      </c>
      <c r="I47" s="1"/>
      <c r="J47" s="17"/>
      <c r="K47" s="101" t="s">
        <v>24</v>
      </c>
      <c r="L47" s="90" t="s">
        <v>25</v>
      </c>
      <c r="M47" s="33">
        <v>211</v>
      </c>
      <c r="N47" s="104">
        <f t="shared" si="8"/>
        <v>20572.5</v>
      </c>
      <c r="O47" s="104">
        <f t="shared" si="0"/>
        <v>4114.5</v>
      </c>
      <c r="P47" s="104">
        <f t="shared" si="1"/>
        <v>24687</v>
      </c>
      <c r="Q47" s="90">
        <v>10</v>
      </c>
      <c r="R47" s="105">
        <f t="shared" si="2"/>
        <v>2057.25</v>
      </c>
      <c r="S47" s="12"/>
      <c r="T47" s="12"/>
    </row>
    <row r="48" spans="1:20" s="24" customFormat="1" ht="18" customHeight="1">
      <c r="A48" s="101"/>
      <c r="B48" s="90"/>
      <c r="C48" s="104"/>
      <c r="D48" s="113">
        <f t="shared" si="3"/>
        <v>0</v>
      </c>
      <c r="E48" s="142">
        <f t="shared" si="4"/>
        <v>0</v>
      </c>
      <c r="F48" s="143">
        <f t="shared" si="5"/>
        <v>0</v>
      </c>
      <c r="G48" s="143">
        <f t="shared" si="6"/>
        <v>0</v>
      </c>
      <c r="H48" s="144">
        <f t="shared" si="7"/>
        <v>0</v>
      </c>
      <c r="I48" s="1"/>
      <c r="J48" s="5"/>
      <c r="K48" s="101" t="s">
        <v>30</v>
      </c>
      <c r="L48" s="90" t="s">
        <v>33</v>
      </c>
      <c r="M48" s="33">
        <v>241</v>
      </c>
      <c r="N48" s="104">
        <f t="shared" si="8"/>
        <v>23497.5</v>
      </c>
      <c r="O48" s="104">
        <f t="shared" si="0"/>
        <v>4699.5</v>
      </c>
      <c r="P48" s="104">
        <f t="shared" si="1"/>
        <v>28197</v>
      </c>
      <c r="Q48" s="90">
        <v>15</v>
      </c>
      <c r="R48" s="105">
        <f t="shared" si="2"/>
        <v>1566.5</v>
      </c>
      <c r="S48" s="12"/>
    </row>
    <row r="49" spans="1:25" s="24" customFormat="1" ht="18" customHeight="1" thickBot="1">
      <c r="A49" s="101"/>
      <c r="B49" s="90"/>
      <c r="C49" s="104"/>
      <c r="D49" s="113">
        <f t="shared" si="3"/>
        <v>0</v>
      </c>
      <c r="E49" s="142">
        <f t="shared" si="4"/>
        <v>0</v>
      </c>
      <c r="F49" s="143">
        <f t="shared" si="5"/>
        <v>0</v>
      </c>
      <c r="G49" s="143">
        <f t="shared" si="6"/>
        <v>0</v>
      </c>
      <c r="H49" s="144">
        <f t="shared" si="7"/>
        <v>0</v>
      </c>
      <c r="I49" s="1"/>
      <c r="J49" s="12"/>
      <c r="P49" s="104"/>
      <c r="W49" s="130" t="s">
        <v>110</v>
      </c>
    </row>
    <row r="50" spans="1:25" s="24" customFormat="1" ht="31.5" customHeight="1" thickBot="1">
      <c r="A50" s="37" t="s">
        <v>95</v>
      </c>
      <c r="B50" s="139">
        <f>DCOUNTA(base_de_données,L24,_xlnm.Criteria)</f>
        <v>6</v>
      </c>
      <c r="C50" s="112">
        <f>SUM(C25:C49)</f>
        <v>183007.5</v>
      </c>
      <c r="D50" s="114">
        <f>SUM(D25:D49)</f>
        <v>1</v>
      </c>
      <c r="E50" s="127">
        <f t="shared" ref="E50:H50" si="9">SUM(E25:E49)</f>
        <v>6405.2625000000007</v>
      </c>
      <c r="F50" s="127">
        <f t="shared" si="9"/>
        <v>15286.882500000002</v>
      </c>
      <c r="G50" s="127">
        <f t="shared" si="9"/>
        <v>7337.7035999999998</v>
      </c>
      <c r="H50" s="127">
        <f t="shared" si="9"/>
        <v>22624.5861</v>
      </c>
      <c r="I50" s="1"/>
      <c r="J50" s="12"/>
    </row>
    <row r="51" spans="1:25" s="24" customFormat="1" ht="21.15" customHeight="1">
      <c r="A51" s="1"/>
      <c r="B51" s="1"/>
      <c r="C51" s="1"/>
      <c r="D51" s="1" t="s">
        <v>127</v>
      </c>
      <c r="E51" s="1" t="b">
        <f>E50=F12</f>
        <v>1</v>
      </c>
      <c r="F51" s="1"/>
      <c r="G51" s="1"/>
      <c r="H51" s="1"/>
      <c r="I51" s="1"/>
      <c r="J51" s="12"/>
      <c r="P51" s="5"/>
      <c r="Q51" s="5"/>
    </row>
    <row r="52" spans="1:25" s="24" customFormat="1" ht="25.5" customHeight="1">
      <c r="E52" s="1"/>
      <c r="F52" s="1"/>
      <c r="G52" s="1"/>
      <c r="H52" s="1"/>
      <c r="I52" s="1"/>
      <c r="J52" s="12"/>
      <c r="K52" s="1"/>
      <c r="P52" s="12"/>
      <c r="Q52" s="12"/>
    </row>
    <row r="53" spans="1:25" s="24" customFormat="1" ht="25.5" customHeight="1">
      <c r="A53" s="39" t="s">
        <v>29</v>
      </c>
      <c r="B53" s="128">
        <v>0.7</v>
      </c>
      <c r="C53" s="89" t="s">
        <v>75</v>
      </c>
      <c r="D53" s="58">
        <v>0.33329999999999999</v>
      </c>
      <c r="E53" s="1"/>
      <c r="F53" s="1"/>
      <c r="G53" s="1"/>
      <c r="H53" s="1"/>
      <c r="I53" s="1"/>
      <c r="J53" s="1"/>
      <c r="P53" s="35"/>
      <c r="Q53" s="35"/>
    </row>
    <row r="54" spans="1:25" s="24" customFormat="1" ht="25.5" customHeight="1" thickBot="1">
      <c r="A54" s="1"/>
      <c r="B54" s="1"/>
      <c r="C54" s="1"/>
      <c r="D54" s="92"/>
      <c r="E54" s="1"/>
      <c r="F54" s="1"/>
      <c r="G54" s="1"/>
      <c r="I54" s="1"/>
      <c r="J54" s="1"/>
    </row>
    <row r="55" spans="1:25" s="24" customFormat="1" ht="25.5" customHeight="1" thickBot="1">
      <c r="A55" s="63" t="s">
        <v>76</v>
      </c>
      <c r="B55" s="64"/>
      <c r="C55" s="30"/>
      <c r="D55" s="65"/>
      <c r="E55" s="63" t="s">
        <v>77</v>
      </c>
      <c r="F55" s="64"/>
      <c r="G55" s="30"/>
      <c r="I55" s="1"/>
      <c r="J55" s="5"/>
      <c r="P55" s="5"/>
      <c r="Q55" s="5"/>
    </row>
    <row r="56" spans="1:25" s="24" customFormat="1" ht="25.5" customHeight="1" thickBot="1">
      <c r="A56" s="66"/>
      <c r="B56" s="67" t="s">
        <v>22</v>
      </c>
      <c r="C56" s="68" t="s">
        <v>23</v>
      </c>
      <c r="D56" s="1"/>
      <c r="E56" s="66"/>
      <c r="F56" s="67" t="s">
        <v>22</v>
      </c>
      <c r="G56" s="68" t="s">
        <v>23</v>
      </c>
      <c r="J56" s="12"/>
      <c r="P56" s="12"/>
      <c r="Q56" s="12"/>
    </row>
    <row r="57" spans="1:25" s="24" customFormat="1" ht="25.5" customHeight="1">
      <c r="A57" s="38" t="s">
        <v>26</v>
      </c>
      <c r="B57" s="147">
        <f>C57/C$57</f>
        <v>1</v>
      </c>
      <c r="C57" s="152">
        <f>C50</f>
        <v>183007.5</v>
      </c>
      <c r="D57" s="1"/>
      <c r="E57" s="38"/>
      <c r="F57" s="93"/>
      <c r="G57" s="41"/>
      <c r="J57" s="12"/>
      <c r="P57" s="35"/>
      <c r="Q57" s="35"/>
    </row>
    <row r="58" spans="1:25" s="24" customFormat="1" ht="25.5" customHeight="1">
      <c r="A58" s="39" t="s">
        <v>29</v>
      </c>
      <c r="B58" s="148">
        <f t="shared" ref="B58:B65" si="10">C58/C$57</f>
        <v>0.7</v>
      </c>
      <c r="C58" s="153">
        <f>C57*B53</f>
        <v>128105.24999999999</v>
      </c>
      <c r="D58" s="1"/>
      <c r="E58" s="39"/>
      <c r="F58" s="94"/>
      <c r="G58" s="42"/>
      <c r="J58" s="12"/>
      <c r="P58" s="35"/>
      <c r="Q58" s="35"/>
    </row>
    <row r="59" spans="1:25" s="24" customFormat="1" ht="25.5" customHeight="1">
      <c r="A59" s="39" t="s">
        <v>32</v>
      </c>
      <c r="B59" s="148">
        <f t="shared" si="10"/>
        <v>0.3000000000000001</v>
      </c>
      <c r="C59" s="153">
        <f>C57-C58</f>
        <v>54902.250000000015</v>
      </c>
      <c r="E59" s="39"/>
      <c r="F59" s="94"/>
      <c r="G59" s="42"/>
      <c r="J59" s="12"/>
      <c r="P59" s="12"/>
      <c r="Q59" s="12"/>
    </row>
    <row r="60" spans="1:25" ht="29.25" customHeight="1">
      <c r="A60" s="39" t="s">
        <v>34</v>
      </c>
      <c r="B60" s="148">
        <f t="shared" si="10"/>
        <v>0.12362655137084545</v>
      </c>
      <c r="C60" s="153">
        <f>H50</f>
        <v>22624.5861</v>
      </c>
      <c r="D60" s="24"/>
      <c r="E60" s="39"/>
      <c r="F60" s="94"/>
      <c r="G60" s="42"/>
      <c r="H60" s="70"/>
      <c r="I60" s="24"/>
      <c r="J60" s="12"/>
      <c r="K60" s="24"/>
      <c r="L60" s="24"/>
      <c r="M60" s="24"/>
      <c r="N60" s="24"/>
      <c r="O60" s="24"/>
      <c r="P60" s="12"/>
      <c r="Q60" s="12"/>
      <c r="S60" s="24"/>
      <c r="T60" s="24"/>
      <c r="U60" s="24"/>
      <c r="V60" s="24"/>
      <c r="W60" s="24"/>
      <c r="X60" s="130" t="s">
        <v>112</v>
      </c>
      <c r="Y60" s="24"/>
    </row>
    <row r="61" spans="1:25" ht="25.2">
      <c r="A61" s="69" t="s">
        <v>36</v>
      </c>
      <c r="B61" s="148">
        <f t="shared" si="10"/>
        <v>0.17637344862915463</v>
      </c>
      <c r="C61" s="154">
        <f>C59-C60</f>
        <v>32277.663900000014</v>
      </c>
      <c r="D61" s="24"/>
      <c r="E61" s="69"/>
      <c r="F61" s="94"/>
      <c r="G61" s="95"/>
      <c r="H61" s="24"/>
      <c r="J61" s="12"/>
      <c r="S61" s="24"/>
      <c r="T61" s="24"/>
      <c r="U61" s="24"/>
      <c r="V61" s="24"/>
      <c r="W61" s="24"/>
      <c r="X61" s="24"/>
      <c r="Y61" s="24"/>
    </row>
    <row r="62" spans="1:25" ht="23.25" customHeight="1">
      <c r="A62" s="39" t="s">
        <v>38</v>
      </c>
      <c r="B62" s="148">
        <f t="shared" si="10"/>
        <v>6.8303211617010237E-2</v>
      </c>
      <c r="C62" s="155">
        <f>W20</f>
        <v>12500</v>
      </c>
      <c r="D62" s="24"/>
      <c r="E62" s="39"/>
      <c r="F62" s="94"/>
      <c r="G62" s="96"/>
      <c r="H62" s="24"/>
      <c r="I62" s="24"/>
      <c r="J62" s="12"/>
      <c r="S62" s="24"/>
      <c r="T62" s="24"/>
      <c r="U62" s="24"/>
      <c r="V62" s="24"/>
      <c r="W62" s="24"/>
      <c r="X62" s="24"/>
      <c r="Y62" s="24"/>
    </row>
    <row r="63" spans="1:25" ht="25.2" customHeight="1" thickBot="1">
      <c r="A63" s="40" t="s">
        <v>40</v>
      </c>
      <c r="B63" s="149">
        <f t="shared" si="10"/>
        <v>0.10807023701214438</v>
      </c>
      <c r="C63" s="156">
        <f>C61-C62</f>
        <v>19777.663900000014</v>
      </c>
      <c r="D63" s="24"/>
      <c r="E63" s="40"/>
      <c r="F63" s="97"/>
      <c r="G63" s="97"/>
      <c r="H63" s="24"/>
      <c r="I63" s="24"/>
      <c r="J63" s="12"/>
      <c r="S63" s="24"/>
      <c r="T63" s="24"/>
      <c r="U63" s="24"/>
      <c r="V63" s="24"/>
      <c r="W63" s="24"/>
      <c r="X63" s="24"/>
      <c r="Y63" s="24"/>
    </row>
    <row r="64" spans="1:25" ht="21.6" customHeight="1">
      <c r="A64" s="39" t="s">
        <v>78</v>
      </c>
      <c r="B64" s="150">
        <f t="shared" si="10"/>
        <v>3.601980999614772E-2</v>
      </c>
      <c r="C64" s="157">
        <f>C63*D53</f>
        <v>6591.8953778700043</v>
      </c>
      <c r="D64" s="24"/>
      <c r="E64" s="39"/>
      <c r="F64" s="98"/>
      <c r="G64" s="99"/>
      <c r="H64" s="24"/>
      <c r="I64" s="24"/>
      <c r="J64" s="12"/>
      <c r="L64" s="24"/>
      <c r="M64" s="24"/>
      <c r="S64" s="24"/>
      <c r="T64" s="24"/>
      <c r="U64" s="24"/>
      <c r="V64" s="24"/>
      <c r="W64" s="24"/>
      <c r="X64" s="24"/>
      <c r="Y64" s="24"/>
    </row>
    <row r="65" spans="1:25" ht="25.8" thickBot="1">
      <c r="A65" s="40" t="s">
        <v>79</v>
      </c>
      <c r="B65" s="151">
        <f t="shared" si="10"/>
        <v>7.2050427015996663E-2</v>
      </c>
      <c r="C65" s="158">
        <f>C63-C64</f>
        <v>13185.768522130009</v>
      </c>
      <c r="D65" s="24"/>
      <c r="E65" s="40"/>
      <c r="F65" s="100"/>
      <c r="G65" s="43"/>
      <c r="H65" s="24"/>
      <c r="I65" s="24"/>
      <c r="J65" s="12"/>
      <c r="L65" s="24"/>
      <c r="M65" s="24"/>
      <c r="S65" s="24"/>
      <c r="T65" s="24"/>
      <c r="U65" s="24"/>
      <c r="V65" s="24"/>
      <c r="W65" s="24"/>
      <c r="X65" s="24"/>
      <c r="Y65" s="24"/>
    </row>
    <row r="66" spans="1:25">
      <c r="A66" s="24"/>
      <c r="B66" s="24"/>
      <c r="C66" s="24"/>
      <c r="D66" s="24"/>
      <c r="E66" s="24"/>
      <c r="F66" s="24"/>
      <c r="G66" s="24"/>
      <c r="H66" s="24"/>
      <c r="I66" s="24"/>
      <c r="J66" s="12"/>
    </row>
    <row r="67" spans="1:25" ht="15.6">
      <c r="A67" s="164" t="s">
        <v>80</v>
      </c>
      <c r="B67" s="165"/>
      <c r="C67" s="159" t="s">
        <v>133</v>
      </c>
      <c r="E67" s="24"/>
      <c r="G67" s="24"/>
      <c r="H67" s="73" t="s">
        <v>82</v>
      </c>
      <c r="I67" s="65" t="s">
        <v>83</v>
      </c>
      <c r="J67" s="12"/>
    </row>
    <row r="68" spans="1:25" ht="13.2" thickBot="1">
      <c r="H68" s="74"/>
      <c r="I68" s="75"/>
      <c r="J68" s="12"/>
    </row>
    <row r="69" spans="1:25" ht="19.2" customHeight="1" thickBot="1">
      <c r="A69" s="34" t="s">
        <v>81</v>
      </c>
      <c r="B69" s="72"/>
      <c r="C69" s="71"/>
      <c r="F69" s="72"/>
      <c r="G69" s="24"/>
      <c r="H69" s="24"/>
      <c r="I69" s="24"/>
      <c r="J69" s="24"/>
    </row>
    <row r="70" spans="1:25" ht="20.25" customHeight="1" thickBot="1">
      <c r="A70" s="24"/>
      <c r="B70" s="72"/>
      <c r="C70" s="71"/>
      <c r="D70" s="24"/>
      <c r="E70" s="24"/>
      <c r="F70" s="72"/>
      <c r="H70" s="65"/>
    </row>
    <row r="71" spans="1:25" ht="19.2" customHeight="1">
      <c r="A71" s="24"/>
      <c r="B71" s="24"/>
      <c r="C71" s="24"/>
      <c r="D71" s="24"/>
      <c r="E71" s="24"/>
      <c r="F71" s="24"/>
      <c r="G71" s="24"/>
      <c r="H71" s="79"/>
      <c r="I71" s="24"/>
      <c r="J71" s="12"/>
    </row>
    <row r="72" spans="1:25" ht="15.6">
      <c r="A72" s="164" t="s">
        <v>84</v>
      </c>
      <c r="B72" s="76"/>
      <c r="D72" s="24"/>
      <c r="E72" s="65" t="s">
        <v>85</v>
      </c>
      <c r="F72" s="77"/>
      <c r="G72" s="34"/>
      <c r="H72" s="24"/>
      <c r="I72" s="24"/>
      <c r="J72" s="12"/>
    </row>
    <row r="73" spans="1:25" ht="15.6">
      <c r="B73" s="65" t="s">
        <v>86</v>
      </c>
      <c r="C73" s="78"/>
      <c r="E73" s="62" t="s">
        <v>87</v>
      </c>
      <c r="F73" s="78"/>
      <c r="G73" s="78"/>
    </row>
    <row r="74" spans="1:25" ht="15.6">
      <c r="C74" s="78"/>
      <c r="E74" s="34" t="s">
        <v>88</v>
      </c>
      <c r="F74" s="78"/>
      <c r="G74" s="24"/>
    </row>
    <row r="78" spans="1:25" ht="15.6">
      <c r="B78" s="166" t="s">
        <v>134</v>
      </c>
    </row>
  </sheetData>
  <sortState ref="K25:R48">
    <sortCondition ref="L25:L48"/>
  </sortState>
  <conditionalFormatting sqref="K25:K48 G22 K15">
    <cfRule type="cellIs" dxfId="11" priority="33" operator="equal">
      <formula>$V$23</formula>
    </cfRule>
    <cfRule type="cellIs" dxfId="10" priority="34" operator="equal">
      <formula>$V$22</formula>
    </cfRule>
    <cfRule type="cellIs" dxfId="9" priority="35" operator="equal">
      <formula>$V$21</formula>
    </cfRule>
    <cfRule type="cellIs" dxfId="8" priority="36" operator="equal">
      <formula>$V$20</formula>
    </cfRule>
  </conditionalFormatting>
  <conditionalFormatting sqref="K17">
    <cfRule type="cellIs" dxfId="7" priority="5" operator="equal">
      <formula>$V$23</formula>
    </cfRule>
    <cfRule type="cellIs" dxfId="6" priority="6" operator="equal">
      <formula>$V$22</formula>
    </cfRule>
    <cfRule type="cellIs" dxfId="5" priority="7" operator="equal">
      <formula>$V$21</formula>
    </cfRule>
    <cfRule type="cellIs" dxfId="4" priority="8" operator="equal">
      <formula>$V$20</formula>
    </cfRule>
  </conditionalFormatting>
  <conditionalFormatting sqref="A25:A49">
    <cfRule type="cellIs" dxfId="3" priority="1" operator="equal">
      <formula>$V$23</formula>
    </cfRule>
    <cfRule type="cellIs" dxfId="2" priority="2" operator="equal">
      <formula>$V$22</formula>
    </cfRule>
    <cfRule type="cellIs" dxfId="1" priority="3" operator="equal">
      <formula>$V$21</formula>
    </cfRule>
    <cfRule type="cellIs" dxfId="0" priority="4" operator="equal">
      <formula>$V$20</formula>
    </cfRule>
  </conditionalFormatting>
  <printOptions horizontalCentered="1"/>
  <pageMargins left="0.19685039370078741" right="0.19685039370078741" top="0.59055118110236227" bottom="0.55118110236220474" header="0.35433070866141736" footer="0.35433070866141736"/>
  <pageSetup paperSize="9" scale="34" orientation="landscape" horizontalDpi="2400" verticalDpi="2400" r:id="rId1"/>
  <headerFooter alignWithMargins="0">
    <oddHeader>&amp;L&amp;"MS Sans Serif,Gras"Votre NOM Prénom : ...............................................&amp;C&amp;"Times New Roman,Gras"&amp;12REVISIONS AVANCEES&amp;R&amp;"MS Sans Serif,Gras"Classe : ESAM 5 - Groupe : .....</oddHeader>
    <oddFooter>&amp;L[Fichier] en automatique et [Feuille] en automatique&amp;Cle : Date&amp;RProf : Hervé Hagenmuller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2017</vt:lpstr>
      <vt:lpstr>Feuil1</vt:lpstr>
      <vt:lpstr>base_de_données</vt:lpstr>
      <vt:lpstr>'2017'!Criteres</vt:lpstr>
      <vt:lpstr>'2017'!Extraire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2018-02-16T10:01:25Z</dcterms:modified>
</cp:coreProperties>
</file>