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showHorizontalScroll="0" showVerticalScroll="0" xWindow="0" yWindow="0" windowWidth="28800" windowHeight="14595" tabRatio="731" activeTab="3"/>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7"/>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45621"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O28" i="9" s="1"/>
  <c r="E39" i="25"/>
  <c r="V39" i="24"/>
  <c r="T39" i="24"/>
  <c r="L20" i="9" s="1"/>
  <c r="R39" i="24"/>
  <c r="Q39" i="24"/>
  <c r="N39" i="24"/>
  <c r="M39" i="24"/>
  <c r="J39" i="24"/>
  <c r="I39" i="24"/>
  <c r="F39" i="24"/>
  <c r="L28" i="9" s="1"/>
  <c r="E39" i="24"/>
  <c r="CT14" i="13" l="1"/>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I15"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28" i="9" l="1"/>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<sst xmlns="http://schemas.openxmlformats.org/spreadsheetml/2006/main" count="1036" uniqueCount="504">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</sst>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0">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46" fillId="0" borderId="0" xfId="0" applyFont="1" applyBorder="1" applyAlignment="1">
      <alignment horizontal="center" vertical="center"/>
    </xf>
    <xf numFmtId="0" fontId="81" fillId="0" borderId="0" xfId="0" applyFont="1" applyAlignment="1">
      <alignment horizontal="left" vertical="center"/>
    </xf>
    <xf numFmtId="0" fontId="68" fillId="0" borderId="0" xfId="0" applyFont="1" applyAlignment="1">
      <alignment horizontal="left" vertical="center" wrapText="1"/>
    </xf>
    <xf numFmtId="0" fontId="45" fillId="0" borderId="28" xfId="0" applyFont="1" applyBorder="1" applyAlignment="1">
      <alignment horizontal="center"/>
    </xf>
    <xf numFmtId="0" fontId="81" fillId="0" borderId="0" xfId="0" applyFont="1" applyAlignment="1">
      <alignment horizontal="center" vertical="center"/>
    </xf>
    <xf numFmtId="0" fontId="68" fillId="0" borderId="0" xfId="0" applyFont="1" applyAlignment="1">
      <alignment horizontal="center" vertical="center" wrapText="1"/>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17" fillId="0" borderId="0" xfId="0" applyFont="1" applyBorder="1" applyAlignment="1">
      <alignment horizont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0" fillId="9" borderId="0" xfId="0" applyFill="1" applyAlignment="1">
      <alignment horizontal="center"/>
    </xf>
    <xf numFmtId="0" fontId="0" fillId="9" borderId="0" xfId="0" applyFill="1" applyAlignment="1">
      <alignment horizontal="right" vertical="center"/>
    </xf>
    <xf numFmtId="0" fontId="15" fillId="9" borderId="0" xfId="0" applyFont="1" applyFill="1" applyAlignment="1">
      <alignment horizontal="center" vertical="center"/>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15" fillId="9" borderId="23" xfId="0" applyFont="1" applyFill="1" applyBorder="1" applyAlignment="1">
      <alignment horizontal="center" vertical="center"/>
    </xf>
    <xf numFmtId="0" fontId="13" fillId="3" borderId="2" xfId="20" applyNumberFormat="1" applyAlignment="1" applyProtection="1">
      <alignment horizontal="center" vertical="center"/>
      <protection locked="0"/>
    </xf>
    <xf numFmtId="0" fontId="57" fillId="9" borderId="0" xfId="0" applyFont="1" applyFill="1" applyAlignment="1">
      <alignment horizontal="left" vertical="center"/>
    </xf>
    <xf numFmtId="173" fontId="13" fillId="3" borderId="2" xfId="20" applyNumberFormat="1" applyAlignment="1" applyProtection="1">
      <alignment horizontal="center" vertical="center"/>
      <protection locked="0"/>
    </xf>
    <xf numFmtId="0" fontId="57" fillId="9" borderId="0" xfId="0" applyFont="1" applyFill="1" applyAlignment="1">
      <alignment horizontal="right" vertical="center"/>
    </xf>
    <xf numFmtId="0" fontId="15" fillId="9" borderId="0" xfId="0" applyFont="1" applyFill="1" applyBorder="1" applyAlignment="1">
      <alignment horizontal="center" vertical="center"/>
    </xf>
    <xf numFmtId="0" fontId="15" fillId="9" borderId="0" xfId="0" applyFont="1" applyFill="1" applyAlignment="1">
      <alignment horizont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0" fillId="23" borderId="13" xfId="0" applyFill="1" applyBorder="1" applyAlignment="1">
      <alignment horizont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170" fontId="15" fillId="6" borderId="6"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25" fillId="0" borderId="0" xfId="22" applyFont="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cellStyle name="Détails de l’adresse de facturation" xfId="13"/>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cellStyle name="Monétaire" xfId="8" builtinId="4" customBuiltin="1"/>
    <cellStyle name="Monétaire [0]" xfId="9" builtinId="7" customBuiltin="1"/>
    <cellStyle name="Normal" xfId="0" builtinId="0" customBuiltin="1"/>
    <cellStyle name="Pourcentage" xfId="10" builtinId="5" customBuiltin="1"/>
    <cellStyle name="Slogan" xfId="19"/>
    <cellStyle name="Sortie" xfId="20" builtinId="21"/>
    <cellStyle name="Téléphone" xfId="14"/>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Lst>
            </xdr:cNvPr>
            <xdr:cNvSpPr/>
          </xdr:nvSpPr>
          <xdr:spPr>
            <a:xfrm>
              <a:off x="0" y="0"/>
              <a:ext cx="0" cy="0"/>
            </a:xfrm>
            <a:prstGeom prst="rect">
              <a:avLst/>
            </a:prstGeom>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0"/>
  <dimension ref="A1:C4"/>
  <sheetViews>
    <sheetView workbookViewId="0">
      <selection activeCell="L10" sqref="L10"/>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H10:U39"/>
  <sheetViews>
    <sheetView showGridLines="0" showRowColHeaders="0" workbookViewId="0">
      <selection activeCell="U9" sqref="U9"/>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10" spans="8:21" x14ac:dyDescent="0.25">
      <c r="N10" s="289"/>
    </row>
    <row r="12" spans="8:21" ht="15.75" thickBot="1" x14ac:dyDescent="0.3"/>
    <row r="13" spans="8:21" ht="15" customHeight="1" x14ac:dyDescent="0.25">
      <c r="H13" s="405">
        <f ca="1">TODAY()</f>
        <v>43280</v>
      </c>
      <c r="I13" s="406"/>
      <c r="J13" s="406"/>
      <c r="K13" s="406"/>
      <c r="L13" s="406"/>
      <c r="M13" s="406"/>
      <c r="N13" s="406"/>
      <c r="O13" s="406"/>
      <c r="P13" s="406"/>
      <c r="Q13" s="406"/>
      <c r="R13" s="406"/>
      <c r="S13" s="406"/>
      <c r="T13" s="406"/>
      <c r="U13" s="407"/>
    </row>
    <row r="14" spans="8:21" ht="15" customHeight="1" x14ac:dyDescent="0.25">
      <c r="H14" s="408"/>
      <c r="I14" s="409"/>
      <c r="J14" s="409"/>
      <c r="K14" s="409"/>
      <c r="L14" s="409"/>
      <c r="M14" s="409"/>
      <c r="N14" s="409"/>
      <c r="O14" s="409"/>
      <c r="P14" s="409"/>
      <c r="Q14" s="409"/>
      <c r="R14" s="409"/>
      <c r="S14" s="409"/>
      <c r="T14" s="409"/>
      <c r="U14" s="410"/>
    </row>
    <row r="15" spans="8:21" ht="15" customHeight="1" thickBot="1" x14ac:dyDescent="0.3">
      <c r="H15" s="411"/>
      <c r="I15" s="412"/>
      <c r="J15" s="412"/>
      <c r="K15" s="412"/>
      <c r="L15" s="412"/>
      <c r="M15" s="412"/>
      <c r="N15" s="412"/>
      <c r="O15" s="412"/>
      <c r="P15" s="412"/>
      <c r="Q15" s="412"/>
      <c r="R15" s="412"/>
      <c r="S15" s="412"/>
      <c r="T15" s="412"/>
      <c r="U15" s="413"/>
    </row>
    <row r="17" spans="8:21" ht="15.75" x14ac:dyDescent="0.25">
      <c r="M17" s="290"/>
      <c r="N17" s="404"/>
      <c r="O17" s="404"/>
      <c r="P17" s="290"/>
      <c r="Q17" s="290"/>
      <c r="R17" s="290"/>
    </row>
    <row r="18" spans="8:21" ht="15.75" x14ac:dyDescent="0.25">
      <c r="K18" s="402" t="s">
        <v>409</v>
      </c>
      <c r="L18" s="402"/>
      <c r="M18" s="290"/>
      <c r="N18" s="291"/>
      <c r="O18" s="291"/>
      <c r="P18" s="290"/>
      <c r="Q18" s="290"/>
      <c r="R18" s="290"/>
    </row>
    <row r="19" spans="8:21" ht="15.75" x14ac:dyDescent="0.25">
      <c r="K19" s="414">
        <f>Devis_2018!A1</f>
        <v>21</v>
      </c>
      <c r="L19" s="414"/>
      <c r="M19" s="290"/>
      <c r="N19" s="404"/>
      <c r="O19" s="404"/>
      <c r="P19" s="290"/>
      <c r="Q19" s="290"/>
      <c r="R19" s="290"/>
    </row>
    <row r="20" spans="8:21" x14ac:dyDescent="0.25">
      <c r="M20" s="290"/>
      <c r="N20" s="290"/>
      <c r="O20" s="290"/>
      <c r="P20" s="290"/>
      <c r="Q20" s="290"/>
      <c r="R20" s="290"/>
    </row>
    <row r="21" spans="8:21" x14ac:dyDescent="0.25">
      <c r="K21" s="402" t="s">
        <v>410</v>
      </c>
      <c r="L21" s="402"/>
    </row>
    <row r="22" spans="8:21" x14ac:dyDescent="0.25">
      <c r="K22" s="414">
        <f>Facturier_2018!A1</f>
        <v>6</v>
      </c>
      <c r="L22" s="414"/>
    </row>
    <row r="25" spans="8:21" x14ac:dyDescent="0.25">
      <c r="K25" s="402" t="s">
        <v>411</v>
      </c>
      <c r="L25" s="402"/>
    </row>
    <row r="26" spans="8:21" x14ac:dyDescent="0.25">
      <c r="K26" s="403">
        <f>(K19/100)*(K22)/10</f>
        <v>0.126</v>
      </c>
      <c r="L26" s="403"/>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fitToPage="1"/>
  </sheetPr>
  <dimension ref="A1:BF126"/>
  <sheetViews>
    <sheetView showGridLines="0" showRowColHeaders="0" zoomScale="70" zoomScaleNormal="70" workbookViewId="0">
      <selection activeCell="O39" sqref="O39"/>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31" t="s">
        <v>11</v>
      </c>
      <c r="M3" s="432"/>
      <c r="N3" s="432"/>
      <c r="O3" s="432"/>
      <c r="P3" s="4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34"/>
      <c r="M4" s="435"/>
      <c r="N4" s="435"/>
      <c r="O4" s="435"/>
      <c r="P4" s="436"/>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34"/>
      <c r="M5" s="435"/>
      <c r="N5" s="435"/>
      <c r="O5" s="435"/>
      <c r="P5" s="436"/>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42" t="s">
        <v>227</v>
      </c>
      <c r="N6" s="443"/>
      <c r="O6" s="444"/>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45"/>
      <c r="N7" s="446"/>
      <c r="O7" s="447"/>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54"/>
      <c r="F8" s="454"/>
      <c r="G8" s="454"/>
      <c r="H8" s="454"/>
      <c r="I8" s="368"/>
      <c r="K8" s="10"/>
      <c r="L8" s="36"/>
      <c r="M8" s="451"/>
      <c r="N8" s="451"/>
      <c r="O8" s="451"/>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58">
        <f>IFERROR(IF(G63=1,LOOKUP(M6,Facturier_2018!A:A,Facturier_2018!H:H),IF(G63=2,LOOKUP(M6,Devis_2018!A:A,Devis_2018!H:H),"")),"")</f>
        <v>491082252</v>
      </c>
      <c r="G15" s="458"/>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52"/>
      <c r="G17" s="452"/>
      <c r="H17" s="452"/>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53" t="s">
        <v>17</v>
      </c>
      <c r="M19" s="453"/>
      <c r="N19" s="453"/>
      <c r="O19" s="453"/>
      <c r="P19" s="453"/>
      <c r="Q19" s="10"/>
      <c r="R19" s="10"/>
      <c r="S19" s="10"/>
      <c r="T19" s="10"/>
      <c r="U19" s="10"/>
      <c r="V19" s="453" t="s">
        <v>198</v>
      </c>
      <c r="W19" s="453"/>
      <c r="X19" s="453"/>
      <c r="Y19" s="453"/>
      <c r="Z19" s="453"/>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55" t="str">
        <f>IF(G63=2,L63,LOOKUP(M6,Facturier_2018!A:A,Facturier_2018!CP:CP))</f>
        <v>Facture d'acompte</v>
      </c>
      <c r="D20" s="456"/>
      <c r="E20" s="456"/>
      <c r="F20" s="456"/>
      <c r="G20" s="456"/>
      <c r="H20" s="456"/>
      <c r="I20" s="457"/>
      <c r="K20" s="10"/>
      <c r="L20" s="10"/>
      <c r="M20" s="10"/>
      <c r="N20" s="10"/>
      <c r="O20" s="10"/>
      <c r="P20" s="10"/>
      <c r="Q20" s="453" t="s">
        <v>197</v>
      </c>
      <c r="R20" s="453"/>
      <c r="S20" s="453"/>
      <c r="T20" s="453"/>
      <c r="U20" s="453"/>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22"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23"/>
      <c r="E24" s="140" t="s">
        <v>124</v>
      </c>
      <c r="F24" s="140" t="s">
        <v>82</v>
      </c>
      <c r="G24" s="140" t="s">
        <v>201</v>
      </c>
      <c r="H24" s="140" t="s">
        <v>83</v>
      </c>
      <c r="I24" s="140" t="s">
        <v>272</v>
      </c>
      <c r="K24" s="10"/>
      <c r="L24" s="76" t="s">
        <v>0</v>
      </c>
      <c r="M24" s="76"/>
      <c r="N24" s="76"/>
      <c r="O24" s="76" t="s">
        <v>199</v>
      </c>
      <c r="P24" s="76"/>
      <c r="Q24" s="77" t="s">
        <v>72</v>
      </c>
      <c r="R24" s="76"/>
      <c r="S24" s="450" t="s">
        <v>70</v>
      </c>
      <c r="T24" s="450"/>
      <c r="U24" s="76"/>
      <c r="V24" s="450" t="s">
        <v>71</v>
      </c>
      <c r="W24" s="450"/>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25" t="s">
        <v>2</v>
      </c>
      <c r="F35" s="229" t="s">
        <v>78</v>
      </c>
      <c r="G35" s="427">
        <f>IFERROR(IF(G63=1,LOOKUP(M6,Facturier_2018!A:A,Facturier_2018!BS:BS),IF(G63=2,LOOKUP(M6,Devis_2018!A:A,Devis_2018!BS:BS),"")),"")</f>
        <v>630</v>
      </c>
      <c r="H35" s="427"/>
      <c r="I35" s="427"/>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26"/>
      <c r="F36" s="229" t="s">
        <v>85</v>
      </c>
      <c r="G36" s="428">
        <f>IFERROR(IF(G63=1,LOOKUP(M6,Facturier_2018!A:A,Facturier_2018!BT:BT),IF(G63=2,LOOKUP(M6,Devis_2018!A:A,Devis_2018!BT:BT),"")),"")</f>
        <v>132.30000000000001</v>
      </c>
      <c r="H36" s="428"/>
      <c r="I36" s="428"/>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26"/>
      <c r="D37" s="80"/>
      <c r="E37" s="80"/>
      <c r="F37" s="79" t="s">
        <v>86</v>
      </c>
      <c r="G37" s="429">
        <f>IFERROR(IF(G63=1,LOOKUP(M6,Facturier_2018!A:A,Facturier_2018!BU:BU),IF(G63=2,LOOKUP(M6,Devis_2018!A:A,Devis_2018!BU:BU),"")),"")</f>
        <v>762.3</v>
      </c>
      <c r="H37" s="429"/>
      <c r="I37" s="42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24" t="str">
        <f>IF(G63=2,"",C73)</f>
        <v>Date</v>
      </c>
      <c r="E40" s="424"/>
      <c r="F40" s="424" t="str">
        <f>IF(G63=2,"",E73)</f>
        <v>Mode de paiement</v>
      </c>
      <c r="G40" s="424"/>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9">
        <f>IF(G68=C57,LOOKUP(M6,Facturier_2018!A:A,Facturier_2018!CL:CL),IF(G68=C58,LOOKUP(M6,Facturier_2018!A:A,Facturier_2018!CO:CO),""))</f>
        <v>43196</v>
      </c>
      <c r="E41" s="449"/>
      <c r="F41" s="448" t="str">
        <f>IF(G68=C57,LOOKUP(M6,Facturier_2018!A:A,Facturier_2018!CJ:CJ),IF(G68=C58,LOOKUP(M6,Facturier_2018!A:A,Facturier_2018!CM:CM),""))</f>
        <v>par virement</v>
      </c>
      <c r="G41" s="448"/>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9" t="str">
        <f>IFERROR(IF(G63=1,LOOKUP(J58,Facturier_2018!A:A,Facturier_2018!CO:CO),""),"")</f>
        <v/>
      </c>
      <c r="E42" s="439"/>
      <c r="F42" s="438" t="str">
        <f>IFERROR(IF(G63=1,LOOKUP(J58,Facturier_2018!A:A,Facturier_2018!CM:CM),""),"")</f>
        <v/>
      </c>
      <c r="G42" s="438"/>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9" t="str">
        <f>IFERROR(IF(G63=1,LOOKUP(J59,Facturier_2018!A:A,Facturier_2018!CO:CO),""),"")</f>
        <v/>
      </c>
      <c r="E43" s="439"/>
      <c r="F43" s="438" t="str">
        <f>IFERROR(IF(G63=1,LOOKUP(J59,Facturier_2018!A:A,Facturier_2018!CM:CM),""),"")</f>
        <v/>
      </c>
      <c r="G43" s="438"/>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41" t="str">
        <f>IF(H45="","",C62)</f>
        <v xml:space="preserve">Restant dû :   </v>
      </c>
      <c r="E45" s="441"/>
      <c r="F45" s="441"/>
      <c r="G45" s="441"/>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7" t="str">
        <f>IF(G63=2,C69,"")</f>
        <v/>
      </c>
      <c r="E46" s="437"/>
      <c r="F46" s="437"/>
      <c r="G46" s="440" t="str">
        <f>IF(G63=2,LOOKUP(M6,Devis_2018!A:A,Devis_2018!BV:BV),"")</f>
        <v/>
      </c>
      <c r="H46" s="440"/>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15" t="s">
        <v>430</v>
      </c>
      <c r="D48" s="415"/>
      <c r="E48" s="415"/>
      <c r="F48" s="415"/>
      <c r="G48" s="415"/>
      <c r="H48" s="415"/>
      <c r="I48" s="415"/>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30" t="str">
        <f>IF(C20="Devis",N57,"")</f>
        <v/>
      </c>
      <c r="D49" s="430"/>
      <c r="E49" s="430"/>
      <c r="F49" s="430"/>
      <c r="G49" s="430"/>
      <c r="H49" s="430"/>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21" t="str">
        <f>IF(C20="Devis",N58,"")</f>
        <v/>
      </c>
      <c r="D50" s="421"/>
      <c r="E50" s="421"/>
      <c r="F50" s="421"/>
      <c r="G50" s="421"/>
      <c r="H50" s="421"/>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21" t="s">
        <v>407</v>
      </c>
      <c r="O58" s="421"/>
      <c r="P58" s="421"/>
      <c r="Q58" s="421"/>
      <c r="R58" s="421"/>
      <c r="S58" s="421"/>
    </row>
    <row r="59" spans="1:58" ht="30" customHeight="1" x14ac:dyDescent="0.25">
      <c r="C59" s="5" t="s">
        <v>30</v>
      </c>
      <c r="D59" s="33"/>
      <c r="E59" s="33"/>
      <c r="F59" s="3"/>
      <c r="G59" s="3"/>
      <c r="H59" s="5" t="s">
        <v>206</v>
      </c>
      <c r="J59" s="3">
        <f>LOOKUP(M6,Facturier_2018!A:A,Facturier_2018!CG:CG)</f>
        <v>0</v>
      </c>
      <c r="N59" s="415"/>
      <c r="O59" s="415"/>
      <c r="P59" s="415"/>
      <c r="Q59" s="415"/>
      <c r="R59" s="415"/>
      <c r="S59" s="415"/>
      <c r="T59" s="415"/>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18" t="s">
        <v>75</v>
      </c>
      <c r="D73" s="418"/>
      <c r="E73" s="418" t="s">
        <v>68</v>
      </c>
      <c r="F73" s="418"/>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19" t="s">
        <v>404</v>
      </c>
      <c r="C93" s="419"/>
      <c r="D93" s="419"/>
      <c r="E93" s="419"/>
      <c r="F93" s="419"/>
      <c r="G93" s="419"/>
      <c r="H93" s="419"/>
      <c r="I93" s="419"/>
      <c r="J93" s="419"/>
    </row>
    <row r="94" spans="2:11" ht="39.950000000000003" customHeight="1" x14ac:dyDescent="0.25">
      <c r="C94" s="278"/>
    </row>
    <row r="95" spans="2:11" ht="39.950000000000003" customHeight="1" x14ac:dyDescent="0.25">
      <c r="B95" s="416" t="s">
        <v>217</v>
      </c>
      <c r="C95" s="416"/>
      <c r="D95" s="416"/>
      <c r="E95" s="416"/>
      <c r="F95" s="416"/>
      <c r="G95" s="416"/>
      <c r="H95" s="416"/>
      <c r="I95" s="416"/>
      <c r="J95" s="416"/>
      <c r="K95" s="416"/>
    </row>
    <row r="96" spans="2:11" ht="39.950000000000003" customHeight="1" x14ac:dyDescent="0.25">
      <c r="B96" s="387"/>
      <c r="C96" s="387"/>
      <c r="D96" s="387"/>
      <c r="E96" s="387"/>
      <c r="F96" s="387"/>
      <c r="G96" s="387"/>
      <c r="H96" s="387"/>
      <c r="I96" s="387"/>
      <c r="J96" s="387"/>
      <c r="K96" s="387"/>
    </row>
    <row r="97" spans="2:10" ht="30" customHeight="1" x14ac:dyDescent="0.25">
      <c r="C97" s="417" t="s">
        <v>405</v>
      </c>
      <c r="D97" s="417"/>
      <c r="E97" s="417"/>
      <c r="F97" s="417"/>
      <c r="G97" s="417"/>
      <c r="H97" s="417"/>
      <c r="I97" s="374"/>
    </row>
    <row r="98" spans="2:10" ht="24.75" customHeight="1" x14ac:dyDescent="0.25"/>
    <row r="99" spans="2:10" ht="30" customHeight="1" x14ac:dyDescent="0.25">
      <c r="C99" s="417" t="s">
        <v>408</v>
      </c>
      <c r="D99" s="417"/>
      <c r="E99" s="417"/>
      <c r="F99" s="417"/>
      <c r="G99" s="417"/>
      <c r="H99" s="417"/>
    </row>
    <row r="100" spans="2:10" ht="30" customHeight="1" x14ac:dyDescent="0.25">
      <c r="C100" s="417" t="s">
        <v>395</v>
      </c>
      <c r="D100" s="417"/>
      <c r="E100" s="417"/>
      <c r="F100" s="417"/>
      <c r="G100" s="417"/>
      <c r="H100" s="417"/>
    </row>
    <row r="101" spans="2:10" ht="30" customHeight="1" x14ac:dyDescent="0.25">
      <c r="C101" s="417" t="s">
        <v>396</v>
      </c>
      <c r="D101" s="417"/>
      <c r="E101" s="417"/>
      <c r="F101" s="417"/>
      <c r="G101" s="417"/>
      <c r="H101" s="417"/>
      <c r="I101" s="375"/>
    </row>
    <row r="102" spans="2:10" ht="39.950000000000003" customHeight="1" x14ac:dyDescent="0.25">
      <c r="C102" s="388"/>
      <c r="D102" s="388"/>
      <c r="E102" s="388"/>
      <c r="F102" s="388"/>
      <c r="G102" s="388"/>
      <c r="H102" s="388"/>
      <c r="I102" s="381"/>
    </row>
    <row r="103" spans="2:10" ht="39.950000000000003" customHeight="1" x14ac:dyDescent="0.25">
      <c r="B103" s="416" t="s">
        <v>218</v>
      </c>
      <c r="C103" s="416"/>
      <c r="D103" s="416"/>
      <c r="E103" s="416"/>
      <c r="F103" s="416"/>
      <c r="G103" s="416"/>
      <c r="H103" s="416"/>
      <c r="I103" s="416"/>
      <c r="J103" s="416"/>
    </row>
    <row r="104" spans="2:10" ht="39.950000000000003" customHeight="1" x14ac:dyDescent="0.25">
      <c r="B104" s="387"/>
      <c r="C104" s="387"/>
      <c r="D104" s="387"/>
      <c r="E104" s="387"/>
      <c r="F104" s="387"/>
      <c r="G104" s="387"/>
      <c r="H104" s="387"/>
      <c r="I104" s="387"/>
      <c r="J104" s="387"/>
    </row>
    <row r="105" spans="2:10" ht="30" customHeight="1" x14ac:dyDescent="0.25">
      <c r="C105" s="417" t="s">
        <v>397</v>
      </c>
      <c r="D105" s="417"/>
      <c r="E105" s="417"/>
      <c r="F105" s="417"/>
      <c r="G105" s="417"/>
      <c r="H105" s="417"/>
      <c r="I105" s="375"/>
    </row>
    <row r="106" spans="2:10" ht="30" customHeight="1" x14ac:dyDescent="0.25">
      <c r="C106" s="417" t="s">
        <v>219</v>
      </c>
      <c r="D106" s="417"/>
      <c r="E106" s="417"/>
      <c r="F106" s="417"/>
      <c r="G106" s="417"/>
      <c r="H106" s="417"/>
      <c r="I106" s="375"/>
    </row>
    <row r="107" spans="2:10" ht="39.950000000000003" customHeight="1" x14ac:dyDescent="0.25">
      <c r="C107" s="420"/>
      <c r="D107" s="420"/>
      <c r="E107" s="420"/>
      <c r="F107" s="420"/>
      <c r="G107" s="420"/>
      <c r="H107" s="420"/>
      <c r="I107" s="375"/>
    </row>
    <row r="108" spans="2:10" ht="39.950000000000003" customHeight="1" x14ac:dyDescent="0.25">
      <c r="B108" s="416" t="s">
        <v>220</v>
      </c>
      <c r="C108" s="416"/>
      <c r="D108" s="416"/>
      <c r="E108" s="416"/>
      <c r="F108" s="416"/>
      <c r="G108" s="416"/>
      <c r="H108" s="416"/>
      <c r="I108" s="416"/>
      <c r="J108" s="416"/>
    </row>
    <row r="109" spans="2:10" ht="39.950000000000003" customHeight="1" x14ac:dyDescent="0.25">
      <c r="B109" s="387"/>
      <c r="C109" s="387"/>
      <c r="D109" s="387"/>
      <c r="E109" s="387"/>
      <c r="F109" s="387"/>
      <c r="G109" s="387"/>
      <c r="H109" s="387"/>
      <c r="I109" s="387"/>
      <c r="J109" s="387"/>
    </row>
    <row r="110" spans="2:10" ht="30" customHeight="1" x14ac:dyDescent="0.25">
      <c r="C110" s="417" t="s">
        <v>398</v>
      </c>
      <c r="D110" s="417"/>
      <c r="E110" s="417"/>
      <c r="F110" s="417"/>
      <c r="G110" s="417"/>
      <c r="H110" s="417"/>
      <c r="I110" s="375"/>
    </row>
    <row r="111" spans="2:10" ht="30" customHeight="1" x14ac:dyDescent="0.25">
      <c r="C111" s="417" t="s">
        <v>399</v>
      </c>
      <c r="D111" s="417"/>
      <c r="E111" s="417"/>
      <c r="F111" s="417"/>
      <c r="G111" s="417"/>
      <c r="H111" s="417"/>
      <c r="I111" s="375"/>
    </row>
    <row r="112" spans="2:10" ht="39.950000000000003" customHeight="1" x14ac:dyDescent="0.25">
      <c r="C112" s="388"/>
      <c r="D112" s="388"/>
      <c r="E112" s="388"/>
      <c r="F112" s="388"/>
      <c r="G112" s="388"/>
      <c r="H112" s="388"/>
      <c r="I112" s="381"/>
    </row>
    <row r="113" spans="2:10" ht="39.950000000000003" customHeight="1" x14ac:dyDescent="0.25">
      <c r="B113" s="416" t="s">
        <v>394</v>
      </c>
      <c r="C113" s="416"/>
      <c r="D113" s="416"/>
      <c r="E113" s="416"/>
      <c r="F113" s="416"/>
      <c r="G113" s="416"/>
      <c r="H113" s="416"/>
      <c r="I113" s="416"/>
      <c r="J113" s="416"/>
    </row>
    <row r="114" spans="2:10" ht="39.950000000000003" customHeight="1" x14ac:dyDescent="0.25">
      <c r="C114" s="417"/>
      <c r="D114" s="417"/>
      <c r="E114" s="417"/>
      <c r="F114" s="417"/>
      <c r="G114" s="417"/>
      <c r="H114" s="417"/>
      <c r="I114" s="388"/>
    </row>
    <row r="115" spans="2:10" ht="30" customHeight="1" x14ac:dyDescent="0.25">
      <c r="C115" s="417" t="s">
        <v>401</v>
      </c>
      <c r="D115" s="417"/>
      <c r="E115" s="417"/>
      <c r="F115" s="417"/>
      <c r="G115" s="417"/>
      <c r="H115" s="417"/>
      <c r="I115" s="388"/>
    </row>
    <row r="116" spans="2:10" ht="30" customHeight="1" x14ac:dyDescent="0.25">
      <c r="C116" s="417" t="s">
        <v>221</v>
      </c>
      <c r="D116" s="417"/>
      <c r="E116" s="417"/>
      <c r="F116" s="417"/>
      <c r="G116" s="417"/>
      <c r="H116" s="417"/>
      <c r="I116" s="388"/>
    </row>
    <row r="117" spans="2:10" ht="30" customHeight="1" x14ac:dyDescent="0.25">
      <c r="C117" s="417" t="s">
        <v>402</v>
      </c>
      <c r="D117" s="417"/>
      <c r="E117" s="417"/>
      <c r="F117" s="417"/>
      <c r="G117" s="417"/>
      <c r="H117" s="417"/>
      <c r="I117" s="388"/>
    </row>
    <row r="118" spans="2:10" ht="30" customHeight="1" x14ac:dyDescent="0.25">
      <c r="C118" s="417" t="s">
        <v>400</v>
      </c>
      <c r="D118" s="417"/>
      <c r="E118" s="417"/>
      <c r="F118" s="417"/>
      <c r="G118" s="417"/>
      <c r="H118" s="417"/>
      <c r="I118" s="388"/>
    </row>
    <row r="119" spans="2:10" ht="39.950000000000003" customHeight="1" x14ac:dyDescent="0.25">
      <c r="C119" s="420"/>
      <c r="D119" s="420"/>
      <c r="E119" s="420"/>
      <c r="F119" s="420"/>
      <c r="G119" s="420"/>
      <c r="H119" s="420"/>
      <c r="I119" s="375"/>
    </row>
    <row r="120" spans="2:10" ht="39.950000000000003" customHeight="1" x14ac:dyDescent="0.25">
      <c r="B120" s="416" t="s">
        <v>222</v>
      </c>
      <c r="C120" s="416"/>
      <c r="D120" s="416"/>
      <c r="E120" s="416"/>
      <c r="F120" s="416"/>
      <c r="G120" s="416"/>
      <c r="H120" s="416"/>
      <c r="I120" s="416"/>
      <c r="J120" s="416"/>
    </row>
    <row r="121" spans="2:10" ht="39.950000000000003" customHeight="1" x14ac:dyDescent="0.25">
      <c r="C121" s="420"/>
      <c r="D121" s="420"/>
      <c r="E121" s="420"/>
      <c r="F121" s="420"/>
      <c r="G121" s="420"/>
      <c r="H121" s="420"/>
      <c r="I121" s="375"/>
    </row>
    <row r="122" spans="2:10" ht="30" customHeight="1" x14ac:dyDescent="0.25">
      <c r="C122" s="417" t="s">
        <v>403</v>
      </c>
      <c r="D122" s="417"/>
      <c r="E122" s="417"/>
      <c r="F122" s="417"/>
      <c r="G122" s="417"/>
      <c r="H122" s="417"/>
      <c r="I122" s="375"/>
    </row>
    <row r="123" spans="2:10" ht="30" customHeight="1" x14ac:dyDescent="0.25">
      <c r="C123" s="417" t="s">
        <v>223</v>
      </c>
      <c r="D123" s="417"/>
      <c r="E123" s="417"/>
      <c r="F123" s="417"/>
      <c r="G123" s="417"/>
      <c r="H123" s="417"/>
      <c r="I123" s="375"/>
    </row>
    <row r="124" spans="2:10" ht="30" customHeight="1" x14ac:dyDescent="0.25">
      <c r="C124" s="417" t="s">
        <v>224</v>
      </c>
      <c r="D124" s="417"/>
      <c r="E124" s="417"/>
      <c r="F124" s="417"/>
      <c r="G124" s="417"/>
      <c r="H124" s="417"/>
      <c r="I124" s="375"/>
    </row>
    <row r="125" spans="2:10" ht="30" customHeight="1" x14ac:dyDescent="0.25">
      <c r="C125" s="417" t="s">
        <v>225</v>
      </c>
      <c r="D125" s="417"/>
      <c r="E125" s="417"/>
      <c r="F125" s="417"/>
      <c r="G125" s="417"/>
      <c r="H125" s="417"/>
      <c r="I125" s="375"/>
    </row>
    <row r="126" spans="2:10" ht="30" customHeight="1" x14ac:dyDescent="0.25">
      <c r="C126" s="417" t="s">
        <v>226</v>
      </c>
      <c r="D126" s="417"/>
      <c r="E126" s="417"/>
      <c r="F126" s="417"/>
      <c r="G126" s="417"/>
      <c r="H126" s="417"/>
      <c r="I126" s="375"/>
    </row>
  </sheetData>
  <sheetProtection selectLockedCells="1"/>
  <mergeCells count="62">
    <mergeCell ref="V24:W24"/>
    <mergeCell ref="M8:O8"/>
    <mergeCell ref="F17:H17"/>
    <mergeCell ref="V19:Z19"/>
    <mergeCell ref="Q20:U20"/>
    <mergeCell ref="L19:P19"/>
    <mergeCell ref="S24:T24"/>
    <mergeCell ref="E8:H8"/>
    <mergeCell ref="C20:I20"/>
    <mergeCell ref="F15:G15"/>
    <mergeCell ref="L3:P5"/>
    <mergeCell ref="D46:F46"/>
    <mergeCell ref="F42:G42"/>
    <mergeCell ref="D43:E43"/>
    <mergeCell ref="F43:G43"/>
    <mergeCell ref="G46:H46"/>
    <mergeCell ref="D45:G45"/>
    <mergeCell ref="M6:O7"/>
    <mergeCell ref="F41:G41"/>
    <mergeCell ref="D41:E41"/>
    <mergeCell ref="D42:E42"/>
    <mergeCell ref="N58:S58"/>
    <mergeCell ref="D23:D24"/>
    <mergeCell ref="F40:G40"/>
    <mergeCell ref="D40:E40"/>
    <mergeCell ref="C35:C37"/>
    <mergeCell ref="G35:I35"/>
    <mergeCell ref="G36:I36"/>
    <mergeCell ref="G37:I37"/>
    <mergeCell ref="C48:I48"/>
    <mergeCell ref="C49:H49"/>
    <mergeCell ref="C50:H50"/>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C126:H126"/>
    <mergeCell ref="C125:H125"/>
    <mergeCell ref="B120:J120"/>
    <mergeCell ref="C124:H124"/>
    <mergeCell ref="C115:H115"/>
    <mergeCell ref="C118:H118"/>
    <mergeCell ref="N59:T59"/>
    <mergeCell ref="B113:J113"/>
    <mergeCell ref="C97:H97"/>
    <mergeCell ref="C99:H99"/>
    <mergeCell ref="C100:H100"/>
    <mergeCell ref="C101:H101"/>
    <mergeCell ref="C73:D73"/>
    <mergeCell ref="E73:F73"/>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dataValidation allowBlank="1" showInputMessage="1" showErrorMessage="1" prompt="Entrez les nom, adresse, code postal, ville, numéro de téléphone et adresse e-mail de la société facturatrice dans les cellules ci-dessous" sqref="C2:C3"/>
    <dataValidation allowBlank="1" showInputMessage="1" showErrorMessage="1" prompt="Entrez l’adresse postale de la société facturatrice dans cette cellule" sqref="C5"/>
    <dataValidation allowBlank="1" showInputMessage="1" showErrorMessage="1" prompt="Entrez le code postal et la ville de la société facturatrice dans cette cellule" sqref="C6"/>
    <dataValidation allowBlank="1" showInputMessage="1" showErrorMessage="1" prompt="Entrez les numéros de téléphone et de télécopie de la société facturatrice dans cette cellule" sqref="C7"/>
    <dataValidation allowBlank="1" showInputMessage="1" showErrorMessage="1" prompt="Entrez l’adresse e-mail de la société facturatrice dans cette cellule" sqref="C8"/>
    <dataValidation allowBlank="1" showInputMessage="1" showErrorMessage="1" prompt="Entrez le nom de l’entreprise du client dans cette cellule" sqref="C9"/>
    <dataValidation allowBlank="1" showInputMessage="1" showErrorMessage="1" prompt="Entrez l’adresse postale du client dans cette cellule" sqref="C10"/>
    <dataValidation allowBlank="1" showInputMessage="1" showErrorMessage="1" prompt="Entrez le code postal et la ville du client dans cette cellule" sqref="C11:C12"/>
    <dataValidation allowBlank="1" showInputMessage="1" showErrorMessage="1" prompt="Entrez le numéro de téléphone du client dans cette cellule" sqref="C15"/>
    <dataValidation allowBlank="1" showInputMessage="1" showErrorMessage="1" prompt="Entrez la date de la facture dans cette cellule" sqref="G3"/>
    <dataValidation allowBlank="1" showInputMessage="1" showErrorMessage="1" prompt="Entrez le titre de la tâche ou du projet dans la cellule ci-dessous" sqref="C20"/>
    <dataValidation allowBlank="1" showErrorMessage="1" sqref="C17:D17"/>
    <dataValidation allowBlank="1" showInputMessage="1" showErrorMessage="1" prompt="Entrez le numéro de facture dans la cellule à droite" sqref="E2"/>
    <dataValidation allowBlank="1" showInputMessage="1" showErrorMessage="1" prompt="Entrez la date de la facture dans la cellule à droite" sqref="E3"/>
    <dataValidation allowBlank="1" showInputMessage="1" showErrorMessage="1" prompt="Solde Facture OU Nouveau acompte" sqref="D41:I41"/>
    <dataValidation allowBlank="1" showInputMessage="1" showErrorMessage="1" prompt="Acompte 1" sqref="D42:J42"/>
    <dataValidation allowBlank="1" showInputMessage="1" showErrorMessage="1" prompt="Acompte 2" sqref="D43:J43"/>
    <dataValidation allowBlank="1" showInputMessage="1" showErrorMessage="1" prompt="Restant dû tvac" sqref="D45 H45:I45"/>
    <dataValidation allowBlank="1" showInputMessage="1" showErrorMessage="1" prompt="Numéro de l'acompte" sqref="C42:C43"/>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26" r:id="rId4" name="ListBox1">
          <controlPr locked="0" defaultSize="0" autoLine="0" autoPict="0" r:id="rId5">
            <anchor moveWithCells="1">
              <from>
                <xdr:col>11</xdr:col>
                <xdr:colOff>9525</xdr:colOff>
                <xdr:row>25</xdr:row>
                <xdr:rowOff>0</xdr:rowOff>
              </from>
              <to>
                <xdr:col>26</xdr:col>
                <xdr:colOff>95250</xdr:colOff>
                <xdr:row>33</xdr:row>
                <xdr:rowOff>228600</xdr:rowOff>
              </to>
            </anchor>
          </controlPr>
        </control>
      </mc:Choice>
      <mc:Fallback>
        <control shapeId="1026" r:id="rId4" name="ListBox1"/>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33" r:id="rId8" name="TextBox2">
          <controlPr defaultSize="0" autoLine="0" r:id="rId9">
            <anchor moveWithCells="1">
              <from>
                <xdr:col>21</xdr:col>
                <xdr:colOff>238125</xdr:colOff>
                <xdr:row>19</xdr:row>
                <xdr:rowOff>171450</xdr:rowOff>
              </from>
              <to>
                <xdr:col>26</xdr:col>
                <xdr:colOff>47625</xdr:colOff>
                <xdr:row>20</xdr:row>
                <xdr:rowOff>152400</xdr:rowOff>
              </to>
            </anchor>
          </controlPr>
        </control>
      </mc:Choice>
      <mc:Fallback>
        <control shapeId="1033" r:id="rId8" name="TextBox2"/>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X78"/>
  <sheetViews>
    <sheetView showGridLines="0" tabSelected="1" workbookViewId="0">
      <selection activeCell="P5" sqref="P5"/>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71" t="s">
        <v>17</v>
      </c>
      <c r="C2" s="472"/>
      <c r="D2" s="473"/>
      <c r="E2" s="42"/>
      <c r="F2" s="100"/>
      <c r="G2" s="100"/>
      <c r="H2" s="100"/>
      <c r="I2" s="100"/>
      <c r="J2" s="100"/>
      <c r="K2" s="461"/>
      <c r="L2" s="469"/>
      <c r="M2" s="100"/>
      <c r="N2" s="100"/>
      <c r="O2" s="477" t="s">
        <v>110</v>
      </c>
      <c r="P2" s="477"/>
      <c r="Q2" s="117">
        <f ca="1">TODAY()</f>
        <v>43280</v>
      </c>
      <c r="R2" s="100"/>
      <c r="S2" s="100"/>
      <c r="T2" s="100"/>
      <c r="U2" s="42"/>
      <c r="V2" s="42"/>
      <c r="W2" s="42"/>
      <c r="X2" s="42"/>
    </row>
    <row r="3" spans="1:24" ht="20.100000000000001" customHeight="1" x14ac:dyDescent="0.25">
      <c r="A3" s="42"/>
      <c r="B3" s="474"/>
      <c r="C3" s="475"/>
      <c r="D3" s="476"/>
      <c r="E3" s="42"/>
      <c r="F3" s="100"/>
      <c r="G3" s="100"/>
      <c r="H3" s="100"/>
      <c r="I3" s="100"/>
      <c r="J3" s="100"/>
      <c r="K3" s="100"/>
      <c r="L3" s="100"/>
      <c r="M3" s="100"/>
      <c r="N3" s="100"/>
      <c r="O3" s="468"/>
      <c r="P3" s="468"/>
      <c r="Q3" s="468"/>
      <c r="R3" s="46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4"/>
      <c r="G8" s="464"/>
      <c r="H8" s="464"/>
      <c r="I8" s="464"/>
      <c r="J8" s="464"/>
      <c r="K8" s="464"/>
      <c r="L8" s="464"/>
      <c r="M8" s="464"/>
      <c r="N8" s="464"/>
      <c r="O8" s="464"/>
      <c r="P8" s="464"/>
      <c r="Q8" s="464"/>
      <c r="R8" s="464"/>
      <c r="S8" s="464"/>
      <c r="T8" s="42"/>
      <c r="U8" s="42"/>
      <c r="V8" s="42"/>
      <c r="W8" s="42"/>
      <c r="X8" s="42"/>
    </row>
    <row r="9" spans="1:24" ht="20.100000000000001" customHeight="1" x14ac:dyDescent="0.25">
      <c r="A9" s="42"/>
      <c r="B9" s="462" t="s">
        <v>494</v>
      </c>
      <c r="C9" s="462"/>
      <c r="D9" s="462"/>
      <c r="E9" s="462"/>
      <c r="F9" s="462"/>
      <c r="G9" s="462"/>
      <c r="H9" s="462"/>
      <c r="I9" s="462"/>
      <c r="J9" s="132"/>
      <c r="K9" s="462"/>
      <c r="L9" s="462"/>
      <c r="M9" s="467"/>
      <c r="N9" s="467"/>
      <c r="O9" s="462"/>
      <c r="P9" s="462"/>
      <c r="Q9" s="462"/>
      <c r="R9" s="465"/>
      <c r="S9" s="46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63" t="s">
        <v>20</v>
      </c>
      <c r="D12" s="463"/>
      <c r="E12" s="463"/>
      <c r="F12" s="463"/>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c r="C13" s="395"/>
      <c r="D13" s="396"/>
      <c r="E13" s="396"/>
      <c r="F13" s="397"/>
      <c r="G13" s="145"/>
      <c r="H13" s="275"/>
      <c r="I13" s="146" t="str">
        <f>IF(G13="","",(G13*H13))</f>
        <v/>
      </c>
      <c r="J13" s="126" t="str">
        <f>IF(H13="","",(I13/100)*B13)</f>
        <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59"/>
      <c r="S14" s="459"/>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70"/>
      <c r="M21" s="470"/>
      <c r="N21" s="470"/>
      <c r="O21" s="470"/>
      <c r="P21" s="470"/>
      <c r="Q21" s="470"/>
      <c r="R21" s="470"/>
      <c r="S21" s="470"/>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59"/>
      <c r="M23" s="459"/>
      <c r="N23" s="459"/>
      <c r="O23" s="459"/>
      <c r="P23" s="459"/>
      <c r="Q23" s="459"/>
      <c r="R23" s="459"/>
      <c r="S23" s="459"/>
      <c r="T23" s="42"/>
      <c r="U23" s="42"/>
      <c r="V23" s="42"/>
      <c r="W23" s="42"/>
      <c r="X23" s="42"/>
    </row>
    <row r="24" spans="1:24" ht="20.100000000000001" customHeight="1" x14ac:dyDescent="0.25">
      <c r="A24" s="42"/>
      <c r="B24" s="273"/>
      <c r="C24" s="42"/>
      <c r="D24" s="42"/>
      <c r="E24" s="147"/>
      <c r="F24" s="112"/>
      <c r="G24" s="42"/>
      <c r="H24" s="42"/>
      <c r="I24" s="147" t="s">
        <v>112</v>
      </c>
      <c r="J24" s="112">
        <f>SUM(I13:I22)</f>
        <v>0</v>
      </c>
      <c r="K24" s="42"/>
      <c r="L24" s="466" t="s">
        <v>55</v>
      </c>
      <c r="M24" s="466"/>
      <c r="N24" s="466"/>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0</v>
      </c>
      <c r="K25" s="42"/>
      <c r="L25" s="115"/>
      <c r="M25" s="115"/>
      <c r="N25" s="255"/>
      <c r="O25" s="133"/>
      <c r="P25" s="134"/>
      <c r="Q25" s="135"/>
      <c r="R25" s="116"/>
      <c r="S25" s="116"/>
      <c r="T25" s="42"/>
      <c r="U25" s="42"/>
      <c r="V25" s="42"/>
      <c r="W25" s="42"/>
      <c r="X25" s="42"/>
    </row>
    <row r="26" spans="1:24" ht="20.100000000000001" customHeight="1" x14ac:dyDescent="0.25">
      <c r="A26" s="42"/>
      <c r="B26" s="462"/>
      <c r="C26" s="100"/>
      <c r="D26" s="100"/>
      <c r="E26" s="100"/>
      <c r="F26" s="113"/>
      <c r="G26" s="97"/>
      <c r="H26" s="42"/>
      <c r="I26" s="100" t="s">
        <v>105</v>
      </c>
      <c r="J26" s="113">
        <f>J24+J25</f>
        <v>0</v>
      </c>
      <c r="K26" s="42"/>
      <c r="L26" s="466" t="s">
        <v>111</v>
      </c>
      <c r="M26" s="466"/>
      <c r="N26" s="466"/>
      <c r="O26" s="114" t="s">
        <v>68</v>
      </c>
      <c r="P26" s="114" t="s">
        <v>119</v>
      </c>
      <c r="Q26" s="114" t="s">
        <v>122</v>
      </c>
      <c r="R26" s="114"/>
      <c r="S26" s="114"/>
      <c r="T26" s="42"/>
      <c r="U26" s="42"/>
      <c r="V26" s="42"/>
      <c r="W26" s="42"/>
      <c r="X26" s="42"/>
    </row>
    <row r="27" spans="1:24" ht="20.100000000000001" customHeight="1" x14ac:dyDescent="0.25">
      <c r="A27" s="42"/>
      <c r="B27" s="462"/>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0"/>
      <c r="C28" s="460"/>
      <c r="D28" s="260"/>
      <c r="E28" s="260"/>
      <c r="F28" s="97"/>
      <c r="G28" s="97"/>
      <c r="H28" s="42"/>
      <c r="I28" s="170" t="s">
        <v>191</v>
      </c>
      <c r="J28" s="148">
        <f>J26-O15-Q15-P25-P27</f>
        <v>0</v>
      </c>
      <c r="K28" s="42"/>
      <c r="L28" s="108"/>
      <c r="M28" s="108"/>
      <c r="N28" s="108"/>
      <c r="O28" s="108"/>
      <c r="P28" s="108"/>
      <c r="Q28" s="42"/>
      <c r="R28" s="42"/>
      <c r="S28" s="42"/>
      <c r="T28" s="42"/>
      <c r="U28" s="42"/>
      <c r="V28" s="42"/>
      <c r="W28" s="42"/>
      <c r="X28" s="42"/>
    </row>
    <row r="29" spans="1:24" ht="20.100000000000001" customHeight="1" x14ac:dyDescent="0.25">
      <c r="A29" s="42"/>
      <c r="B29" s="460"/>
      <c r="C29" s="460"/>
      <c r="D29" s="260"/>
      <c r="E29" s="260"/>
      <c r="F29" s="97"/>
      <c r="G29" s="97"/>
      <c r="H29" s="42"/>
      <c r="I29" s="459"/>
      <c r="J29" s="459"/>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59"/>
      <c r="D31" s="459"/>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O3:P3"/>
    <mergeCell ref="K2:L2"/>
    <mergeCell ref="L26:N26"/>
    <mergeCell ref="B28:C28"/>
    <mergeCell ref="R14:S14"/>
    <mergeCell ref="L21:S21"/>
    <mergeCell ref="Q3:R3"/>
    <mergeCell ref="J7:J8"/>
    <mergeCell ref="B2:D3"/>
    <mergeCell ref="O2:P2"/>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C31:D31"/>
    <mergeCell ref="B29:C29"/>
    <mergeCell ref="B7:C8"/>
    <mergeCell ref="B9:C9"/>
    <mergeCell ref="D7:E8"/>
    <mergeCell ref="D9:E9"/>
    <mergeCell ref="C12:F12"/>
    <mergeCell ref="F7:G8"/>
    <mergeCell ref="F9:G9"/>
    <mergeCell ref="B26:B27"/>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disablePrompts="1" count="3">
    <dataValidation type="list" allowBlank="1" showInputMessage="1" showErrorMessage="1" sqref="B13:B22">
      <formula1>$C$52:$C$54</formula1>
    </dataValidation>
    <dataValidation type="list" allowBlank="1" showInputMessage="1" showErrorMessage="1" sqref="B2:D3">
      <formula1>$E$52:$E$54</formula1>
    </dataValidation>
    <dataValidation type="list" allowBlank="1" showInputMessage="1" showErrorMessage="1" sqref="O25 O27">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8" t="s">
        <v>475</v>
      </c>
      <c r="C301" s="478"/>
      <c r="D301" s="478"/>
      <c r="E301" s="478"/>
      <c r="F301" s="478"/>
      <c r="G301" s="478"/>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t="str">
        <f>IF(Facture!$B13=0,"",Facture!$B13)</f>
        <v/>
      </c>
      <c r="K3" s="52" t="str">
        <f>IF(Facture!$C13=0,"",Facture!$C13)</f>
        <v/>
      </c>
      <c r="L3" s="52" t="str">
        <f>IF(Facture!$G13=0,"",Facture!$G13)</f>
        <v/>
      </c>
      <c r="M3" s="52" t="str">
        <f>IF(Facture!$H13=0,"",Facture!$H13)</f>
        <v/>
      </c>
      <c r="N3" s="52" t="str">
        <f>IF(Facture!$I13=0,"",Facture!$I13)</f>
        <v/>
      </c>
      <c r="O3" s="52" t="str">
        <f>IF(Facture!$J13=0,"",Facture!$J13)</f>
        <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0</v>
      </c>
      <c r="BS3" s="78">
        <f>Facture!J25</f>
        <v>0</v>
      </c>
      <c r="BT3" s="78">
        <f>Facture!J26</f>
        <v>0</v>
      </c>
      <c r="BU3" s="78">
        <f>Facture!N22</f>
        <v>0</v>
      </c>
      <c r="BV3" s="48">
        <f ca="1">Facture!Q2</f>
        <v>43280</v>
      </c>
      <c r="BW3" s="48" t="str">
        <f ca="1">Facture!N12</f>
        <v/>
      </c>
      <c r="BX3" s="78">
        <f>Facture!J28</f>
        <v>0</v>
      </c>
      <c r="BY3" s="48">
        <f ca="1">Facture!Q2</f>
        <v>43280</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3612"/>
  <sheetViews>
    <sheetView workbookViewId="0">
      <selection activeCell="D11" sqref="D11"/>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5">
      <c r="B1" s="29"/>
      <c r="C1" s="29"/>
      <c r="D1" s="29"/>
      <c r="E1" s="29"/>
      <c r="F1" s="29"/>
      <c r="G1" s="29"/>
      <c r="H1" s="102"/>
      <c r="I1" s="29"/>
      <c r="J1" s="29"/>
    </row>
    <row r="2" spans="1:13" ht="15" x14ac:dyDescent="0.25">
      <c r="B2" s="28" t="s">
        <v>0</v>
      </c>
      <c r="C2" s="28" t="s">
        <v>12</v>
      </c>
      <c r="D2" s="28" t="s">
        <v>38</v>
      </c>
      <c r="E2" s="28" t="s">
        <v>19</v>
      </c>
      <c r="F2" s="28" t="s">
        <v>14</v>
      </c>
      <c r="G2" s="28" t="s">
        <v>13</v>
      </c>
      <c r="H2" s="103" t="s">
        <v>1</v>
      </c>
      <c r="I2" s="28" t="s">
        <v>15</v>
      </c>
      <c r="J2" s="28" t="s">
        <v>8</v>
      </c>
    </row>
    <row r="3" spans="1:13" x14ac:dyDescent="0.25">
      <c r="A3" s="31">
        <v>0</v>
      </c>
      <c r="B3" s="29"/>
      <c r="C3" s="29"/>
      <c r="D3" s="29"/>
      <c r="E3" s="29"/>
      <c r="F3" s="29"/>
      <c r="G3" s="29"/>
      <c r="H3" s="102"/>
      <c r="I3" s="29"/>
      <c r="J3" s="29"/>
    </row>
    <row r="4" spans="1:13" x14ac:dyDescent="0.25">
      <c r="A4" s="31">
        <v>1</v>
      </c>
      <c r="B4" s="13" t="s">
        <v>211</v>
      </c>
      <c r="C4" s="13" t="s">
        <v>210</v>
      </c>
      <c r="D4" s="13" t="s">
        <v>212</v>
      </c>
      <c r="E4" s="13" t="s">
        <v>213</v>
      </c>
      <c r="F4" s="13">
        <v>4651</v>
      </c>
      <c r="G4" s="14" t="s">
        <v>104</v>
      </c>
      <c r="H4" s="104">
        <v>491082252</v>
      </c>
      <c r="I4" s="32" t="s">
        <v>216</v>
      </c>
      <c r="J4" s="401" t="s">
        <v>214</v>
      </c>
    </row>
    <row r="5" spans="1:13" x14ac:dyDescent="0.25">
      <c r="A5" s="31">
        <v>2</v>
      </c>
      <c r="B5" s="13" t="s">
        <v>479</v>
      </c>
      <c r="C5" s="13"/>
      <c r="D5" s="13"/>
      <c r="E5" s="13" t="s">
        <v>284</v>
      </c>
      <c r="F5" s="13">
        <v>4041</v>
      </c>
      <c r="G5" s="13" t="s">
        <v>285</v>
      </c>
      <c r="H5" s="104">
        <v>494891056</v>
      </c>
      <c r="I5" s="13" t="s">
        <v>286</v>
      </c>
      <c r="J5" s="401"/>
    </row>
    <row r="6" spans="1:13" x14ac:dyDescent="0.25">
      <c r="A6" s="31">
        <v>3</v>
      </c>
      <c r="B6" s="13" t="s">
        <v>362</v>
      </c>
      <c r="C6" s="13" t="s">
        <v>363</v>
      </c>
      <c r="D6" s="13"/>
      <c r="E6" s="13" t="s">
        <v>364</v>
      </c>
      <c r="F6" s="13">
        <v>4400</v>
      </c>
      <c r="G6" s="13" t="s">
        <v>250</v>
      </c>
      <c r="H6" s="104">
        <v>486425089</v>
      </c>
      <c r="I6" s="13" t="s">
        <v>365</v>
      </c>
      <c r="J6" s="401"/>
    </row>
    <row r="7" spans="1:13" x14ac:dyDescent="0.25">
      <c r="A7" s="31">
        <v>4</v>
      </c>
      <c r="B7" s="13" t="s">
        <v>374</v>
      </c>
      <c r="C7" s="13" t="s">
        <v>375</v>
      </c>
      <c r="D7" s="13"/>
      <c r="E7" s="13" t="s">
        <v>376</v>
      </c>
      <c r="F7" s="13">
        <v>4040</v>
      </c>
      <c r="G7" s="13" t="s">
        <v>377</v>
      </c>
      <c r="H7" s="104">
        <v>495180169</v>
      </c>
      <c r="I7" s="13" t="s">
        <v>378</v>
      </c>
      <c r="J7" s="401"/>
    </row>
    <row r="8" spans="1:13" x14ac:dyDescent="0.25">
      <c r="A8" s="31">
        <v>5</v>
      </c>
      <c r="B8" s="13" t="s">
        <v>412</v>
      </c>
      <c r="C8" s="13" t="s">
        <v>413</v>
      </c>
      <c r="D8" s="13"/>
      <c r="E8" s="13" t="s">
        <v>414</v>
      </c>
      <c r="F8" s="13">
        <v>4400</v>
      </c>
      <c r="G8" s="13" t="s">
        <v>250</v>
      </c>
      <c r="H8" s="104">
        <v>499616869</v>
      </c>
      <c r="I8" s="13"/>
      <c r="J8" s="401"/>
    </row>
    <row r="9" spans="1:13" x14ac:dyDescent="0.25">
      <c r="A9" s="31">
        <v>6</v>
      </c>
      <c r="B9" s="13" t="s">
        <v>412</v>
      </c>
      <c r="C9" s="13" t="s">
        <v>424</v>
      </c>
      <c r="D9" s="13" t="s">
        <v>413</v>
      </c>
      <c r="E9" s="13" t="s">
        <v>425</v>
      </c>
      <c r="F9" s="13"/>
      <c r="G9" s="13" t="s">
        <v>250</v>
      </c>
      <c r="H9" s="104" t="s">
        <v>414</v>
      </c>
      <c r="I9" s="13" t="s">
        <v>426</v>
      </c>
      <c r="J9" s="401">
        <v>4400</v>
      </c>
      <c r="K9" s="31" t="s">
        <v>250</v>
      </c>
      <c r="M9" s="31">
        <v>499616869</v>
      </c>
    </row>
    <row r="10" spans="1:13" x14ac:dyDescent="0.25">
      <c r="A10" s="31">
        <v>7</v>
      </c>
      <c r="B10" s="13" t="s">
        <v>438</v>
      </c>
      <c r="C10" s="13" t="s">
        <v>439</v>
      </c>
      <c r="D10" s="13"/>
      <c r="E10" s="13" t="s">
        <v>440</v>
      </c>
      <c r="F10" s="13">
        <v>4400</v>
      </c>
      <c r="G10" s="13" t="s">
        <v>250</v>
      </c>
      <c r="H10" s="104"/>
      <c r="I10" s="13"/>
      <c r="J10" s="401"/>
    </row>
    <row r="11" spans="1:13" x14ac:dyDescent="0.25">
      <c r="A11" s="31">
        <f>IF(B11="","",A10+1)</f>
        <v>8</v>
      </c>
      <c r="B11" s="13" t="s">
        <v>480</v>
      </c>
      <c r="C11" s="13"/>
      <c r="D11" s="13"/>
      <c r="E11" s="13"/>
      <c r="F11" s="13"/>
      <c r="G11" s="13"/>
      <c r="H11" s="104"/>
      <c r="I11" s="13"/>
      <c r="J11" s="401"/>
    </row>
    <row r="12" spans="1:13" x14ac:dyDescent="0.25">
      <c r="A12" s="31">
        <f t="shared" ref="A12:A75" si="0">IF(B12="","",A11+1)</f>
        <v>9</v>
      </c>
      <c r="B12" s="13" t="s">
        <v>481</v>
      </c>
      <c r="C12" s="13"/>
      <c r="D12" s="13"/>
      <c r="E12" s="13"/>
      <c r="F12" s="13"/>
      <c r="G12" s="13"/>
      <c r="H12" s="104"/>
      <c r="I12" s="13"/>
      <c r="J12" s="401"/>
    </row>
    <row r="13" spans="1:13" x14ac:dyDescent="0.25">
      <c r="A13" s="31">
        <f t="shared" si="0"/>
        <v>10</v>
      </c>
      <c r="B13" s="13" t="s">
        <v>478</v>
      </c>
      <c r="C13" s="13"/>
      <c r="D13" s="13"/>
      <c r="E13" s="13"/>
      <c r="F13" s="13"/>
      <c r="G13" s="13"/>
      <c r="H13" s="104"/>
      <c r="I13" s="13"/>
      <c r="J13" s="401"/>
    </row>
    <row r="14" spans="1:13" x14ac:dyDescent="0.25">
      <c r="A14" s="31">
        <f t="shared" si="0"/>
        <v>11</v>
      </c>
      <c r="B14" s="13" t="s">
        <v>482</v>
      </c>
      <c r="C14" s="13"/>
      <c r="D14" s="13"/>
      <c r="E14" s="13"/>
      <c r="F14" s="13"/>
      <c r="G14" s="13"/>
      <c r="H14" s="104"/>
      <c r="I14" s="13"/>
      <c r="J14" s="401"/>
    </row>
    <row r="15" spans="1:13" x14ac:dyDescent="0.25">
      <c r="A15" s="31">
        <f t="shared" si="0"/>
        <v>12</v>
      </c>
      <c r="B15" s="13" t="s">
        <v>483</v>
      </c>
      <c r="C15" s="13"/>
      <c r="D15" s="13"/>
      <c r="E15" s="13"/>
      <c r="F15" s="13"/>
      <c r="G15" s="13"/>
      <c r="H15" s="104"/>
      <c r="I15" s="13"/>
      <c r="J15" s="401"/>
    </row>
    <row r="16" spans="1:13"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522" t="s">
        <v>21</v>
      </c>
      <c r="C2" s="523"/>
      <c r="D2" s="523"/>
      <c r="E2" s="523"/>
      <c r="F2" s="523"/>
      <c r="G2" s="523"/>
      <c r="H2" s="523"/>
      <c r="I2" s="523"/>
      <c r="J2" s="523"/>
      <c r="K2" s="523"/>
      <c r="L2" s="523"/>
      <c r="M2" s="523"/>
      <c r="N2" s="523"/>
      <c r="O2" s="523"/>
      <c r="P2" s="523"/>
      <c r="Q2" s="523"/>
      <c r="R2" s="523"/>
      <c r="S2" s="524"/>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34" t="s">
        <v>22</v>
      </c>
      <c r="C4" s="535"/>
      <c r="D4" s="535"/>
      <c r="E4" s="17"/>
      <c r="F4" s="327" t="s">
        <v>92</v>
      </c>
      <c r="G4" s="328" t="s">
        <v>93</v>
      </c>
      <c r="H4" s="329" t="s">
        <v>94</v>
      </c>
      <c r="I4" s="327" t="s">
        <v>95</v>
      </c>
      <c r="J4" s="328" t="s">
        <v>96</v>
      </c>
      <c r="K4" s="329" t="s">
        <v>97</v>
      </c>
      <c r="L4" s="327" t="s">
        <v>98</v>
      </c>
      <c r="M4" s="328" t="s">
        <v>99</v>
      </c>
      <c r="N4" s="329" t="s">
        <v>100</v>
      </c>
      <c r="O4" s="327" t="s">
        <v>101</v>
      </c>
      <c r="P4" s="328" t="s">
        <v>102</v>
      </c>
      <c r="Q4" s="329" t="s">
        <v>103</v>
      </c>
      <c r="R4" s="530" t="s">
        <v>28</v>
      </c>
      <c r="S4" s="531"/>
    </row>
    <row r="5" spans="2:19" ht="12.75" customHeight="1" x14ac:dyDescent="0.25">
      <c r="B5" s="532">
        <v>43191</v>
      </c>
      <c r="C5" s="533"/>
      <c r="D5" s="533"/>
      <c r="E5" s="19"/>
      <c r="F5" s="536" t="s">
        <v>354</v>
      </c>
      <c r="G5" s="537"/>
      <c r="H5" s="538"/>
      <c r="I5" s="536" t="s">
        <v>355</v>
      </c>
      <c r="J5" s="537"/>
      <c r="K5" s="538"/>
      <c r="L5" s="536" t="s">
        <v>356</v>
      </c>
      <c r="M5" s="537"/>
      <c r="N5" s="538"/>
      <c r="O5" s="536" t="s">
        <v>357</v>
      </c>
      <c r="P5" s="537"/>
      <c r="Q5" s="538"/>
      <c r="R5" s="530"/>
      <c r="S5" s="531"/>
    </row>
    <row r="6" spans="2:19" ht="15" customHeight="1" x14ac:dyDescent="0.25">
      <c r="B6" s="532"/>
      <c r="C6" s="533"/>
      <c r="D6" s="533"/>
      <c r="E6" s="19"/>
      <c r="F6" s="536"/>
      <c r="G6" s="537"/>
      <c r="H6" s="538"/>
      <c r="I6" s="536"/>
      <c r="J6" s="537"/>
      <c r="K6" s="538"/>
      <c r="L6" s="536"/>
      <c r="M6" s="537"/>
      <c r="N6" s="538"/>
      <c r="O6" s="536"/>
      <c r="P6" s="537"/>
      <c r="Q6" s="538"/>
      <c r="R6" s="530"/>
      <c r="S6" s="531"/>
    </row>
    <row r="7" spans="2:19" ht="15" customHeight="1" x14ac:dyDescent="0.25">
      <c r="B7" s="528"/>
      <c r="C7" s="529"/>
      <c r="D7" s="529"/>
      <c r="E7" s="24"/>
      <c r="F7" s="330"/>
      <c r="G7" s="324"/>
      <c r="H7" s="331"/>
      <c r="I7" s="330"/>
      <c r="J7" s="324"/>
      <c r="K7" s="331"/>
      <c r="L7" s="330"/>
      <c r="M7" s="324"/>
      <c r="N7" s="331"/>
      <c r="O7" s="330"/>
      <c r="P7" s="324"/>
      <c r="Q7" s="331"/>
      <c r="R7" s="24"/>
      <c r="S7" s="25"/>
    </row>
    <row r="8" spans="2:19" ht="15" customHeight="1" x14ac:dyDescent="0.25">
      <c r="B8" s="483" t="s">
        <v>389</v>
      </c>
      <c r="C8" s="484"/>
      <c r="D8" s="484"/>
      <c r="E8" s="485"/>
      <c r="F8" s="486">
        <f>Facturier_2018!CT18</f>
        <v>0</v>
      </c>
      <c r="G8" s="487"/>
      <c r="H8" s="488"/>
      <c r="I8" s="486">
        <f>Facturier_2018!CT19</f>
        <v>879.32999999999993</v>
      </c>
      <c r="J8" s="487"/>
      <c r="K8" s="488"/>
      <c r="L8" s="486">
        <f>Facturier_2018!CT20</f>
        <v>0</v>
      </c>
      <c r="M8" s="487"/>
      <c r="N8" s="488"/>
      <c r="O8" s="486">
        <f>Facturier_2018!CT21</f>
        <v>0</v>
      </c>
      <c r="P8" s="487"/>
      <c r="Q8" s="488"/>
      <c r="R8" s="495">
        <f>F8+I8+L8+O8</f>
        <v>879.32999999999993</v>
      </c>
      <c r="S8" s="496"/>
    </row>
    <row r="9" spans="2:19" ht="15.75" customHeight="1" x14ac:dyDescent="0.25">
      <c r="B9" s="483"/>
      <c r="C9" s="484"/>
      <c r="D9" s="484"/>
      <c r="E9" s="485"/>
      <c r="F9" s="486"/>
      <c r="G9" s="487"/>
      <c r="H9" s="488"/>
      <c r="I9" s="486"/>
      <c r="J9" s="487"/>
      <c r="K9" s="488"/>
      <c r="L9" s="486"/>
      <c r="M9" s="487"/>
      <c r="N9" s="488"/>
      <c r="O9" s="486"/>
      <c r="P9" s="487"/>
      <c r="Q9" s="488"/>
      <c r="R9" s="495"/>
      <c r="S9" s="496"/>
    </row>
    <row r="10" spans="2:19" x14ac:dyDescent="0.25">
      <c r="B10" s="483"/>
      <c r="C10" s="484"/>
      <c r="D10" s="484"/>
      <c r="E10" s="485"/>
      <c r="F10" s="486"/>
      <c r="G10" s="487"/>
      <c r="H10" s="488"/>
      <c r="I10" s="486"/>
      <c r="J10" s="487"/>
      <c r="K10" s="488"/>
      <c r="L10" s="486"/>
      <c r="M10" s="487"/>
      <c r="N10" s="488"/>
      <c r="O10" s="486"/>
      <c r="P10" s="487"/>
      <c r="Q10" s="488"/>
      <c r="R10" s="504"/>
      <c r="S10" s="505"/>
    </row>
    <row r="11" spans="2:19" ht="20.100000000000001" customHeight="1" x14ac:dyDescent="0.25">
      <c r="B11" s="483"/>
      <c r="C11" s="484"/>
      <c r="D11" s="484"/>
      <c r="E11" s="485"/>
      <c r="F11" s="486"/>
      <c r="G11" s="487"/>
      <c r="H11" s="488"/>
      <c r="I11" s="486"/>
      <c r="J11" s="487"/>
      <c r="K11" s="488"/>
      <c r="L11" s="486"/>
      <c r="M11" s="487"/>
      <c r="N11" s="488"/>
      <c r="O11" s="486"/>
      <c r="P11" s="487"/>
      <c r="Q11" s="488"/>
      <c r="R11" s="497"/>
      <c r="S11" s="496"/>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525">
        <f>Trimestre1!B39</f>
        <v>0</v>
      </c>
      <c r="G13" s="526"/>
      <c r="H13" s="527"/>
      <c r="I13" s="525">
        <f>Trimestre2!E39</f>
        <v>427.36</v>
      </c>
      <c r="J13" s="526"/>
      <c r="K13" s="527"/>
      <c r="L13" s="525">
        <f>Trimestre3!H39</f>
        <v>0</v>
      </c>
      <c r="M13" s="526"/>
      <c r="N13" s="527"/>
      <c r="O13" s="525">
        <f>Trimestre4!K39</f>
        <v>0</v>
      </c>
      <c r="P13" s="526"/>
      <c r="Q13" s="527"/>
      <c r="R13" s="497">
        <f>SUM(F13:Q13)</f>
        <v>427.36</v>
      </c>
      <c r="S13" s="496"/>
    </row>
    <row r="14" spans="2:19" x14ac:dyDescent="0.25">
      <c r="B14" s="23"/>
      <c r="D14" s="17"/>
      <c r="E14" s="81"/>
      <c r="F14" s="525"/>
      <c r="G14" s="526"/>
      <c r="H14" s="527"/>
      <c r="L14" s="525"/>
      <c r="M14" s="526"/>
      <c r="N14" s="527"/>
      <c r="O14" s="525"/>
      <c r="P14" s="526"/>
      <c r="Q14" s="527"/>
      <c r="R14" s="497"/>
      <c r="S14" s="496"/>
    </row>
    <row r="15" spans="2:19" x14ac:dyDescent="0.25">
      <c r="B15" s="498" t="s">
        <v>383</v>
      </c>
      <c r="C15" s="499"/>
      <c r="D15" s="499"/>
      <c r="E15" s="500"/>
      <c r="F15" s="489">
        <f>F8-F13</f>
        <v>0</v>
      </c>
      <c r="G15" s="490"/>
      <c r="H15" s="491"/>
      <c r="I15" s="489">
        <f>I8-I13</f>
        <v>451.96999999999991</v>
      </c>
      <c r="J15" s="490"/>
      <c r="K15" s="491"/>
      <c r="L15" s="489">
        <f>L8-L13</f>
        <v>0</v>
      </c>
      <c r="M15" s="490"/>
      <c r="N15" s="491"/>
      <c r="O15" s="489">
        <f>O8-O13</f>
        <v>0</v>
      </c>
      <c r="P15" s="490"/>
      <c r="Q15" s="491"/>
      <c r="R15" s="479">
        <f>SUM(F15:Q16)</f>
        <v>451.96999999999991</v>
      </c>
      <c r="S15" s="480"/>
    </row>
    <row r="16" spans="2:19" ht="21.75" customHeight="1" thickBot="1" x14ac:dyDescent="0.3">
      <c r="B16" s="501"/>
      <c r="C16" s="502"/>
      <c r="D16" s="502"/>
      <c r="E16" s="503"/>
      <c r="F16" s="492"/>
      <c r="G16" s="493"/>
      <c r="H16" s="494"/>
      <c r="I16" s="492"/>
      <c r="J16" s="493"/>
      <c r="K16" s="494"/>
      <c r="L16" s="492"/>
      <c r="M16" s="493"/>
      <c r="N16" s="494"/>
      <c r="O16" s="492"/>
      <c r="P16" s="493"/>
      <c r="Q16" s="494"/>
      <c r="R16" s="481"/>
      <c r="S16" s="482"/>
    </row>
    <row r="17" spans="2:19" ht="15.75" thickTop="1" x14ac:dyDescent="0.25">
      <c r="B17" s="21"/>
      <c r="D17" s="17"/>
      <c r="E17" s="81"/>
      <c r="F17" s="525"/>
      <c r="G17" s="526"/>
      <c r="H17" s="527"/>
      <c r="I17" s="525"/>
      <c r="J17" s="526"/>
      <c r="K17" s="527"/>
      <c r="L17" s="525"/>
      <c r="M17" s="526"/>
      <c r="N17" s="527"/>
      <c r="O17" s="525"/>
      <c r="P17" s="526"/>
      <c r="Q17" s="527"/>
      <c r="R17" s="497"/>
      <c r="S17" s="496"/>
    </row>
    <row r="18" spans="2:19" x14ac:dyDescent="0.25">
      <c r="B18" s="21" t="s">
        <v>25</v>
      </c>
      <c r="C18" s="17"/>
      <c r="D18" s="17"/>
      <c r="E18" s="81"/>
      <c r="F18" s="525">
        <f>Trimestre1!F40</f>
        <v>0</v>
      </c>
      <c r="G18" s="526"/>
      <c r="H18" s="527"/>
      <c r="I18" s="525">
        <f>Trimestre2!I39</f>
        <v>1235.2399999999998</v>
      </c>
      <c r="J18" s="526"/>
      <c r="K18" s="527"/>
      <c r="L18" s="525">
        <f>Trimestre3!L39</f>
        <v>0</v>
      </c>
      <c r="M18" s="526"/>
      <c r="N18" s="527"/>
      <c r="O18" s="525">
        <f>Trimestre4!O39</f>
        <v>0</v>
      </c>
      <c r="P18" s="526"/>
      <c r="Q18" s="527"/>
      <c r="R18" s="497">
        <f>SUM(F18:Q18)</f>
        <v>1235.2399999999998</v>
      </c>
      <c r="S18" s="496"/>
    </row>
    <row r="19" spans="2:19" x14ac:dyDescent="0.25">
      <c r="B19" s="21" t="s">
        <v>27</v>
      </c>
      <c r="C19" s="17"/>
      <c r="D19" s="17"/>
      <c r="E19" s="81"/>
      <c r="F19" s="525">
        <f>Trimestre1!J39</f>
        <v>0</v>
      </c>
      <c r="G19" s="526"/>
      <c r="H19" s="527"/>
      <c r="I19" s="525">
        <f>Trimestre2!M39</f>
        <v>0</v>
      </c>
      <c r="J19" s="526"/>
      <c r="K19" s="527"/>
      <c r="L19" s="525">
        <f>Trimestre3!P39</f>
        <v>0</v>
      </c>
      <c r="M19" s="526"/>
      <c r="N19" s="527"/>
      <c r="O19" s="525">
        <f>Trimestre4!S39</f>
        <v>0</v>
      </c>
      <c r="P19" s="526"/>
      <c r="Q19" s="527"/>
      <c r="R19" s="497">
        <f t="shared" ref="R19:R21" si="0">SUM(F19:Q19)</f>
        <v>0</v>
      </c>
      <c r="S19" s="496"/>
    </row>
    <row r="20" spans="2:19" x14ac:dyDescent="0.25">
      <c r="B20" s="21" t="s">
        <v>23</v>
      </c>
      <c r="C20" s="17"/>
      <c r="D20" s="17"/>
      <c r="E20" s="17"/>
      <c r="F20" s="525">
        <f>Trimestre1!N39</f>
        <v>0</v>
      </c>
      <c r="G20" s="526"/>
      <c r="H20" s="527"/>
      <c r="I20" s="525">
        <f>Trimestre2!Q39</f>
        <v>135.4</v>
      </c>
      <c r="J20" s="526"/>
      <c r="K20" s="527"/>
      <c r="L20" s="525">
        <f>Trimestre3!T39</f>
        <v>0</v>
      </c>
      <c r="M20" s="526"/>
      <c r="N20" s="527"/>
      <c r="O20" s="525">
        <f>Trimestre4!W39</f>
        <v>0</v>
      </c>
      <c r="P20" s="526"/>
      <c r="Q20" s="527"/>
      <c r="R20" s="497">
        <f t="shared" si="0"/>
        <v>135.4</v>
      </c>
      <c r="S20" s="496"/>
    </row>
    <row r="21" spans="2:19" x14ac:dyDescent="0.25">
      <c r="B21" s="21" t="s">
        <v>26</v>
      </c>
      <c r="C21" s="17"/>
      <c r="D21" s="17"/>
      <c r="E21" s="17"/>
      <c r="F21" s="525">
        <f>Trimestre1!S39</f>
        <v>0</v>
      </c>
      <c r="G21" s="526"/>
      <c r="H21" s="527"/>
      <c r="I21" s="525">
        <f>Trimestre2!V39</f>
        <v>0</v>
      </c>
      <c r="J21" s="526"/>
      <c r="K21" s="527"/>
      <c r="L21" s="525">
        <f>Trimestre3!Y39</f>
        <v>0</v>
      </c>
      <c r="M21" s="526"/>
      <c r="N21" s="527"/>
      <c r="O21" s="525">
        <f>Trimestre4!AB39</f>
        <v>0</v>
      </c>
      <c r="P21" s="526"/>
      <c r="Q21" s="527"/>
      <c r="R21" s="497">
        <f t="shared" si="0"/>
        <v>0</v>
      </c>
      <c r="S21" s="496"/>
    </row>
    <row r="22" spans="2:19" ht="20.100000000000001" customHeight="1" x14ac:dyDescent="0.25">
      <c r="B22" s="21" t="s">
        <v>360</v>
      </c>
      <c r="C22" s="15"/>
      <c r="D22" s="17"/>
      <c r="E22" s="81"/>
      <c r="F22" s="525">
        <f>Trimestre1!Q39</f>
        <v>0</v>
      </c>
      <c r="G22" s="526"/>
      <c r="H22" s="527"/>
      <c r="I22" s="525">
        <f>Trimestre2!T39</f>
        <v>0</v>
      </c>
      <c r="J22" s="526"/>
      <c r="K22" s="527"/>
      <c r="L22" s="525">
        <f>Trimestre3!W39</f>
        <v>0</v>
      </c>
      <c r="M22" s="526"/>
      <c r="N22" s="527"/>
      <c r="O22" s="525">
        <f>Trimestre4!Z39</f>
        <v>0</v>
      </c>
      <c r="P22" s="526"/>
      <c r="Q22" s="527"/>
      <c r="R22" s="497">
        <f>SUM(F22:Q22)</f>
        <v>0</v>
      </c>
      <c r="S22" s="496"/>
    </row>
    <row r="23" spans="2:19" x14ac:dyDescent="0.25">
      <c r="B23" s="88"/>
      <c r="C23" s="89"/>
      <c r="D23" s="17"/>
      <c r="E23" s="26"/>
      <c r="F23" s="16"/>
      <c r="G23" s="17"/>
      <c r="H23" s="18"/>
      <c r="I23" s="16"/>
      <c r="J23" s="17"/>
      <c r="K23" s="18"/>
      <c r="L23" s="16"/>
      <c r="M23" s="17"/>
      <c r="N23" s="18"/>
      <c r="O23" s="16"/>
      <c r="P23" s="17"/>
      <c r="Q23" s="18"/>
      <c r="R23" s="497"/>
      <c r="S23" s="496"/>
    </row>
    <row r="24" spans="2:19" x14ac:dyDescent="0.25">
      <c r="B24" s="512" t="s">
        <v>384</v>
      </c>
      <c r="C24" s="513"/>
      <c r="D24" s="513"/>
      <c r="E24" s="514"/>
      <c r="F24" s="518">
        <f>F15-F18-F19-F20-F21-F22</f>
        <v>0</v>
      </c>
      <c r="G24" s="519"/>
      <c r="H24" s="520"/>
      <c r="I24" s="518">
        <f>I15-I18-I19-I20-I21-I22</f>
        <v>-918.66999999999985</v>
      </c>
      <c r="J24" s="519"/>
      <c r="K24" s="520"/>
      <c r="L24" s="518">
        <f>L15-L18-L19-L20-L21-L22</f>
        <v>0</v>
      </c>
      <c r="M24" s="519"/>
      <c r="N24" s="520"/>
      <c r="O24" s="518">
        <f>O15-O18-O19-O20-O21-O22</f>
        <v>0</v>
      </c>
      <c r="P24" s="519"/>
      <c r="Q24" s="520"/>
      <c r="R24" s="495">
        <f>SUM(F24:Q24)</f>
        <v>-918.66999999999985</v>
      </c>
      <c r="S24" s="496"/>
    </row>
    <row r="25" spans="2:19" ht="19.5" customHeight="1" thickBot="1" x14ac:dyDescent="0.3">
      <c r="B25" s="515"/>
      <c r="C25" s="516"/>
      <c r="D25" s="516"/>
      <c r="E25" s="517"/>
      <c r="F25" s="481"/>
      <c r="G25" s="521"/>
      <c r="H25" s="482"/>
      <c r="I25" s="481"/>
      <c r="J25" s="521"/>
      <c r="K25" s="482"/>
      <c r="L25" s="481"/>
      <c r="M25" s="521"/>
      <c r="N25" s="482"/>
      <c r="O25" s="481"/>
      <c r="P25" s="521"/>
      <c r="Q25" s="482"/>
      <c r="R25" s="495"/>
      <c r="S25" s="496"/>
    </row>
    <row r="26" spans="2:19" ht="19.5" customHeight="1" thickTop="1" x14ac:dyDescent="0.25">
      <c r="B26" s="85"/>
      <c r="C26" s="86"/>
      <c r="D26" s="86"/>
      <c r="E26" s="86"/>
      <c r="F26" s="332"/>
      <c r="G26" s="87"/>
      <c r="H26" s="333"/>
      <c r="I26" s="332"/>
      <c r="J26" s="87"/>
      <c r="K26" s="333"/>
      <c r="L26" s="332"/>
      <c r="M26" s="87"/>
      <c r="N26" s="333"/>
      <c r="O26" s="332"/>
      <c r="P26" s="87"/>
      <c r="Q26" s="333"/>
      <c r="R26" s="497"/>
      <c r="S26" s="496"/>
    </row>
    <row r="27" spans="2:19" ht="19.5" customHeight="1" x14ac:dyDescent="0.25">
      <c r="B27" s="91" t="s">
        <v>88</v>
      </c>
      <c r="C27" s="92"/>
      <c r="D27" s="86"/>
      <c r="E27" s="86"/>
      <c r="F27" s="495">
        <f>Facturier_2018!CS18</f>
        <v>0</v>
      </c>
      <c r="G27" s="497"/>
      <c r="H27" s="496"/>
      <c r="I27" s="495">
        <f>Facturier_2018!CS19</f>
        <v>187.97000000000003</v>
      </c>
      <c r="J27" s="497"/>
      <c r="K27" s="496"/>
      <c r="L27" s="495">
        <f>Facturier_2018!CS20</f>
        <v>0</v>
      </c>
      <c r="M27" s="497"/>
      <c r="N27" s="496"/>
      <c r="O27" s="495">
        <f>Facturier_2018!CS21</f>
        <v>0</v>
      </c>
      <c r="P27" s="497"/>
      <c r="Q27" s="496"/>
      <c r="R27" s="497">
        <f>SUM(F27:Q27)</f>
        <v>187.97000000000003</v>
      </c>
      <c r="S27" s="496"/>
    </row>
    <row r="28" spans="2:19" ht="19.5" customHeight="1" x14ac:dyDescent="0.25">
      <c r="B28" s="93" t="s">
        <v>89</v>
      </c>
      <c r="C28" s="92"/>
      <c r="D28" s="86"/>
      <c r="E28" s="86"/>
      <c r="F28" s="495">
        <f>Trimestre1!F39+Trimestre1!J39+Trimestre1!N39+Trimestre1!R39</f>
        <v>0</v>
      </c>
      <c r="G28" s="497"/>
      <c r="H28" s="496"/>
      <c r="I28" s="495">
        <f>Trimestre2!F39+Trimestre2!J39+Trimestre2!N39+Trimestre2!R39</f>
        <v>335.84999999999997</v>
      </c>
      <c r="J28" s="497"/>
      <c r="K28" s="496"/>
      <c r="L28" s="495">
        <f>Trimestre3!F39+Trimestre3!J39+Trimestre3!N39+Trimestre3!R39</f>
        <v>0</v>
      </c>
      <c r="M28" s="497"/>
      <c r="N28" s="496"/>
      <c r="O28" s="495">
        <f>Trimestre4!F39+Trimestre4!J39+Trimestre4!N39+Trimestre4!R39</f>
        <v>0</v>
      </c>
      <c r="P28" s="497"/>
      <c r="Q28" s="496"/>
      <c r="R28" s="497">
        <f>SUM(F28:Q28)</f>
        <v>335.84999999999997</v>
      </c>
      <c r="S28" s="496"/>
    </row>
    <row r="29" spans="2:19" ht="19.5" customHeight="1" x14ac:dyDescent="0.25">
      <c r="B29" s="90" t="s">
        <v>90</v>
      </c>
      <c r="C29" s="86"/>
      <c r="D29" s="86"/>
      <c r="E29" s="86"/>
      <c r="F29" s="495">
        <f>F27-F28</f>
        <v>0</v>
      </c>
      <c r="G29" s="497"/>
      <c r="H29" s="496"/>
      <c r="I29" s="509">
        <f t="shared" ref="I29:K29" si="1">I27-I28</f>
        <v>-147.87999999999994</v>
      </c>
      <c r="J29" s="510">
        <f t="shared" si="1"/>
        <v>0</v>
      </c>
      <c r="K29" s="511">
        <f t="shared" si="1"/>
        <v>0</v>
      </c>
      <c r="L29" s="495">
        <f t="shared" ref="L29:Q29" si="2">L27-L28</f>
        <v>0</v>
      </c>
      <c r="M29" s="497">
        <f t="shared" si="2"/>
        <v>0</v>
      </c>
      <c r="N29" s="496">
        <f t="shared" si="2"/>
        <v>0</v>
      </c>
      <c r="O29" s="495">
        <f t="shared" si="2"/>
        <v>0</v>
      </c>
      <c r="P29" s="497">
        <f t="shared" si="2"/>
        <v>0</v>
      </c>
      <c r="Q29" s="496">
        <f t="shared" si="2"/>
        <v>0</v>
      </c>
      <c r="R29" s="510">
        <f>SUM(F29:Q29)</f>
        <v>-147.87999999999994</v>
      </c>
      <c r="S29" s="511"/>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528" t="s">
        <v>422</v>
      </c>
      <c r="C31" s="529"/>
      <c r="D31" s="529"/>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95">
        <f>F24/100*30</f>
        <v>0</v>
      </c>
      <c r="G33" s="497"/>
      <c r="H33" s="496"/>
      <c r="I33" s="495">
        <f>I24/100*30</f>
        <v>-275.60099999999994</v>
      </c>
      <c r="J33" s="497"/>
      <c r="K33" s="496"/>
      <c r="L33" s="495">
        <f>L24/100*30</f>
        <v>0</v>
      </c>
      <c r="M33" s="497"/>
      <c r="N33" s="496"/>
      <c r="O33" s="495">
        <f>O24/100*30</f>
        <v>0</v>
      </c>
      <c r="P33" s="497"/>
      <c r="Q33" s="496"/>
      <c r="R33" s="497">
        <f>SUM(F33:Q33)</f>
        <v>-275.60099999999994</v>
      </c>
      <c r="S33" s="496"/>
    </row>
    <row r="34" spans="2:19" x14ac:dyDescent="0.25">
      <c r="B34" s="21"/>
      <c r="C34" s="17"/>
      <c r="D34" s="17"/>
      <c r="E34" s="81"/>
      <c r="F34" s="334"/>
      <c r="G34" s="314"/>
      <c r="H34" s="315"/>
      <c r="I34" s="334"/>
      <c r="J34" s="314"/>
      <c r="K34" s="315"/>
      <c r="L34" s="334"/>
      <c r="M34" s="314"/>
      <c r="N34" s="315"/>
      <c r="O34" s="334"/>
      <c r="P34" s="314"/>
      <c r="Q34" s="315"/>
      <c r="R34" s="497"/>
      <c r="S34" s="496"/>
    </row>
    <row r="35" spans="2:19" ht="15.75" thickBot="1" x14ac:dyDescent="0.3">
      <c r="B35" s="21"/>
      <c r="C35" s="17"/>
      <c r="D35" s="17"/>
      <c r="E35" s="81"/>
      <c r="F35" s="506"/>
      <c r="G35" s="507"/>
      <c r="H35" s="508"/>
      <c r="I35" s="506"/>
      <c r="J35" s="507"/>
      <c r="K35" s="508"/>
      <c r="L35" s="506"/>
      <c r="M35" s="507"/>
      <c r="N35" s="508"/>
      <c r="O35" s="506"/>
      <c r="P35" s="507"/>
      <c r="Q35" s="508"/>
      <c r="R35" s="497"/>
      <c r="S35" s="496"/>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F33:H33"/>
    <mergeCell ref="I33:K33"/>
    <mergeCell ref="L33:N33"/>
    <mergeCell ref="O33:Q33"/>
    <mergeCell ref="B31:D31"/>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20:H20"/>
    <mergeCell ref="F21:H21"/>
    <mergeCell ref="F22:H22"/>
    <mergeCell ref="F17:H17"/>
    <mergeCell ref="L17:N17"/>
    <mergeCell ref="F19:H19"/>
    <mergeCell ref="L21:N21"/>
    <mergeCell ref="I20:K20"/>
    <mergeCell ref="L20:N20"/>
    <mergeCell ref="L19:N19"/>
    <mergeCell ref="I21:K21"/>
    <mergeCell ref="I22:K22"/>
    <mergeCell ref="I18:K18"/>
    <mergeCell ref="L5:N6"/>
    <mergeCell ref="O5:Q6"/>
    <mergeCell ref="L22:N22"/>
    <mergeCell ref="I19:K19"/>
    <mergeCell ref="I13:K13"/>
    <mergeCell ref="I17:K17"/>
    <mergeCell ref="O17:Q17"/>
    <mergeCell ref="O19:Q19"/>
    <mergeCell ref="O20:Q20"/>
    <mergeCell ref="O21:Q21"/>
    <mergeCell ref="O22:Q22"/>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B24:E25"/>
    <mergeCell ref="I24:K25"/>
    <mergeCell ref="L24:N25"/>
    <mergeCell ref="O24:Q25"/>
    <mergeCell ref="F24:H25"/>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hyperlink ref="I5:K6" location="Trimestre2!A1" display="Trimestre 2"/>
    <hyperlink ref="L5:N6" location="Trimestre3!A1" display="Trimestre 3"/>
    <hyperlink ref="O5:Q6" location="Trimestre4!A1" display="Trimestre 4"/>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354</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U5:V7"/>
    <mergeCell ref="O5:R7"/>
    <mergeCell ref="C2:V4"/>
    <mergeCell ref="G5:J7"/>
    <mergeCell ref="K5:N7"/>
    <mergeCell ref="S5:T7"/>
    <mergeCell ref="C5:F7"/>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355</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4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4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4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4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4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4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4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4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4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4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4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4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4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4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4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4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4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4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4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4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4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4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4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4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4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4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4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4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356</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43"/>
      <c r="C2" s="552" t="s">
        <v>357</v>
      </c>
      <c r="D2" s="552"/>
      <c r="E2" s="552"/>
      <c r="F2" s="552"/>
      <c r="G2" s="552"/>
      <c r="H2" s="552"/>
      <c r="I2" s="552"/>
      <c r="J2" s="552"/>
      <c r="K2" s="552"/>
      <c r="L2" s="552"/>
      <c r="M2" s="552"/>
      <c r="N2" s="552"/>
      <c r="O2" s="552"/>
      <c r="P2" s="552"/>
      <c r="Q2" s="552"/>
      <c r="R2" s="552"/>
      <c r="S2" s="552"/>
      <c r="T2" s="552"/>
      <c r="U2" s="552"/>
      <c r="V2" s="552"/>
      <c r="W2" s="539"/>
      <c r="X2" s="540"/>
      <c r="Y2" s="541"/>
      <c r="Z2" s="541"/>
    </row>
    <row r="3" spans="1:26" ht="15" customHeight="1" x14ac:dyDescent="0.25">
      <c r="A3" s="12"/>
      <c r="B3" s="543"/>
      <c r="C3" s="552"/>
      <c r="D3" s="552"/>
      <c r="E3" s="552"/>
      <c r="F3" s="552"/>
      <c r="G3" s="552"/>
      <c r="H3" s="552"/>
      <c r="I3" s="552"/>
      <c r="J3" s="552"/>
      <c r="K3" s="552"/>
      <c r="L3" s="552"/>
      <c r="M3" s="552"/>
      <c r="N3" s="552"/>
      <c r="O3" s="552"/>
      <c r="P3" s="552"/>
      <c r="Q3" s="552"/>
      <c r="R3" s="552"/>
      <c r="S3" s="552"/>
      <c r="T3" s="552"/>
      <c r="U3" s="552"/>
      <c r="V3" s="552"/>
      <c r="W3" s="539"/>
      <c r="X3" s="540"/>
      <c r="Y3" s="541"/>
      <c r="Z3" s="541"/>
    </row>
    <row r="4" spans="1:26" ht="15" customHeight="1" thickBot="1" x14ac:dyDescent="0.3">
      <c r="A4" s="12"/>
      <c r="B4" s="543"/>
      <c r="C4" s="552"/>
      <c r="D4" s="552"/>
      <c r="E4" s="552"/>
      <c r="F4" s="552"/>
      <c r="G4" s="552"/>
      <c r="H4" s="552"/>
      <c r="I4" s="552"/>
      <c r="J4" s="552"/>
      <c r="K4" s="552"/>
      <c r="L4" s="552"/>
      <c r="M4" s="552"/>
      <c r="N4" s="552"/>
      <c r="O4" s="552"/>
      <c r="P4" s="552"/>
      <c r="Q4" s="552"/>
      <c r="R4" s="552"/>
      <c r="S4" s="552"/>
      <c r="T4" s="552"/>
      <c r="U4" s="552"/>
      <c r="V4" s="552"/>
      <c r="W4" s="539"/>
      <c r="X4" s="540"/>
      <c r="Y4" s="541"/>
      <c r="Z4" s="541"/>
    </row>
    <row r="5" spans="1:26" ht="17.25" customHeight="1" x14ac:dyDescent="0.25">
      <c r="A5" s="12"/>
      <c r="B5" s="542"/>
      <c r="C5" s="549" t="s">
        <v>73</v>
      </c>
      <c r="D5" s="544"/>
      <c r="E5" s="544"/>
      <c r="F5" s="545"/>
      <c r="G5" s="549" t="s">
        <v>74</v>
      </c>
      <c r="H5" s="544"/>
      <c r="I5" s="544"/>
      <c r="J5" s="545"/>
      <c r="K5" s="549" t="s">
        <v>27</v>
      </c>
      <c r="L5" s="544"/>
      <c r="M5" s="544"/>
      <c r="N5" s="545"/>
      <c r="O5" s="549" t="s">
        <v>23</v>
      </c>
      <c r="P5" s="544"/>
      <c r="Q5" s="544"/>
      <c r="R5" s="545"/>
      <c r="S5" s="544" t="s">
        <v>361</v>
      </c>
      <c r="T5" s="545"/>
      <c r="U5" s="544" t="s">
        <v>87</v>
      </c>
      <c r="V5" s="545"/>
      <c r="W5" s="68"/>
      <c r="X5" s="12"/>
    </row>
    <row r="6" spans="1:26" ht="17.25" customHeight="1" x14ac:dyDescent="0.25">
      <c r="A6" s="12"/>
      <c r="B6" s="542"/>
      <c r="C6" s="550"/>
      <c r="D6" s="541"/>
      <c r="E6" s="541"/>
      <c r="F6" s="546"/>
      <c r="G6" s="550"/>
      <c r="H6" s="541"/>
      <c r="I6" s="541"/>
      <c r="J6" s="546"/>
      <c r="K6" s="550"/>
      <c r="L6" s="541"/>
      <c r="M6" s="541"/>
      <c r="N6" s="546"/>
      <c r="O6" s="550"/>
      <c r="P6" s="541"/>
      <c r="Q6" s="541"/>
      <c r="R6" s="546"/>
      <c r="S6" s="541"/>
      <c r="T6" s="546"/>
      <c r="U6" s="541"/>
      <c r="V6" s="546"/>
      <c r="W6" s="68"/>
      <c r="X6" s="12"/>
    </row>
    <row r="7" spans="1:26" ht="17.25" customHeight="1" thickBot="1" x14ac:dyDescent="0.3">
      <c r="A7" s="12"/>
      <c r="B7" s="542"/>
      <c r="C7" s="551"/>
      <c r="D7" s="547"/>
      <c r="E7" s="547"/>
      <c r="F7" s="548"/>
      <c r="G7" s="551"/>
      <c r="H7" s="547"/>
      <c r="I7" s="547"/>
      <c r="J7" s="548"/>
      <c r="K7" s="551"/>
      <c r="L7" s="547"/>
      <c r="M7" s="547"/>
      <c r="N7" s="548"/>
      <c r="O7" s="551"/>
      <c r="P7" s="547"/>
      <c r="Q7" s="547"/>
      <c r="R7" s="548"/>
      <c r="S7" s="547"/>
      <c r="T7" s="548"/>
      <c r="U7" s="547"/>
      <c r="V7" s="548"/>
      <c r="W7" s="68"/>
      <c r="X7" s="12"/>
    </row>
    <row r="8" spans="1:26" ht="15.75" thickBot="1" x14ac:dyDescent="0.3">
      <c r="A8" s="12"/>
      <c r="B8" s="54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4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4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4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4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4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4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4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4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4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4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4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4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4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4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4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4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4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4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4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4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4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4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4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4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4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4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4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4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4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3" t="s">
        <v>229</v>
      </c>
      <c r="C2" s="554"/>
      <c r="D2" s="555"/>
      <c r="E2" s="553"/>
      <c r="F2" s="554"/>
      <c r="G2" s="555"/>
      <c r="H2" s="553"/>
      <c r="I2" s="554"/>
      <c r="J2" s="555"/>
      <c r="K2" s="553"/>
      <c r="L2" s="554"/>
      <c r="M2" s="555"/>
      <c r="N2" s="553"/>
      <c r="O2" s="554"/>
      <c r="P2" s="555"/>
      <c r="Q2" s="17"/>
      <c r="R2" s="17"/>
      <c r="S2" s="17"/>
      <c r="T2" s="17"/>
      <c r="U2" s="17"/>
      <c r="V2" s="17"/>
      <c r="W2" s="17"/>
    </row>
    <row r="3" spans="2:23" ht="17.100000000000001" customHeight="1" thickBot="1" x14ac:dyDescent="0.3">
      <c r="B3" s="556"/>
      <c r="C3" s="557"/>
      <c r="D3" s="558"/>
      <c r="E3" s="556"/>
      <c r="F3" s="557"/>
      <c r="G3" s="558"/>
      <c r="H3" s="556"/>
      <c r="I3" s="557"/>
      <c r="J3" s="558"/>
      <c r="K3" s="556"/>
      <c r="L3" s="557"/>
      <c r="M3" s="558"/>
      <c r="N3" s="556"/>
      <c r="O3" s="557"/>
      <c r="P3" s="558"/>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59"/>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9" t="s">
        <v>29</v>
      </c>
      <c r="BE5002" s="559"/>
      <c r="BF5002" s="559"/>
      <c r="BG5002" s="559"/>
      <c r="BH5002" s="559"/>
      <c r="BI5002" s="559"/>
      <c r="BJ5002" s="559"/>
      <c r="BK5002" s="559"/>
      <c r="BL5002" s="559"/>
      <c r="BM5002" s="559"/>
      <c r="BN5002" s="559"/>
      <c r="BO5002" s="559"/>
      <c r="BP5002" s="559"/>
    </row>
    <row r="5003" spans="56:68" x14ac:dyDescent="0.3">
      <c r="BD5003" s="559"/>
      <c r="BE5003" s="559"/>
      <c r="BF5003" s="559"/>
      <c r="BG5003" s="559"/>
      <c r="BH5003" s="559"/>
      <c r="BI5003" s="559"/>
      <c r="BJ5003" s="559"/>
      <c r="BK5003" s="559"/>
      <c r="BL5003" s="559"/>
      <c r="BM5003" s="559"/>
      <c r="BN5003" s="559"/>
      <c r="BO5003" s="559"/>
      <c r="BP5003" s="559"/>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Maurice</cp:lastModifiedBy>
  <cp:lastPrinted>2018-06-14T17:56:42Z</cp:lastPrinted>
  <dcterms:created xsi:type="dcterms:W3CDTF">2017-06-01T05:29:50Z</dcterms:created>
  <dcterms:modified xsi:type="dcterms:W3CDTF">2018-06-29T12:39:05Z</dcterms:modified>
</cp:coreProperties>
</file>