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tabRatio="443"/>
  </bookViews>
  <sheets>
    <sheet name="BDD" sheetId="1" r:id="rId1"/>
    <sheet name="Statistiques" sheetId="4" r:id="rId2"/>
    <sheet name="Statistiques Semaines" sheetId="5" r:id="rId3"/>
  </sheets>
  <definedNames>
    <definedName name="_xlnm._FilterDatabase" localSheetId="0" hidden="1">BDD!$A$1:$AD$27</definedName>
    <definedName name="radius">(BDD!XFD1048575:XFD65531&gt;=42736)*(BDD!XFD1048575:XFD65531&lt;=43100)</definedName>
    <definedName name="test">(BDD!XFD1048575:XFD65531&gt;=42736)*(BDD!XFD1048575:XFD65531&lt;=43100)</definedName>
    <definedName name="testvar">"(BDD!A2:A65534&gt;=42736)*(BDD!A2:A65534&lt;=43100)"</definedName>
    <definedName name="Vartest">#REF!</definedName>
  </definedNames>
  <calcPr calcId="124519"/>
</workbook>
</file>

<file path=xl/calcChain.xml><?xml version="1.0" encoding="utf-8"?>
<calcChain xmlns="http://schemas.openxmlformats.org/spreadsheetml/2006/main">
  <c r="L4" i="4"/>
  <c r="L5"/>
  <c r="L6"/>
  <c r="L7"/>
  <c r="L8"/>
  <c r="L9"/>
  <c r="L10"/>
  <c r="L11"/>
  <c r="L12"/>
  <c r="L13"/>
  <c r="J4"/>
  <c r="J5"/>
  <c r="J6"/>
  <c r="J7"/>
  <c r="J8"/>
  <c r="J9"/>
  <c r="J10"/>
  <c r="J11"/>
  <c r="J12"/>
  <c r="J13"/>
  <c r="C4" i="5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S2" i="1"/>
  <c r="T2" s="1"/>
  <c r="S3"/>
  <c r="T3" s="1"/>
  <c r="S4"/>
  <c r="T4" s="1"/>
  <c r="S5"/>
  <c r="T5" s="1"/>
  <c r="S6"/>
  <c r="T6" s="1"/>
  <c r="S7"/>
  <c r="T7" s="1"/>
  <c r="S8"/>
  <c r="T8" s="1"/>
  <c r="S9"/>
  <c r="T9" s="1"/>
  <c r="S10"/>
  <c r="T10" s="1"/>
  <c r="S11"/>
  <c r="T11" s="1"/>
  <c r="S12"/>
  <c r="T12" s="1"/>
  <c r="S13"/>
  <c r="T13" s="1"/>
  <c r="S14"/>
  <c r="T14" s="1"/>
  <c r="S15"/>
  <c r="T15" s="1"/>
  <c r="S16"/>
  <c r="T16" s="1"/>
  <c r="S17"/>
  <c r="T17" s="1"/>
  <c r="S18"/>
  <c r="T18" s="1"/>
  <c r="S19"/>
  <c r="T19" s="1"/>
  <c r="S20"/>
  <c r="T20" s="1"/>
  <c r="S21"/>
  <c r="T21" s="1"/>
  <c r="S22"/>
  <c r="T22" s="1"/>
  <c r="S23"/>
  <c r="T23" s="1"/>
  <c r="S24"/>
  <c r="T24" s="1"/>
  <c r="S25"/>
  <c r="T25" s="1"/>
  <c r="S26"/>
  <c r="T26" s="1"/>
  <c r="S27"/>
  <c r="T27" s="1"/>
  <c r="Y2"/>
  <c r="Y3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N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K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J27" i="4"/>
  <c r="I27"/>
  <c r="B27"/>
  <c r="C27"/>
  <c r="D27"/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H25" l="1"/>
  <c r="U25" s="1"/>
  <c r="H21"/>
  <c r="U21" s="1"/>
  <c r="H17"/>
  <c r="U17" s="1"/>
  <c r="H13"/>
  <c r="U13" s="1"/>
  <c r="H9"/>
  <c r="U9" s="1"/>
  <c r="H5"/>
  <c r="U5" s="1"/>
  <c r="H26"/>
  <c r="U26" s="1"/>
  <c r="H22"/>
  <c r="U22" s="1"/>
  <c r="H18"/>
  <c r="U18" s="1"/>
  <c r="H14"/>
  <c r="U14" s="1"/>
  <c r="H10"/>
  <c r="U10" s="1"/>
  <c r="H6"/>
  <c r="U6" s="1"/>
  <c r="H2"/>
  <c r="U2" s="1"/>
  <c r="H27"/>
  <c r="U27" s="1"/>
  <c r="H23"/>
  <c r="U23" s="1"/>
  <c r="H19"/>
  <c r="U19" s="1"/>
  <c r="H15"/>
  <c r="U15" s="1"/>
  <c r="H11"/>
  <c r="U11" s="1"/>
  <c r="H7"/>
  <c r="U7" s="1"/>
  <c r="H3"/>
  <c r="U3" s="1"/>
  <c r="H24"/>
  <c r="U24" s="1"/>
  <c r="H20"/>
  <c r="U20" s="1"/>
  <c r="H16"/>
  <c r="U16" s="1"/>
  <c r="H12"/>
  <c r="U12" s="1"/>
  <c r="H8"/>
  <c r="U8" s="1"/>
  <c r="H4"/>
  <c r="U4" s="1"/>
  <c r="I53" i="5"/>
  <c r="I49"/>
  <c r="I45"/>
  <c r="I41"/>
  <c r="I37"/>
  <c r="I33"/>
  <c r="I29"/>
  <c r="I25"/>
  <c r="I21"/>
  <c r="I17"/>
  <c r="I13"/>
  <c r="I9"/>
  <c r="I5"/>
  <c r="C53"/>
  <c r="C49"/>
  <c r="I54"/>
  <c r="I50"/>
  <c r="I46"/>
  <c r="I42"/>
  <c r="I38"/>
  <c r="I34"/>
  <c r="I30"/>
  <c r="I26"/>
  <c r="I22"/>
  <c r="I18"/>
  <c r="I14"/>
  <c r="I10"/>
  <c r="I6"/>
  <c r="C54"/>
  <c r="C50"/>
  <c r="I55"/>
  <c r="I51"/>
  <c r="I47"/>
  <c r="I43"/>
  <c r="I39"/>
  <c r="I35"/>
  <c r="I31"/>
  <c r="I27"/>
  <c r="I23"/>
  <c r="I19"/>
  <c r="I15"/>
  <c r="I11"/>
  <c r="I7"/>
  <c r="C55"/>
  <c r="C51"/>
  <c r="I4"/>
  <c r="I52"/>
  <c r="I48"/>
  <c r="I44"/>
  <c r="I40"/>
  <c r="I36"/>
  <c r="I32"/>
  <c r="I28"/>
  <c r="I24"/>
  <c r="I20"/>
  <c r="I16"/>
  <c r="I12"/>
  <c r="I8"/>
  <c r="C52"/>
  <c r="C48"/>
  <c r="J28" i="4"/>
  <c r="I28"/>
  <c r="B28"/>
  <c r="C28"/>
  <c r="D28"/>
  <c r="AE2" i="1"/>
  <c r="AE3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J22" i="5"/>
  <c r="P3" i="1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"/>
  <c r="E18"/>
  <c r="E19"/>
  <c r="E20"/>
  <c r="E21"/>
  <c r="E22"/>
  <c r="E23"/>
  <c r="E24"/>
  <c r="E25"/>
  <c r="E26"/>
  <c r="E27"/>
  <c r="AB17"/>
  <c r="AB18"/>
  <c r="AB19"/>
  <c r="AB20"/>
  <c r="AB21"/>
  <c r="AB22"/>
  <c r="AB23"/>
  <c r="AB24"/>
  <c r="AB25"/>
  <c r="AB26"/>
  <c r="AB27"/>
  <c r="AB2"/>
  <c r="AB3"/>
  <c r="AB4"/>
  <c r="AB5"/>
  <c r="AB6"/>
  <c r="AB7"/>
  <c r="AB8"/>
  <c r="AB10"/>
  <c r="AB11"/>
  <c r="AB12"/>
  <c r="AB13"/>
  <c r="AB14"/>
  <c r="AB15"/>
  <c r="AB16"/>
  <c r="AB9"/>
  <c r="E2"/>
  <c r="E3"/>
  <c r="E4"/>
  <c r="E5"/>
  <c r="E6"/>
  <c r="E7"/>
  <c r="E8"/>
  <c r="E9"/>
  <c r="E10"/>
  <c r="E11"/>
  <c r="E12"/>
  <c r="E13"/>
  <c r="E14"/>
  <c r="E15"/>
  <c r="E17"/>
  <c r="E16"/>
  <c r="K5" i="4" l="1"/>
  <c r="K9"/>
  <c r="D4" i="5"/>
  <c r="D8"/>
  <c r="D12"/>
  <c r="D16"/>
  <c r="D20"/>
  <c r="D24"/>
  <c r="D28"/>
  <c r="D32"/>
  <c r="D36"/>
  <c r="D40"/>
  <c r="D44"/>
  <c r="K4" i="4"/>
  <c r="K8"/>
  <c r="K12"/>
  <c r="D9" i="5"/>
  <c r="D11"/>
  <c r="D15"/>
  <c r="D19"/>
  <c r="D23"/>
  <c r="D27"/>
  <c r="D31"/>
  <c r="D37"/>
  <c r="D39"/>
  <c r="D43"/>
  <c r="D47"/>
  <c r="K7" i="4"/>
  <c r="K11"/>
  <c r="D5" i="5"/>
  <c r="D7"/>
  <c r="D13"/>
  <c r="D17"/>
  <c r="D21"/>
  <c r="D25"/>
  <c r="D29"/>
  <c r="D33"/>
  <c r="D35"/>
  <c r="D41"/>
  <c r="D45"/>
  <c r="K6" i="4"/>
  <c r="K10"/>
  <c r="K13"/>
  <c r="D6" i="5"/>
  <c r="D10"/>
  <c r="D14"/>
  <c r="D18"/>
  <c r="D22"/>
  <c r="D26"/>
  <c r="D30"/>
  <c r="D34"/>
  <c r="D38"/>
  <c r="D42"/>
  <c r="D46"/>
  <c r="I5" i="4"/>
  <c r="I9"/>
  <c r="I13"/>
  <c r="B5" i="5"/>
  <c r="B9"/>
  <c r="B13"/>
  <c r="B17"/>
  <c r="B21"/>
  <c r="B25"/>
  <c r="B29"/>
  <c r="B33"/>
  <c r="B37"/>
  <c r="B41"/>
  <c r="B45"/>
  <c r="I4" i="4"/>
  <c r="I8"/>
  <c r="I12"/>
  <c r="B6" i="5"/>
  <c r="B10"/>
  <c r="B14"/>
  <c r="B18"/>
  <c r="B22"/>
  <c r="B26"/>
  <c r="B30"/>
  <c r="B34"/>
  <c r="B38"/>
  <c r="B42"/>
  <c r="B46"/>
  <c r="I7" i="4"/>
  <c r="I11"/>
  <c r="B7" i="5"/>
  <c r="B11"/>
  <c r="B15"/>
  <c r="B19"/>
  <c r="B23"/>
  <c r="B27"/>
  <c r="B31"/>
  <c r="B35"/>
  <c r="B39"/>
  <c r="B43"/>
  <c r="B47"/>
  <c r="I6" i="4"/>
  <c r="I10"/>
  <c r="B4" i="5"/>
  <c r="B8"/>
  <c r="B12"/>
  <c r="B16"/>
  <c r="B20"/>
  <c r="B24"/>
  <c r="B28"/>
  <c r="B32"/>
  <c r="B36"/>
  <c r="B40"/>
  <c r="B44"/>
  <c r="J38"/>
  <c r="J18"/>
  <c r="J14"/>
  <c r="D54"/>
  <c r="J54"/>
  <c r="J13"/>
  <c r="J29"/>
  <c r="J45"/>
  <c r="D52"/>
  <c r="J20"/>
  <c r="J36"/>
  <c r="J52"/>
  <c r="J9"/>
  <c r="J27"/>
  <c r="J43"/>
  <c r="D50"/>
  <c r="J8"/>
  <c r="J34"/>
  <c r="J50"/>
  <c r="J7"/>
  <c r="J25"/>
  <c r="J41"/>
  <c r="D48"/>
  <c r="J16"/>
  <c r="J32"/>
  <c r="J48"/>
  <c r="D55"/>
  <c r="J5"/>
  <c r="J23"/>
  <c r="J39"/>
  <c r="J55"/>
  <c r="J30"/>
  <c r="J46"/>
  <c r="D53"/>
  <c r="J21"/>
  <c r="J37"/>
  <c r="J53"/>
  <c r="J12"/>
  <c r="J28"/>
  <c r="J44"/>
  <c r="D51"/>
  <c r="J19"/>
  <c r="J35"/>
  <c r="J51"/>
  <c r="J26"/>
  <c r="J42"/>
  <c r="D49"/>
  <c r="J17"/>
  <c r="J33"/>
  <c r="J49"/>
  <c r="J6"/>
  <c r="J24"/>
  <c r="J40"/>
  <c r="J4"/>
  <c r="J15"/>
  <c r="J31"/>
  <c r="J47"/>
  <c r="N23" i="4"/>
  <c r="H27"/>
  <c r="H28" s="1"/>
  <c r="O23"/>
  <c r="P23"/>
  <c r="Q23"/>
  <c r="J23"/>
  <c r="K23"/>
  <c r="L23"/>
  <c r="E23"/>
  <c r="F23"/>
  <c r="C23"/>
  <c r="N19"/>
  <c r="O20"/>
  <c r="P21"/>
  <c r="P17"/>
  <c r="M19"/>
  <c r="M17"/>
  <c r="H21"/>
  <c r="J18"/>
  <c r="J20"/>
  <c r="J22"/>
  <c r="J21"/>
  <c r="K22"/>
  <c r="P18"/>
  <c r="N20"/>
  <c r="O21"/>
  <c r="P22"/>
  <c r="M18"/>
  <c r="M22"/>
  <c r="H20"/>
  <c r="K17"/>
  <c r="K19"/>
  <c r="K21"/>
  <c r="K20"/>
  <c r="O18"/>
  <c r="P19"/>
  <c r="N21"/>
  <c r="O22"/>
  <c r="N17"/>
  <c r="M21"/>
  <c r="H19"/>
  <c r="H17"/>
  <c r="J19"/>
  <c r="J17"/>
  <c r="N18"/>
  <c r="O19"/>
  <c r="P20"/>
  <c r="N22"/>
  <c r="O17"/>
  <c r="M20"/>
  <c r="H18"/>
  <c r="H22"/>
  <c r="K18"/>
  <c r="D23"/>
  <c r="I23"/>
  <c r="L20"/>
  <c r="L22"/>
  <c r="Q21"/>
  <c r="L19"/>
  <c r="L17"/>
  <c r="L21"/>
  <c r="Q17"/>
  <c r="L18"/>
  <c r="Q20"/>
  <c r="Q18"/>
  <c r="Q19"/>
  <c r="Q22"/>
  <c r="L14"/>
  <c r="O5"/>
  <c r="P6"/>
  <c r="Q7"/>
  <c r="O9"/>
  <c r="P10"/>
  <c r="Q11"/>
  <c r="O13"/>
  <c r="P14"/>
  <c r="Q15"/>
  <c r="N4"/>
  <c r="M8"/>
  <c r="M12"/>
  <c r="M4"/>
  <c r="N8"/>
  <c r="N12"/>
  <c r="I15"/>
  <c r="H7"/>
  <c r="H11"/>
  <c r="H15"/>
  <c r="F7"/>
  <c r="F11"/>
  <c r="F15"/>
  <c r="K14"/>
  <c r="L15"/>
  <c r="O6"/>
  <c r="P7"/>
  <c r="Q8"/>
  <c r="O10"/>
  <c r="P11"/>
  <c r="Q12"/>
  <c r="O14"/>
  <c r="P15"/>
  <c r="O4"/>
  <c r="M7"/>
  <c r="M11"/>
  <c r="M15"/>
  <c r="N7"/>
  <c r="N11"/>
  <c r="N15"/>
  <c r="H6"/>
  <c r="H10"/>
  <c r="H14"/>
  <c r="F6"/>
  <c r="F10"/>
  <c r="F14"/>
  <c r="F13"/>
  <c r="J14"/>
  <c r="K15"/>
  <c r="Q5"/>
  <c r="O7"/>
  <c r="P8"/>
  <c r="Q9"/>
  <c r="O11"/>
  <c r="P12"/>
  <c r="Q13"/>
  <c r="O15"/>
  <c r="P4"/>
  <c r="M6"/>
  <c r="M10"/>
  <c r="M14"/>
  <c r="N6"/>
  <c r="N10"/>
  <c r="N14"/>
  <c r="H5"/>
  <c r="H9"/>
  <c r="H13"/>
  <c r="F5"/>
  <c r="F9"/>
  <c r="J15"/>
  <c r="P5"/>
  <c r="Q6"/>
  <c r="O8"/>
  <c r="P9"/>
  <c r="Q10"/>
  <c r="O12"/>
  <c r="P13"/>
  <c r="Q14"/>
  <c r="Q4"/>
  <c r="M5"/>
  <c r="M9"/>
  <c r="M13"/>
  <c r="N5"/>
  <c r="N9"/>
  <c r="N13"/>
  <c r="I14"/>
  <c r="H8"/>
  <c r="H12"/>
  <c r="H4"/>
  <c r="F8"/>
  <c r="F12"/>
  <c r="F4"/>
  <c r="I21"/>
  <c r="B18"/>
  <c r="B22"/>
  <c r="E19"/>
  <c r="E21"/>
  <c r="F17"/>
  <c r="D20"/>
  <c r="C18"/>
  <c r="C22"/>
  <c r="I20"/>
  <c r="B21"/>
  <c r="F18"/>
  <c r="F20"/>
  <c r="F22"/>
  <c r="D19"/>
  <c r="D17"/>
  <c r="C21"/>
  <c r="I19"/>
  <c r="I17"/>
  <c r="B20"/>
  <c r="E18"/>
  <c r="E20"/>
  <c r="E22"/>
  <c r="D18"/>
  <c r="D22"/>
  <c r="C20"/>
  <c r="I18"/>
  <c r="I22"/>
  <c r="B19"/>
  <c r="B17"/>
  <c r="F19"/>
  <c r="F21"/>
  <c r="E17"/>
  <c r="D21"/>
  <c r="C19"/>
  <c r="C17"/>
  <c r="E8"/>
  <c r="E12"/>
  <c r="E4"/>
  <c r="D8"/>
  <c r="D12"/>
  <c r="D4"/>
  <c r="C8"/>
  <c r="C12"/>
  <c r="C4"/>
  <c r="E7"/>
  <c r="E11"/>
  <c r="E15"/>
  <c r="D7"/>
  <c r="D11"/>
  <c r="D15"/>
  <c r="C7"/>
  <c r="C11"/>
  <c r="C15"/>
  <c r="E6"/>
  <c r="E10"/>
  <c r="E14"/>
  <c r="D6"/>
  <c r="D10"/>
  <c r="D14"/>
  <c r="C6"/>
  <c r="C10"/>
  <c r="C14"/>
  <c r="E5"/>
  <c r="E9"/>
  <c r="E13"/>
  <c r="D5"/>
  <c r="D9"/>
  <c r="D13"/>
  <c r="C5"/>
  <c r="C9"/>
  <c r="C13"/>
  <c r="B7"/>
  <c r="B11"/>
  <c r="B15"/>
  <c r="B6"/>
  <c r="B10"/>
  <c r="B14"/>
  <c r="B5"/>
  <c r="B9"/>
  <c r="B13"/>
  <c r="B8"/>
  <c r="B12"/>
  <c r="B4"/>
  <c r="H55" i="5" l="1"/>
  <c r="H39"/>
  <c r="H23"/>
  <c r="H7"/>
  <c r="H52"/>
  <c r="H36"/>
  <c r="H20"/>
  <c r="B52"/>
  <c r="H45"/>
  <c r="H29"/>
  <c r="H13"/>
  <c r="B49"/>
  <c r="H42"/>
  <c r="H26"/>
  <c r="H10"/>
  <c r="B50"/>
  <c r="H43"/>
  <c r="H27"/>
  <c r="H11"/>
  <c r="H4"/>
  <c r="H40"/>
  <c r="H24"/>
  <c r="H8"/>
  <c r="H49"/>
  <c r="H33"/>
  <c r="H17"/>
  <c r="B53"/>
  <c r="H46"/>
  <c r="H30"/>
  <c r="H14"/>
  <c r="B54"/>
  <c r="H47"/>
  <c r="H31"/>
  <c r="H15"/>
  <c r="B51"/>
  <c r="H44"/>
  <c r="H28"/>
  <c r="H12"/>
  <c r="H53"/>
  <c r="H37"/>
  <c r="H21"/>
  <c r="H5"/>
  <c r="H50"/>
  <c r="H34"/>
  <c r="H18"/>
  <c r="H6"/>
  <c r="H51"/>
  <c r="H35"/>
  <c r="H19"/>
  <c r="B55"/>
  <c r="H48"/>
  <c r="H32"/>
  <c r="H16"/>
  <c r="B48"/>
  <c r="H41"/>
  <c r="H25"/>
  <c r="H9"/>
  <c r="H54"/>
  <c r="H38"/>
  <c r="H22"/>
  <c r="B23" i="4"/>
  <c r="H23"/>
  <c r="M23"/>
</calcChain>
</file>

<file path=xl/sharedStrings.xml><?xml version="1.0" encoding="utf-8"?>
<sst xmlns="http://schemas.openxmlformats.org/spreadsheetml/2006/main" count="100" uniqueCount="62">
  <si>
    <t>Date</t>
  </si>
  <si>
    <t>HT 5.5</t>
  </si>
  <si>
    <t>HT 10</t>
  </si>
  <si>
    <t>HT 20</t>
  </si>
  <si>
    <t>TVA 5.5</t>
  </si>
  <si>
    <t>TVA 10</t>
  </si>
  <si>
    <t>TVA 20</t>
  </si>
  <si>
    <t>Journaux</t>
  </si>
  <si>
    <t>CB</t>
  </si>
  <si>
    <t>Jours</t>
  </si>
  <si>
    <t>Dont
Membres</t>
  </si>
  <si>
    <t>Nb
Clients</t>
  </si>
  <si>
    <t>TT TVA</t>
  </si>
  <si>
    <t>TT HT</t>
  </si>
  <si>
    <t>Mardi</t>
  </si>
  <si>
    <t>Mercredi</t>
  </si>
  <si>
    <t>Jeudi</t>
  </si>
  <si>
    <t>Vendredi</t>
  </si>
  <si>
    <t>Samedi</t>
  </si>
  <si>
    <t>Dimanche</t>
  </si>
  <si>
    <t>Années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</si>
  <si>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</si>
  <si>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</si>
  <si>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</si>
  <si>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</si>
  <si>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</si>
  <si>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</si>
  <si>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</si>
  <si>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</si>
  <si>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</si>
  <si>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</si>
  <si>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</si>
  <si>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</si>
  <si>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</si>
  <si>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 Total</t>
  </si>
  <si>
    <t>Total</t>
  </si>
  <si>
    <t>CA Moyen 
(jour)</t>
  </si>
  <si>
    <t>Panier Moyen
(jour)</t>
  </si>
  <si>
    <t>Semaine</t>
  </si>
  <si>
    <t>Ca Total
(en%)</t>
  </si>
  <si>
    <t>CA (HT)</t>
  </si>
  <si>
    <t>Espèces</t>
  </si>
  <si>
    <t>Chèques</t>
  </si>
  <si>
    <t>CA Hors Salé</t>
  </si>
  <si>
    <t>CA Salé</t>
  </si>
  <si>
    <t>CA Journaux</t>
  </si>
  <si>
    <t>Panier
Moyen</t>
  </si>
  <si>
    <t xml:space="preserve">Semaine </t>
  </si>
  <si>
    <t>TTC 10</t>
  </si>
  <si>
    <t>TTC 20</t>
  </si>
  <si>
    <t>TTC 5.5</t>
  </si>
  <si>
    <t>tep1</t>
  </si>
  <si>
    <t>tep2</t>
  </si>
  <si>
    <t>tep3</t>
  </si>
  <si>
    <t>tep4</t>
  </si>
  <si>
    <t>Nb</t>
  </si>
  <si>
    <t>Panier</t>
  </si>
  <si>
    <t xml:space="preserve">
Arrondis</t>
  </si>
  <si>
    <t xml:space="preserve">
Calculé</t>
  </si>
  <si>
    <t xml:space="preserve">
Fichier</t>
  </si>
  <si>
    <t>tt
(jour)</t>
  </si>
  <si>
    <t>tt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</si>
</sst>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  <numFmt numFmtId="166" formatCode="_-* #,##0\ &quot;€&quot;_-;\-* #,##0\ &quot;€&quot;_-;_-* &quot;-&quot;??\ &quot;€&quot;_-;_-@_-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99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8"/>
      <color rgb="FFFF3300"/>
      <name val="Calibri"/>
      <family val="2"/>
      <scheme val="minor"/>
    </font>
    <font>
      <sz val="10"/>
      <color rgb="FFFF33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5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5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5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499984740745262"/>
      </right>
      <top style="thin">
        <color indexed="64"/>
      </top>
      <bottom/>
      <diagonal/>
    </border>
    <border>
      <left style="thick">
        <color theme="5" tint="-0.499984740745262"/>
      </left>
      <right style="thin">
        <color indexed="64"/>
      </right>
      <top style="thin">
        <color indexed="64"/>
      </top>
      <bottom style="thick">
        <color theme="5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5" tint="-0.499984740745262"/>
      </bottom>
      <diagonal/>
    </border>
    <border>
      <left style="thin">
        <color indexed="64"/>
      </left>
      <right style="thick">
        <color theme="5" tint="-0.499984740745262"/>
      </right>
      <top style="thin">
        <color indexed="64"/>
      </top>
      <bottom style="thick">
        <color theme="5" tint="-0.499984740745262"/>
      </bottom>
      <diagonal/>
    </border>
    <border>
      <left style="thin">
        <color indexed="64"/>
      </left>
      <right/>
      <top style="thin">
        <color indexed="64"/>
      </top>
      <bottom style="thick">
        <color theme="5" tint="-0.499984740745262"/>
      </bottom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 style="thin">
        <color indexed="64"/>
      </bottom>
      <diagonal/>
    </border>
    <border>
      <left style="thick">
        <color theme="5" tint="-0.499984740745262"/>
      </left>
      <right style="thick">
        <color theme="5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5" tint="-0.499984740745262"/>
      </left>
      <right style="thick">
        <color theme="5" tint="-0.499984740745262"/>
      </right>
      <top style="thin">
        <color indexed="64"/>
      </top>
      <bottom style="thick">
        <color theme="5" tint="-0.499984740745262"/>
      </bottom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/>
      <diagonal/>
    </border>
    <border>
      <left style="thick">
        <color theme="5" tint="-0.499984740745262"/>
      </left>
      <right style="thick">
        <color theme="5" tint="-0.499984740745262"/>
      </right>
      <top/>
      <bottom/>
      <diagonal/>
    </border>
    <border>
      <left style="thick">
        <color theme="5" tint="-0.499984740745262"/>
      </left>
      <right style="thick">
        <color theme="5" tint="-0.499984740745262"/>
      </right>
      <top/>
      <bottom style="thick">
        <color theme="5" tint="-0.499984740745262"/>
      </bottom>
      <diagonal/>
    </border>
    <border>
      <left style="thick">
        <color theme="5" tint="-0.499984740745262"/>
      </left>
      <right/>
      <top style="thick">
        <color theme="5" tint="-0.499984740745262"/>
      </top>
      <bottom/>
      <diagonal/>
    </border>
    <border>
      <left/>
      <right/>
      <top style="thick">
        <color theme="5" tint="-0.499984740745262"/>
      </top>
      <bottom/>
      <diagonal/>
    </border>
    <border>
      <left/>
      <right style="thick">
        <color theme="5" tint="-0.499984740745262"/>
      </right>
      <top style="thick">
        <color theme="5" tint="-0.499984740745262"/>
      </top>
      <bottom/>
      <diagonal/>
    </border>
    <border>
      <left style="thick">
        <color theme="5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5" tint="-0.499984740745262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theme="5" tint="-0.499984740745262"/>
      </left>
      <right style="thick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thick">
        <color theme="5" tint="-0.499984740745262"/>
      </left>
      <right style="thin">
        <color indexed="64"/>
      </right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indexed="64"/>
      </left>
      <right style="thin">
        <color indexed="64"/>
      </right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indexed="64"/>
      </left>
      <right style="thick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indexed="64"/>
      </left>
      <right/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14">
    <xf numFmtId="0" fontId="0" fillId="0" borderId="0" xfId="0"/>
    <xf numFmtId="14" fontId="0" fillId="0" borderId="0" xfId="0" applyNumberFormat="1"/>
    <xf numFmtId="1" fontId="0" fillId="6" borderId="1" xfId="0" applyNumberFormat="1" applyFill="1" applyBorder="1" applyAlignment="1">
      <alignment horizontal="center" vertical="center"/>
    </xf>
    <xf numFmtId="0" fontId="4" fillId="0" borderId="0" xfId="0" applyFont="1"/>
    <xf numFmtId="165" fontId="0" fillId="6" borderId="1" xfId="0" applyNumberFormat="1" applyFill="1" applyBorder="1" applyAlignment="1">
      <alignment horizontal="center" vertical="center"/>
    </xf>
    <xf numFmtId="0" fontId="0" fillId="6" borderId="1" xfId="0" applyFill="1" applyBorder="1"/>
    <xf numFmtId="164" fontId="0" fillId="8" borderId="1" xfId="0" applyNumberForma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0" fontId="0" fillId="8" borderId="1" xfId="0" applyFill="1" applyBorder="1"/>
    <xf numFmtId="165" fontId="0" fillId="5" borderId="1" xfId="0" applyNumberFormat="1" applyFill="1" applyBorder="1" applyAlignment="1">
      <alignment horizontal="center" vertical="center"/>
    </xf>
    <xf numFmtId="0" fontId="0" fillId="5" borderId="1" xfId="0" applyFill="1" applyBorder="1"/>
    <xf numFmtId="165" fontId="0" fillId="0" borderId="6" xfId="0" applyNumberFormat="1" applyFill="1" applyBorder="1" applyAlignment="1">
      <alignment horizontal="center" vertical="center"/>
    </xf>
    <xf numFmtId="1" fontId="0" fillId="7" borderId="7" xfId="0" applyNumberFormat="1" applyFill="1" applyBorder="1" applyAlignment="1">
      <alignment horizontal="center" vertical="center"/>
    </xf>
    <xf numFmtId="9" fontId="0" fillId="0" borderId="6" xfId="2" applyFont="1" applyBorder="1" applyAlignment="1">
      <alignment horizontal="center" vertical="center"/>
    </xf>
    <xf numFmtId="9" fontId="0" fillId="0" borderId="10" xfId="2" applyFon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" fontId="0" fillId="6" borderId="11" xfId="0" applyNumberFormat="1" applyFill="1" applyBorder="1" applyAlignment="1">
      <alignment horizontal="center" vertical="center"/>
    </xf>
    <xf numFmtId="164" fontId="0" fillId="8" borderId="11" xfId="0" applyNumberFormat="1" applyFill="1" applyBorder="1" applyAlignment="1">
      <alignment horizontal="center" vertical="center"/>
    </xf>
    <xf numFmtId="1" fontId="0" fillId="7" borderId="12" xfId="0" applyNumberFormat="1" applyFill="1" applyBorder="1" applyAlignment="1">
      <alignment horizontal="center" vertical="center"/>
    </xf>
    <xf numFmtId="1" fontId="0" fillId="7" borderId="3" xfId="0" applyNumberFormat="1" applyFill="1" applyBorder="1" applyAlignment="1">
      <alignment horizontal="center" vertical="center"/>
    </xf>
    <xf numFmtId="1" fontId="0" fillId="7" borderId="13" xfId="0" applyNumberFormat="1" applyFill="1" applyBorder="1" applyAlignment="1">
      <alignment horizontal="center" vertical="center"/>
    </xf>
    <xf numFmtId="165" fontId="0" fillId="7" borderId="7" xfId="0" applyNumberFormat="1" applyFill="1" applyBorder="1" applyAlignment="1">
      <alignment horizontal="center" vertical="center"/>
    </xf>
    <xf numFmtId="0" fontId="0" fillId="0" borderId="6" xfId="0" applyBorder="1"/>
    <xf numFmtId="0" fontId="0" fillId="7" borderId="7" xfId="0" applyFill="1" applyBorder="1"/>
    <xf numFmtId="0" fontId="0" fillId="0" borderId="10" xfId="0" applyBorder="1"/>
    <xf numFmtId="0" fontId="0" fillId="5" borderId="11" xfId="0" applyFill="1" applyBorder="1"/>
    <xf numFmtId="0" fontId="0" fillId="6" borderId="11" xfId="0" applyFill="1" applyBorder="1"/>
    <xf numFmtId="0" fontId="0" fillId="8" borderId="11" xfId="0" applyFill="1" applyBorder="1"/>
    <xf numFmtId="0" fontId="0" fillId="7" borderId="12" xfId="0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2" fillId="9" borderId="17" xfId="0" applyFont="1" applyFill="1" applyBorder="1" applyAlignment="1"/>
    <xf numFmtId="0" fontId="2" fillId="9" borderId="18" xfId="0" applyFont="1" applyFill="1" applyBorder="1" applyAlignment="1"/>
    <xf numFmtId="0" fontId="2" fillId="9" borderId="19" xfId="0" applyFont="1" applyFill="1" applyBorder="1" applyAlignment="1"/>
    <xf numFmtId="165" fontId="0" fillId="0" borderId="23" xfId="0" applyNumberFormat="1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64" fontId="0" fillId="8" borderId="5" xfId="0" applyNumberFormat="1" applyFill="1" applyBorder="1" applyAlignment="1">
      <alignment horizontal="center" vertical="center"/>
    </xf>
    <xf numFmtId="1" fontId="0" fillId="7" borderId="24" xfId="0" applyNumberFormat="1" applyFill="1" applyBorder="1" applyAlignment="1">
      <alignment horizontal="center" vertical="center"/>
    </xf>
    <xf numFmtId="1" fontId="0" fillId="7" borderId="25" xfId="0" applyNumberFormat="1" applyFill="1" applyBorder="1" applyAlignment="1">
      <alignment horizontal="center" vertical="center"/>
    </xf>
    <xf numFmtId="165" fontId="0" fillId="6" borderId="5" xfId="0" applyNumberFormat="1" applyFill="1" applyBorder="1" applyAlignment="1">
      <alignment horizontal="center" vertical="center"/>
    </xf>
    <xf numFmtId="165" fontId="0" fillId="8" borderId="5" xfId="0" applyNumberFormat="1" applyFill="1" applyBorder="1" applyAlignment="1">
      <alignment horizontal="center" vertical="center"/>
    </xf>
    <xf numFmtId="165" fontId="0" fillId="7" borderId="24" xfId="0" applyNumberForma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2" fillId="9" borderId="26" xfId="0" applyFont="1" applyFill="1" applyBorder="1" applyAlignment="1"/>
    <xf numFmtId="0" fontId="1" fillId="4" borderId="30" xfId="0" applyFont="1" applyFill="1" applyBorder="1" applyAlignment="1">
      <alignment horizontal="center" vertical="center" wrapText="1"/>
    </xf>
    <xf numFmtId="165" fontId="0" fillId="0" borderId="8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" fontId="0" fillId="6" borderId="2" xfId="0" applyNumberFormat="1" applyFill="1" applyBorder="1" applyAlignment="1">
      <alignment horizontal="center" vertical="center"/>
    </xf>
    <xf numFmtId="164" fontId="0" fillId="8" borderId="2" xfId="0" applyNumberFormat="1" applyFill="1" applyBorder="1" applyAlignment="1">
      <alignment horizontal="center" vertical="center"/>
    </xf>
    <xf numFmtId="1" fontId="0" fillId="7" borderId="9" xfId="0" applyNumberFormat="1" applyFill="1" applyBorder="1" applyAlignment="1">
      <alignment horizontal="center" vertical="center"/>
    </xf>
    <xf numFmtId="1" fontId="0" fillId="7" borderId="4" xfId="0" applyNumberFormat="1" applyFill="1" applyBorder="1" applyAlignment="1">
      <alignment horizontal="center" vertical="center"/>
    </xf>
    <xf numFmtId="165" fontId="0" fillId="6" borderId="2" xfId="0" applyNumberFormat="1" applyFill="1" applyBorder="1" applyAlignment="1">
      <alignment horizontal="center" vertical="center"/>
    </xf>
    <xf numFmtId="165" fontId="0" fillId="8" borderId="2" xfId="0" applyNumberFormat="1" applyFill="1" applyBorder="1" applyAlignment="1">
      <alignment horizontal="center" vertical="center"/>
    </xf>
    <xf numFmtId="165" fontId="0" fillId="7" borderId="9" xfId="0" applyNumberFormat="1" applyFill="1" applyBorder="1" applyAlignment="1">
      <alignment horizontal="center" vertical="center"/>
    </xf>
    <xf numFmtId="9" fontId="0" fillId="0" borderId="23" xfId="2" applyFont="1" applyBorder="1" applyAlignment="1">
      <alignment horizontal="center" vertical="center"/>
    </xf>
    <xf numFmtId="0" fontId="0" fillId="0" borderId="23" xfId="0" applyBorder="1"/>
    <xf numFmtId="0" fontId="0" fillId="5" borderId="5" xfId="0" applyFill="1" applyBorder="1"/>
    <xf numFmtId="0" fontId="0" fillId="6" borderId="5" xfId="0" applyFill="1" applyBorder="1"/>
    <xf numFmtId="0" fontId="0" fillId="8" borderId="5" xfId="0" applyFill="1" applyBorder="1"/>
    <xf numFmtId="0" fontId="0" fillId="7" borderId="24" xfId="0" applyFill="1" applyBorder="1"/>
    <xf numFmtId="0" fontId="1" fillId="4" borderId="27" xfId="0" applyFont="1" applyFill="1" applyBorder="1" applyAlignment="1">
      <alignment horizontal="center" vertical="center" wrapText="1"/>
    </xf>
    <xf numFmtId="9" fontId="5" fillId="0" borderId="10" xfId="2" applyFont="1" applyBorder="1" applyAlignment="1">
      <alignment horizontal="center" vertical="center"/>
    </xf>
    <xf numFmtId="165" fontId="5" fillId="5" borderId="11" xfId="0" applyNumberFormat="1" applyFont="1" applyFill="1" applyBorder="1" applyAlignment="1">
      <alignment horizontal="center" vertical="center"/>
    </xf>
    <xf numFmtId="1" fontId="5" fillId="6" borderId="11" xfId="0" applyNumberFormat="1" applyFont="1" applyFill="1" applyBorder="1" applyAlignment="1">
      <alignment horizontal="center" vertical="center"/>
    </xf>
    <xf numFmtId="164" fontId="5" fillId="8" borderId="11" xfId="0" applyNumberFormat="1" applyFont="1" applyFill="1" applyBorder="1" applyAlignment="1">
      <alignment horizontal="center" vertical="center"/>
    </xf>
    <xf numFmtId="1" fontId="5" fillId="7" borderId="12" xfId="0" applyNumberFormat="1" applyFont="1" applyFill="1" applyBorder="1" applyAlignment="1">
      <alignment horizontal="center" vertical="center"/>
    </xf>
    <xf numFmtId="0" fontId="5" fillId="9" borderId="19" xfId="0" applyFont="1" applyFill="1" applyBorder="1" applyAlignment="1"/>
    <xf numFmtId="1" fontId="5" fillId="7" borderId="13" xfId="0" applyNumberFormat="1" applyFont="1" applyFill="1" applyBorder="1" applyAlignment="1">
      <alignment horizontal="center" vertical="center"/>
    </xf>
    <xf numFmtId="0" fontId="5" fillId="0" borderId="10" xfId="0" applyFont="1" applyBorder="1"/>
    <xf numFmtId="0" fontId="5" fillId="5" borderId="11" xfId="0" applyFont="1" applyFill="1" applyBorder="1"/>
    <xf numFmtId="0" fontId="5" fillId="6" borderId="11" xfId="0" applyFont="1" applyFill="1" applyBorder="1"/>
    <xf numFmtId="0" fontId="5" fillId="8" borderId="11" xfId="0" applyFont="1" applyFill="1" applyBorder="1"/>
    <xf numFmtId="0" fontId="5" fillId="7" borderId="12" xfId="0" applyFont="1" applyFill="1" applyBorder="1"/>
    <xf numFmtId="9" fontId="0" fillId="0" borderId="0" xfId="2" applyFont="1"/>
    <xf numFmtId="0" fontId="0" fillId="0" borderId="1" xfId="0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8" fillId="2" borderId="31" xfId="0" applyFont="1" applyFill="1" applyBorder="1" applyAlignment="1">
      <alignment horizontal="center" vertical="center"/>
    </xf>
    <xf numFmtId="0" fontId="8" fillId="3" borderId="31" xfId="0" applyNumberFormat="1" applyFont="1" applyFill="1" applyBorder="1" applyAlignment="1">
      <alignment horizontal="center" vertical="center"/>
    </xf>
    <xf numFmtId="0" fontId="8" fillId="2" borderId="31" xfId="0" applyNumberFormat="1" applyFont="1" applyFill="1" applyBorder="1" applyAlignment="1">
      <alignment horizontal="center" vertical="center"/>
    </xf>
    <xf numFmtId="14" fontId="8" fillId="0" borderId="31" xfId="0" applyNumberFormat="1" applyFont="1" applyBorder="1"/>
    <xf numFmtId="2" fontId="6" fillId="0" borderId="31" xfId="0" applyNumberFormat="1" applyFont="1" applyBorder="1"/>
    <xf numFmtId="2" fontId="6" fillId="3" borderId="31" xfId="0" applyNumberFormat="1" applyFont="1" applyFill="1" applyBorder="1"/>
    <xf numFmtId="0" fontId="7" fillId="0" borderId="31" xfId="0" applyNumberFormat="1" applyFont="1" applyBorder="1"/>
    <xf numFmtId="0" fontId="6" fillId="0" borderId="31" xfId="0" applyNumberFormat="1" applyFont="1" applyBorder="1"/>
    <xf numFmtId="0" fontId="6" fillId="3" borderId="31" xfId="0" applyNumberFormat="1" applyFont="1" applyFill="1" applyBorder="1"/>
    <xf numFmtId="0" fontId="8" fillId="0" borderId="31" xfId="0" applyNumberFormat="1" applyFont="1" applyBorder="1"/>
    <xf numFmtId="0" fontId="8" fillId="0" borderId="31" xfId="0" applyFont="1" applyBorder="1"/>
    <xf numFmtId="0" fontId="9" fillId="2" borderId="31" xfId="0" applyNumberFormat="1" applyFont="1" applyFill="1" applyBorder="1" applyAlignment="1">
      <alignment horizontal="center" vertical="center" wrapText="1"/>
    </xf>
    <xf numFmtId="0" fontId="8" fillId="3" borderId="31" xfId="0" applyNumberFormat="1" applyFont="1" applyFill="1" applyBorder="1" applyAlignment="1">
      <alignment horizontal="center" vertical="center" wrapText="1"/>
    </xf>
    <xf numFmtId="0" fontId="8" fillId="2" borderId="31" xfId="0" applyNumberFormat="1" applyFont="1" applyFill="1" applyBorder="1" applyAlignment="1">
      <alignment horizontal="center" vertical="center" wrapText="1"/>
    </xf>
    <xf numFmtId="0" fontId="10" fillId="3" borderId="31" xfId="0" applyNumberFormat="1" applyFont="1" applyFill="1" applyBorder="1" applyAlignment="1">
      <alignment horizontal="center" vertical="center" wrapText="1"/>
    </xf>
    <xf numFmtId="2" fontId="11" fillId="3" borderId="31" xfId="0" applyNumberFormat="1" applyFont="1" applyFill="1" applyBorder="1"/>
    <xf numFmtId="0" fontId="10" fillId="3" borderId="31" xfId="0" applyFont="1" applyFill="1" applyBorder="1" applyAlignment="1">
      <alignment horizontal="center" vertical="center"/>
    </xf>
    <xf numFmtId="0" fontId="10" fillId="3" borderId="31" xfId="0" applyNumberFormat="1" applyFont="1" applyFill="1" applyBorder="1" applyAlignment="1">
      <alignment horizontal="center" vertical="center"/>
    </xf>
    <xf numFmtId="0" fontId="10" fillId="3" borderId="31" xfId="0" applyFont="1" applyFill="1" applyBorder="1"/>
    <xf numFmtId="14" fontId="10" fillId="3" borderId="31" xfId="0" applyNumberFormat="1" applyFont="1" applyFill="1" applyBorder="1"/>
    <xf numFmtId="0" fontId="10" fillId="3" borderId="31" xfId="0" applyNumberFormat="1" applyFont="1" applyFill="1" applyBorder="1"/>
    <xf numFmtId="0" fontId="12" fillId="3" borderId="31" xfId="0" applyNumberFormat="1" applyFont="1" applyFill="1" applyBorder="1" applyAlignment="1">
      <alignment horizontal="center" vertical="center"/>
    </xf>
    <xf numFmtId="2" fontId="13" fillId="3" borderId="31" xfId="0" applyNumberFormat="1" applyFont="1" applyFill="1" applyBorder="1"/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FF3300"/>
      <color rgb="FF990000"/>
      <color rgb="FFFF7C8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Tender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3">
                  <a:lumMod val="75000"/>
                </a:schemeClr>
              </a:solidFill>
              <a:ln w="9525" cap="flat" cmpd="sng" algn="ctr">
                <a:solidFill>
                  <a:schemeClr val="accent3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2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Lbls>
            <c:showPercent val="1"/>
          </c:dLbls>
          <c:cat>
            <c:strRef>
              <c:f>Statistiques!$B$26:$D$26</c:f>
              <c:strCache>
                <c:ptCount val="3"/>
                <c:pt idx="0">
                  <c:v>CB</c:v>
                </c:pt>
                <c:pt idx="1">
                  <c:v>Espèces</c:v>
                </c:pt>
                <c:pt idx="2">
                  <c:v>Chèques</c:v>
                </c:pt>
              </c:strCache>
            </c:strRef>
          </c:cat>
          <c:val>
            <c:numRef>
              <c:f>Statistiques!$B$28:$D$28</c:f>
              <c:numCache>
                <c:formatCode>0%</c:formatCode>
                <c:ptCount val="3"/>
                <c:pt idx="0">
                  <c:v>0.33333333333333331</c:v>
                </c:pt>
                <c:pt idx="1">
                  <c:v>0.33333333333333331</c:v>
                </c:pt>
                <c:pt idx="2">
                  <c:v>0.33333333333333331</c:v>
                </c:pt>
              </c:numCache>
            </c:numRef>
          </c:val>
        </c:ser>
        <c:dLbls>
          <c:showPercent val="1"/>
        </c:dLbls>
        <c:firstSliceAng val="0"/>
      </c:pieChart>
      <c:spPr>
        <a:noFill/>
        <a:ln w="25400">
          <a:noFill/>
        </a:ln>
      </c:spPr>
    </c:plotArea>
    <c:legend>
      <c:legendPos val="r"/>
      <c:layout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CA</a:t>
            </a:r>
            <a:endParaRPr lang="fr-FR"/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</c:dLbls>
          <c:cat>
            <c:strRef>
              <c:f>Statistiques!$H$26:$J$26</c:f>
              <c:strCache>
                <c:ptCount val="3"/>
                <c:pt idx="0">
                  <c:v>CA Hors Salé</c:v>
                </c:pt>
                <c:pt idx="1">
                  <c:v>CA Salé</c:v>
                </c:pt>
                <c:pt idx="2">
                  <c:v>CA Journaux</c:v>
                </c:pt>
              </c:strCache>
            </c:strRef>
          </c:cat>
          <c:val>
            <c:numRef>
              <c:f>Statistiques!$H$28:$J$28</c:f>
              <c:numCache>
                <c:formatCode>0%</c:formatCode>
                <c:ptCount val="3"/>
                <c:pt idx="0">
                  <c:v>0.35802469135802467</c:v>
                </c:pt>
                <c:pt idx="1">
                  <c:v>2.4691358024691357E-2</c:v>
                </c:pt>
                <c:pt idx="2">
                  <c:v>2.4691358024691357E-2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628651</xdr:colOff>
      <xdr:row>23</xdr:row>
      <xdr:rowOff>76199</xdr:rowOff>
    </xdr:from>
    <xdr:to>
      <xdr:col>5</xdr:col>
      <xdr:colOff>438150</xdr:colOff>
      <xdr:row>33</xdr:row>
      <xdr:rowOff>104776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28575</xdr:colOff>
      <xdr:row>23</xdr:row>
      <xdr:rowOff>85725</xdr:rowOff>
    </xdr:from>
    <xdr:to>
      <xdr:col>12</xdr:col>
      <xdr:colOff>92075</xdr:colOff>
      <xdr:row>33</xdr:row>
      <xdr:rowOff>95250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35"/>
  <sheetViews>
    <sheetView tabSelected="1" workbookViewId="0">
      <pane ySplit="1" topLeftCell="A2" activePane="bottomLeft" state="frozen"/>
      <selection pane="bottomLeft" activeCell="G39" sqref="G39"/>
    </sheetView>
  </sheetViews>
  <sheetFormatPr baseColWidth="10" defaultRowHeight="12.75"/>
  <cols>
    <col min="1" max="1" width="8.85546875" style="95" customWidth="1"/>
    <col min="2" max="2" width="4.140625" style="103" customWidth="1"/>
    <col min="3" max="3" width="3.28515625" style="103" customWidth="1"/>
    <col min="4" max="4" width="2.5703125" style="103" customWidth="1"/>
    <col min="5" max="5" width="3.28515625" style="103" customWidth="1"/>
    <col min="6" max="6" width="7.5703125" style="89" customWidth="1"/>
    <col min="7" max="7" width="6.5703125" style="89" customWidth="1"/>
    <col min="8" max="8" width="7.5703125" style="107" customWidth="1"/>
    <col min="9" max="9" width="6.28515625" style="89" customWidth="1"/>
    <col min="10" max="10" width="6" style="89" customWidth="1"/>
    <col min="11" max="11" width="6.7109375" style="107" customWidth="1"/>
    <col min="12" max="12" width="5.42578125" style="89" customWidth="1"/>
    <col min="13" max="13" width="5" style="89" customWidth="1"/>
    <col min="14" max="14" width="5.5703125" style="107" customWidth="1"/>
    <col min="15" max="15" width="6.28515625" style="89" customWidth="1"/>
    <col min="16" max="16" width="7.42578125" style="90" customWidth="1"/>
    <col min="17" max="17" width="6.28515625" style="100" customWidth="1"/>
    <col min="18" max="18" width="7.85546875" style="89" customWidth="1"/>
    <col min="19" max="19" width="7.5703125" style="100" customWidth="1"/>
    <col min="20" max="20" width="8.5703125" style="100" customWidth="1"/>
    <col min="21" max="21" width="8" style="90" customWidth="1"/>
    <col min="22" max="22" width="7.5703125" style="89" customWidth="1"/>
    <col min="23" max="23" width="7.7109375" style="89" customWidth="1"/>
    <col min="24" max="24" width="7.140625" style="89" customWidth="1"/>
    <col min="25" max="25" width="7.85546875" style="90" customWidth="1"/>
    <col min="26" max="26" width="7.28515625" style="89" customWidth="1"/>
    <col min="27" max="27" width="5.28515625" style="91" customWidth="1"/>
    <col min="28" max="28" width="5.85546875" style="90" customWidth="1"/>
    <col min="29" max="29" width="8.140625" style="92" customWidth="1"/>
    <col min="30" max="30" width="7.5703125" style="92" customWidth="1"/>
    <col min="31" max="31" width="7.7109375" style="93" customWidth="1"/>
    <col min="32" max="35" width="2.140625" style="84" customWidth="1"/>
    <col min="36" max="16384" width="11.42578125" style="84"/>
  </cols>
  <sheetData>
    <row r="1" spans="1:31" ht="48" customHeight="1">
      <c r="A1" s="85" t="s">
        <v>0</v>
      </c>
      <c r="B1" s="101" t="s">
        <v>20</v>
      </c>
      <c r="C1" s="101" t="s">
        <v>21</v>
      </c>
      <c r="D1" s="101" t="s">
        <v>38</v>
      </c>
      <c r="E1" s="102" t="s">
        <v>9</v>
      </c>
      <c r="F1" s="87" t="s">
        <v>1</v>
      </c>
      <c r="G1" s="87" t="s">
        <v>4</v>
      </c>
      <c r="H1" s="106" t="s">
        <v>50</v>
      </c>
      <c r="I1" s="87" t="s">
        <v>2</v>
      </c>
      <c r="J1" s="87" t="s">
        <v>5</v>
      </c>
      <c r="K1" s="106" t="s">
        <v>48</v>
      </c>
      <c r="L1" s="87" t="s">
        <v>3</v>
      </c>
      <c r="M1" s="87" t="s">
        <v>6</v>
      </c>
      <c r="N1" s="106" t="s">
        <v>49</v>
      </c>
      <c r="O1" s="87" t="s">
        <v>7</v>
      </c>
      <c r="P1" s="86" t="s">
        <v>13</v>
      </c>
      <c r="Q1" s="102" t="s">
        <v>12</v>
      </c>
      <c r="R1" s="98" t="s">
        <v>59</v>
      </c>
      <c r="S1" s="99" t="s">
        <v>58</v>
      </c>
      <c r="T1" s="99" t="s">
        <v>57</v>
      </c>
      <c r="U1" s="97">
        <v>4</v>
      </c>
      <c r="V1" s="98" t="s">
        <v>10</v>
      </c>
      <c r="W1" s="87" t="s">
        <v>51</v>
      </c>
      <c r="X1" s="87" t="s">
        <v>52</v>
      </c>
      <c r="Y1" s="97" t="s">
        <v>53</v>
      </c>
      <c r="Z1" s="98" t="s">
        <v>54</v>
      </c>
      <c r="AA1" s="96" t="s">
        <v>55</v>
      </c>
      <c r="AB1" s="97" t="s">
        <v>56</v>
      </c>
      <c r="AC1" s="98">
        <v>1</v>
      </c>
      <c r="AD1" s="98">
        <v>2</v>
      </c>
      <c r="AE1" s="97">
        <v>3</v>
      </c>
    </row>
    <row r="2" spans="1:31">
      <c r="A2" s="88">
        <v>42467</v>
      </c>
      <c r="B2" s="103">
        <f t="shared" ref="B2:B27" si="0">YEAR(A2)</f>
        <v>2016</v>
      </c>
      <c r="C2" s="103" t="str">
        <f t="shared" ref="C2:C27" si="1">CHOOSE(MONTH(A2),"janvier","février","mars","avril","mai","juin","juillet","aout","septembre","octobre","novembre","décembre")</f>
        <v>avril</v>
      </c>
      <c r="D2" s="103">
        <f>INT((A2-SUM(MOD(DATE(YEAR(A2-MOD(A2-2,7)+3),1,2),{1E+99;7})*{1;-1})+5)/7)</f>
        <v>14</v>
      </c>
      <c r="E2" s="103" t="str">
        <f t="shared" ref="E2:E15" si="2" xml:space="preserve"> CHOOSE(WEEKDAY(A2,2),"lundi","mardi","mercredi","jeudi","vendredi","samedi","dimanche")</f>
        <v>jeudi</v>
      </c>
      <c r="F2" s="89">
        <v>1</v>
      </c>
      <c r="G2" s="89">
        <v>1</v>
      </c>
      <c r="H2" s="107">
        <f t="shared" ref="H2:H27" si="3">R2-K2-N2-O2</f>
        <v>-4</v>
      </c>
      <c r="I2" s="89">
        <v>1</v>
      </c>
      <c r="J2" s="89">
        <v>1</v>
      </c>
      <c r="K2" s="107">
        <f t="shared" ref="K2:K27" si="4">I2+J2</f>
        <v>2</v>
      </c>
      <c r="L2" s="89">
        <v>1</v>
      </c>
      <c r="M2" s="89">
        <v>1</v>
      </c>
      <c r="N2" s="107">
        <f t="shared" ref="N2:N27" si="5">L2+M2</f>
        <v>2</v>
      </c>
      <c r="O2" s="89">
        <v>1</v>
      </c>
      <c r="P2" s="90">
        <f t="shared" ref="P2:P11" si="6">L2+I2+F2+O2</f>
        <v>4</v>
      </c>
      <c r="Q2" s="100">
        <f t="shared" ref="Q2:Q11" si="7">M2+J2+G2</f>
        <v>3</v>
      </c>
      <c r="R2" s="89">
        <v>1</v>
      </c>
      <c r="S2" s="100">
        <f t="shared" ref="S2:S27" si="8">F2+G2+I2+J2+L2+M2+O2</f>
        <v>7</v>
      </c>
      <c r="T2" s="100">
        <f t="shared" ref="T2:T27" si="9">R2-S2</f>
        <v>-6</v>
      </c>
      <c r="U2" s="90">
        <f t="shared" ref="U2:U27" si="10">H2+K2+N2</f>
        <v>0</v>
      </c>
      <c r="V2" s="89">
        <v>1</v>
      </c>
      <c r="W2" s="89">
        <v>1</v>
      </c>
      <c r="X2" s="89">
        <v>1</v>
      </c>
      <c r="Y2" s="90">
        <f t="shared" ref="Y2:Y27" si="11">R2-W2-X2-Z2</f>
        <v>-2</v>
      </c>
      <c r="Z2" s="89">
        <v>1</v>
      </c>
      <c r="AA2" s="91">
        <v>260</v>
      </c>
      <c r="AB2" s="90">
        <f t="shared" ref="AB2:AB18" si="12">R2/AA2</f>
        <v>3.8461538461538464E-3</v>
      </c>
      <c r="AC2" s="92">
        <v>269</v>
      </c>
      <c r="AD2" s="92">
        <v>0</v>
      </c>
      <c r="AE2" s="93">
        <f t="shared" ref="AE2:AE27" si="13">AC2-AD2</f>
        <v>269</v>
      </c>
    </row>
    <row r="3" spans="1:31">
      <c r="A3" s="88">
        <v>42468</v>
      </c>
      <c r="B3" s="103">
        <f t="shared" si="0"/>
        <v>2016</v>
      </c>
      <c r="C3" s="103" t="str">
        <f t="shared" si="1"/>
        <v>avril</v>
      </c>
      <c r="D3" s="103">
        <f>INT((A3-SUM(MOD(DATE(YEAR(A3-MOD(A3-2,7)+3),1,2),{1E+99;7})*{1;-1})+5)/7)</f>
        <v>14</v>
      </c>
      <c r="E3" s="103" t="str">
        <f t="shared" si="2"/>
        <v>vendredi</v>
      </c>
      <c r="F3" s="89">
        <v>2</v>
      </c>
      <c r="G3" s="89">
        <v>2</v>
      </c>
      <c r="H3" s="107">
        <f t="shared" si="3"/>
        <v>-3</v>
      </c>
      <c r="I3" s="89">
        <v>1</v>
      </c>
      <c r="J3" s="89">
        <v>1</v>
      </c>
      <c r="K3" s="107">
        <f t="shared" si="4"/>
        <v>2</v>
      </c>
      <c r="L3" s="89">
        <v>1</v>
      </c>
      <c r="M3" s="89">
        <v>1</v>
      </c>
      <c r="N3" s="107">
        <f t="shared" si="5"/>
        <v>2</v>
      </c>
      <c r="O3" s="89">
        <v>1</v>
      </c>
      <c r="P3" s="90">
        <f t="shared" si="6"/>
        <v>5</v>
      </c>
      <c r="Q3" s="100">
        <f t="shared" si="7"/>
        <v>4</v>
      </c>
      <c r="R3" s="89">
        <v>2</v>
      </c>
      <c r="S3" s="100">
        <f t="shared" si="8"/>
        <v>9</v>
      </c>
      <c r="T3" s="100">
        <f t="shared" si="9"/>
        <v>-7</v>
      </c>
      <c r="U3" s="90">
        <f t="shared" si="10"/>
        <v>1</v>
      </c>
      <c r="V3" s="89">
        <v>2</v>
      </c>
      <c r="W3" s="89">
        <v>2</v>
      </c>
      <c r="X3" s="89">
        <v>2</v>
      </c>
      <c r="Y3" s="90">
        <f t="shared" si="11"/>
        <v>-4</v>
      </c>
      <c r="Z3" s="89">
        <v>2</v>
      </c>
      <c r="AA3" s="91">
        <v>255</v>
      </c>
      <c r="AB3" s="90">
        <f t="shared" si="12"/>
        <v>7.8431372549019607E-3</v>
      </c>
      <c r="AC3" s="92">
        <v>225</v>
      </c>
      <c r="AD3" s="92">
        <v>0</v>
      </c>
      <c r="AE3" s="93">
        <f t="shared" si="13"/>
        <v>225</v>
      </c>
    </row>
    <row r="4" spans="1:31">
      <c r="A4" s="88">
        <v>42469</v>
      </c>
      <c r="B4" s="103">
        <f t="shared" si="0"/>
        <v>2016</v>
      </c>
      <c r="C4" s="103" t="str">
        <f t="shared" si="1"/>
        <v>avril</v>
      </c>
      <c r="D4" s="103">
        <f>INT((A4-SUM(MOD(DATE(YEAR(A4-MOD(A4-2,7)+3),1,2),{1E+99;7})*{1;-1})+5)/7)</f>
        <v>14</v>
      </c>
      <c r="E4" s="103" t="str">
        <f t="shared" si="2"/>
        <v>samedi</v>
      </c>
      <c r="F4" s="89">
        <v>3</v>
      </c>
      <c r="G4" s="89">
        <v>3</v>
      </c>
      <c r="H4" s="107">
        <f t="shared" si="3"/>
        <v>-2</v>
      </c>
      <c r="I4" s="89">
        <v>1</v>
      </c>
      <c r="J4" s="89">
        <v>1</v>
      </c>
      <c r="K4" s="107">
        <f t="shared" si="4"/>
        <v>2</v>
      </c>
      <c r="L4" s="89">
        <v>1</v>
      </c>
      <c r="M4" s="89">
        <v>1</v>
      </c>
      <c r="N4" s="107">
        <f t="shared" si="5"/>
        <v>2</v>
      </c>
      <c r="O4" s="89">
        <v>1</v>
      </c>
      <c r="P4" s="90">
        <f t="shared" si="6"/>
        <v>6</v>
      </c>
      <c r="Q4" s="100">
        <f t="shared" si="7"/>
        <v>5</v>
      </c>
      <c r="R4" s="89">
        <v>3</v>
      </c>
      <c r="S4" s="100">
        <f t="shared" si="8"/>
        <v>11</v>
      </c>
      <c r="T4" s="100">
        <f t="shared" si="9"/>
        <v>-8</v>
      </c>
      <c r="U4" s="90">
        <f t="shared" si="10"/>
        <v>2</v>
      </c>
      <c r="V4" s="89">
        <v>3</v>
      </c>
      <c r="W4" s="89">
        <v>3</v>
      </c>
      <c r="X4" s="89">
        <v>3</v>
      </c>
      <c r="Y4" s="90">
        <f t="shared" si="11"/>
        <v>-6</v>
      </c>
      <c r="Z4" s="89">
        <v>3</v>
      </c>
      <c r="AA4" s="91">
        <v>239</v>
      </c>
      <c r="AB4" s="90">
        <f t="shared" si="12"/>
        <v>1.2552301255230125E-2</v>
      </c>
      <c r="AC4" s="92">
        <v>268</v>
      </c>
      <c r="AD4" s="92">
        <v>0</v>
      </c>
      <c r="AE4" s="93">
        <f t="shared" si="13"/>
        <v>268</v>
      </c>
    </row>
    <row r="5" spans="1:31">
      <c r="A5" s="88">
        <v>42470</v>
      </c>
      <c r="B5" s="103">
        <f t="shared" si="0"/>
        <v>2016</v>
      </c>
      <c r="C5" s="103" t="str">
        <f t="shared" si="1"/>
        <v>avril</v>
      </c>
      <c r="D5" s="103">
        <f>INT((A5-SUM(MOD(DATE(YEAR(A5-MOD(A5-2,7)+3),1,2),{1E+99;7})*{1;-1})+5)/7)</f>
        <v>14</v>
      </c>
      <c r="E5" s="103" t="str">
        <f t="shared" si="2"/>
        <v>dimanche</v>
      </c>
      <c r="F5" s="89">
        <v>4</v>
      </c>
      <c r="G5" s="89">
        <v>4</v>
      </c>
      <c r="H5" s="107">
        <f t="shared" si="3"/>
        <v>-1</v>
      </c>
      <c r="I5" s="89">
        <v>1</v>
      </c>
      <c r="J5" s="89">
        <v>1</v>
      </c>
      <c r="K5" s="107">
        <f t="shared" si="4"/>
        <v>2</v>
      </c>
      <c r="L5" s="89">
        <v>1</v>
      </c>
      <c r="M5" s="89">
        <v>1</v>
      </c>
      <c r="N5" s="107">
        <f t="shared" si="5"/>
        <v>2</v>
      </c>
      <c r="O5" s="89">
        <v>1</v>
      </c>
      <c r="P5" s="90">
        <f t="shared" si="6"/>
        <v>7</v>
      </c>
      <c r="Q5" s="100">
        <f t="shared" si="7"/>
        <v>6</v>
      </c>
      <c r="R5" s="89">
        <v>4</v>
      </c>
      <c r="S5" s="100">
        <f t="shared" si="8"/>
        <v>13</v>
      </c>
      <c r="T5" s="100">
        <f t="shared" si="9"/>
        <v>-9</v>
      </c>
      <c r="U5" s="90">
        <f t="shared" si="10"/>
        <v>3</v>
      </c>
      <c r="V5" s="89">
        <v>4</v>
      </c>
      <c r="W5" s="89">
        <v>4</v>
      </c>
      <c r="X5" s="89">
        <v>4</v>
      </c>
      <c r="Y5" s="90">
        <f t="shared" si="11"/>
        <v>-8</v>
      </c>
      <c r="Z5" s="89">
        <v>4</v>
      </c>
      <c r="AA5" s="91">
        <v>220</v>
      </c>
      <c r="AB5" s="90">
        <f t="shared" si="12"/>
        <v>1.8181818181818181E-2</v>
      </c>
      <c r="AC5" s="92">
        <v>233</v>
      </c>
      <c r="AD5" s="92">
        <v>0</v>
      </c>
      <c r="AE5" s="93">
        <f t="shared" si="13"/>
        <v>233</v>
      </c>
    </row>
    <row r="6" spans="1:31">
      <c r="A6" s="88">
        <v>42471</v>
      </c>
      <c r="B6" s="103">
        <f t="shared" si="0"/>
        <v>2016</v>
      </c>
      <c r="C6" s="103" t="str">
        <f t="shared" si="1"/>
        <v>avril</v>
      </c>
      <c r="D6" s="103">
        <f>INT((A6-SUM(MOD(DATE(YEAR(A6-MOD(A6-2,7)+3),1,2),{1E+99;7})*{1;-1})+5)/7)</f>
        <v>15</v>
      </c>
      <c r="E6" s="103" t="str">
        <f t="shared" si="2"/>
        <v>lundi</v>
      </c>
      <c r="F6" s="89">
        <v>5</v>
      </c>
      <c r="G6" s="89">
        <v>5</v>
      </c>
      <c r="H6" s="107">
        <f t="shared" si="3"/>
        <v>0</v>
      </c>
      <c r="I6" s="89">
        <v>1</v>
      </c>
      <c r="J6" s="89">
        <v>1</v>
      </c>
      <c r="K6" s="107">
        <f t="shared" si="4"/>
        <v>2</v>
      </c>
      <c r="L6" s="89">
        <v>1</v>
      </c>
      <c r="M6" s="89">
        <v>1</v>
      </c>
      <c r="N6" s="107">
        <f t="shared" si="5"/>
        <v>2</v>
      </c>
      <c r="O6" s="89">
        <v>1</v>
      </c>
      <c r="P6" s="90">
        <f t="shared" si="6"/>
        <v>8</v>
      </c>
      <c r="Q6" s="100">
        <f t="shared" si="7"/>
        <v>7</v>
      </c>
      <c r="R6" s="89">
        <v>5</v>
      </c>
      <c r="S6" s="100">
        <f t="shared" si="8"/>
        <v>15</v>
      </c>
      <c r="T6" s="100">
        <f t="shared" si="9"/>
        <v>-10</v>
      </c>
      <c r="U6" s="90">
        <f t="shared" si="10"/>
        <v>4</v>
      </c>
      <c r="V6" s="89">
        <v>5</v>
      </c>
      <c r="W6" s="89">
        <v>5</v>
      </c>
      <c r="X6" s="89">
        <v>5</v>
      </c>
      <c r="Y6" s="90">
        <f t="shared" si="11"/>
        <v>-10</v>
      </c>
      <c r="Z6" s="89">
        <v>5</v>
      </c>
      <c r="AA6" s="91">
        <v>233</v>
      </c>
      <c r="AB6" s="90">
        <f t="shared" si="12"/>
        <v>2.1459227467811159E-2</v>
      </c>
      <c r="AC6" s="92">
        <v>326</v>
      </c>
      <c r="AD6" s="92">
        <v>0</v>
      </c>
      <c r="AE6" s="93">
        <f t="shared" si="13"/>
        <v>326</v>
      </c>
    </row>
    <row r="7" spans="1:31">
      <c r="A7" s="88">
        <v>42472</v>
      </c>
      <c r="B7" s="103">
        <f t="shared" si="0"/>
        <v>2016</v>
      </c>
      <c r="C7" s="103" t="str">
        <f t="shared" si="1"/>
        <v>avril</v>
      </c>
      <c r="D7" s="103">
        <f>INT((A7-SUM(MOD(DATE(YEAR(A7-MOD(A7-2,7)+3),1,2),{1E+99;7})*{1;-1})+5)/7)</f>
        <v>15</v>
      </c>
      <c r="E7" s="103" t="str">
        <f t="shared" si="2"/>
        <v>mardi</v>
      </c>
      <c r="F7" s="89">
        <v>6</v>
      </c>
      <c r="G7" s="89">
        <v>6</v>
      </c>
      <c r="H7" s="107">
        <f t="shared" si="3"/>
        <v>1</v>
      </c>
      <c r="I7" s="89">
        <v>1</v>
      </c>
      <c r="J7" s="89">
        <v>1</v>
      </c>
      <c r="K7" s="107">
        <f t="shared" si="4"/>
        <v>2</v>
      </c>
      <c r="L7" s="89">
        <v>1</v>
      </c>
      <c r="M7" s="89">
        <v>1</v>
      </c>
      <c r="N7" s="107">
        <f t="shared" si="5"/>
        <v>2</v>
      </c>
      <c r="O7" s="89">
        <v>1</v>
      </c>
      <c r="P7" s="90">
        <f t="shared" si="6"/>
        <v>9</v>
      </c>
      <c r="Q7" s="100">
        <f t="shared" si="7"/>
        <v>8</v>
      </c>
      <c r="R7" s="89">
        <v>6</v>
      </c>
      <c r="S7" s="100">
        <f t="shared" si="8"/>
        <v>17</v>
      </c>
      <c r="T7" s="100">
        <f t="shared" si="9"/>
        <v>-11</v>
      </c>
      <c r="U7" s="90">
        <f t="shared" si="10"/>
        <v>5</v>
      </c>
      <c r="V7" s="89">
        <v>6</v>
      </c>
      <c r="W7" s="89">
        <v>6</v>
      </c>
      <c r="X7" s="89">
        <v>6</v>
      </c>
      <c r="Y7" s="90">
        <f t="shared" si="11"/>
        <v>-12</v>
      </c>
      <c r="Z7" s="89">
        <v>6</v>
      </c>
      <c r="AA7" s="91">
        <v>284</v>
      </c>
      <c r="AB7" s="90">
        <f t="shared" si="12"/>
        <v>2.1126760563380281E-2</v>
      </c>
      <c r="AC7" s="92">
        <v>447</v>
      </c>
      <c r="AD7" s="92">
        <v>0</v>
      </c>
      <c r="AE7" s="93">
        <f t="shared" si="13"/>
        <v>447</v>
      </c>
    </row>
    <row r="8" spans="1:31">
      <c r="A8" s="88">
        <v>42473</v>
      </c>
      <c r="B8" s="103">
        <f t="shared" si="0"/>
        <v>2016</v>
      </c>
      <c r="C8" s="103" t="str">
        <f t="shared" si="1"/>
        <v>avril</v>
      </c>
      <c r="D8" s="103">
        <f>INT((A8-SUM(MOD(DATE(YEAR(A8-MOD(A8-2,7)+3),1,2),{1E+99;7})*{1;-1})+5)/7)</f>
        <v>15</v>
      </c>
      <c r="E8" s="103" t="str">
        <f t="shared" si="2"/>
        <v>mercredi</v>
      </c>
      <c r="F8" s="89">
        <v>7</v>
      </c>
      <c r="G8" s="89">
        <v>7</v>
      </c>
      <c r="H8" s="107">
        <f t="shared" si="3"/>
        <v>2</v>
      </c>
      <c r="I8" s="89">
        <v>1</v>
      </c>
      <c r="J8" s="89">
        <v>1</v>
      </c>
      <c r="K8" s="107">
        <f t="shared" si="4"/>
        <v>2</v>
      </c>
      <c r="L8" s="89">
        <v>1</v>
      </c>
      <c r="M8" s="89">
        <v>1</v>
      </c>
      <c r="N8" s="107">
        <f t="shared" si="5"/>
        <v>2</v>
      </c>
      <c r="O8" s="89">
        <v>1</v>
      </c>
      <c r="P8" s="90">
        <f t="shared" si="6"/>
        <v>10</v>
      </c>
      <c r="Q8" s="100">
        <f t="shared" si="7"/>
        <v>9</v>
      </c>
      <c r="R8" s="89">
        <v>7</v>
      </c>
      <c r="S8" s="100">
        <f t="shared" si="8"/>
        <v>19</v>
      </c>
      <c r="T8" s="100">
        <f t="shared" si="9"/>
        <v>-12</v>
      </c>
      <c r="U8" s="90">
        <f t="shared" si="10"/>
        <v>6</v>
      </c>
      <c r="V8" s="89">
        <v>7</v>
      </c>
      <c r="W8" s="89">
        <v>7</v>
      </c>
      <c r="X8" s="89">
        <v>7</v>
      </c>
      <c r="Y8" s="90">
        <f t="shared" si="11"/>
        <v>-14</v>
      </c>
      <c r="Z8" s="89">
        <v>7</v>
      </c>
      <c r="AA8" s="91">
        <v>231</v>
      </c>
      <c r="AB8" s="90">
        <f t="shared" si="12"/>
        <v>3.0303030303030304E-2</v>
      </c>
      <c r="AC8" s="92">
        <v>253</v>
      </c>
      <c r="AD8" s="92">
        <v>0</v>
      </c>
      <c r="AE8" s="93">
        <f t="shared" si="13"/>
        <v>253</v>
      </c>
    </row>
    <row r="9" spans="1:31">
      <c r="A9" s="88">
        <v>42474</v>
      </c>
      <c r="B9" s="103">
        <f t="shared" si="0"/>
        <v>2016</v>
      </c>
      <c r="C9" s="103" t="str">
        <f t="shared" si="1"/>
        <v>avril</v>
      </c>
      <c r="D9" s="103">
        <f>INT((A9-SUM(MOD(DATE(YEAR(A9-MOD(A9-2,7)+3),1,2),{1E+99;7})*{1;-1})+5)/7)</f>
        <v>15</v>
      </c>
      <c r="E9" s="103" t="str">
        <f t="shared" si="2"/>
        <v>jeudi</v>
      </c>
      <c r="F9" s="89">
        <v>8</v>
      </c>
      <c r="G9" s="89">
        <v>8</v>
      </c>
      <c r="H9" s="107">
        <f t="shared" si="3"/>
        <v>3</v>
      </c>
      <c r="I9" s="89">
        <v>1</v>
      </c>
      <c r="J9" s="89">
        <v>1</v>
      </c>
      <c r="K9" s="107">
        <f t="shared" si="4"/>
        <v>2</v>
      </c>
      <c r="L9" s="89">
        <v>1</v>
      </c>
      <c r="M9" s="89">
        <v>1</v>
      </c>
      <c r="N9" s="107">
        <f t="shared" si="5"/>
        <v>2</v>
      </c>
      <c r="O9" s="89">
        <v>1</v>
      </c>
      <c r="P9" s="90">
        <f t="shared" si="6"/>
        <v>11</v>
      </c>
      <c r="Q9" s="100">
        <f t="shared" si="7"/>
        <v>10</v>
      </c>
      <c r="R9" s="89">
        <v>8</v>
      </c>
      <c r="S9" s="100">
        <f t="shared" si="8"/>
        <v>21</v>
      </c>
      <c r="T9" s="100">
        <f t="shared" si="9"/>
        <v>-13</v>
      </c>
      <c r="U9" s="90">
        <f t="shared" si="10"/>
        <v>7</v>
      </c>
      <c r="V9" s="89">
        <v>8</v>
      </c>
      <c r="W9" s="89">
        <v>8</v>
      </c>
      <c r="X9" s="89">
        <v>8</v>
      </c>
      <c r="Y9" s="90">
        <f t="shared" si="11"/>
        <v>-16</v>
      </c>
      <c r="Z9" s="89">
        <v>8</v>
      </c>
      <c r="AA9" s="91">
        <v>213</v>
      </c>
      <c r="AB9" s="90">
        <f t="shared" si="12"/>
        <v>3.7558685446009391E-2</v>
      </c>
      <c r="AC9" s="92">
        <v>313</v>
      </c>
      <c r="AD9" s="92">
        <v>0</v>
      </c>
      <c r="AE9" s="93">
        <f t="shared" si="13"/>
        <v>313</v>
      </c>
    </row>
    <row r="10" spans="1:31">
      <c r="A10" s="88">
        <v>42475</v>
      </c>
      <c r="B10" s="103">
        <f t="shared" si="0"/>
        <v>2016</v>
      </c>
      <c r="C10" s="103" t="str">
        <f t="shared" si="1"/>
        <v>avril</v>
      </c>
      <c r="D10" s="103">
        <f>INT((A10-SUM(MOD(DATE(YEAR(A10-MOD(A10-2,7)+3),1,2),{1E+99;7})*{1;-1})+5)/7)</f>
        <v>15</v>
      </c>
      <c r="E10" s="103" t="str">
        <f t="shared" si="2"/>
        <v>vendredi</v>
      </c>
      <c r="F10" s="89">
        <v>9</v>
      </c>
      <c r="G10" s="89">
        <v>9</v>
      </c>
      <c r="H10" s="107">
        <f t="shared" si="3"/>
        <v>4</v>
      </c>
      <c r="I10" s="89">
        <v>1</v>
      </c>
      <c r="J10" s="89">
        <v>1</v>
      </c>
      <c r="K10" s="107">
        <f t="shared" si="4"/>
        <v>2</v>
      </c>
      <c r="L10" s="89">
        <v>1</v>
      </c>
      <c r="M10" s="89">
        <v>1</v>
      </c>
      <c r="N10" s="107">
        <f t="shared" si="5"/>
        <v>2</v>
      </c>
      <c r="O10" s="89">
        <v>1</v>
      </c>
      <c r="P10" s="90">
        <f t="shared" si="6"/>
        <v>12</v>
      </c>
      <c r="Q10" s="100">
        <f t="shared" si="7"/>
        <v>11</v>
      </c>
      <c r="R10" s="89">
        <v>9</v>
      </c>
      <c r="S10" s="100">
        <f t="shared" si="8"/>
        <v>23</v>
      </c>
      <c r="T10" s="100">
        <f t="shared" si="9"/>
        <v>-14</v>
      </c>
      <c r="U10" s="90">
        <f t="shared" si="10"/>
        <v>8</v>
      </c>
      <c r="V10" s="89">
        <v>9</v>
      </c>
      <c r="W10" s="89">
        <v>9</v>
      </c>
      <c r="X10" s="89">
        <v>9</v>
      </c>
      <c r="Y10" s="90">
        <f t="shared" si="11"/>
        <v>-18</v>
      </c>
      <c r="Z10" s="89">
        <v>9</v>
      </c>
      <c r="AA10" s="91">
        <v>212</v>
      </c>
      <c r="AB10" s="90">
        <f t="shared" si="12"/>
        <v>4.2452830188679243E-2</v>
      </c>
      <c r="AC10" s="92">
        <v>245</v>
      </c>
      <c r="AD10" s="92">
        <v>0</v>
      </c>
      <c r="AE10" s="93">
        <f t="shared" si="13"/>
        <v>245</v>
      </c>
    </row>
    <row r="11" spans="1:31">
      <c r="A11" s="88">
        <v>42476</v>
      </c>
      <c r="B11" s="103">
        <f t="shared" si="0"/>
        <v>2016</v>
      </c>
      <c r="C11" s="103" t="str">
        <f t="shared" si="1"/>
        <v>avril</v>
      </c>
      <c r="D11" s="103">
        <f>INT((A11-SUM(MOD(DATE(YEAR(A11-MOD(A11-2,7)+3),1,2),{1E+99;7})*{1;-1})+5)/7)</f>
        <v>15</v>
      </c>
      <c r="E11" s="103" t="str">
        <f t="shared" si="2"/>
        <v>samedi</v>
      </c>
      <c r="F11" s="89">
        <v>10</v>
      </c>
      <c r="G11" s="89">
        <v>10</v>
      </c>
      <c r="H11" s="107">
        <f t="shared" si="3"/>
        <v>5</v>
      </c>
      <c r="I11" s="89">
        <v>1</v>
      </c>
      <c r="J11" s="89">
        <v>1</v>
      </c>
      <c r="K11" s="107">
        <f t="shared" si="4"/>
        <v>2</v>
      </c>
      <c r="L11" s="89">
        <v>1</v>
      </c>
      <c r="M11" s="89">
        <v>1</v>
      </c>
      <c r="N11" s="107">
        <f t="shared" si="5"/>
        <v>2</v>
      </c>
      <c r="O11" s="89">
        <v>1</v>
      </c>
      <c r="P11" s="90">
        <f t="shared" si="6"/>
        <v>13</v>
      </c>
      <c r="Q11" s="100">
        <f t="shared" si="7"/>
        <v>12</v>
      </c>
      <c r="R11" s="89">
        <v>10</v>
      </c>
      <c r="S11" s="100">
        <f t="shared" si="8"/>
        <v>25</v>
      </c>
      <c r="T11" s="100">
        <f t="shared" si="9"/>
        <v>-15</v>
      </c>
      <c r="U11" s="90">
        <f t="shared" si="10"/>
        <v>9</v>
      </c>
      <c r="V11" s="89">
        <v>10</v>
      </c>
      <c r="W11" s="89">
        <v>10</v>
      </c>
      <c r="X11" s="89">
        <v>10</v>
      </c>
      <c r="Y11" s="90">
        <f t="shared" si="11"/>
        <v>-20</v>
      </c>
      <c r="Z11" s="89">
        <v>10</v>
      </c>
      <c r="AA11" s="91">
        <v>207</v>
      </c>
      <c r="AB11" s="90">
        <f t="shared" si="12"/>
        <v>4.8309178743961352E-2</v>
      </c>
      <c r="AC11" s="92">
        <v>198</v>
      </c>
      <c r="AD11" s="92">
        <v>0</v>
      </c>
      <c r="AE11" s="93">
        <f t="shared" si="13"/>
        <v>198</v>
      </c>
    </row>
    <row r="12" spans="1:31">
      <c r="A12" s="88">
        <v>42477</v>
      </c>
      <c r="B12" s="103">
        <f t="shared" si="0"/>
        <v>2016</v>
      </c>
      <c r="C12" s="103" t="str">
        <f t="shared" si="1"/>
        <v>avril</v>
      </c>
      <c r="D12" s="103">
        <f>INT((A12-SUM(MOD(DATE(YEAR(A12-MOD(A12-2,7)+3),1,2),{1E+99;7})*{1;-1})+5)/7)</f>
        <v>15</v>
      </c>
      <c r="E12" s="103" t="str">
        <f t="shared" si="2"/>
        <v>dimanche</v>
      </c>
      <c r="F12" s="89">
        <v>11</v>
      </c>
      <c r="G12" s="89">
        <v>11</v>
      </c>
      <c r="H12" s="107">
        <f t="shared" si="3"/>
        <v>6</v>
      </c>
      <c r="I12" s="89">
        <v>1</v>
      </c>
      <c r="J12" s="89">
        <v>1</v>
      </c>
      <c r="K12" s="107">
        <f t="shared" si="4"/>
        <v>2</v>
      </c>
      <c r="L12" s="89">
        <v>1</v>
      </c>
      <c r="M12" s="89">
        <v>1</v>
      </c>
      <c r="N12" s="107">
        <f t="shared" si="5"/>
        <v>2</v>
      </c>
      <c r="O12" s="89">
        <v>1</v>
      </c>
      <c r="P12" s="90">
        <f t="shared" ref="P12:P27" si="14">L12+I12+F12+O12</f>
        <v>14</v>
      </c>
      <c r="Q12" s="100">
        <f t="shared" ref="Q12:Q27" si="15">M12+J12+G12</f>
        <v>13</v>
      </c>
      <c r="R12" s="89">
        <v>11</v>
      </c>
      <c r="S12" s="100">
        <f t="shared" si="8"/>
        <v>27</v>
      </c>
      <c r="T12" s="100">
        <f t="shared" si="9"/>
        <v>-16</v>
      </c>
      <c r="U12" s="90">
        <f t="shared" si="10"/>
        <v>10</v>
      </c>
      <c r="V12" s="89">
        <v>11</v>
      </c>
      <c r="W12" s="89">
        <v>11</v>
      </c>
      <c r="X12" s="89">
        <v>11</v>
      </c>
      <c r="Y12" s="90">
        <f t="shared" si="11"/>
        <v>-22</v>
      </c>
      <c r="Z12" s="89">
        <v>11</v>
      </c>
      <c r="AA12" s="91">
        <v>237</v>
      </c>
      <c r="AB12" s="90">
        <f t="shared" si="12"/>
        <v>4.6413502109704644E-2</v>
      </c>
      <c r="AC12" s="92">
        <v>284</v>
      </c>
      <c r="AD12" s="92">
        <v>0</v>
      </c>
      <c r="AE12" s="93">
        <f t="shared" si="13"/>
        <v>284</v>
      </c>
    </row>
    <row r="13" spans="1:31">
      <c r="A13" s="88">
        <v>42478</v>
      </c>
      <c r="B13" s="103">
        <f t="shared" si="0"/>
        <v>2016</v>
      </c>
      <c r="C13" s="103" t="str">
        <f t="shared" si="1"/>
        <v>avril</v>
      </c>
      <c r="D13" s="103">
        <f>INT((A13-SUM(MOD(DATE(YEAR(A13-MOD(A13-2,7)+3),1,2),{1E+99;7})*{1;-1})+5)/7)</f>
        <v>16</v>
      </c>
      <c r="E13" s="103" t="str">
        <f t="shared" si="2"/>
        <v>lundi</v>
      </c>
      <c r="F13" s="89">
        <v>12</v>
      </c>
      <c r="G13" s="89">
        <v>12</v>
      </c>
      <c r="H13" s="107">
        <f t="shared" si="3"/>
        <v>7</v>
      </c>
      <c r="I13" s="89">
        <v>1</v>
      </c>
      <c r="J13" s="89">
        <v>1</v>
      </c>
      <c r="K13" s="107">
        <f t="shared" si="4"/>
        <v>2</v>
      </c>
      <c r="L13" s="89">
        <v>1</v>
      </c>
      <c r="M13" s="89">
        <v>1</v>
      </c>
      <c r="N13" s="107">
        <f t="shared" si="5"/>
        <v>2</v>
      </c>
      <c r="O13" s="89">
        <v>1</v>
      </c>
      <c r="P13" s="90">
        <f t="shared" si="14"/>
        <v>15</v>
      </c>
      <c r="Q13" s="100">
        <f t="shared" si="15"/>
        <v>14</v>
      </c>
      <c r="R13" s="89">
        <v>12</v>
      </c>
      <c r="S13" s="100">
        <f t="shared" si="8"/>
        <v>29</v>
      </c>
      <c r="T13" s="100">
        <f t="shared" si="9"/>
        <v>-17</v>
      </c>
      <c r="U13" s="90">
        <f t="shared" si="10"/>
        <v>11</v>
      </c>
      <c r="V13" s="89">
        <v>12</v>
      </c>
      <c r="W13" s="89">
        <v>12</v>
      </c>
      <c r="X13" s="89">
        <v>12</v>
      </c>
      <c r="Y13" s="90">
        <f t="shared" si="11"/>
        <v>-24</v>
      </c>
      <c r="Z13" s="89">
        <v>12</v>
      </c>
      <c r="AA13" s="91">
        <v>270</v>
      </c>
      <c r="AB13" s="90">
        <f t="shared" si="12"/>
        <v>4.4444444444444446E-2</v>
      </c>
      <c r="AC13" s="92">
        <v>472</v>
      </c>
      <c r="AD13" s="92">
        <v>0</v>
      </c>
      <c r="AE13" s="93">
        <f t="shared" si="13"/>
        <v>472</v>
      </c>
    </row>
    <row r="14" spans="1:31">
      <c r="A14" s="88">
        <v>42479</v>
      </c>
      <c r="B14" s="103">
        <f t="shared" si="0"/>
        <v>2016</v>
      </c>
      <c r="C14" s="103" t="str">
        <f t="shared" si="1"/>
        <v>avril</v>
      </c>
      <c r="D14" s="103">
        <f>INT((A14-SUM(MOD(DATE(YEAR(A14-MOD(A14-2,7)+3),1,2),{1E+99;7})*{1;-1})+5)/7)</f>
        <v>16</v>
      </c>
      <c r="E14" s="103" t="str">
        <f t="shared" si="2"/>
        <v>mardi</v>
      </c>
      <c r="F14" s="89">
        <v>13</v>
      </c>
      <c r="G14" s="89">
        <v>13</v>
      </c>
      <c r="H14" s="107">
        <f t="shared" si="3"/>
        <v>8</v>
      </c>
      <c r="I14" s="89">
        <v>1</v>
      </c>
      <c r="J14" s="89">
        <v>1</v>
      </c>
      <c r="K14" s="107">
        <f t="shared" si="4"/>
        <v>2</v>
      </c>
      <c r="L14" s="89">
        <v>1</v>
      </c>
      <c r="M14" s="89">
        <v>1</v>
      </c>
      <c r="N14" s="107">
        <f t="shared" si="5"/>
        <v>2</v>
      </c>
      <c r="O14" s="89">
        <v>1</v>
      </c>
      <c r="P14" s="90">
        <f t="shared" si="14"/>
        <v>16</v>
      </c>
      <c r="Q14" s="100">
        <f t="shared" si="15"/>
        <v>15</v>
      </c>
      <c r="R14" s="89">
        <v>13</v>
      </c>
      <c r="S14" s="100">
        <f t="shared" si="8"/>
        <v>31</v>
      </c>
      <c r="T14" s="100">
        <f t="shared" si="9"/>
        <v>-18</v>
      </c>
      <c r="U14" s="90">
        <f t="shared" si="10"/>
        <v>12</v>
      </c>
      <c r="V14" s="89">
        <v>13</v>
      </c>
      <c r="W14" s="89">
        <v>13</v>
      </c>
      <c r="X14" s="89">
        <v>13</v>
      </c>
      <c r="Y14" s="90">
        <f t="shared" si="11"/>
        <v>-26</v>
      </c>
      <c r="Z14" s="89">
        <v>13</v>
      </c>
      <c r="AA14" s="91">
        <v>232</v>
      </c>
      <c r="AB14" s="90">
        <f t="shared" si="12"/>
        <v>5.6034482758620691E-2</v>
      </c>
      <c r="AC14" s="92">
        <v>256</v>
      </c>
      <c r="AD14" s="92">
        <v>0</v>
      </c>
      <c r="AE14" s="93">
        <f t="shared" si="13"/>
        <v>256</v>
      </c>
    </row>
    <row r="15" spans="1:31">
      <c r="A15" s="88">
        <v>42480</v>
      </c>
      <c r="B15" s="103">
        <f t="shared" si="0"/>
        <v>2016</v>
      </c>
      <c r="C15" s="103" t="str">
        <f t="shared" si="1"/>
        <v>avril</v>
      </c>
      <c r="D15" s="103">
        <f>INT((A15-SUM(MOD(DATE(YEAR(A15-MOD(A15-2,7)+3),1,2),{1E+99;7})*{1;-1})+5)/7)</f>
        <v>16</v>
      </c>
      <c r="E15" s="103" t="str">
        <f t="shared" si="2"/>
        <v>mercredi</v>
      </c>
      <c r="F15" s="89">
        <v>14</v>
      </c>
      <c r="G15" s="89">
        <v>14</v>
      </c>
      <c r="H15" s="107">
        <f t="shared" si="3"/>
        <v>9</v>
      </c>
      <c r="I15" s="89">
        <v>1</v>
      </c>
      <c r="J15" s="89">
        <v>1</v>
      </c>
      <c r="K15" s="107">
        <f t="shared" si="4"/>
        <v>2</v>
      </c>
      <c r="L15" s="89">
        <v>1</v>
      </c>
      <c r="M15" s="89">
        <v>1</v>
      </c>
      <c r="N15" s="107">
        <f t="shared" si="5"/>
        <v>2</v>
      </c>
      <c r="O15" s="89">
        <v>1</v>
      </c>
      <c r="P15" s="90">
        <f t="shared" si="14"/>
        <v>17</v>
      </c>
      <c r="Q15" s="100">
        <f t="shared" si="15"/>
        <v>16</v>
      </c>
      <c r="R15" s="89">
        <v>14</v>
      </c>
      <c r="S15" s="100">
        <f t="shared" si="8"/>
        <v>33</v>
      </c>
      <c r="T15" s="100">
        <f t="shared" si="9"/>
        <v>-19</v>
      </c>
      <c r="U15" s="90">
        <f t="shared" si="10"/>
        <v>13</v>
      </c>
      <c r="V15" s="89">
        <v>14</v>
      </c>
      <c r="W15" s="89">
        <v>14</v>
      </c>
      <c r="X15" s="89">
        <v>14</v>
      </c>
      <c r="Y15" s="90">
        <f t="shared" si="11"/>
        <v>-28</v>
      </c>
      <c r="Z15" s="89">
        <v>14</v>
      </c>
      <c r="AA15" s="91">
        <v>240</v>
      </c>
      <c r="AB15" s="90">
        <f t="shared" si="12"/>
        <v>5.8333333333333334E-2</v>
      </c>
      <c r="AC15" s="92">
        <v>258</v>
      </c>
      <c r="AD15" s="92">
        <v>0</v>
      </c>
      <c r="AE15" s="93">
        <f t="shared" si="13"/>
        <v>258</v>
      </c>
    </row>
    <row r="16" spans="1:31">
      <c r="A16" s="88">
        <v>42481</v>
      </c>
      <c r="B16" s="103">
        <f t="shared" si="0"/>
        <v>2016</v>
      </c>
      <c r="C16" s="103" t="str">
        <f t="shared" si="1"/>
        <v>avril</v>
      </c>
      <c r="D16" s="103">
        <f>INT((A16-SUM(MOD(DATE(YEAR(A16-MOD(A16-2,7)+3),1,2),{1E+99;7})*{1;-1})+5)/7)</f>
        <v>16</v>
      </c>
      <c r="E16" s="103" t="str">
        <f t="shared" ref="E16:E27" si="16" xml:space="preserve"> CHOOSE(WEEKDAY(A16,2),"lundi","mardi","mercredi","jeudi","vendredi","samedi","dimanche")</f>
        <v>jeudi</v>
      </c>
      <c r="F16" s="89">
        <v>15</v>
      </c>
      <c r="G16" s="89">
        <v>15</v>
      </c>
      <c r="H16" s="107">
        <f t="shared" si="3"/>
        <v>10</v>
      </c>
      <c r="I16" s="89">
        <v>1</v>
      </c>
      <c r="J16" s="89">
        <v>1</v>
      </c>
      <c r="K16" s="107">
        <f t="shared" si="4"/>
        <v>2</v>
      </c>
      <c r="L16" s="89">
        <v>1</v>
      </c>
      <c r="M16" s="89">
        <v>1</v>
      </c>
      <c r="N16" s="107">
        <f t="shared" si="5"/>
        <v>2</v>
      </c>
      <c r="O16" s="89">
        <v>1</v>
      </c>
      <c r="P16" s="90">
        <f t="shared" si="14"/>
        <v>18</v>
      </c>
      <c r="Q16" s="100">
        <f t="shared" si="15"/>
        <v>17</v>
      </c>
      <c r="R16" s="89">
        <v>15</v>
      </c>
      <c r="S16" s="100">
        <f t="shared" si="8"/>
        <v>35</v>
      </c>
      <c r="T16" s="100">
        <f t="shared" si="9"/>
        <v>-20</v>
      </c>
      <c r="U16" s="90">
        <f t="shared" si="10"/>
        <v>14</v>
      </c>
      <c r="V16" s="89">
        <v>15</v>
      </c>
      <c r="W16" s="89">
        <v>15</v>
      </c>
      <c r="X16" s="89">
        <v>15</v>
      </c>
      <c r="Y16" s="90">
        <f t="shared" si="11"/>
        <v>-30</v>
      </c>
      <c r="Z16" s="89">
        <v>15</v>
      </c>
      <c r="AA16" s="91">
        <v>227</v>
      </c>
      <c r="AB16" s="90">
        <f t="shared" si="12"/>
        <v>6.6079295154185022E-2</v>
      </c>
      <c r="AC16" s="92">
        <v>255</v>
      </c>
      <c r="AD16" s="92">
        <v>0</v>
      </c>
      <c r="AE16" s="93">
        <f t="shared" si="13"/>
        <v>255</v>
      </c>
    </row>
    <row r="17" spans="1:31">
      <c r="A17" s="88">
        <v>42482</v>
      </c>
      <c r="B17" s="103">
        <f t="shared" si="0"/>
        <v>2016</v>
      </c>
      <c r="C17" s="103" t="str">
        <f t="shared" si="1"/>
        <v>avril</v>
      </c>
      <c r="D17" s="103">
        <f>INT((A17-SUM(MOD(DATE(YEAR(A17-MOD(A17-2,7)+3),1,2),{1E+99;7})*{1;-1})+5)/7)</f>
        <v>16</v>
      </c>
      <c r="E17" s="103" t="str">
        <f t="shared" si="16"/>
        <v>vendredi</v>
      </c>
      <c r="F17" s="89">
        <v>16</v>
      </c>
      <c r="G17" s="89">
        <v>16</v>
      </c>
      <c r="H17" s="107">
        <f t="shared" si="3"/>
        <v>11</v>
      </c>
      <c r="I17" s="89">
        <v>1</v>
      </c>
      <c r="J17" s="89">
        <v>1</v>
      </c>
      <c r="K17" s="107">
        <f t="shared" si="4"/>
        <v>2</v>
      </c>
      <c r="L17" s="89">
        <v>1</v>
      </c>
      <c r="M17" s="89">
        <v>1</v>
      </c>
      <c r="N17" s="107">
        <f t="shared" si="5"/>
        <v>2</v>
      </c>
      <c r="O17" s="89">
        <v>1</v>
      </c>
      <c r="P17" s="90">
        <f t="shared" si="14"/>
        <v>19</v>
      </c>
      <c r="Q17" s="100">
        <f t="shared" si="15"/>
        <v>18</v>
      </c>
      <c r="R17" s="89">
        <v>16</v>
      </c>
      <c r="S17" s="100">
        <f t="shared" si="8"/>
        <v>37</v>
      </c>
      <c r="T17" s="100">
        <f t="shared" si="9"/>
        <v>-21</v>
      </c>
      <c r="U17" s="90">
        <f t="shared" si="10"/>
        <v>15</v>
      </c>
      <c r="V17" s="89">
        <v>16</v>
      </c>
      <c r="W17" s="89">
        <v>16</v>
      </c>
      <c r="X17" s="89">
        <v>16</v>
      </c>
      <c r="Y17" s="90">
        <f t="shared" si="11"/>
        <v>-32</v>
      </c>
      <c r="Z17" s="89">
        <v>16</v>
      </c>
      <c r="AA17" s="91">
        <v>204</v>
      </c>
      <c r="AB17" s="90">
        <f t="shared" si="12"/>
        <v>7.8431372549019607E-2</v>
      </c>
      <c r="AC17" s="92">
        <v>219</v>
      </c>
      <c r="AD17" s="92">
        <v>0</v>
      </c>
      <c r="AE17" s="93">
        <f t="shared" si="13"/>
        <v>219</v>
      </c>
    </row>
    <row r="18" spans="1:31">
      <c r="A18" s="88">
        <v>42483</v>
      </c>
      <c r="B18" s="103">
        <f t="shared" si="0"/>
        <v>2016</v>
      </c>
      <c r="C18" s="103" t="str">
        <f t="shared" si="1"/>
        <v>avril</v>
      </c>
      <c r="D18" s="103">
        <f>INT((A18-SUM(MOD(DATE(YEAR(A18-MOD(A18-2,7)+3),1,2),{1E+99;7})*{1;-1})+5)/7)</f>
        <v>16</v>
      </c>
      <c r="E18" s="103" t="str">
        <f t="shared" si="16"/>
        <v>samedi</v>
      </c>
      <c r="F18" s="89">
        <v>17</v>
      </c>
      <c r="G18" s="89">
        <v>17</v>
      </c>
      <c r="H18" s="107">
        <f t="shared" si="3"/>
        <v>12</v>
      </c>
      <c r="I18" s="89">
        <v>1</v>
      </c>
      <c r="J18" s="89">
        <v>1</v>
      </c>
      <c r="K18" s="107">
        <f t="shared" si="4"/>
        <v>2</v>
      </c>
      <c r="L18" s="89">
        <v>1</v>
      </c>
      <c r="M18" s="89">
        <v>1</v>
      </c>
      <c r="N18" s="107">
        <f t="shared" si="5"/>
        <v>2</v>
      </c>
      <c r="O18" s="89">
        <v>1</v>
      </c>
      <c r="P18" s="90">
        <f t="shared" si="14"/>
        <v>20</v>
      </c>
      <c r="Q18" s="100">
        <f t="shared" si="15"/>
        <v>19</v>
      </c>
      <c r="R18" s="89">
        <v>17</v>
      </c>
      <c r="S18" s="100">
        <f t="shared" si="8"/>
        <v>39</v>
      </c>
      <c r="T18" s="100">
        <f t="shared" si="9"/>
        <v>-22</v>
      </c>
      <c r="U18" s="90">
        <f t="shared" si="10"/>
        <v>16</v>
      </c>
      <c r="V18" s="89">
        <v>17</v>
      </c>
      <c r="W18" s="89">
        <v>17</v>
      </c>
      <c r="X18" s="89">
        <v>17</v>
      </c>
      <c r="Y18" s="90">
        <f t="shared" si="11"/>
        <v>-34</v>
      </c>
      <c r="Z18" s="89">
        <v>17</v>
      </c>
      <c r="AA18" s="91">
        <v>246</v>
      </c>
      <c r="AB18" s="90">
        <f t="shared" si="12"/>
        <v>6.910569105691057E-2</v>
      </c>
      <c r="AC18" s="92">
        <v>282</v>
      </c>
      <c r="AD18" s="92">
        <v>0</v>
      </c>
      <c r="AE18" s="93">
        <f t="shared" si="13"/>
        <v>282</v>
      </c>
    </row>
    <row r="19" spans="1:31">
      <c r="A19" s="88">
        <v>42484</v>
      </c>
      <c r="B19" s="103">
        <f t="shared" si="0"/>
        <v>2016</v>
      </c>
      <c r="C19" s="103" t="str">
        <f t="shared" si="1"/>
        <v>avril</v>
      </c>
      <c r="D19" s="103">
        <f>INT((A19-SUM(MOD(DATE(YEAR(A19-MOD(A19-2,7)+3),1,2),{1E+99;7})*{1;-1})+5)/7)</f>
        <v>16</v>
      </c>
      <c r="E19" s="103" t="str">
        <f t="shared" si="16"/>
        <v>dimanche</v>
      </c>
      <c r="F19" s="89">
        <v>18</v>
      </c>
      <c r="G19" s="89">
        <v>18</v>
      </c>
      <c r="H19" s="107">
        <f t="shared" si="3"/>
        <v>13</v>
      </c>
      <c r="I19" s="89">
        <v>1</v>
      </c>
      <c r="J19" s="89">
        <v>1</v>
      </c>
      <c r="K19" s="107">
        <f t="shared" si="4"/>
        <v>2</v>
      </c>
      <c r="L19" s="89">
        <v>1</v>
      </c>
      <c r="M19" s="89">
        <v>1</v>
      </c>
      <c r="N19" s="107">
        <f t="shared" si="5"/>
        <v>2</v>
      </c>
      <c r="O19" s="89">
        <v>1</v>
      </c>
      <c r="P19" s="90">
        <f t="shared" si="14"/>
        <v>21</v>
      </c>
      <c r="Q19" s="100">
        <f t="shared" si="15"/>
        <v>20</v>
      </c>
      <c r="R19" s="89">
        <v>18</v>
      </c>
      <c r="S19" s="100">
        <f t="shared" si="8"/>
        <v>41</v>
      </c>
      <c r="T19" s="100">
        <f t="shared" si="9"/>
        <v>-23</v>
      </c>
      <c r="U19" s="90">
        <f t="shared" si="10"/>
        <v>17</v>
      </c>
      <c r="V19" s="89">
        <v>18</v>
      </c>
      <c r="W19" s="89">
        <v>18</v>
      </c>
      <c r="X19" s="89">
        <v>18</v>
      </c>
      <c r="Y19" s="90">
        <f t="shared" si="11"/>
        <v>-36</v>
      </c>
      <c r="Z19" s="89">
        <v>18</v>
      </c>
      <c r="AA19" s="91">
        <v>309</v>
      </c>
      <c r="AB19" s="90">
        <f t="shared" ref="AB19:AB27" si="17">R19/AA19</f>
        <v>5.8252427184466021E-2</v>
      </c>
      <c r="AC19" s="92">
        <v>446</v>
      </c>
      <c r="AD19" s="92">
        <v>0</v>
      </c>
      <c r="AE19" s="93">
        <f t="shared" si="13"/>
        <v>446</v>
      </c>
    </row>
    <row r="20" spans="1:31">
      <c r="A20" s="88">
        <v>42485</v>
      </c>
      <c r="B20" s="103">
        <f t="shared" si="0"/>
        <v>2016</v>
      </c>
      <c r="C20" s="103" t="str">
        <f t="shared" si="1"/>
        <v>avril</v>
      </c>
      <c r="D20" s="103">
        <f>INT((A20-SUM(MOD(DATE(YEAR(A20-MOD(A20-2,7)+3),1,2),{1E+99;7})*{1;-1})+5)/7)</f>
        <v>17</v>
      </c>
      <c r="E20" s="103" t="str">
        <f t="shared" si="16"/>
        <v>lundi</v>
      </c>
      <c r="F20" s="89">
        <v>19</v>
      </c>
      <c r="G20" s="89">
        <v>19</v>
      </c>
      <c r="H20" s="107">
        <f t="shared" si="3"/>
        <v>14</v>
      </c>
      <c r="I20" s="89">
        <v>1</v>
      </c>
      <c r="J20" s="89">
        <v>1</v>
      </c>
      <c r="K20" s="107">
        <f t="shared" si="4"/>
        <v>2</v>
      </c>
      <c r="L20" s="89">
        <v>1</v>
      </c>
      <c r="M20" s="89">
        <v>1</v>
      </c>
      <c r="N20" s="107">
        <f t="shared" si="5"/>
        <v>2</v>
      </c>
      <c r="O20" s="89">
        <v>1</v>
      </c>
      <c r="P20" s="90">
        <f t="shared" si="14"/>
        <v>22</v>
      </c>
      <c r="Q20" s="100">
        <f t="shared" si="15"/>
        <v>21</v>
      </c>
      <c r="R20" s="89">
        <v>19</v>
      </c>
      <c r="S20" s="100">
        <f t="shared" si="8"/>
        <v>43</v>
      </c>
      <c r="T20" s="100">
        <f t="shared" si="9"/>
        <v>-24</v>
      </c>
      <c r="U20" s="90">
        <f t="shared" si="10"/>
        <v>18</v>
      </c>
      <c r="V20" s="89">
        <v>19</v>
      </c>
      <c r="W20" s="89">
        <v>19</v>
      </c>
      <c r="X20" s="89">
        <v>19</v>
      </c>
      <c r="Y20" s="90">
        <f t="shared" si="11"/>
        <v>-38</v>
      </c>
      <c r="Z20" s="89">
        <v>19</v>
      </c>
      <c r="AA20" s="91">
        <v>244</v>
      </c>
      <c r="AB20" s="90">
        <f t="shared" si="17"/>
        <v>7.7868852459016397E-2</v>
      </c>
      <c r="AC20" s="92">
        <v>229</v>
      </c>
      <c r="AD20" s="92">
        <v>0</v>
      </c>
      <c r="AE20" s="93">
        <f t="shared" si="13"/>
        <v>229</v>
      </c>
    </row>
    <row r="21" spans="1:31">
      <c r="A21" s="88">
        <v>42486</v>
      </c>
      <c r="B21" s="103">
        <f t="shared" si="0"/>
        <v>2016</v>
      </c>
      <c r="C21" s="103" t="str">
        <f t="shared" si="1"/>
        <v>avril</v>
      </c>
      <c r="D21" s="103">
        <f>INT((A21-SUM(MOD(DATE(YEAR(A21-MOD(A21-2,7)+3),1,2),{1E+99;7})*{1;-1})+5)/7)</f>
        <v>17</v>
      </c>
      <c r="E21" s="103" t="str">
        <f t="shared" si="16"/>
        <v>mardi</v>
      </c>
      <c r="F21" s="89">
        <v>20</v>
      </c>
      <c r="G21" s="89">
        <v>20</v>
      </c>
      <c r="H21" s="107">
        <f t="shared" si="3"/>
        <v>15</v>
      </c>
      <c r="I21" s="89">
        <v>1</v>
      </c>
      <c r="J21" s="89">
        <v>1</v>
      </c>
      <c r="K21" s="107">
        <f t="shared" si="4"/>
        <v>2</v>
      </c>
      <c r="L21" s="89">
        <v>1</v>
      </c>
      <c r="M21" s="89">
        <v>1</v>
      </c>
      <c r="N21" s="107">
        <f t="shared" si="5"/>
        <v>2</v>
      </c>
      <c r="O21" s="89">
        <v>1</v>
      </c>
      <c r="P21" s="90">
        <f t="shared" si="14"/>
        <v>23</v>
      </c>
      <c r="Q21" s="100">
        <f t="shared" si="15"/>
        <v>22</v>
      </c>
      <c r="R21" s="89">
        <v>20</v>
      </c>
      <c r="S21" s="100">
        <f t="shared" si="8"/>
        <v>45</v>
      </c>
      <c r="T21" s="100">
        <f t="shared" si="9"/>
        <v>-25</v>
      </c>
      <c r="U21" s="90">
        <f t="shared" si="10"/>
        <v>19</v>
      </c>
      <c r="V21" s="89">
        <v>20</v>
      </c>
      <c r="W21" s="89">
        <v>20</v>
      </c>
      <c r="X21" s="89">
        <v>20</v>
      </c>
      <c r="Y21" s="90">
        <f t="shared" si="11"/>
        <v>-40</v>
      </c>
      <c r="Z21" s="89">
        <v>20</v>
      </c>
      <c r="AA21" s="91">
        <v>236</v>
      </c>
      <c r="AB21" s="90">
        <f t="shared" si="17"/>
        <v>8.4745762711864403E-2</v>
      </c>
      <c r="AC21" s="92">
        <v>228</v>
      </c>
      <c r="AD21" s="92">
        <v>0</v>
      </c>
      <c r="AE21" s="93">
        <f t="shared" si="13"/>
        <v>228</v>
      </c>
    </row>
    <row r="22" spans="1:31">
      <c r="A22" s="88">
        <v>42487</v>
      </c>
      <c r="B22" s="103">
        <f t="shared" si="0"/>
        <v>2016</v>
      </c>
      <c r="C22" s="103" t="str">
        <f t="shared" si="1"/>
        <v>avril</v>
      </c>
      <c r="D22" s="103">
        <f>INT((A22-SUM(MOD(DATE(YEAR(A22-MOD(A22-2,7)+3),1,2),{1E+99;7})*{1;-1})+5)/7)</f>
        <v>17</v>
      </c>
      <c r="E22" s="103" t="str">
        <f t="shared" si="16"/>
        <v>mercredi</v>
      </c>
      <c r="F22" s="89">
        <v>21</v>
      </c>
      <c r="G22" s="89">
        <v>21</v>
      </c>
      <c r="H22" s="107">
        <f t="shared" si="3"/>
        <v>16</v>
      </c>
      <c r="I22" s="89">
        <v>1</v>
      </c>
      <c r="J22" s="89">
        <v>1</v>
      </c>
      <c r="K22" s="107">
        <f t="shared" si="4"/>
        <v>2</v>
      </c>
      <c r="L22" s="89">
        <v>1</v>
      </c>
      <c r="M22" s="89">
        <v>1</v>
      </c>
      <c r="N22" s="107">
        <f t="shared" si="5"/>
        <v>2</v>
      </c>
      <c r="O22" s="89">
        <v>1</v>
      </c>
      <c r="P22" s="90">
        <f t="shared" si="14"/>
        <v>24</v>
      </c>
      <c r="Q22" s="100">
        <f t="shared" si="15"/>
        <v>23</v>
      </c>
      <c r="R22" s="89">
        <v>21</v>
      </c>
      <c r="S22" s="100">
        <f t="shared" si="8"/>
        <v>47</v>
      </c>
      <c r="T22" s="100">
        <f t="shared" si="9"/>
        <v>-26</v>
      </c>
      <c r="U22" s="90">
        <f t="shared" si="10"/>
        <v>20</v>
      </c>
      <c r="V22" s="89">
        <v>21</v>
      </c>
      <c r="W22" s="89">
        <v>21</v>
      </c>
      <c r="X22" s="89">
        <v>21</v>
      </c>
      <c r="Y22" s="90">
        <f t="shared" si="11"/>
        <v>-42</v>
      </c>
      <c r="Z22" s="89">
        <v>21</v>
      </c>
      <c r="AA22" s="91">
        <v>207</v>
      </c>
      <c r="AB22" s="90">
        <f t="shared" si="17"/>
        <v>0.10144927536231885</v>
      </c>
      <c r="AC22" s="92">
        <v>248</v>
      </c>
      <c r="AD22" s="92">
        <v>0</v>
      </c>
      <c r="AE22" s="93">
        <f t="shared" si="13"/>
        <v>248</v>
      </c>
    </row>
    <row r="23" spans="1:31">
      <c r="A23" s="88">
        <v>42488</v>
      </c>
      <c r="B23" s="103">
        <f t="shared" si="0"/>
        <v>2016</v>
      </c>
      <c r="C23" s="103" t="str">
        <f t="shared" si="1"/>
        <v>avril</v>
      </c>
      <c r="D23" s="103">
        <f>INT((A23-SUM(MOD(DATE(YEAR(A23-MOD(A23-2,7)+3),1,2),{1E+99;7})*{1;-1})+5)/7)</f>
        <v>17</v>
      </c>
      <c r="E23" s="103" t="str">
        <f t="shared" si="16"/>
        <v>jeudi</v>
      </c>
      <c r="F23" s="89">
        <v>22</v>
      </c>
      <c r="G23" s="89">
        <v>22</v>
      </c>
      <c r="H23" s="107">
        <f t="shared" si="3"/>
        <v>17</v>
      </c>
      <c r="I23" s="89">
        <v>1</v>
      </c>
      <c r="J23" s="89">
        <v>1</v>
      </c>
      <c r="K23" s="107">
        <f t="shared" si="4"/>
        <v>2</v>
      </c>
      <c r="L23" s="89">
        <v>1</v>
      </c>
      <c r="M23" s="89">
        <v>1</v>
      </c>
      <c r="N23" s="107">
        <f t="shared" si="5"/>
        <v>2</v>
      </c>
      <c r="O23" s="89">
        <v>1</v>
      </c>
      <c r="P23" s="90">
        <f t="shared" si="14"/>
        <v>25</v>
      </c>
      <c r="Q23" s="100">
        <f t="shared" si="15"/>
        <v>24</v>
      </c>
      <c r="R23" s="89">
        <v>22</v>
      </c>
      <c r="S23" s="100">
        <f t="shared" si="8"/>
        <v>49</v>
      </c>
      <c r="T23" s="100">
        <f t="shared" si="9"/>
        <v>-27</v>
      </c>
      <c r="U23" s="90">
        <f t="shared" si="10"/>
        <v>21</v>
      </c>
      <c r="V23" s="89">
        <v>22</v>
      </c>
      <c r="W23" s="89">
        <v>22</v>
      </c>
      <c r="X23" s="89">
        <v>22</v>
      </c>
      <c r="Y23" s="90">
        <f t="shared" si="11"/>
        <v>-44</v>
      </c>
      <c r="Z23" s="89">
        <v>22</v>
      </c>
      <c r="AA23" s="91">
        <v>223</v>
      </c>
      <c r="AB23" s="90">
        <f t="shared" si="17"/>
        <v>9.8654708520179366E-2</v>
      </c>
      <c r="AC23" s="92">
        <v>237</v>
      </c>
      <c r="AD23" s="92">
        <v>0</v>
      </c>
      <c r="AE23" s="93">
        <f t="shared" si="13"/>
        <v>237</v>
      </c>
    </row>
    <row r="24" spans="1:31">
      <c r="A24" s="88">
        <v>42489</v>
      </c>
      <c r="B24" s="103">
        <f t="shared" si="0"/>
        <v>2016</v>
      </c>
      <c r="C24" s="103" t="str">
        <f t="shared" si="1"/>
        <v>avril</v>
      </c>
      <c r="D24" s="103">
        <f>INT((A24-SUM(MOD(DATE(YEAR(A24-MOD(A24-2,7)+3),1,2),{1E+99;7})*{1;-1})+5)/7)</f>
        <v>17</v>
      </c>
      <c r="E24" s="103" t="str">
        <f t="shared" si="16"/>
        <v>vendredi</v>
      </c>
      <c r="F24" s="89">
        <v>23</v>
      </c>
      <c r="G24" s="89">
        <v>23</v>
      </c>
      <c r="H24" s="107">
        <f t="shared" si="3"/>
        <v>18</v>
      </c>
      <c r="I24" s="89">
        <v>1</v>
      </c>
      <c r="J24" s="89">
        <v>1</v>
      </c>
      <c r="K24" s="107">
        <f t="shared" si="4"/>
        <v>2</v>
      </c>
      <c r="L24" s="89">
        <v>1</v>
      </c>
      <c r="M24" s="89">
        <v>1</v>
      </c>
      <c r="N24" s="107">
        <f t="shared" si="5"/>
        <v>2</v>
      </c>
      <c r="O24" s="89">
        <v>1</v>
      </c>
      <c r="P24" s="90">
        <f t="shared" si="14"/>
        <v>26</v>
      </c>
      <c r="Q24" s="100">
        <f t="shared" si="15"/>
        <v>25</v>
      </c>
      <c r="R24" s="89">
        <v>23</v>
      </c>
      <c r="S24" s="100">
        <f t="shared" si="8"/>
        <v>51</v>
      </c>
      <c r="T24" s="100">
        <f t="shared" si="9"/>
        <v>-28</v>
      </c>
      <c r="U24" s="90">
        <f t="shared" si="10"/>
        <v>22</v>
      </c>
      <c r="V24" s="89">
        <v>23</v>
      </c>
      <c r="W24" s="89">
        <v>23</v>
      </c>
      <c r="X24" s="89">
        <v>23</v>
      </c>
      <c r="Y24" s="90">
        <f t="shared" si="11"/>
        <v>-46</v>
      </c>
      <c r="Z24" s="89">
        <v>23</v>
      </c>
      <c r="AA24" s="91">
        <v>267</v>
      </c>
      <c r="AB24" s="90">
        <f t="shared" si="17"/>
        <v>8.6142322097378279E-2</v>
      </c>
      <c r="AC24" s="92">
        <v>316</v>
      </c>
      <c r="AD24" s="92">
        <v>0</v>
      </c>
      <c r="AE24" s="93">
        <f t="shared" si="13"/>
        <v>316</v>
      </c>
    </row>
    <row r="25" spans="1:31">
      <c r="A25" s="88">
        <v>42490</v>
      </c>
      <c r="B25" s="103">
        <f t="shared" si="0"/>
        <v>2016</v>
      </c>
      <c r="C25" s="103" t="str">
        <f t="shared" si="1"/>
        <v>avril</v>
      </c>
      <c r="D25" s="103">
        <f>INT((A25-SUM(MOD(DATE(YEAR(A25-MOD(A25-2,7)+3),1,2),{1E+99;7})*{1;-1})+5)/7)</f>
        <v>17</v>
      </c>
      <c r="E25" s="103" t="str">
        <f t="shared" si="16"/>
        <v>samedi</v>
      </c>
      <c r="F25" s="89">
        <v>24</v>
      </c>
      <c r="G25" s="89">
        <v>24</v>
      </c>
      <c r="H25" s="107">
        <f t="shared" si="3"/>
        <v>19</v>
      </c>
      <c r="I25" s="89">
        <v>1</v>
      </c>
      <c r="J25" s="89">
        <v>1</v>
      </c>
      <c r="K25" s="107">
        <f t="shared" si="4"/>
        <v>2</v>
      </c>
      <c r="L25" s="89">
        <v>1</v>
      </c>
      <c r="M25" s="89">
        <v>1</v>
      </c>
      <c r="N25" s="107">
        <f t="shared" si="5"/>
        <v>2</v>
      </c>
      <c r="O25" s="89">
        <v>1</v>
      </c>
      <c r="P25" s="90">
        <f t="shared" si="14"/>
        <v>27</v>
      </c>
      <c r="Q25" s="100">
        <f t="shared" si="15"/>
        <v>26</v>
      </c>
      <c r="R25" s="89">
        <v>24</v>
      </c>
      <c r="S25" s="100">
        <f t="shared" si="8"/>
        <v>53</v>
      </c>
      <c r="T25" s="100">
        <f t="shared" si="9"/>
        <v>-29</v>
      </c>
      <c r="U25" s="90">
        <f t="shared" si="10"/>
        <v>23</v>
      </c>
      <c r="V25" s="89">
        <v>24</v>
      </c>
      <c r="W25" s="89">
        <v>24</v>
      </c>
      <c r="X25" s="89">
        <v>24</v>
      </c>
      <c r="Y25" s="90">
        <f t="shared" si="11"/>
        <v>-48</v>
      </c>
      <c r="Z25" s="89">
        <v>24</v>
      </c>
      <c r="AA25" s="91">
        <v>314</v>
      </c>
      <c r="AB25" s="90">
        <f t="shared" si="17"/>
        <v>7.6433121019108277E-2</v>
      </c>
      <c r="AC25" s="92">
        <v>507</v>
      </c>
      <c r="AD25" s="92">
        <v>50</v>
      </c>
      <c r="AE25" s="93">
        <f t="shared" si="13"/>
        <v>457</v>
      </c>
    </row>
    <row r="26" spans="1:31">
      <c r="A26" s="88">
        <v>42491</v>
      </c>
      <c r="B26" s="103">
        <f t="shared" si="0"/>
        <v>2016</v>
      </c>
      <c r="C26" s="103" t="str">
        <f t="shared" si="1"/>
        <v>mai</v>
      </c>
      <c r="D26" s="103">
        <f>INT((A26-SUM(MOD(DATE(YEAR(A26-MOD(A26-2,7)+3),1,2),{1E+99;7})*{1;-1})+5)/7)</f>
        <v>17</v>
      </c>
      <c r="E26" s="103" t="str">
        <f t="shared" si="16"/>
        <v>dimanche</v>
      </c>
      <c r="F26" s="89">
        <v>25</v>
      </c>
      <c r="G26" s="89">
        <v>25</v>
      </c>
      <c r="H26" s="107">
        <f t="shared" si="3"/>
        <v>20</v>
      </c>
      <c r="I26" s="89">
        <v>1</v>
      </c>
      <c r="J26" s="89">
        <v>1</v>
      </c>
      <c r="K26" s="107">
        <f t="shared" si="4"/>
        <v>2</v>
      </c>
      <c r="L26" s="89">
        <v>1</v>
      </c>
      <c r="M26" s="89">
        <v>1</v>
      </c>
      <c r="N26" s="107">
        <f t="shared" si="5"/>
        <v>2</v>
      </c>
      <c r="O26" s="89">
        <v>1</v>
      </c>
      <c r="P26" s="90">
        <f t="shared" si="14"/>
        <v>28</v>
      </c>
      <c r="Q26" s="100">
        <f t="shared" si="15"/>
        <v>27</v>
      </c>
      <c r="R26" s="89">
        <v>25</v>
      </c>
      <c r="S26" s="100">
        <f t="shared" si="8"/>
        <v>55</v>
      </c>
      <c r="T26" s="100">
        <f t="shared" si="9"/>
        <v>-30</v>
      </c>
      <c r="U26" s="90">
        <f t="shared" si="10"/>
        <v>24</v>
      </c>
      <c r="V26" s="89">
        <v>25</v>
      </c>
      <c r="W26" s="89">
        <v>25</v>
      </c>
      <c r="X26" s="89">
        <v>25</v>
      </c>
      <c r="Y26" s="90">
        <f t="shared" si="11"/>
        <v>-50</v>
      </c>
      <c r="Z26" s="89">
        <v>25</v>
      </c>
      <c r="AA26" s="91">
        <v>235</v>
      </c>
      <c r="AB26" s="90">
        <f t="shared" si="17"/>
        <v>0.10638297872340426</v>
      </c>
      <c r="AC26" s="92">
        <v>276</v>
      </c>
      <c r="AD26" s="92">
        <v>0</v>
      </c>
      <c r="AE26" s="93">
        <f t="shared" si="13"/>
        <v>276</v>
      </c>
    </row>
    <row r="27" spans="1:31">
      <c r="A27" s="88">
        <v>42492</v>
      </c>
      <c r="B27" s="103">
        <f t="shared" si="0"/>
        <v>2016</v>
      </c>
      <c r="C27" s="103" t="str">
        <f t="shared" si="1"/>
        <v>mai</v>
      </c>
      <c r="D27" s="103">
        <f>INT((A27-SUM(MOD(DATE(YEAR(A27-MOD(A27-2,7)+3),1,2),{1E+99;7})*{1;-1})+5)/7)</f>
        <v>18</v>
      </c>
      <c r="E27" s="103" t="str">
        <f t="shared" si="16"/>
        <v>lundi</v>
      </c>
      <c r="F27" s="89">
        <v>26</v>
      </c>
      <c r="G27" s="89">
        <v>26</v>
      </c>
      <c r="H27" s="107">
        <f t="shared" si="3"/>
        <v>21</v>
      </c>
      <c r="I27" s="89">
        <v>1</v>
      </c>
      <c r="J27" s="89">
        <v>1</v>
      </c>
      <c r="K27" s="107">
        <f t="shared" si="4"/>
        <v>2</v>
      </c>
      <c r="L27" s="89">
        <v>1</v>
      </c>
      <c r="M27" s="89">
        <v>1</v>
      </c>
      <c r="N27" s="107">
        <f t="shared" si="5"/>
        <v>2</v>
      </c>
      <c r="O27" s="89">
        <v>1</v>
      </c>
      <c r="P27" s="90">
        <f t="shared" si="14"/>
        <v>29</v>
      </c>
      <c r="Q27" s="100">
        <f t="shared" si="15"/>
        <v>28</v>
      </c>
      <c r="R27" s="89">
        <v>26</v>
      </c>
      <c r="S27" s="100">
        <f t="shared" si="8"/>
        <v>57</v>
      </c>
      <c r="T27" s="100">
        <f t="shared" si="9"/>
        <v>-31</v>
      </c>
      <c r="U27" s="90">
        <f t="shared" si="10"/>
        <v>25</v>
      </c>
      <c r="V27" s="89">
        <v>26</v>
      </c>
      <c r="W27" s="89">
        <v>26</v>
      </c>
      <c r="X27" s="89">
        <v>26</v>
      </c>
      <c r="Y27" s="90">
        <f t="shared" si="11"/>
        <v>-52</v>
      </c>
      <c r="Z27" s="89">
        <v>26</v>
      </c>
      <c r="AA27" s="91">
        <v>220</v>
      </c>
      <c r="AB27" s="90">
        <f t="shared" si="17"/>
        <v>0.11818181818181818</v>
      </c>
      <c r="AC27" s="92">
        <v>264</v>
      </c>
      <c r="AD27" s="92">
        <v>0</v>
      </c>
      <c r="AE27" s="93">
        <f t="shared" si="13"/>
        <v>264</v>
      </c>
    </row>
    <row r="28" spans="1:31">
      <c r="A28" s="88"/>
      <c r="B28" s="104"/>
      <c r="C28" s="104"/>
      <c r="D28" s="104"/>
    </row>
    <row r="29" spans="1:31">
      <c r="A29" s="88"/>
      <c r="B29" s="104"/>
      <c r="C29" s="104"/>
      <c r="D29" s="104"/>
    </row>
    <row r="30" spans="1:31">
      <c r="A30" s="88"/>
      <c r="B30" s="104"/>
      <c r="C30" s="104"/>
      <c r="D30" s="104"/>
    </row>
    <row r="31" spans="1:31">
      <c r="A31" s="88"/>
      <c r="B31" s="104"/>
      <c r="C31" s="104"/>
      <c r="D31" s="104"/>
    </row>
    <row r="32" spans="1:31">
      <c r="A32" s="88"/>
      <c r="B32" s="104"/>
      <c r="C32" s="104"/>
      <c r="D32" s="104"/>
    </row>
    <row r="33" spans="1:4">
      <c r="A33" s="88"/>
      <c r="B33" s="104"/>
      <c r="C33" s="104"/>
      <c r="D33" s="104"/>
    </row>
    <row r="34" spans="1:4">
      <c r="A34" s="88"/>
      <c r="B34" s="104"/>
      <c r="C34" s="104"/>
      <c r="D34" s="104"/>
    </row>
    <row r="35" spans="1:4">
      <c r="A35" s="88"/>
      <c r="B35" s="104"/>
      <c r="C35" s="104"/>
      <c r="D35" s="104"/>
    </row>
    <row r="36" spans="1:4">
      <c r="A36" s="88"/>
      <c r="B36" s="104"/>
      <c r="C36" s="104"/>
      <c r="D36" s="104"/>
    </row>
    <row r="37" spans="1:4">
      <c r="A37" s="88"/>
      <c r="B37" s="104"/>
      <c r="C37" s="104"/>
      <c r="D37" s="104"/>
    </row>
    <row r="38" spans="1:4">
      <c r="A38" s="88"/>
      <c r="B38" s="104"/>
      <c r="C38" s="104"/>
      <c r="D38" s="104"/>
    </row>
    <row r="39" spans="1:4">
      <c r="A39" s="88"/>
      <c r="B39" s="104"/>
      <c r="C39" s="104"/>
      <c r="D39" s="104"/>
    </row>
    <row r="40" spans="1:4">
      <c r="A40" s="88"/>
      <c r="B40" s="104"/>
      <c r="C40" s="104"/>
      <c r="D40" s="104"/>
    </row>
    <row r="41" spans="1:4">
      <c r="A41" s="88"/>
      <c r="B41" s="104"/>
      <c r="C41" s="104"/>
      <c r="D41" s="104"/>
    </row>
    <row r="42" spans="1:4">
      <c r="A42" s="88"/>
      <c r="B42" s="104"/>
      <c r="C42" s="104"/>
      <c r="D42" s="104"/>
    </row>
    <row r="43" spans="1:4">
      <c r="A43" s="88"/>
      <c r="B43" s="104"/>
      <c r="C43" s="104"/>
      <c r="D43" s="104"/>
    </row>
    <row r="44" spans="1:4">
      <c r="A44" s="88"/>
      <c r="B44" s="104"/>
      <c r="C44" s="104"/>
      <c r="D44" s="104"/>
    </row>
    <row r="45" spans="1:4">
      <c r="A45" s="88"/>
      <c r="B45" s="104"/>
      <c r="C45" s="104"/>
      <c r="D45" s="104"/>
    </row>
    <row r="46" spans="1:4">
      <c r="A46" s="88"/>
      <c r="B46" s="104"/>
      <c r="C46" s="104"/>
      <c r="D46" s="104"/>
    </row>
    <row r="47" spans="1:4">
      <c r="A47" s="88"/>
      <c r="B47" s="104"/>
      <c r="C47" s="104"/>
      <c r="D47" s="104"/>
    </row>
    <row r="48" spans="1:4">
      <c r="A48" s="88"/>
      <c r="B48" s="104"/>
      <c r="C48" s="104"/>
      <c r="D48" s="104"/>
    </row>
    <row r="49" spans="1:4">
      <c r="A49" s="88"/>
      <c r="B49" s="104"/>
      <c r="C49" s="104"/>
      <c r="D49" s="104"/>
    </row>
    <row r="50" spans="1:4">
      <c r="A50" s="88"/>
      <c r="B50" s="104"/>
      <c r="C50" s="104"/>
      <c r="D50" s="104"/>
    </row>
    <row r="51" spans="1:4">
      <c r="A51" s="88"/>
      <c r="B51" s="104"/>
      <c r="C51" s="104"/>
      <c r="D51" s="104"/>
    </row>
    <row r="52" spans="1:4">
      <c r="A52" s="88"/>
      <c r="B52" s="104"/>
      <c r="C52" s="104"/>
      <c r="D52" s="104"/>
    </row>
    <row r="53" spans="1:4">
      <c r="A53" s="88"/>
      <c r="B53" s="104"/>
      <c r="C53" s="104"/>
      <c r="D53" s="104"/>
    </row>
    <row r="54" spans="1:4">
      <c r="A54" s="88"/>
      <c r="B54" s="104"/>
      <c r="C54" s="104"/>
      <c r="D54" s="104"/>
    </row>
    <row r="55" spans="1:4">
      <c r="A55" s="88"/>
      <c r="B55" s="104"/>
      <c r="C55" s="104"/>
      <c r="D55" s="104"/>
    </row>
    <row r="56" spans="1:4">
      <c r="A56" s="88"/>
      <c r="B56" s="104"/>
      <c r="C56" s="104"/>
      <c r="D56" s="104"/>
    </row>
    <row r="57" spans="1:4">
      <c r="A57" s="88"/>
      <c r="B57" s="104"/>
      <c r="C57" s="104"/>
      <c r="D57" s="104"/>
    </row>
    <row r="58" spans="1:4">
      <c r="A58" s="88"/>
      <c r="B58" s="104"/>
      <c r="C58" s="104"/>
      <c r="D58" s="104"/>
    </row>
    <row r="59" spans="1:4">
      <c r="A59" s="88"/>
      <c r="B59" s="104"/>
      <c r="C59" s="104"/>
      <c r="D59" s="104"/>
    </row>
    <row r="60" spans="1:4">
      <c r="A60" s="88"/>
      <c r="B60" s="104"/>
      <c r="C60" s="104"/>
      <c r="D60" s="104"/>
    </row>
    <row r="61" spans="1:4">
      <c r="A61" s="88"/>
      <c r="B61" s="104"/>
      <c r="C61" s="104"/>
      <c r="D61" s="104"/>
    </row>
    <row r="62" spans="1:4">
      <c r="A62" s="88"/>
      <c r="B62" s="104"/>
      <c r="C62" s="104"/>
      <c r="D62" s="104"/>
    </row>
    <row r="63" spans="1:4">
      <c r="A63" s="88"/>
      <c r="B63" s="104"/>
      <c r="C63" s="104"/>
      <c r="D63" s="104"/>
    </row>
    <row r="64" spans="1:4">
      <c r="A64" s="88"/>
      <c r="B64" s="104"/>
      <c r="C64" s="104"/>
      <c r="D64" s="104"/>
    </row>
    <row r="65" spans="1:4">
      <c r="A65" s="88"/>
      <c r="B65" s="104"/>
      <c r="C65" s="104"/>
      <c r="D65" s="104"/>
    </row>
    <row r="66" spans="1:4">
      <c r="A66" s="88"/>
      <c r="B66" s="104"/>
      <c r="C66" s="104"/>
      <c r="D66" s="104"/>
    </row>
    <row r="67" spans="1:4">
      <c r="A67" s="88"/>
      <c r="B67" s="104"/>
      <c r="C67" s="104"/>
      <c r="D67" s="104"/>
    </row>
    <row r="68" spans="1:4">
      <c r="A68" s="88"/>
      <c r="B68" s="104"/>
      <c r="C68" s="104"/>
      <c r="D68" s="104"/>
    </row>
    <row r="69" spans="1:4">
      <c r="A69" s="88"/>
      <c r="B69" s="104"/>
      <c r="C69" s="104"/>
      <c r="D69" s="104"/>
    </row>
    <row r="70" spans="1:4">
      <c r="A70" s="88"/>
      <c r="B70" s="104"/>
      <c r="C70" s="104"/>
      <c r="D70" s="104"/>
    </row>
    <row r="71" spans="1:4">
      <c r="A71" s="88"/>
      <c r="B71" s="104"/>
      <c r="C71" s="104"/>
      <c r="D71" s="104"/>
    </row>
    <row r="72" spans="1:4">
      <c r="A72" s="88"/>
      <c r="B72" s="104"/>
      <c r="C72" s="104"/>
      <c r="D72" s="104"/>
    </row>
    <row r="73" spans="1:4">
      <c r="A73" s="88"/>
      <c r="B73" s="104"/>
      <c r="C73" s="104"/>
      <c r="D73" s="104"/>
    </row>
    <row r="74" spans="1:4">
      <c r="A74" s="88"/>
      <c r="B74" s="104"/>
      <c r="C74" s="104"/>
      <c r="D74" s="104"/>
    </row>
    <row r="75" spans="1:4">
      <c r="A75" s="88"/>
      <c r="B75" s="104"/>
      <c r="C75" s="104"/>
      <c r="D75" s="104"/>
    </row>
    <row r="76" spans="1:4">
      <c r="A76" s="88"/>
      <c r="B76" s="104"/>
      <c r="C76" s="104"/>
      <c r="D76" s="104"/>
    </row>
    <row r="77" spans="1:4">
      <c r="A77" s="88"/>
      <c r="B77" s="104"/>
      <c r="C77" s="104"/>
      <c r="D77" s="104"/>
    </row>
    <row r="78" spans="1:4">
      <c r="A78" s="88"/>
      <c r="B78" s="104"/>
      <c r="C78" s="104"/>
      <c r="D78" s="104"/>
    </row>
    <row r="79" spans="1:4">
      <c r="A79" s="88"/>
      <c r="B79" s="104"/>
      <c r="C79" s="104"/>
      <c r="D79" s="104"/>
    </row>
    <row r="80" spans="1:4">
      <c r="A80" s="88"/>
      <c r="B80" s="104"/>
      <c r="C80" s="104"/>
      <c r="D80" s="104"/>
    </row>
    <row r="81" spans="1:4">
      <c r="A81" s="88"/>
      <c r="B81" s="104"/>
      <c r="C81" s="104"/>
      <c r="D81" s="104"/>
    </row>
    <row r="82" spans="1:4">
      <c r="A82" s="88"/>
      <c r="B82" s="104"/>
      <c r="C82" s="104"/>
      <c r="D82" s="104"/>
    </row>
    <row r="83" spans="1:4">
      <c r="A83" s="88"/>
      <c r="B83" s="104"/>
      <c r="C83" s="104"/>
      <c r="D83" s="104"/>
    </row>
    <row r="84" spans="1:4">
      <c r="A84" s="88"/>
      <c r="B84" s="104"/>
      <c r="C84" s="104"/>
      <c r="D84" s="104"/>
    </row>
    <row r="85" spans="1:4">
      <c r="A85" s="88"/>
      <c r="B85" s="104"/>
      <c r="C85" s="104"/>
      <c r="D85" s="104"/>
    </row>
    <row r="86" spans="1:4">
      <c r="A86" s="88"/>
      <c r="B86" s="104"/>
      <c r="C86" s="104"/>
      <c r="D86" s="104"/>
    </row>
    <row r="87" spans="1:4">
      <c r="A87" s="88"/>
      <c r="B87" s="104"/>
      <c r="C87" s="104"/>
      <c r="D87" s="104"/>
    </row>
    <row r="88" spans="1:4">
      <c r="A88" s="88"/>
      <c r="B88" s="104"/>
      <c r="C88" s="104"/>
      <c r="D88" s="104"/>
    </row>
    <row r="89" spans="1:4">
      <c r="A89" s="88"/>
      <c r="B89" s="104"/>
      <c r="C89" s="104"/>
      <c r="D89" s="104"/>
    </row>
    <row r="90" spans="1:4">
      <c r="A90" s="88"/>
      <c r="B90" s="104"/>
      <c r="C90" s="104"/>
      <c r="D90" s="104"/>
    </row>
    <row r="91" spans="1:4">
      <c r="A91" s="88"/>
      <c r="B91" s="104"/>
      <c r="C91" s="104"/>
      <c r="D91" s="104"/>
    </row>
    <row r="92" spans="1:4">
      <c r="A92" s="88"/>
      <c r="B92" s="104"/>
      <c r="C92" s="104"/>
      <c r="D92" s="104"/>
    </row>
    <row r="93" spans="1:4">
      <c r="A93" s="88"/>
      <c r="B93" s="104"/>
      <c r="C93" s="104"/>
      <c r="D93" s="104"/>
    </row>
    <row r="94" spans="1:4">
      <c r="A94" s="88"/>
      <c r="B94" s="104"/>
      <c r="C94" s="104"/>
      <c r="D94" s="104"/>
    </row>
    <row r="95" spans="1:4">
      <c r="A95" s="88"/>
      <c r="B95" s="104"/>
      <c r="C95" s="104"/>
      <c r="D95" s="104"/>
    </row>
    <row r="96" spans="1:4">
      <c r="A96" s="88"/>
      <c r="B96" s="104"/>
      <c r="C96" s="104"/>
      <c r="D96" s="104"/>
    </row>
    <row r="97" spans="1:4">
      <c r="A97" s="88"/>
      <c r="B97" s="104"/>
      <c r="C97" s="104"/>
      <c r="D97" s="104"/>
    </row>
    <row r="98" spans="1:4">
      <c r="A98" s="88"/>
      <c r="B98" s="104"/>
      <c r="C98" s="104"/>
      <c r="D98" s="104"/>
    </row>
    <row r="99" spans="1:4">
      <c r="A99" s="88"/>
      <c r="B99" s="104"/>
      <c r="C99" s="104"/>
      <c r="D99" s="104"/>
    </row>
    <row r="100" spans="1:4">
      <c r="A100" s="88"/>
      <c r="B100" s="104"/>
      <c r="C100" s="104"/>
      <c r="D100" s="104"/>
    </row>
    <row r="101" spans="1:4">
      <c r="A101" s="88"/>
      <c r="B101" s="104"/>
      <c r="C101" s="104"/>
      <c r="D101" s="104"/>
    </row>
    <row r="102" spans="1:4">
      <c r="A102" s="88"/>
      <c r="B102" s="104"/>
      <c r="C102" s="104"/>
      <c r="D102" s="104"/>
    </row>
    <row r="103" spans="1:4">
      <c r="A103" s="88"/>
      <c r="B103" s="104"/>
      <c r="C103" s="104"/>
      <c r="D103" s="104"/>
    </row>
    <row r="104" spans="1:4">
      <c r="A104" s="88"/>
      <c r="B104" s="104"/>
      <c r="C104" s="104"/>
      <c r="D104" s="104"/>
    </row>
    <row r="105" spans="1:4">
      <c r="A105" s="88"/>
      <c r="B105" s="104"/>
      <c r="C105" s="104"/>
      <c r="D105" s="104"/>
    </row>
    <row r="106" spans="1:4">
      <c r="A106" s="88"/>
      <c r="B106" s="104"/>
      <c r="C106" s="104"/>
      <c r="D106" s="104"/>
    </row>
    <row r="107" spans="1:4">
      <c r="A107" s="88"/>
      <c r="B107" s="104"/>
      <c r="C107" s="104"/>
      <c r="D107" s="104"/>
    </row>
    <row r="108" spans="1:4">
      <c r="A108" s="88"/>
      <c r="B108" s="104"/>
      <c r="C108" s="104"/>
      <c r="D108" s="104"/>
    </row>
    <row r="109" spans="1:4">
      <c r="A109" s="88"/>
      <c r="B109" s="104"/>
      <c r="C109" s="104"/>
      <c r="D109" s="104"/>
    </row>
    <row r="110" spans="1:4">
      <c r="A110" s="88"/>
      <c r="B110" s="104"/>
      <c r="C110" s="104"/>
      <c r="D110" s="104"/>
    </row>
    <row r="111" spans="1:4">
      <c r="A111" s="88"/>
      <c r="B111" s="104"/>
      <c r="C111" s="104"/>
      <c r="D111" s="104"/>
    </row>
    <row r="112" spans="1:4">
      <c r="A112" s="88"/>
      <c r="B112" s="104"/>
      <c r="C112" s="104"/>
      <c r="D112" s="104"/>
    </row>
    <row r="113" spans="1:4">
      <c r="A113" s="88"/>
      <c r="B113" s="104"/>
      <c r="C113" s="104"/>
      <c r="D113" s="104"/>
    </row>
    <row r="114" spans="1:4">
      <c r="A114" s="88"/>
      <c r="B114" s="104"/>
      <c r="C114" s="104"/>
      <c r="D114" s="104"/>
    </row>
    <row r="115" spans="1:4">
      <c r="A115" s="88"/>
      <c r="B115" s="104"/>
      <c r="C115" s="104"/>
      <c r="D115" s="104"/>
    </row>
    <row r="116" spans="1:4">
      <c r="A116" s="88"/>
      <c r="B116" s="104"/>
      <c r="C116" s="104"/>
      <c r="D116" s="104"/>
    </row>
    <row r="117" spans="1:4">
      <c r="A117" s="88"/>
      <c r="B117" s="104"/>
      <c r="C117" s="104"/>
      <c r="D117" s="104"/>
    </row>
    <row r="118" spans="1:4">
      <c r="A118" s="88"/>
      <c r="B118" s="104"/>
      <c r="C118" s="104"/>
      <c r="D118" s="104"/>
    </row>
    <row r="119" spans="1:4">
      <c r="A119" s="88"/>
      <c r="B119" s="104"/>
      <c r="C119" s="104"/>
      <c r="D119" s="104"/>
    </row>
    <row r="120" spans="1:4">
      <c r="A120" s="88"/>
      <c r="B120" s="104"/>
      <c r="C120" s="104"/>
      <c r="D120" s="104"/>
    </row>
    <row r="121" spans="1:4">
      <c r="A121" s="88"/>
      <c r="B121" s="104"/>
      <c r="C121" s="104"/>
      <c r="D121" s="104"/>
    </row>
    <row r="122" spans="1:4">
      <c r="A122" s="88"/>
      <c r="B122" s="104"/>
      <c r="C122" s="104"/>
      <c r="D122" s="104"/>
    </row>
    <row r="123" spans="1:4">
      <c r="A123" s="88"/>
      <c r="B123" s="104"/>
      <c r="C123" s="104"/>
      <c r="D123" s="104"/>
    </row>
    <row r="124" spans="1:4">
      <c r="A124" s="88"/>
      <c r="B124" s="104"/>
      <c r="C124" s="104"/>
      <c r="D124" s="104"/>
    </row>
    <row r="125" spans="1:4">
      <c r="A125" s="88"/>
      <c r="B125" s="104"/>
      <c r="C125" s="104"/>
      <c r="D125" s="104"/>
    </row>
    <row r="126" spans="1:4">
      <c r="A126" s="88"/>
      <c r="B126" s="104"/>
      <c r="C126" s="104"/>
      <c r="D126" s="104"/>
    </row>
    <row r="127" spans="1:4">
      <c r="A127" s="88"/>
      <c r="B127" s="104"/>
      <c r="C127" s="104"/>
      <c r="D127" s="104"/>
    </row>
    <row r="128" spans="1:4">
      <c r="A128" s="88"/>
      <c r="B128" s="104"/>
      <c r="C128" s="104"/>
      <c r="D128" s="104"/>
    </row>
    <row r="129" spans="1:4">
      <c r="A129" s="88"/>
      <c r="B129" s="104"/>
      <c r="C129" s="104"/>
      <c r="D129" s="104"/>
    </row>
    <row r="130" spans="1:4">
      <c r="A130" s="88"/>
      <c r="B130" s="104"/>
      <c r="C130" s="104"/>
      <c r="D130" s="104"/>
    </row>
    <row r="131" spans="1:4">
      <c r="A131" s="88"/>
      <c r="B131" s="104"/>
      <c r="C131" s="104"/>
      <c r="D131" s="104"/>
    </row>
    <row r="132" spans="1:4">
      <c r="A132" s="88"/>
      <c r="B132" s="104"/>
      <c r="C132" s="104"/>
      <c r="D132" s="104"/>
    </row>
    <row r="133" spans="1:4">
      <c r="A133" s="88"/>
      <c r="B133" s="104"/>
      <c r="C133" s="104"/>
      <c r="D133" s="104"/>
    </row>
    <row r="134" spans="1:4">
      <c r="A134" s="88"/>
      <c r="B134" s="104"/>
      <c r="C134" s="104"/>
      <c r="D134" s="104"/>
    </row>
    <row r="135" spans="1:4">
      <c r="A135" s="88"/>
      <c r="B135" s="104"/>
      <c r="C135" s="104"/>
      <c r="D135" s="104"/>
    </row>
    <row r="136" spans="1:4">
      <c r="A136" s="88"/>
      <c r="B136" s="104"/>
      <c r="C136" s="104"/>
      <c r="D136" s="104"/>
    </row>
    <row r="137" spans="1:4">
      <c r="A137" s="88"/>
      <c r="B137" s="104"/>
      <c r="C137" s="104"/>
      <c r="D137" s="104"/>
    </row>
    <row r="138" spans="1:4">
      <c r="A138" s="88"/>
      <c r="B138" s="104"/>
      <c r="C138" s="104"/>
      <c r="D138" s="104"/>
    </row>
    <row r="139" spans="1:4">
      <c r="A139" s="88"/>
      <c r="B139" s="104"/>
      <c r="C139" s="104"/>
      <c r="D139" s="104"/>
    </row>
    <row r="140" spans="1:4">
      <c r="A140" s="88"/>
      <c r="B140" s="104"/>
      <c r="C140" s="104"/>
      <c r="D140" s="104"/>
    </row>
    <row r="141" spans="1:4">
      <c r="A141" s="88"/>
      <c r="B141" s="104"/>
      <c r="C141" s="104"/>
      <c r="D141" s="104"/>
    </row>
    <row r="142" spans="1:4">
      <c r="A142" s="88"/>
      <c r="B142" s="104"/>
      <c r="C142" s="104"/>
      <c r="D142" s="104"/>
    </row>
    <row r="143" spans="1:4">
      <c r="A143" s="88"/>
      <c r="B143" s="104"/>
      <c r="C143" s="104"/>
      <c r="D143" s="104"/>
    </row>
    <row r="144" spans="1:4">
      <c r="A144" s="88"/>
      <c r="B144" s="104"/>
      <c r="C144" s="104"/>
      <c r="D144" s="104"/>
    </row>
    <row r="145" spans="1:4">
      <c r="A145" s="88"/>
      <c r="B145" s="104"/>
      <c r="C145" s="104"/>
      <c r="D145" s="104"/>
    </row>
    <row r="146" spans="1:4">
      <c r="A146" s="88"/>
      <c r="B146" s="104"/>
      <c r="C146" s="104"/>
      <c r="D146" s="104"/>
    </row>
    <row r="147" spans="1:4">
      <c r="A147" s="88"/>
      <c r="B147" s="104"/>
      <c r="C147" s="104"/>
      <c r="D147" s="104"/>
    </row>
    <row r="148" spans="1:4">
      <c r="A148" s="88"/>
      <c r="B148" s="104"/>
      <c r="C148" s="104"/>
      <c r="D148" s="104"/>
    </row>
    <row r="149" spans="1:4">
      <c r="A149" s="88"/>
      <c r="B149" s="104"/>
      <c r="C149" s="104"/>
      <c r="D149" s="104"/>
    </row>
    <row r="150" spans="1:4">
      <c r="A150" s="88"/>
      <c r="B150" s="104"/>
      <c r="C150" s="104"/>
      <c r="D150" s="104"/>
    </row>
    <row r="151" spans="1:4">
      <c r="A151" s="88"/>
      <c r="B151" s="104"/>
      <c r="C151" s="104"/>
      <c r="D151" s="104"/>
    </row>
    <row r="152" spans="1:4">
      <c r="A152" s="88"/>
      <c r="B152" s="104"/>
      <c r="C152" s="104"/>
      <c r="D152" s="104"/>
    </row>
    <row r="153" spans="1:4">
      <c r="A153" s="88"/>
      <c r="B153" s="104"/>
      <c r="C153" s="104"/>
      <c r="D153" s="104"/>
    </row>
    <row r="154" spans="1:4">
      <c r="A154" s="88"/>
      <c r="B154" s="104"/>
      <c r="C154" s="104"/>
      <c r="D154" s="104"/>
    </row>
    <row r="155" spans="1:4">
      <c r="A155" s="88"/>
      <c r="B155" s="104"/>
      <c r="C155" s="104"/>
      <c r="D155" s="104"/>
    </row>
    <row r="156" spans="1:4">
      <c r="A156" s="88"/>
      <c r="B156" s="104"/>
      <c r="C156" s="104"/>
      <c r="D156" s="104"/>
    </row>
    <row r="157" spans="1:4">
      <c r="A157" s="88"/>
      <c r="B157" s="104"/>
      <c r="C157" s="104"/>
      <c r="D157" s="104"/>
    </row>
    <row r="158" spans="1:4">
      <c r="A158" s="88"/>
      <c r="B158" s="104"/>
      <c r="C158" s="104"/>
      <c r="D158" s="104"/>
    </row>
    <row r="159" spans="1:4">
      <c r="A159" s="88"/>
      <c r="B159" s="104"/>
      <c r="C159" s="104"/>
      <c r="D159" s="104"/>
    </row>
    <row r="160" spans="1:4">
      <c r="A160" s="88"/>
      <c r="B160" s="104"/>
      <c r="C160" s="104"/>
      <c r="D160" s="104"/>
    </row>
    <row r="161" spans="1:4">
      <c r="A161" s="88"/>
      <c r="B161" s="104"/>
      <c r="C161" s="104"/>
      <c r="D161" s="104"/>
    </row>
    <row r="162" spans="1:4">
      <c r="A162" s="88"/>
      <c r="B162" s="104"/>
      <c r="C162" s="104"/>
      <c r="D162" s="104"/>
    </row>
    <row r="163" spans="1:4">
      <c r="A163" s="88"/>
      <c r="B163" s="104"/>
      <c r="C163" s="104"/>
      <c r="D163" s="104"/>
    </row>
    <row r="164" spans="1:4">
      <c r="A164" s="88"/>
      <c r="B164" s="104"/>
      <c r="C164" s="104"/>
      <c r="D164" s="104"/>
    </row>
    <row r="165" spans="1:4">
      <c r="A165" s="88"/>
      <c r="B165" s="104"/>
      <c r="C165" s="104"/>
      <c r="D165" s="104"/>
    </row>
    <row r="166" spans="1:4">
      <c r="A166" s="88"/>
      <c r="B166" s="104"/>
      <c r="C166" s="104"/>
      <c r="D166" s="104"/>
    </row>
    <row r="167" spans="1:4">
      <c r="A167" s="88"/>
      <c r="B167" s="104"/>
      <c r="C167" s="104"/>
      <c r="D167" s="104"/>
    </row>
    <row r="168" spans="1:4">
      <c r="A168" s="88"/>
      <c r="B168" s="104"/>
      <c r="C168" s="104"/>
      <c r="D168" s="104"/>
    </row>
    <row r="169" spans="1:4">
      <c r="A169" s="88"/>
      <c r="B169" s="104"/>
      <c r="C169" s="104"/>
      <c r="D169" s="104"/>
    </row>
    <row r="170" spans="1:4">
      <c r="A170" s="88"/>
      <c r="B170" s="104"/>
      <c r="C170" s="104"/>
      <c r="D170" s="104"/>
    </row>
    <row r="171" spans="1:4">
      <c r="A171" s="88"/>
      <c r="B171" s="104"/>
      <c r="C171" s="104"/>
      <c r="D171" s="104"/>
    </row>
    <row r="172" spans="1:4">
      <c r="A172" s="88"/>
      <c r="B172" s="104"/>
      <c r="C172" s="104"/>
      <c r="D172" s="104"/>
    </row>
    <row r="173" spans="1:4">
      <c r="A173" s="88"/>
      <c r="B173" s="104"/>
      <c r="C173" s="104"/>
      <c r="D173" s="104"/>
    </row>
    <row r="174" spans="1:4">
      <c r="A174" s="88"/>
      <c r="B174" s="104"/>
      <c r="C174" s="104"/>
      <c r="D174" s="104"/>
    </row>
    <row r="175" spans="1:4">
      <c r="A175" s="88"/>
      <c r="B175" s="104"/>
      <c r="C175" s="104"/>
      <c r="D175" s="104"/>
    </row>
    <row r="176" spans="1:4">
      <c r="A176" s="88"/>
      <c r="B176" s="104"/>
      <c r="C176" s="104"/>
      <c r="D176" s="104"/>
    </row>
    <row r="177" spans="1:4">
      <c r="A177" s="88"/>
      <c r="B177" s="104"/>
      <c r="C177" s="104"/>
      <c r="D177" s="104"/>
    </row>
    <row r="178" spans="1:4">
      <c r="A178" s="88"/>
      <c r="B178" s="104"/>
      <c r="C178" s="104"/>
      <c r="D178" s="104"/>
    </row>
    <row r="179" spans="1:4">
      <c r="A179" s="88"/>
      <c r="B179" s="104"/>
      <c r="C179" s="104"/>
      <c r="D179" s="104"/>
    </row>
    <row r="180" spans="1:4">
      <c r="A180" s="88"/>
      <c r="B180" s="104"/>
      <c r="C180" s="104"/>
      <c r="D180" s="104"/>
    </row>
    <row r="181" spans="1:4">
      <c r="A181" s="88"/>
      <c r="B181" s="104"/>
      <c r="C181" s="104"/>
      <c r="D181" s="104"/>
    </row>
    <row r="182" spans="1:4">
      <c r="A182" s="88"/>
      <c r="B182" s="104"/>
      <c r="C182" s="104"/>
      <c r="D182" s="104"/>
    </row>
    <row r="183" spans="1:4">
      <c r="A183" s="88"/>
      <c r="B183" s="104"/>
      <c r="C183" s="104"/>
      <c r="D183" s="104"/>
    </row>
    <row r="184" spans="1:4">
      <c r="A184" s="88"/>
      <c r="B184" s="104"/>
      <c r="C184" s="104"/>
      <c r="D184" s="104"/>
    </row>
    <row r="185" spans="1:4">
      <c r="A185" s="88"/>
      <c r="B185" s="104"/>
      <c r="C185" s="104"/>
      <c r="D185" s="104"/>
    </row>
    <row r="186" spans="1:4">
      <c r="A186" s="88"/>
      <c r="B186" s="104"/>
      <c r="C186" s="104"/>
      <c r="D186" s="104"/>
    </row>
    <row r="187" spans="1:4">
      <c r="A187" s="88"/>
      <c r="B187" s="104"/>
      <c r="C187" s="104"/>
      <c r="D187" s="104"/>
    </row>
    <row r="188" spans="1:4">
      <c r="A188" s="88"/>
      <c r="B188" s="104"/>
      <c r="C188" s="104"/>
      <c r="D188" s="104"/>
    </row>
    <row r="189" spans="1:4">
      <c r="A189" s="88"/>
      <c r="B189" s="104"/>
      <c r="C189" s="104"/>
      <c r="D189" s="104"/>
    </row>
    <row r="190" spans="1:4">
      <c r="A190" s="88"/>
      <c r="B190" s="104"/>
      <c r="C190" s="104"/>
      <c r="D190" s="104"/>
    </row>
    <row r="191" spans="1:4">
      <c r="A191" s="88"/>
      <c r="B191" s="104"/>
      <c r="C191" s="104"/>
      <c r="D191" s="104"/>
    </row>
    <row r="192" spans="1:4">
      <c r="A192" s="88"/>
      <c r="B192" s="104"/>
      <c r="C192" s="104"/>
      <c r="D192" s="104"/>
    </row>
    <row r="193" spans="1:4">
      <c r="A193" s="88"/>
      <c r="B193" s="104"/>
      <c r="C193" s="104"/>
      <c r="D193" s="104"/>
    </row>
    <row r="194" spans="1:4">
      <c r="A194" s="88"/>
      <c r="B194" s="104"/>
      <c r="C194" s="104"/>
      <c r="D194" s="104"/>
    </row>
    <row r="195" spans="1:4">
      <c r="A195" s="88"/>
      <c r="B195" s="104"/>
      <c r="C195" s="104"/>
      <c r="D195" s="104"/>
    </row>
    <row r="196" spans="1:4">
      <c r="A196" s="88"/>
      <c r="B196" s="104"/>
      <c r="C196" s="104"/>
      <c r="D196" s="104"/>
    </row>
    <row r="197" spans="1:4">
      <c r="A197" s="88"/>
      <c r="B197" s="104"/>
      <c r="C197" s="104"/>
      <c r="D197" s="104"/>
    </row>
    <row r="198" spans="1:4">
      <c r="A198" s="88"/>
      <c r="B198" s="104"/>
      <c r="C198" s="104"/>
      <c r="D198" s="104"/>
    </row>
    <row r="199" spans="1:4">
      <c r="A199" s="88"/>
      <c r="B199" s="104"/>
      <c r="C199" s="104"/>
      <c r="D199" s="104"/>
    </row>
    <row r="200" spans="1:4">
      <c r="A200" s="88"/>
      <c r="B200" s="104"/>
      <c r="C200" s="104"/>
      <c r="D200" s="104"/>
    </row>
    <row r="201" spans="1:4">
      <c r="A201" s="88"/>
      <c r="B201" s="104"/>
      <c r="C201" s="104"/>
      <c r="D201" s="104"/>
    </row>
    <row r="202" spans="1:4">
      <c r="A202" s="88"/>
      <c r="B202" s="104"/>
      <c r="C202" s="104"/>
      <c r="D202" s="104"/>
    </row>
    <row r="203" spans="1:4">
      <c r="A203" s="88"/>
      <c r="B203" s="104"/>
      <c r="C203" s="104"/>
      <c r="D203" s="104"/>
    </row>
    <row r="204" spans="1:4">
      <c r="A204" s="88"/>
      <c r="B204" s="104"/>
      <c r="C204" s="104"/>
      <c r="D204" s="104"/>
    </row>
    <row r="205" spans="1:4">
      <c r="A205" s="88"/>
      <c r="B205" s="104"/>
      <c r="C205" s="104"/>
      <c r="D205" s="104"/>
    </row>
    <row r="206" spans="1:4">
      <c r="A206" s="88"/>
      <c r="B206" s="104"/>
      <c r="C206" s="104"/>
      <c r="D206" s="104"/>
    </row>
    <row r="207" spans="1:4">
      <c r="A207" s="88"/>
      <c r="B207" s="104"/>
      <c r="C207" s="104"/>
      <c r="D207" s="104"/>
    </row>
    <row r="208" spans="1:4">
      <c r="A208" s="88"/>
      <c r="B208" s="104"/>
      <c r="C208" s="104"/>
      <c r="D208" s="104"/>
    </row>
    <row r="209" spans="1:4">
      <c r="A209" s="88"/>
      <c r="B209" s="104"/>
      <c r="C209" s="104"/>
      <c r="D209" s="104"/>
    </row>
    <row r="210" spans="1:4">
      <c r="A210" s="88"/>
      <c r="B210" s="104"/>
      <c r="C210" s="104"/>
      <c r="D210" s="104"/>
    </row>
    <row r="211" spans="1:4">
      <c r="A211" s="88"/>
      <c r="B211" s="104"/>
      <c r="C211" s="104"/>
      <c r="D211" s="104"/>
    </row>
    <row r="212" spans="1:4">
      <c r="A212" s="88"/>
      <c r="B212" s="104"/>
      <c r="C212" s="104"/>
      <c r="D212" s="104"/>
    </row>
    <row r="213" spans="1:4">
      <c r="A213" s="88"/>
      <c r="B213" s="104"/>
      <c r="C213" s="104"/>
      <c r="D213" s="104"/>
    </row>
    <row r="214" spans="1:4">
      <c r="A214" s="88"/>
      <c r="B214" s="104"/>
      <c r="C214" s="104"/>
      <c r="D214" s="104"/>
    </row>
    <row r="215" spans="1:4">
      <c r="A215" s="88"/>
      <c r="B215" s="104"/>
      <c r="C215" s="104"/>
      <c r="D215" s="104"/>
    </row>
    <row r="216" spans="1:4">
      <c r="A216" s="88"/>
      <c r="B216" s="104"/>
      <c r="C216" s="104"/>
      <c r="D216" s="104"/>
    </row>
    <row r="217" spans="1:4">
      <c r="A217" s="88"/>
      <c r="B217" s="104"/>
      <c r="C217" s="104"/>
      <c r="D217" s="104"/>
    </row>
    <row r="218" spans="1:4">
      <c r="A218" s="88"/>
      <c r="B218" s="104"/>
      <c r="C218" s="104"/>
      <c r="D218" s="104"/>
    </row>
    <row r="219" spans="1:4">
      <c r="A219" s="88"/>
      <c r="B219" s="104"/>
      <c r="C219" s="104"/>
      <c r="D219" s="104"/>
    </row>
    <row r="220" spans="1:4">
      <c r="A220" s="88"/>
      <c r="B220" s="104"/>
      <c r="C220" s="104"/>
      <c r="D220" s="104"/>
    </row>
    <row r="221" spans="1:4">
      <c r="A221" s="88"/>
      <c r="B221" s="104"/>
      <c r="C221" s="104"/>
      <c r="D221" s="104"/>
    </row>
    <row r="222" spans="1:4">
      <c r="A222" s="88"/>
      <c r="B222" s="104"/>
      <c r="C222" s="104"/>
      <c r="D222" s="104"/>
    </row>
    <row r="223" spans="1:4">
      <c r="A223" s="88"/>
      <c r="B223" s="104"/>
      <c r="C223" s="104"/>
      <c r="D223" s="104"/>
    </row>
    <row r="224" spans="1:4">
      <c r="A224" s="88"/>
      <c r="B224" s="104"/>
      <c r="C224" s="104"/>
      <c r="D224" s="104"/>
    </row>
    <row r="225" spans="1:4">
      <c r="A225" s="88"/>
      <c r="B225" s="104"/>
      <c r="C225" s="104"/>
      <c r="D225" s="104"/>
    </row>
    <row r="226" spans="1:4">
      <c r="A226" s="88"/>
      <c r="B226" s="104"/>
      <c r="C226" s="104"/>
      <c r="D226" s="104"/>
    </row>
    <row r="227" spans="1:4">
      <c r="A227" s="88"/>
      <c r="B227" s="104"/>
      <c r="C227" s="104"/>
      <c r="D227" s="104"/>
    </row>
    <row r="228" spans="1:4">
      <c r="A228" s="88"/>
      <c r="B228" s="104"/>
      <c r="C228" s="104"/>
      <c r="D228" s="104"/>
    </row>
    <row r="229" spans="1:4">
      <c r="A229" s="88"/>
      <c r="B229" s="104"/>
      <c r="C229" s="104"/>
      <c r="D229" s="104"/>
    </row>
    <row r="230" spans="1:4">
      <c r="A230" s="88"/>
      <c r="B230" s="104"/>
      <c r="C230" s="104"/>
      <c r="D230" s="104"/>
    </row>
    <row r="231" spans="1:4">
      <c r="A231" s="88"/>
      <c r="B231" s="104"/>
      <c r="C231" s="104"/>
      <c r="D231" s="104"/>
    </row>
    <row r="232" spans="1:4">
      <c r="A232" s="88"/>
      <c r="B232" s="104"/>
      <c r="C232" s="104"/>
      <c r="D232" s="104"/>
    </row>
    <row r="233" spans="1:4">
      <c r="A233" s="88"/>
      <c r="B233" s="104"/>
      <c r="C233" s="104"/>
      <c r="D233" s="104"/>
    </row>
    <row r="234" spans="1:4">
      <c r="A234" s="94"/>
      <c r="B234" s="105"/>
      <c r="C234" s="105"/>
      <c r="D234" s="105"/>
    </row>
    <row r="235" spans="1:4">
      <c r="A235" s="88"/>
      <c r="B235" s="104"/>
      <c r="C235" s="104"/>
      <c r="D235" s="104"/>
    </row>
  </sheetData>
  <autoFilter ref="A1:AD27">
    <filterColumn colId="1"/>
    <filterColumn colId="2"/>
    <filterColumn colId="3"/>
    <filterColumn colId="6"/>
    <filterColumn colId="7"/>
    <filterColumn colId="9"/>
    <filterColumn colId="10"/>
    <filterColumn colId="12"/>
    <filterColumn colId="13"/>
    <filterColumn colId="17"/>
    <filterColumn colId="18"/>
    <filterColumn colId="19"/>
    <filterColumn colId="20"/>
  </autoFilter>
  <conditionalFormatting sqref="R1:R1048576">
    <cfRule type="cellIs" dxfId="1" priority="5" operator="notBetween">
      <formula>($P1+$Q1)-0.5</formula>
      <formula>($P1+$Q1)+0.5</formula>
    </cfRule>
  </conditionalFormatting>
  <conditionalFormatting sqref="T1:T1048576">
    <cfRule type="cellIs" dxfId="0" priority="1" operator="greaterThan">
      <formula>".50"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8"/>
  <sheetViews>
    <sheetView workbookViewId="0">
      <selection activeCell="T16" sqref="T16"/>
    </sheetView>
  </sheetViews>
  <sheetFormatPr baseColWidth="10" defaultRowHeight="15"/>
  <cols>
    <col min="1" max="1" width="10.7109375" customWidth="1"/>
    <col min="2" max="6" width="9.42578125" customWidth="1"/>
    <col min="7" max="7" width="2" customWidth="1"/>
    <col min="8" max="22" width="9.42578125" customWidth="1"/>
  </cols>
  <sheetData>
    <row r="1" spans="1:22" ht="15.75" thickBot="1"/>
    <row r="2" spans="1:22" s="3" customFormat="1" ht="20.25" thickTop="1" thickBot="1">
      <c r="B2" s="108" t="s">
        <v>35</v>
      </c>
      <c r="C2" s="109"/>
      <c r="D2" s="109"/>
      <c r="E2" s="109"/>
      <c r="F2" s="110"/>
      <c r="G2" s="32"/>
      <c r="H2" s="108">
        <v>2016</v>
      </c>
      <c r="I2" s="109"/>
      <c r="J2" s="109"/>
      <c r="K2" s="109"/>
      <c r="L2" s="109"/>
      <c r="M2" s="108">
        <v>2017</v>
      </c>
      <c r="N2" s="109"/>
      <c r="O2" s="109"/>
      <c r="P2" s="109"/>
      <c r="Q2" s="110"/>
      <c r="R2" s="108">
        <v>2018</v>
      </c>
      <c r="S2" s="109"/>
      <c r="T2" s="109"/>
      <c r="U2" s="109"/>
      <c r="V2" s="110"/>
    </row>
    <row r="3" spans="1:22" ht="45.75" thickBot="1">
      <c r="B3" s="44" t="s">
        <v>34</v>
      </c>
      <c r="C3" s="45" t="s">
        <v>36</v>
      </c>
      <c r="D3" s="45" t="s">
        <v>61</v>
      </c>
      <c r="E3" s="45" t="s">
        <v>37</v>
      </c>
      <c r="F3" s="46" t="s">
        <v>60</v>
      </c>
      <c r="G3" s="47"/>
      <c r="H3" s="44" t="s">
        <v>34</v>
      </c>
      <c r="I3" s="45" t="s">
        <v>36</v>
      </c>
      <c r="J3" s="45" t="s">
        <v>61</v>
      </c>
      <c r="K3" s="45" t="s">
        <v>37</v>
      </c>
      <c r="L3" s="48" t="s">
        <v>60</v>
      </c>
      <c r="M3" s="44" t="s">
        <v>34</v>
      </c>
      <c r="N3" s="45" t="s">
        <v>36</v>
      </c>
      <c r="O3" s="45" t="s">
        <v>61</v>
      </c>
      <c r="P3" s="45" t="s">
        <v>37</v>
      </c>
      <c r="Q3" s="46" t="s">
        <v>60</v>
      </c>
      <c r="R3" s="44" t="s">
        <v>34</v>
      </c>
      <c r="S3" s="45" t="s">
        <v>36</v>
      </c>
      <c r="T3" s="45" t="s">
        <v>61</v>
      </c>
      <c r="U3" s="45" t="s">
        <v>37</v>
      </c>
      <c r="V3" s="46" t="s">
        <v>60</v>
      </c>
    </row>
    <row r="4" spans="1:22" ht="15" customHeight="1" thickTop="1">
      <c r="A4" s="29" t="s">
        <v>22</v>
      </c>
      <c r="B4" s="35">
        <f>SUMPRODUCT((BDD!$C$2:$C$65385=A4)*(BDD!$A$2:$A$65385&gt;0)*(BDD!$P$2:$P$65385))</f>
        <v>0</v>
      </c>
      <c r="C4" s="36" t="e">
        <f>SUMPRODUCT((BDD!$C$2:$C$65385=A4)*(BDD!$A$2:$A$65385&gt;0)*(BDD!$P$2:$P$65385))/SUMPRODUCT((BDD!$C$2:$C$65385=A4)*(BDD!$A$2:$A$65385&gt;0))</f>
        <v>#DIV/0!</v>
      </c>
      <c r="D4" s="37" t="e">
        <f>SUMPRODUCT((BDD!$C$2:$C$65385=A4)*(BDD!$A$2:$A$65385&gt;0)*(BDD!$AA$2:$AA$65385))/SUMPRODUCT((BDD!$C$2:$C$65385=A4)*(BDD!$A$2:$A$65385&gt;0))</f>
        <v>#DIV/0!</v>
      </c>
      <c r="E4" s="38" t="e">
        <f>SUMPRODUCT((BDD!$C$2:$C$65385=A4)*(BDD!$A$2:$A$65385&gt;0)*(BDD!$AB$2:$AB$65385))/SUMPRODUCT((BDD!$C$2:$C$65385=A4)*(BDD!$A$2:$A$65385&gt;0))</f>
        <v>#DIV/0!</v>
      </c>
      <c r="F4" s="39" t="e">
        <f>SUMPRODUCT((BDD!$C$2:$C$65385=A4)*(BDD!$A$2:$A$65385&gt;0)*(BDD!$AE$2:$AE$65385))/SUMPRODUCT((BDD!$C$2:$C$65385=A4)*(BDD!$A$2:$A$65385&gt;0))</f>
        <v>#DIV/0!</v>
      </c>
      <c r="G4" s="33"/>
      <c r="H4" s="35">
        <f>SUMPRODUCT((BDD!$C$2:$C$65385=A4)*(BDD!$B$2:$B$65385=$H$2)*(BDD!$P$2:$P$65385))</f>
        <v>0</v>
      </c>
      <c r="I4" s="9" t="e">
        <f>SUMPRODUCT((BDD!$C$2:$C$65385=A4)*(BDD!$B$2:$B$65385=$H$2)*(BDD!$P$2:$P$65385))/SUMPRODUCT((BDD!$C$2:$C$65385=A4)*(BDD!$B$2:$B$65385=$H$2))</f>
        <v>#DIV/0!</v>
      </c>
      <c r="J4" s="2" t="e">
        <f>SUMPRODUCT((BDD!$C$2:$C$65385=$A4)*(BDD!$B$2:$B$65385=$H$2)*(BDD!$AA$2:$AA$65385))/SUMPRODUCT((BDD!$C$2:$C$65385=$A4)*(BDD!$B$2:$B$65385=$H$2))</f>
        <v>#DIV/0!</v>
      </c>
      <c r="K4" s="6" t="e">
        <f>SUMPRODUCT((BDD!$C$2:$C$65385=$A4)*(BDD!$B$2:$B$65385=$H$2)*(BDD!$AB$2:$AB$65385))/SUMPRODUCT((BDD!$C$2:$C$65385=$A4)*(BDD!$B$2:$B$65385=$H$2))</f>
        <v>#DIV/0!</v>
      </c>
      <c r="L4" s="19" t="e">
        <f>SUMPRODUCT((BDD!$C$2:$C$65385=$A4)*(BDD!$B$2:$B$65385=$H$2)*(BDD!$AE$2:$AE$65385))/SUMPRODUCT((BDD!$C$2:$C$65385=$A4)*(BDD!$B$2:$B$65385=$H$2))</f>
        <v>#DIV/0!</v>
      </c>
      <c r="M4" s="35">
        <f>SUMPRODUCT((BDD!$C$2:$C$65385=A4)*(BDD!$B$2:$B$65385=$M$2)*(BDD!$P$2:$P$65385))</f>
        <v>0</v>
      </c>
      <c r="N4" s="36" t="e">
        <f>SUMPRODUCT((BDD!$C$2:$C$65385=$A4)*(BDD!$B$2:$B$65385=$M$2)*(BDD!$P$2:$P$65385))/SUMPRODUCT((BDD!$C$2:$C$65385=$A4)*(BDD!$B$2:$B$65385=$M$2))</f>
        <v>#DIV/0!</v>
      </c>
      <c r="O4" s="37" t="e">
        <f>SUMPRODUCT((BDD!$C$2:$C$65385=$A4)*(BDD!$B$2:$B$65385=$M$2)*(BDD!$AA$2:$AA$65385))/SUMPRODUCT((BDD!$C$2:$C$65385=$A4)*(BDD!$B$2:$B$65385=$M$2))</f>
        <v>#DIV/0!</v>
      </c>
      <c r="P4" s="38" t="e">
        <f>SUMPRODUCT((BDD!$C$2:$C$65385=$A4)*(BDD!$B$2:$B$65385=$M$2)*(BDD!$AB$2:$AB$65385))/SUMPRODUCT((BDD!$C$2:$C$65385=$A4)*(BDD!$B$2:$B$65385=$M$2))</f>
        <v>#DIV/0!</v>
      </c>
      <c r="Q4" s="39" t="e">
        <f>SUMPRODUCT((BDD!$C$2:$C$65385=$A4)*(BDD!$B$2:$B$65385=$M$2)*(BDD!$AE$2:$AE$65385))/SUMPRODUCT((BDD!$C$2:$C$65385=$A4)*(BDD!$B$2:$B$65385=$M$2))</f>
        <v>#DIV/0!</v>
      </c>
      <c r="R4" s="35"/>
      <c r="S4" s="36"/>
      <c r="T4" s="41"/>
      <c r="U4" s="42"/>
      <c r="V4" s="43"/>
    </row>
    <row r="5" spans="1:22" ht="15" customHeight="1">
      <c r="A5" s="30" t="s">
        <v>23</v>
      </c>
      <c r="B5" s="11">
        <f>SUMPRODUCT((BDD!$C$2:$C$65385=A5)*(BDD!$A$2:$A$65385&gt;0)*(BDD!$P$2:$P$65385))</f>
        <v>0</v>
      </c>
      <c r="C5" s="9" t="e">
        <f>SUMPRODUCT((BDD!$C$2:$C$65385=A5)*(BDD!$A$2:$A$65385&gt;0)*(BDD!$P$2:$P$65385))/SUMPRODUCT((BDD!$C$2:$C$65385=A5)*(BDD!$A$2:$A$65385&gt;0))</f>
        <v>#DIV/0!</v>
      </c>
      <c r="D5" s="2" t="e">
        <f>SUMPRODUCT((BDD!$C$2:$C$65385=A5)*(BDD!$A$2:$A$65385&gt;0)*(BDD!$AA$2:$AA$65385))/SUMPRODUCT((BDD!$C$2:$C$65385=A5)*(BDD!$A$2:$A$65385&gt;0))</f>
        <v>#DIV/0!</v>
      </c>
      <c r="E5" s="6" t="e">
        <f>SUMPRODUCT((BDD!$C$2:$C$65385=A5)*(BDD!$A$2:$A$65385&gt;0)*(BDD!$AB$2:$AB$65385))/SUMPRODUCT((BDD!$C$2:$C$65385=A5)*(BDD!$A$2:$A$65385&gt;0))</f>
        <v>#DIV/0!</v>
      </c>
      <c r="F5" s="12" t="e">
        <f>SUMPRODUCT((BDD!$C$2:$C$65385=A5)*(BDD!$A$2:$A$65385&gt;0)*(BDD!$AE$2:$AE$65385))/SUMPRODUCT((BDD!$C$2:$C$65385=A5)*(BDD!$A$2:$A$65385&gt;0))</f>
        <v>#DIV/0!</v>
      </c>
      <c r="G5" s="33"/>
      <c r="H5" s="11">
        <f>SUMPRODUCT((BDD!$C$2:$C$65385=A5)*(BDD!$B$2:$B$65385=$H$2)*(BDD!$P$2:$P$65385))</f>
        <v>0</v>
      </c>
      <c r="I5" s="9" t="e">
        <f>SUMPRODUCT((BDD!$C$2:$C$65385=A5)*(BDD!$B$2:$B$65385=$H$2)*(BDD!$P$2:$P$65385))/SUMPRODUCT((BDD!$C$2:$C$65385=A5)*(BDD!$B$2:$B$65385=$H$2))</f>
        <v>#DIV/0!</v>
      </c>
      <c r="J5" s="2" t="e">
        <f>SUMPRODUCT((BDD!$C$2:$C$65385=$A5)*(BDD!$B$2:$B$65385=$H$2)*(BDD!$AA$2:$AA$65385))/SUMPRODUCT((BDD!$C$2:$C$65385=$A5)*(BDD!$B$2:$B$65385=$H$2))</f>
        <v>#DIV/0!</v>
      </c>
      <c r="K5" s="6" t="e">
        <f>SUMPRODUCT((BDD!$C$2:$C$65385=$A5)*(BDD!$B$2:$B$65385=$H$2)*(BDD!$AB$2:$AB$65385))/SUMPRODUCT((BDD!$C$2:$C$65385=$A5)*(BDD!$B$2:$B$65385=$H$2))</f>
        <v>#DIV/0!</v>
      </c>
      <c r="L5" s="19" t="e">
        <f>SUMPRODUCT((BDD!$C$2:$C$65385=$A5)*(BDD!$B$2:$B$65385=$H$2)*(BDD!$AE$2:$AE$65385))/SUMPRODUCT((BDD!$C$2:$C$65385=$A5)*(BDD!$B$2:$B$65385=$H$2))</f>
        <v>#DIV/0!</v>
      </c>
      <c r="M5" s="11">
        <f>SUMPRODUCT((BDD!$C$2:$C$65385=A5)*(BDD!$B$2:$B$65385=$M$2)*(BDD!$P$2:$P$65385))</f>
        <v>0</v>
      </c>
      <c r="N5" s="9" t="e">
        <f>SUMPRODUCT((BDD!$C$2:$C$65385=A5)*(BDD!$B$2:$B$65385=$M$2)*(BDD!$P$2:$P$65385))/SUMPRODUCT((BDD!$C$2:$C$65385=A5)*(BDD!$B$2:$B$65385=$M$2))</f>
        <v>#DIV/0!</v>
      </c>
      <c r="O5" s="2" t="e">
        <f>SUMPRODUCT((BDD!$C$2:$C$65385=$A5)*(BDD!$B$2:$B$65385=$M$2)*(BDD!$AA$2:$AA$65385))/SUMPRODUCT((BDD!$C$2:$C$65385=$A5)*(BDD!$B$2:$B$65385=$M$2))</f>
        <v>#DIV/0!</v>
      </c>
      <c r="P5" s="6" t="e">
        <f>SUMPRODUCT((BDD!$C$2:$C$65385=$A5)*(BDD!$B$2:$B$65385=$M$2)*(BDD!$AB$2:$AB$65385))/SUMPRODUCT((BDD!$C$2:$C$65385=$A5)*(BDD!$B$2:$B$65385=$M$2))</f>
        <v>#DIV/0!</v>
      </c>
      <c r="Q5" s="12" t="e">
        <f>SUMPRODUCT((BDD!$C$2:$C$65385=$A5)*(BDD!$B$2:$B$65385=$M$2)*(BDD!$AE$2:$AE$65385))/SUMPRODUCT((BDD!$C$2:$C$65385=$A5)*(BDD!$B$2:$B$65385=$M$2))</f>
        <v>#DIV/0!</v>
      </c>
      <c r="R5" s="11"/>
      <c r="S5" s="9"/>
      <c r="T5" s="4"/>
      <c r="U5" s="7"/>
      <c r="V5" s="21"/>
    </row>
    <row r="6" spans="1:22" ht="15" customHeight="1">
      <c r="A6" s="30" t="s">
        <v>24</v>
      </c>
      <c r="B6" s="11">
        <f>SUMPRODUCT((BDD!$C$2:$C$65385=A6)*(BDD!$A$2:$A$65385&gt;0)*(BDD!$P$2:$P$65385))</f>
        <v>0</v>
      </c>
      <c r="C6" s="9" t="e">
        <f>SUMPRODUCT((BDD!$C$2:$C$65385=A6)*(BDD!$A$2:$A$65385&gt;0)*(BDD!$P$2:$P$65385))/SUMPRODUCT((BDD!$C$2:$C$65385=A6)*(BDD!$A$2:$A$65385&gt;0))</f>
        <v>#DIV/0!</v>
      </c>
      <c r="D6" s="2" t="e">
        <f>SUMPRODUCT((BDD!$C$2:$C$65385=A6)*(BDD!$A$2:$A$65385&gt;0)*(BDD!$AA$2:$AA$65385))/SUMPRODUCT((BDD!$C$2:$C$65385=A6)*(BDD!$A$2:$A$65385&gt;0))</f>
        <v>#DIV/0!</v>
      </c>
      <c r="E6" s="6" t="e">
        <f>SUMPRODUCT((BDD!$C$2:$C$65385=A6)*(BDD!$A$2:$A$65385&gt;0)*(BDD!$AB$2:$AB$65385))/SUMPRODUCT((BDD!$C$2:$C$65385=A6)*(BDD!$A$2:$A$65385&gt;0))</f>
        <v>#DIV/0!</v>
      </c>
      <c r="F6" s="12" t="e">
        <f>SUMPRODUCT((BDD!$C$2:$C$65385=A6)*(BDD!$A$2:$A$65385&gt;0)*(BDD!$AE$2:$AE$65385))/SUMPRODUCT((BDD!$C$2:$C$65385=A6)*(BDD!$A$2:$A$65385&gt;0))</f>
        <v>#DIV/0!</v>
      </c>
      <c r="G6" s="33"/>
      <c r="H6" s="11">
        <f>SUMPRODUCT((BDD!$C$2:$C$65385=A6)*(BDD!$B$2:$B$65385=$H$2)*(BDD!$P$2:$P$65385))</f>
        <v>0</v>
      </c>
      <c r="I6" s="9" t="e">
        <f>SUMPRODUCT((BDD!$C$2:$C$65385=A6)*(BDD!$B$2:$B$65385=$H$2)*(BDD!$P$2:$P$65385))/SUMPRODUCT((BDD!$C$2:$C$65385=A6)*(BDD!$B$2:$B$65385=$H$2))</f>
        <v>#DIV/0!</v>
      </c>
      <c r="J6" s="2" t="e">
        <f>SUMPRODUCT((BDD!$C$2:$C$65385=$A6)*(BDD!$B$2:$B$65385=$H$2)*(BDD!$AA$2:$AA$65385))/SUMPRODUCT((BDD!$C$2:$C$65385=$A6)*(BDD!$B$2:$B$65385=$H$2))</f>
        <v>#DIV/0!</v>
      </c>
      <c r="K6" s="6" t="e">
        <f>SUMPRODUCT((BDD!$C$2:$C$65385=$A6)*(BDD!$B$2:$B$65385=$H$2)*(BDD!$AB$2:$AB$65385))/SUMPRODUCT((BDD!$C$2:$C$65385=$A6)*(BDD!$B$2:$B$65385=$H$2))</f>
        <v>#DIV/0!</v>
      </c>
      <c r="L6" s="19" t="e">
        <f>SUMPRODUCT((BDD!$C$2:$C$65385=$A6)*(BDD!$B$2:$B$65385=$H$2)*(BDD!$AE$2:$AE$65385))/SUMPRODUCT((BDD!$C$2:$C$65385=$A6)*(BDD!$B$2:$B$65385=$H$2))</f>
        <v>#DIV/0!</v>
      </c>
      <c r="M6" s="11">
        <f>SUMPRODUCT((BDD!$C$2:$C$65385=A6)*(BDD!$B$2:$B$65385=$M$2)*(BDD!$P$2:$P$65385))</f>
        <v>0</v>
      </c>
      <c r="N6" s="9" t="e">
        <f>SUMPRODUCT((BDD!$C$2:$C$65385=A6)*(BDD!$B$2:$B$65385=$M$2)*(BDD!$P$2:$P$65385))/SUMPRODUCT((BDD!$C$2:$C$65385=A6)*(BDD!$B$2:$B$65385=$M$2))</f>
        <v>#DIV/0!</v>
      </c>
      <c r="O6" s="2" t="e">
        <f>SUMPRODUCT((BDD!$C$2:$C$65385=$A6)*(BDD!$B$2:$B$65385=$M$2)*(BDD!$AA$2:$AA$65385))/SUMPRODUCT((BDD!$C$2:$C$65385=$A6)*(BDD!$B$2:$B$65385=$M$2))</f>
        <v>#DIV/0!</v>
      </c>
      <c r="P6" s="6" t="e">
        <f>SUMPRODUCT((BDD!$C$2:$C$65385=$A6)*(BDD!$B$2:$B$65385=$M$2)*(BDD!$AB$2:$AB$65385))/SUMPRODUCT((BDD!$C$2:$C$65385=$A6)*(BDD!$B$2:$B$65385=$M$2))</f>
        <v>#DIV/0!</v>
      </c>
      <c r="Q6" s="12" t="e">
        <f>SUMPRODUCT((BDD!$C$2:$C$65385=$A6)*(BDD!$B$2:$B$65385=$M$2)*(BDD!$AE$2:$AE$65385))/SUMPRODUCT((BDD!$C$2:$C$65385=$A6)*(BDD!$B$2:$B$65385=$M$2))</f>
        <v>#DIV/0!</v>
      </c>
      <c r="R6" s="11"/>
      <c r="S6" s="9"/>
      <c r="T6" s="4"/>
      <c r="U6" s="7"/>
      <c r="V6" s="21"/>
    </row>
    <row r="7" spans="1:22" ht="15" customHeight="1">
      <c r="A7" s="30" t="s">
        <v>25</v>
      </c>
      <c r="B7" s="11">
        <f>SUMPRODUCT((BDD!$C$2:$C$65385=A7)*(BDD!$A$2:$A$65385&gt;0)*(BDD!$P$2:$P$65385))</f>
        <v>372</v>
      </c>
      <c r="C7" s="9">
        <f>SUMPRODUCT((BDD!$C$2:$C$65385=A7)*(BDD!$A$2:$A$65385&gt;0)*(BDD!$P$2:$P$65385))/SUMPRODUCT((BDD!$C$2:$C$65385=A7)*(BDD!$A$2:$A$65385&gt;0))</f>
        <v>15.5</v>
      </c>
      <c r="D7" s="2">
        <f>SUMPRODUCT((BDD!$C$2:$C$65385=A7)*(BDD!$A$2:$A$65385&gt;0)*(BDD!$AA$2:$AA$65385))/SUMPRODUCT((BDD!$C$2:$C$65385=A7)*(BDD!$A$2:$A$65385&gt;0))</f>
        <v>242.08333333333334</v>
      </c>
      <c r="E7" s="6">
        <f>SUMPRODUCT((BDD!$C$2:$C$65385=A7)*(BDD!$A$2:$A$65385&gt;0)*(BDD!$AB$2:$AB$65385))/SUMPRODUCT((BDD!$C$2:$C$65385=A7)*(BDD!$A$2:$A$65385&gt;0))</f>
        <v>5.1917571417146903E-2</v>
      </c>
      <c r="F7" s="12">
        <f>SUMPRODUCT((BDD!$C$2:$C$65385=A7)*(BDD!$A$2:$A$65385&gt;0)*(BDD!$AE$2:$AE$65385))/SUMPRODUCT((BDD!$C$2:$C$65385=A7)*(BDD!$A$2:$A$65385&gt;0))</f>
        <v>290.16666666666669</v>
      </c>
      <c r="G7" s="33"/>
      <c r="H7" s="11">
        <f>SUMPRODUCT((BDD!$C$2:$C$65385=A7)*(BDD!$B$2:$B$65385=$H$2)*(BDD!$P$2:$P$65385))</f>
        <v>372</v>
      </c>
      <c r="I7" s="9">
        <f>SUMPRODUCT((BDD!$C$2:$C$65385=A7)*(BDD!$B$2:$B$65385=$H$2)*(BDD!$P$2:$P$65385))/SUMPRODUCT((BDD!$C$2:$C$65385=A7)*(BDD!$B$2:$B$65385=$H$2))</f>
        <v>15.5</v>
      </c>
      <c r="J7" s="2">
        <f>SUMPRODUCT((BDD!$C$2:$C$65385=$A7)*(BDD!$B$2:$B$65385=$H$2)*(BDD!$AA$2:$AA$65385))/SUMPRODUCT((BDD!$C$2:$C$65385=$A7)*(BDD!$B$2:$B$65385=$H$2))</f>
        <v>242.08333333333334</v>
      </c>
      <c r="K7" s="6">
        <f>SUMPRODUCT((BDD!$C$2:$C$65385=$A7)*(BDD!$B$2:$B$65385=$H$2)*(BDD!$AB$2:$AB$65385))/SUMPRODUCT((BDD!$C$2:$C$65385=$A7)*(BDD!$B$2:$B$65385=$H$2))</f>
        <v>5.1917571417146903E-2</v>
      </c>
      <c r="L7" s="19">
        <f>SUMPRODUCT((BDD!$C$2:$C$65385=$A7)*(BDD!$B$2:$B$65385=$H$2)*(BDD!$AE$2:$AE$65385))/SUMPRODUCT((BDD!$C$2:$C$65385=$A7)*(BDD!$B$2:$B$65385=$H$2))</f>
        <v>290.16666666666669</v>
      </c>
      <c r="M7" s="11">
        <f>SUMPRODUCT((BDD!$C$2:$C$65385=A7)*(BDD!$B$2:$B$65385=$M$2)*(BDD!$P$2:$P$65385))</f>
        <v>0</v>
      </c>
      <c r="N7" s="9" t="e">
        <f>SUMPRODUCT((BDD!$C$2:$C$65385=A7)*(BDD!$B$2:$B$65385=$M$2)*(BDD!$P$2:$P$65385))/SUMPRODUCT((BDD!$C$2:$C$65385=A7)*(BDD!$B$2:$B$65385=$M$2))</f>
        <v>#DIV/0!</v>
      </c>
      <c r="O7" s="2" t="e">
        <f>SUMPRODUCT((BDD!$C$2:$C$65385=$A7)*(BDD!$B$2:$B$65385=$M$2)*(BDD!$AA$2:$AA$65385))/SUMPRODUCT((BDD!$C$2:$C$65385=$A7)*(BDD!$B$2:$B$65385=$M$2))</f>
        <v>#DIV/0!</v>
      </c>
      <c r="P7" s="6" t="e">
        <f>SUMPRODUCT((BDD!$C$2:$C$65385=$A7)*(BDD!$B$2:$B$65385=$M$2)*(BDD!$AB$2:$AB$65385))/SUMPRODUCT((BDD!$C$2:$C$65385=$A7)*(BDD!$B$2:$B$65385=$M$2))</f>
        <v>#DIV/0!</v>
      </c>
      <c r="Q7" s="12" t="e">
        <f>SUMPRODUCT((BDD!$C$2:$C$65385=$A7)*(BDD!$B$2:$B$65385=$M$2)*(BDD!$AE$2:$AE$65385))/SUMPRODUCT((BDD!$C$2:$C$65385=$A7)*(BDD!$B$2:$B$65385=$M$2))</f>
        <v>#DIV/0!</v>
      </c>
      <c r="R7" s="11"/>
      <c r="S7" s="9"/>
      <c r="T7" s="4"/>
      <c r="U7" s="7"/>
      <c r="V7" s="21"/>
    </row>
    <row r="8" spans="1:22" ht="15" customHeight="1">
      <c r="A8" s="30" t="s">
        <v>26</v>
      </c>
      <c r="B8" s="11">
        <f>SUMPRODUCT((BDD!$C$2:$C$65385=A8)*(BDD!$A$2:$A$65385&gt;0)*(BDD!$P$2:$P$65385))</f>
        <v>57</v>
      </c>
      <c r="C8" s="9">
        <f>SUMPRODUCT((BDD!$C$2:$C$65385=A8)*(BDD!$A$2:$A$65385&gt;0)*(BDD!$P$2:$P$65385))/SUMPRODUCT((BDD!$C$2:$C$65385=A8)*(BDD!$A$2:$A$65385&gt;0))</f>
        <v>28.5</v>
      </c>
      <c r="D8" s="2">
        <f>SUMPRODUCT((BDD!$C$2:$C$65385=A8)*(BDD!$A$2:$A$65385&gt;0)*(BDD!$AA$2:$AA$65385))/SUMPRODUCT((BDD!$C$2:$C$65385=A8)*(BDD!$A$2:$A$65385&gt;0))</f>
        <v>227.5</v>
      </c>
      <c r="E8" s="6">
        <f>SUMPRODUCT((BDD!$C$2:$C$65385=A8)*(BDD!$A$2:$A$65385&gt;0)*(BDD!$AB$2:$AB$65385))/SUMPRODUCT((BDD!$C$2:$C$65385=A8)*(BDD!$A$2:$A$65385&gt;0))</f>
        <v>0.11228239845261122</v>
      </c>
      <c r="F8" s="12">
        <f>SUMPRODUCT((BDD!$C$2:$C$65385=A8)*(BDD!$A$2:$A$65385&gt;0)*(BDD!$AE$2:$AE$65385))/SUMPRODUCT((BDD!$C$2:$C$65385=A8)*(BDD!$A$2:$A$65385&gt;0))</f>
        <v>270</v>
      </c>
      <c r="G8" s="33"/>
      <c r="H8" s="11">
        <f>SUMPRODUCT((BDD!$C$2:$C$65385=A8)*(BDD!$B$2:$B$65385=$H$2)*(BDD!$P$2:$P$65385))</f>
        <v>57</v>
      </c>
      <c r="I8" s="9">
        <f>SUMPRODUCT((BDD!$C$2:$C$65385=A8)*(BDD!$B$2:$B$65385=$H$2)*(BDD!$P$2:$P$65385))/SUMPRODUCT((BDD!$C$2:$C$65385=A8)*(BDD!$B$2:$B$65385=$H$2))</f>
        <v>28.5</v>
      </c>
      <c r="J8" s="2">
        <f>SUMPRODUCT((BDD!$C$2:$C$65385=$A8)*(BDD!$B$2:$B$65385=$H$2)*(BDD!$AA$2:$AA$65385))/SUMPRODUCT((BDD!$C$2:$C$65385=$A8)*(BDD!$B$2:$B$65385=$H$2))</f>
        <v>227.5</v>
      </c>
      <c r="K8" s="6">
        <f>SUMPRODUCT((BDD!$C$2:$C$65385=$A8)*(BDD!$B$2:$B$65385=$H$2)*(BDD!$AB$2:$AB$65385))/SUMPRODUCT((BDD!$C$2:$C$65385=$A8)*(BDD!$B$2:$B$65385=$H$2))</f>
        <v>0.11228239845261122</v>
      </c>
      <c r="L8" s="19">
        <f>SUMPRODUCT((BDD!$C$2:$C$65385=$A8)*(BDD!$B$2:$B$65385=$H$2)*(BDD!$AE$2:$AE$65385))/SUMPRODUCT((BDD!$C$2:$C$65385=$A8)*(BDD!$B$2:$B$65385=$H$2))</f>
        <v>270</v>
      </c>
      <c r="M8" s="11">
        <f>SUMPRODUCT((BDD!$C$2:$C$65385=A8)*(BDD!$B$2:$B$65385=$M$2)*(BDD!$P$2:$P$65385))</f>
        <v>0</v>
      </c>
      <c r="N8" s="9" t="e">
        <f>SUMPRODUCT((BDD!$C$2:$C$65385=A8)*(BDD!$B$2:$B$65385=$M$2)*(BDD!$P$2:$P$65385))/SUMPRODUCT((BDD!$C$2:$C$65385=A8)*(BDD!$B$2:$B$65385=$M$2))</f>
        <v>#DIV/0!</v>
      </c>
      <c r="O8" s="2" t="e">
        <f>SUMPRODUCT((BDD!$C$2:$C$65385=$A8)*(BDD!$B$2:$B$65385=$M$2)*(BDD!$AA$2:$AA$65385))/SUMPRODUCT((BDD!$C$2:$C$65385=$A8)*(BDD!$B$2:$B$65385=$M$2))</f>
        <v>#DIV/0!</v>
      </c>
      <c r="P8" s="6" t="e">
        <f>SUMPRODUCT((BDD!$C$2:$C$65385=$A8)*(BDD!$B$2:$B$65385=$M$2)*(BDD!$AB$2:$AB$65385))/SUMPRODUCT((BDD!$C$2:$C$65385=$A8)*(BDD!$B$2:$B$65385=$M$2))</f>
        <v>#DIV/0!</v>
      </c>
      <c r="Q8" s="12" t="e">
        <f>SUMPRODUCT((BDD!$C$2:$C$65385=$A8)*(BDD!$B$2:$B$65385=$M$2)*(BDD!$AE$2:$AE$65385))/SUMPRODUCT((BDD!$C$2:$C$65385=$A8)*(BDD!$B$2:$B$65385=$M$2))</f>
        <v>#DIV/0!</v>
      </c>
      <c r="R8" s="11"/>
      <c r="S8" s="9"/>
      <c r="T8" s="4"/>
      <c r="U8" s="7"/>
      <c r="V8" s="21"/>
    </row>
    <row r="9" spans="1:22" ht="15" customHeight="1">
      <c r="A9" s="30" t="s">
        <v>27</v>
      </c>
      <c r="B9" s="11">
        <f>SUMPRODUCT((BDD!$C$2:$C$65385=A9)*(BDD!$A$2:$A$65385&gt;0)*(BDD!$P$2:$P$65385))</f>
        <v>0</v>
      </c>
      <c r="C9" s="9" t="e">
        <f>SUMPRODUCT((BDD!$C$2:$C$65385=A9)*(BDD!$A$2:$A$65385&gt;0)*(BDD!$P$2:$P$65385))/SUMPRODUCT((BDD!$C$2:$C$65385=A9)*(BDD!$A$2:$A$65385&gt;0))</f>
        <v>#DIV/0!</v>
      </c>
      <c r="D9" s="2" t="e">
        <f>SUMPRODUCT((BDD!$C$2:$C$65385=A9)*(BDD!$A$2:$A$65385&gt;0)*(BDD!$AA$2:$AA$65385))/SUMPRODUCT((BDD!$C$2:$C$65385=A9)*(BDD!$A$2:$A$65385&gt;0))</f>
        <v>#DIV/0!</v>
      </c>
      <c r="E9" s="6" t="e">
        <f>SUMPRODUCT((BDD!$C$2:$C$65385=A9)*(BDD!$A$2:$A$65385&gt;0)*(BDD!$AB$2:$AB$65385))/SUMPRODUCT((BDD!$C$2:$C$65385=A9)*(BDD!$A$2:$A$65385&gt;0))</f>
        <v>#DIV/0!</v>
      </c>
      <c r="F9" s="12" t="e">
        <f>SUMPRODUCT((BDD!$C$2:$C$65385=A9)*(BDD!$A$2:$A$65385&gt;0)*(BDD!$AE$2:$AE$65385))/SUMPRODUCT((BDD!$C$2:$C$65385=A9)*(BDD!$A$2:$A$65385&gt;0))</f>
        <v>#DIV/0!</v>
      </c>
      <c r="G9" s="33"/>
      <c r="H9" s="11">
        <f>SUMPRODUCT((BDD!$C$2:$C$65385=A9)*(BDD!$B$2:$B$65385=$H$2)*(BDD!$P$2:$P$65385))</f>
        <v>0</v>
      </c>
      <c r="I9" s="9" t="e">
        <f>SUMPRODUCT((BDD!$C$2:$C$65385=A9)*(BDD!$B$2:$B$65385=$H$2)*(BDD!$P$2:$P$65385))/SUMPRODUCT((BDD!$C$2:$C$65385=A9)*(BDD!$B$2:$B$65385=$H$2))</f>
        <v>#DIV/0!</v>
      </c>
      <c r="J9" s="2" t="e">
        <f>SUMPRODUCT((BDD!$C$2:$C$65385=$A9)*(BDD!$B$2:$B$65385=$H$2)*(BDD!$AA$2:$AA$65385))/SUMPRODUCT((BDD!$C$2:$C$65385=$A9)*(BDD!$B$2:$B$65385=$H$2))</f>
        <v>#DIV/0!</v>
      </c>
      <c r="K9" s="6" t="e">
        <f>SUMPRODUCT((BDD!$C$2:$C$65385=$A9)*(BDD!$B$2:$B$65385=$H$2)*(BDD!$AB$2:$AB$65385))/SUMPRODUCT((BDD!$C$2:$C$65385=$A9)*(BDD!$B$2:$B$65385=$H$2))</f>
        <v>#DIV/0!</v>
      </c>
      <c r="L9" s="19" t="e">
        <f>SUMPRODUCT((BDD!$C$2:$C$65385=$A9)*(BDD!$B$2:$B$65385=$H$2)*(BDD!$AE$2:$AE$65385))/SUMPRODUCT((BDD!$C$2:$C$65385=$A9)*(BDD!$B$2:$B$65385=$H$2))</f>
        <v>#DIV/0!</v>
      </c>
      <c r="M9" s="11">
        <f>SUMPRODUCT((BDD!$C$2:$C$65385=A9)*(BDD!$B$2:$B$65385=$M$2)*(BDD!$P$2:$P$65385))</f>
        <v>0</v>
      </c>
      <c r="N9" s="9" t="e">
        <f>SUMPRODUCT((BDD!$C$2:$C$65385=A9)*(BDD!$B$2:$B$65385=$M$2)*(BDD!$P$2:$P$65385))/SUMPRODUCT((BDD!$C$2:$C$65385=A9)*(BDD!$B$2:$B$65385=$M$2))</f>
        <v>#DIV/0!</v>
      </c>
      <c r="O9" s="2" t="e">
        <f>SUMPRODUCT((BDD!$C$2:$C$65385=$A9)*(BDD!$B$2:$B$65385=$M$2)*(BDD!$AA$2:$AA$65385))/SUMPRODUCT((BDD!$C$2:$C$65385=$A9)*(BDD!$B$2:$B$65385=$M$2))</f>
        <v>#DIV/0!</v>
      </c>
      <c r="P9" s="6" t="e">
        <f>SUMPRODUCT((BDD!$C$2:$C$65385=$A9)*(BDD!$B$2:$B$65385=$M$2)*(BDD!$AB$2:$AB$65385))/SUMPRODUCT((BDD!$C$2:$C$65385=$A9)*(BDD!$B$2:$B$65385=$M$2))</f>
        <v>#DIV/0!</v>
      </c>
      <c r="Q9" s="12" t="e">
        <f>SUMPRODUCT((BDD!$C$2:$C$65385=$A9)*(BDD!$B$2:$B$65385=$M$2)*(BDD!$AE$2:$AE$65385))/SUMPRODUCT((BDD!$C$2:$C$65385=$A9)*(BDD!$B$2:$B$65385=$M$2))</f>
        <v>#DIV/0!</v>
      </c>
      <c r="R9" s="11"/>
      <c r="S9" s="9"/>
      <c r="T9" s="4"/>
      <c r="U9" s="7"/>
      <c r="V9" s="21"/>
    </row>
    <row r="10" spans="1:22" ht="15" customHeight="1">
      <c r="A10" s="30" t="s">
        <v>28</v>
      </c>
      <c r="B10" s="11">
        <f>SUMPRODUCT((BDD!$C$2:$C$65385=A10)*(BDD!$A$2:$A$65385&gt;0)*(BDD!$P$2:$P$65385))</f>
        <v>0</v>
      </c>
      <c r="C10" s="9" t="e">
        <f>SUMPRODUCT((BDD!$C$2:$C$65385=A10)*(BDD!$A$2:$A$65385&gt;0)*(BDD!$P$2:$P$65385))/SUMPRODUCT((BDD!$C$2:$C$65385=A10)*(BDD!$A$2:$A$65385&gt;0))</f>
        <v>#DIV/0!</v>
      </c>
      <c r="D10" s="2" t="e">
        <f>SUMPRODUCT((BDD!$C$2:$C$65385=A10)*(BDD!$A$2:$A$65385&gt;0)*(BDD!$AA$2:$AA$65385))/SUMPRODUCT((BDD!$C$2:$C$65385=A10)*(BDD!$A$2:$A$65385&gt;0))</f>
        <v>#DIV/0!</v>
      </c>
      <c r="E10" s="6" t="e">
        <f>SUMPRODUCT((BDD!$C$2:$C$65385=A10)*(BDD!$A$2:$A$65385&gt;0)*(BDD!$AB$2:$AB$65385))/SUMPRODUCT((BDD!$C$2:$C$65385=A10)*(BDD!$A$2:$A$65385&gt;0))</f>
        <v>#DIV/0!</v>
      </c>
      <c r="F10" s="12" t="e">
        <f>SUMPRODUCT((BDD!$C$2:$C$65385=A10)*(BDD!$A$2:$A$65385&gt;0)*(BDD!$AE$2:$AE$65385))/SUMPRODUCT((BDD!$C$2:$C$65385=A10)*(BDD!$A$2:$A$65385&gt;0))</f>
        <v>#DIV/0!</v>
      </c>
      <c r="G10" s="33"/>
      <c r="H10" s="11">
        <f>SUMPRODUCT((BDD!$C$2:$C$65385=A10)*(BDD!$B$2:$B$65385=$H$2)*(BDD!$P$2:$P$65385))</f>
        <v>0</v>
      </c>
      <c r="I10" s="9" t="e">
        <f>SUMPRODUCT((BDD!$C$2:$C$65385=A10)*(BDD!$B$2:$B$65385=$H$2)*(BDD!$P$2:$P$65385))/SUMPRODUCT((BDD!$C$2:$C$65385=A10)*(BDD!$B$2:$B$65385=$H$2))</f>
        <v>#DIV/0!</v>
      </c>
      <c r="J10" s="2" t="e">
        <f>SUMPRODUCT((BDD!$C$2:$C$65385=$A10)*(BDD!$B$2:$B$65385=$H$2)*(BDD!$AA$2:$AA$65385))/SUMPRODUCT((BDD!$C$2:$C$65385=$A10)*(BDD!$B$2:$B$65385=$H$2))</f>
        <v>#DIV/0!</v>
      </c>
      <c r="K10" s="6" t="e">
        <f>SUMPRODUCT((BDD!$C$2:$C$65385=$A10)*(BDD!$B$2:$B$65385=$H$2)*(BDD!$AB$2:$AB$65385))/SUMPRODUCT((BDD!$C$2:$C$65385=$A10)*(BDD!$B$2:$B$65385=$H$2))</f>
        <v>#DIV/0!</v>
      </c>
      <c r="L10" s="19" t="e">
        <f>SUMPRODUCT((BDD!$C$2:$C$65385=$A10)*(BDD!$B$2:$B$65385=$H$2)*(BDD!$AE$2:$AE$65385))/SUMPRODUCT((BDD!$C$2:$C$65385=$A10)*(BDD!$B$2:$B$65385=$H$2))</f>
        <v>#DIV/0!</v>
      </c>
      <c r="M10" s="11">
        <f>SUMPRODUCT((BDD!$C$2:$C$65385=A10)*(BDD!$B$2:$B$65385=$M$2)*(BDD!$P$2:$P$65385))</f>
        <v>0</v>
      </c>
      <c r="N10" s="9" t="e">
        <f>SUMPRODUCT((BDD!$C$2:$C$65385=A10)*(BDD!$B$2:$B$65385=$M$2)*(BDD!$P$2:$P$65385))/SUMPRODUCT((BDD!$C$2:$C$65385=A10)*(BDD!$B$2:$B$65385=$M$2))</f>
        <v>#DIV/0!</v>
      </c>
      <c r="O10" s="2" t="e">
        <f>SUMPRODUCT((BDD!$C$2:$C$65385=$A10)*(BDD!$B$2:$B$65385=$M$2)*(BDD!$AA$2:$AA$65385))/SUMPRODUCT((BDD!$C$2:$C$65385=$A10)*(BDD!$B$2:$B$65385=$M$2))</f>
        <v>#DIV/0!</v>
      </c>
      <c r="P10" s="6" t="e">
        <f>SUMPRODUCT((BDD!$C$2:$C$65385=$A10)*(BDD!$B$2:$B$65385=$M$2)*(BDD!$AB$2:$AB$65385))/SUMPRODUCT((BDD!$C$2:$C$65385=$A10)*(BDD!$B$2:$B$65385=$M$2))</f>
        <v>#DIV/0!</v>
      </c>
      <c r="Q10" s="12" t="e">
        <f>SUMPRODUCT((BDD!$C$2:$C$65385=$A10)*(BDD!$B$2:$B$65385=$M$2)*(BDD!$AE$2:$AE$65385))/SUMPRODUCT((BDD!$C$2:$C$65385=$A10)*(BDD!$B$2:$B$65385=$M$2))</f>
        <v>#DIV/0!</v>
      </c>
      <c r="R10" s="11"/>
      <c r="S10" s="9"/>
      <c r="T10" s="4"/>
      <c r="U10" s="7"/>
      <c r="V10" s="21"/>
    </row>
    <row r="11" spans="1:22" ht="15" customHeight="1">
      <c r="A11" s="30" t="s">
        <v>29</v>
      </c>
      <c r="B11" s="11">
        <f>SUMPRODUCT((BDD!$C$2:$C$65385=A11)*(BDD!$A$2:$A$65385&gt;0)*(BDD!$P$2:$P$65385))</f>
        <v>0</v>
      </c>
      <c r="C11" s="9" t="e">
        <f>SUMPRODUCT((BDD!$C$2:$C$65385=A11)*(BDD!$A$2:$A$65385&gt;0)*(BDD!$P$2:$P$65385))/SUMPRODUCT((BDD!$C$2:$C$65385=A11)*(BDD!$A$2:$A$65385&gt;0))</f>
        <v>#DIV/0!</v>
      </c>
      <c r="D11" s="2" t="e">
        <f>SUMPRODUCT((BDD!$C$2:$C$65385=A11)*(BDD!$A$2:$A$65385&gt;0)*(BDD!$AA$2:$AA$65385))/SUMPRODUCT((BDD!$C$2:$C$65385=A11)*(BDD!$A$2:$A$65385&gt;0))</f>
        <v>#DIV/0!</v>
      </c>
      <c r="E11" s="6" t="e">
        <f>SUMPRODUCT((BDD!$C$2:$C$65385=A11)*(BDD!$A$2:$A$65385&gt;0)*(BDD!$AB$2:$AB$65385))/SUMPRODUCT((BDD!$C$2:$C$65385=A11)*(BDD!$A$2:$A$65385&gt;0))</f>
        <v>#DIV/0!</v>
      </c>
      <c r="F11" s="12" t="e">
        <f>SUMPRODUCT((BDD!$C$2:$C$65385=A11)*(BDD!$A$2:$A$65385&gt;0)*(BDD!$AE$2:$AE$65385))/SUMPRODUCT((BDD!$C$2:$C$65385=A11)*(BDD!$A$2:$A$65385&gt;0))</f>
        <v>#DIV/0!</v>
      </c>
      <c r="G11" s="33"/>
      <c r="H11" s="11">
        <f>SUMPRODUCT((BDD!$C$2:$C$65385=A11)*(BDD!$B$2:$B$65385=$H$2)*(BDD!$P$2:$P$65385))</f>
        <v>0</v>
      </c>
      <c r="I11" s="9" t="e">
        <f>SUMPRODUCT((BDD!$C$2:$C$65385=A11)*(BDD!$B$2:$B$65385=$H$2)*(BDD!$P$2:$P$65385))/SUMPRODUCT((BDD!$C$2:$C$65385=A11)*(BDD!$B$2:$B$65385=$H$2))</f>
        <v>#DIV/0!</v>
      </c>
      <c r="J11" s="2" t="e">
        <f>SUMPRODUCT((BDD!$C$2:$C$65385=$A11)*(BDD!$B$2:$B$65385=$H$2)*(BDD!$AA$2:$AA$65385))/SUMPRODUCT((BDD!$C$2:$C$65385=$A11)*(BDD!$B$2:$B$65385=$H$2))</f>
        <v>#DIV/0!</v>
      </c>
      <c r="K11" s="6" t="e">
        <f>SUMPRODUCT((BDD!$C$2:$C$65385=$A11)*(BDD!$B$2:$B$65385=$H$2)*(BDD!$AB$2:$AB$65385))/SUMPRODUCT((BDD!$C$2:$C$65385=$A11)*(BDD!$B$2:$B$65385=$H$2))</f>
        <v>#DIV/0!</v>
      </c>
      <c r="L11" s="19" t="e">
        <f>SUMPRODUCT((BDD!$C$2:$C$65385=$A11)*(BDD!$B$2:$B$65385=$H$2)*(BDD!$AE$2:$AE$65385))/SUMPRODUCT((BDD!$C$2:$C$65385=$A11)*(BDD!$B$2:$B$65385=$H$2))</f>
        <v>#DIV/0!</v>
      </c>
      <c r="M11" s="11">
        <f>SUMPRODUCT((BDD!$C$2:$C$65385=A11)*(BDD!$B$2:$B$65385=$M$2)*(BDD!$P$2:$P$65385))</f>
        <v>0</v>
      </c>
      <c r="N11" s="9" t="e">
        <f>SUMPRODUCT((BDD!$C$2:$C$65385=A11)*(BDD!$B$2:$B$65385=$M$2)*(BDD!$P$2:$P$65385))/SUMPRODUCT((BDD!$C$2:$C$65385=A11)*(BDD!$B$2:$B$65385=$M$2))</f>
        <v>#DIV/0!</v>
      </c>
      <c r="O11" s="2" t="e">
        <f>SUMPRODUCT((BDD!$C$2:$C$65385=$A11)*(BDD!$B$2:$B$65385=$M$2)*(BDD!$AA$2:$AA$65385))/SUMPRODUCT((BDD!$C$2:$C$65385=$A11)*(BDD!$B$2:$B$65385=$M$2))</f>
        <v>#DIV/0!</v>
      </c>
      <c r="P11" s="6" t="e">
        <f>SUMPRODUCT((BDD!$C$2:$C$65385=$A11)*(BDD!$B$2:$B$65385=$M$2)*(BDD!$AB$2:$AB$65385))/SUMPRODUCT((BDD!$C$2:$C$65385=$A11)*(BDD!$B$2:$B$65385=$M$2))</f>
        <v>#DIV/0!</v>
      </c>
      <c r="Q11" s="12" t="e">
        <f>SUMPRODUCT((BDD!$C$2:$C$65385=$A11)*(BDD!$B$2:$B$65385=$M$2)*(BDD!$AE$2:$AE$65385))/SUMPRODUCT((BDD!$C$2:$C$65385=$A11)*(BDD!$B$2:$B$65385=$M$2))</f>
        <v>#DIV/0!</v>
      </c>
      <c r="R11" s="11"/>
      <c r="S11" s="9"/>
      <c r="T11" s="4"/>
      <c r="U11" s="7"/>
      <c r="V11" s="21"/>
    </row>
    <row r="12" spans="1:22" ht="15" customHeight="1">
      <c r="A12" s="30" t="s">
        <v>30</v>
      </c>
      <c r="B12" s="11">
        <f>SUMPRODUCT((BDD!$C$2:$C$65385=A12)*(BDD!$A$2:$A$65385&gt;0)*(BDD!$P$2:$P$65385))</f>
        <v>0</v>
      </c>
      <c r="C12" s="9" t="e">
        <f>SUMPRODUCT((BDD!$C$2:$C$65385=A12)*(BDD!$A$2:$A$65385&gt;0)*(BDD!$P$2:$P$65385))/SUMPRODUCT((BDD!$C$2:$C$65385=A12)*(BDD!$A$2:$A$65385&gt;0))</f>
        <v>#DIV/0!</v>
      </c>
      <c r="D12" s="2" t="e">
        <f>SUMPRODUCT((BDD!$C$2:$C$65385=A12)*(BDD!$A$2:$A$65385&gt;0)*(BDD!$AA$2:$AA$65385))/SUMPRODUCT((BDD!$C$2:$C$65385=A12)*(BDD!$A$2:$A$65385&gt;0))</f>
        <v>#DIV/0!</v>
      </c>
      <c r="E12" s="6" t="e">
        <f>SUMPRODUCT((BDD!$C$2:$C$65385=A12)*(BDD!$A$2:$A$65385&gt;0)*(BDD!$AB$2:$AB$65385))/SUMPRODUCT((BDD!$C$2:$C$65385=A12)*(BDD!$A$2:$A$65385&gt;0))</f>
        <v>#DIV/0!</v>
      </c>
      <c r="F12" s="12" t="e">
        <f>SUMPRODUCT((BDD!$C$2:$C$65385=A12)*(BDD!$A$2:$A$65385&gt;0)*(BDD!$AE$2:$AE$65385))/SUMPRODUCT((BDD!$C$2:$C$65385=A12)*(BDD!$A$2:$A$65385&gt;0))</f>
        <v>#DIV/0!</v>
      </c>
      <c r="G12" s="33"/>
      <c r="H12" s="11">
        <f>SUMPRODUCT((BDD!$C$2:$C$65385=A12)*(BDD!$B$2:$B$65385=$H$2)*(BDD!$P$2:$P$65385))</f>
        <v>0</v>
      </c>
      <c r="I12" s="9" t="e">
        <f>SUMPRODUCT((BDD!$C$2:$C$65385=A12)*(BDD!$B$2:$B$65385=$H$2)*(BDD!$P$2:$P$65385))/SUMPRODUCT((BDD!$C$2:$C$65385=A12)*(BDD!$B$2:$B$65385=$H$2))</f>
        <v>#DIV/0!</v>
      </c>
      <c r="J12" s="2" t="e">
        <f>SUMPRODUCT((BDD!$C$2:$C$65385=$A12)*(BDD!$B$2:$B$65385=$H$2)*(BDD!$AA$2:$AA$65385))/SUMPRODUCT((BDD!$C$2:$C$65385=$A12)*(BDD!$B$2:$B$65385=$H$2))</f>
        <v>#DIV/0!</v>
      </c>
      <c r="K12" s="6" t="e">
        <f>SUMPRODUCT((BDD!$C$2:$C$65385=$A12)*(BDD!$B$2:$B$65385=$H$2)*(BDD!$AB$2:$AB$65385))/SUMPRODUCT((BDD!$C$2:$C$65385=$A12)*(BDD!$B$2:$B$65385=$H$2))</f>
        <v>#DIV/0!</v>
      </c>
      <c r="L12" s="19" t="e">
        <f>SUMPRODUCT((BDD!$C$2:$C$65385=$A12)*(BDD!$B$2:$B$65385=$H$2)*(BDD!$AE$2:$AE$65385))/SUMPRODUCT((BDD!$C$2:$C$65385=$A12)*(BDD!$B$2:$B$65385=$H$2))</f>
        <v>#DIV/0!</v>
      </c>
      <c r="M12" s="11">
        <f>SUMPRODUCT((BDD!$C$2:$C$65385=A12)*(BDD!$B$2:$B$65385=$M$2)*(BDD!$P$2:$P$65385))</f>
        <v>0</v>
      </c>
      <c r="N12" s="9" t="e">
        <f>SUMPRODUCT((BDD!$C$2:$C$65385=A12)*(BDD!$B$2:$B$65385=$M$2)*(BDD!$P$2:$P$65385))/SUMPRODUCT((BDD!$C$2:$C$65385=A12)*(BDD!$B$2:$B$65385=$M$2))</f>
        <v>#DIV/0!</v>
      </c>
      <c r="O12" s="2" t="e">
        <f>SUMPRODUCT((BDD!$C$2:$C$65385=$A12)*(BDD!$B$2:$B$65385=$M$2)*(BDD!$AA$2:$AA$65385))/SUMPRODUCT((BDD!$C$2:$C$65385=$A12)*(BDD!$B$2:$B$65385=$M$2))</f>
        <v>#DIV/0!</v>
      </c>
      <c r="P12" s="6" t="e">
        <f>SUMPRODUCT((BDD!$C$2:$C$65385=$A12)*(BDD!$B$2:$B$65385=$M$2)*(BDD!$AB$2:$AB$65385))/SUMPRODUCT((BDD!$C$2:$C$65385=$A12)*(BDD!$B$2:$B$65385=$M$2))</f>
        <v>#DIV/0!</v>
      </c>
      <c r="Q12" s="12" t="e">
        <f>SUMPRODUCT((BDD!$C$2:$C$65385=$A12)*(BDD!$B$2:$B$65385=$M$2)*(BDD!$AE$2:$AE$65385))/SUMPRODUCT((BDD!$C$2:$C$65385=$A12)*(BDD!$B$2:$B$65385=$M$2))</f>
        <v>#DIV/0!</v>
      </c>
      <c r="R12" s="11"/>
      <c r="S12" s="9"/>
      <c r="T12" s="4"/>
      <c r="U12" s="7"/>
      <c r="V12" s="21"/>
    </row>
    <row r="13" spans="1:22" ht="15" customHeight="1">
      <c r="A13" s="30" t="s">
        <v>31</v>
      </c>
      <c r="B13" s="11">
        <f>SUMPRODUCT((BDD!$C$2:$C$65385=A13)*(BDD!$A$2:$A$65385&gt;0)*(BDD!$P$2:$P$65385))</f>
        <v>0</v>
      </c>
      <c r="C13" s="9" t="e">
        <f>SUMPRODUCT((BDD!$C$2:$C$65385=A13)*(BDD!$A$2:$A$65385&gt;0)*(BDD!$P$2:$P$65385))/SUMPRODUCT((BDD!$C$2:$C$65385=A13)*(BDD!$A$2:$A$65385&gt;0))</f>
        <v>#DIV/0!</v>
      </c>
      <c r="D13" s="2" t="e">
        <f>SUMPRODUCT((BDD!$C$2:$C$65385=A13)*(BDD!$A$2:$A$65385&gt;0)*(BDD!$AA$2:$AA$65385))/SUMPRODUCT((BDD!$C$2:$C$65385=A13)*(BDD!$A$2:$A$65385&gt;0))</f>
        <v>#DIV/0!</v>
      </c>
      <c r="E13" s="6" t="e">
        <f>SUMPRODUCT((BDD!$C$2:$C$65385=A13)*(BDD!$A$2:$A$65385&gt;0)*(BDD!$AB$2:$AB$65385))/SUMPRODUCT((BDD!$C$2:$C$65385=A13)*(BDD!$A$2:$A$65385&gt;0))</f>
        <v>#DIV/0!</v>
      </c>
      <c r="F13" s="12" t="e">
        <f>SUMPRODUCT((BDD!$C$2:$C$65385=A13)*(BDD!$A$2:$A$65385&gt;0)*(BDD!$AE$2:$AE$65385))/SUMPRODUCT((BDD!$C$2:$C$65385=A13)*(BDD!$A$2:$A$65385&gt;0))</f>
        <v>#DIV/0!</v>
      </c>
      <c r="G13" s="33"/>
      <c r="H13" s="11">
        <f>SUMPRODUCT((BDD!$C$2:$C$65385=A13)*(BDD!$B$2:$B$65385=$H$2)*(BDD!$P$2:$P$65385))</f>
        <v>0</v>
      </c>
      <c r="I13" s="9" t="e">
        <f>SUMPRODUCT((BDD!$C$2:$C$65385=A13)*(BDD!$B$2:$B$65385=$H$2)*(BDD!$P$2:$P$65385))/SUMPRODUCT((BDD!$C$2:$C$65385=A13)*(BDD!$B$2:$B$65385=$H$2))</f>
        <v>#DIV/0!</v>
      </c>
      <c r="J13" s="2" t="e">
        <f>SUMPRODUCT((BDD!$C$2:$C$65385=$A13)*(BDD!$B$2:$B$65385=$H$2)*(BDD!$AA$2:$AA$65385))/SUMPRODUCT((BDD!$C$2:$C$65385=$A13)*(BDD!$B$2:$B$65385=$H$2))</f>
        <v>#DIV/0!</v>
      </c>
      <c r="K13" s="6" t="e">
        <f>SUMPRODUCT((BDD!$C$2:$C$65385=$A13)*(BDD!$B$2:$B$65385=$H$2)*(BDD!$AB$2:$AB$65385))/SUMPRODUCT((BDD!$C$2:$C$65385=$A13)*(BDD!$B$2:$B$65385=$H$2))</f>
        <v>#DIV/0!</v>
      </c>
      <c r="L13" s="19" t="e">
        <f>SUMPRODUCT((BDD!$C$2:$C$65385=$A13)*(BDD!$B$2:$B$65385=$H$2)*(BDD!$AE$2:$AE$65385))/SUMPRODUCT((BDD!$C$2:$C$65385=$A13)*(BDD!$B$2:$B$65385=$H$2))</f>
        <v>#DIV/0!</v>
      </c>
      <c r="M13" s="11">
        <f>SUMPRODUCT((BDD!$C$2:$C$65385=A13)*(BDD!$B$2:$B$65385=$M$2)*(BDD!$P$2:$P$65385))</f>
        <v>0</v>
      </c>
      <c r="N13" s="9" t="e">
        <f>SUMPRODUCT((BDD!$C$2:$C$65385=A13)*(BDD!$B$2:$B$65385=$M$2)*(BDD!$P$2:$P$65385))/SUMPRODUCT((BDD!$C$2:$C$65385=A13)*(BDD!$B$2:$B$65385=$M$2))</f>
        <v>#DIV/0!</v>
      </c>
      <c r="O13" s="2" t="e">
        <f>SUMPRODUCT((BDD!$C$2:$C$65385=$A13)*(BDD!$B$2:$B$65385=$M$2)*(BDD!$AA$2:$AA$65385))/SUMPRODUCT((BDD!$C$2:$C$65385=$A13)*(BDD!$B$2:$B$65385=$M$2))</f>
        <v>#DIV/0!</v>
      </c>
      <c r="P13" s="6" t="e">
        <f>SUMPRODUCT((BDD!$C$2:$C$65385=$A13)*(BDD!$B$2:$B$65385=$M$2)*(BDD!$AB$2:$AB$65385))/SUMPRODUCT((BDD!$C$2:$C$65385=$A13)*(BDD!$B$2:$B$65385=$M$2))</f>
        <v>#DIV/0!</v>
      </c>
      <c r="Q13" s="12" t="e">
        <f>SUMPRODUCT((BDD!$C$2:$C$65385=$A13)*(BDD!$B$2:$B$65385=$M$2)*(BDD!$AE$2:$AE$65385))/SUMPRODUCT((BDD!$C$2:$C$65385=$A13)*(BDD!$B$2:$B$65385=$M$2))</f>
        <v>#DIV/0!</v>
      </c>
      <c r="R13" s="11"/>
      <c r="S13" s="9"/>
      <c r="T13" s="4"/>
      <c r="U13" s="7"/>
      <c r="V13" s="21"/>
    </row>
    <row r="14" spans="1:22" ht="15" customHeight="1">
      <c r="A14" s="30" t="s">
        <v>32</v>
      </c>
      <c r="B14" s="11">
        <f>SUMPRODUCT((BDD!$C$2:$C$65385=A14)*(BDD!$A$2:$A$65385&gt;0)*(BDD!$P$2:$P$65385))</f>
        <v>0</v>
      </c>
      <c r="C14" s="9" t="e">
        <f>SUMPRODUCT((BDD!$C$2:$C$65385=A14)*(BDD!$A$2:$A$65385&gt;0)*(BDD!$P$2:$P$65385))/SUMPRODUCT((BDD!$C$2:$C$65385=A14)*(BDD!$A$2:$A$65385&gt;0))</f>
        <v>#DIV/0!</v>
      </c>
      <c r="D14" s="2" t="e">
        <f>SUMPRODUCT((BDD!$C$2:$C$65385=A14)*(BDD!$A$2:$A$65385&gt;0)*(BDD!$AA$2:$AA$65385))/SUMPRODUCT((BDD!$C$2:$C$65385=A14)*(BDD!$A$2:$A$65385&gt;0))</f>
        <v>#DIV/0!</v>
      </c>
      <c r="E14" s="6" t="e">
        <f>SUMPRODUCT((BDD!$C$2:$C$65385=A14)*(BDD!$A$2:$A$65385&gt;0)*(BDD!$AB$2:$AB$65385))/SUMPRODUCT((BDD!$C$2:$C$65385=A14)*(BDD!$A$2:$A$65385&gt;0))</f>
        <v>#DIV/0!</v>
      </c>
      <c r="F14" s="12" t="e">
        <f>SUMPRODUCT((BDD!$C$2:$C$65385=A14)*(BDD!$A$2:$A$65385&gt;0)*(BDD!$AE$2:$AE$65385))/SUMPRODUCT((BDD!$C$2:$C$65385=A14)*(BDD!$A$2:$A$65385&gt;0))</f>
        <v>#DIV/0!</v>
      </c>
      <c r="G14" s="33"/>
      <c r="H14" s="11">
        <f>SUMPRODUCT((BDD!$C$2:$C$65385=A14)*(BDD!$B$2:$B$65385=$H$2)*(BDD!$P$2:$P$65385))</f>
        <v>0</v>
      </c>
      <c r="I14" s="9" t="e">
        <f>SUMPRODUCT((BDD!$C$2:$C$65385=A14)*(BDD!$B$2:$B$65385=$H$2)*(BDD!$P$2:$P$65385))/SUMPRODUCT((BDD!$C$2:$C$65385=A14)*(BDD!$B$2:$B$65385=$H$2))</f>
        <v>#DIV/0!</v>
      </c>
      <c r="J14" s="2" t="e">
        <f>SUMPRODUCT((BDD!$C$2:$C$65385=$A14)*(BDD!$B$2:$B$65385=$H$2)*(BDD!$AA$2:$AA$65385))/SUMPRODUCT((BDD!$C$2:$C$65385=$A14)*(BDD!$B$2:$B$65385=$H$2))</f>
        <v>#DIV/0!</v>
      </c>
      <c r="K14" s="6" t="e">
        <f>SUMPRODUCT((BDD!$C$2:$C$65385=$A14)*(BDD!$B$2:$B$65385=$H$2)*(BDD!$AB$2:$AB$65385))/SUMPRODUCT((BDD!$C$2:$C$65385=$A14)*(BDD!$B$2:$B$65385=$H$2))</f>
        <v>#DIV/0!</v>
      </c>
      <c r="L14" s="19" t="e">
        <f>SUMPRODUCT((BDD!$C$2:$C$65385=$A14)*(BDD!$B$2:$B$65385=$H$2)*(BDD!$AE$2:$AE$65385))/SUMPRODUCT((BDD!$C$2:$C$65385=$A14)*(BDD!$B$2:$B$65385=$H$2))</f>
        <v>#DIV/0!</v>
      </c>
      <c r="M14" s="11">
        <f>SUMPRODUCT((BDD!$C$2:$C$65385=A14)*(BDD!$B$2:$B$65385=$M$2)*(BDD!$P$2:$P$65385))</f>
        <v>0</v>
      </c>
      <c r="N14" s="9" t="e">
        <f>SUMPRODUCT((BDD!$C$2:$C$65385=A14)*(BDD!$B$2:$B$65385=$M$2)*(BDD!$P$2:$P$65385))/SUMPRODUCT((BDD!$C$2:$C$65385=A14)*(BDD!$B$2:$B$65385=$M$2))</f>
        <v>#DIV/0!</v>
      </c>
      <c r="O14" s="2" t="e">
        <f>SUMPRODUCT((BDD!$C$2:$C$65385=$A14)*(BDD!$B$2:$B$65385=$M$2)*(BDD!$AA$2:$AA$65385))/SUMPRODUCT((BDD!$C$2:$C$65385=$A14)*(BDD!$B$2:$B$65385=$M$2))</f>
        <v>#DIV/0!</v>
      </c>
      <c r="P14" s="6" t="e">
        <f>SUMPRODUCT((BDD!$C$2:$C$65385=$A14)*(BDD!$B$2:$B$65385=$M$2)*(BDD!$AB$2:$AB$65385))/SUMPRODUCT((BDD!$C$2:$C$65385=$A14)*(BDD!$B$2:$B$65385=$M$2))</f>
        <v>#DIV/0!</v>
      </c>
      <c r="Q14" s="12" t="e">
        <f>SUMPRODUCT((BDD!$C$2:$C$65385=$A14)*(BDD!$B$2:$B$65385=$M$2)*(BDD!$AE$2:$AE$65385))/SUMPRODUCT((BDD!$C$2:$C$65385=$A14)*(BDD!$B$2:$B$65385=$M$2))</f>
        <v>#DIV/0!</v>
      </c>
      <c r="R14" s="11"/>
      <c r="S14" s="9"/>
      <c r="T14" s="4"/>
      <c r="U14" s="7"/>
      <c r="V14" s="21"/>
    </row>
    <row r="15" spans="1:22" ht="15" customHeight="1" thickBot="1">
      <c r="A15" s="31" t="s">
        <v>33</v>
      </c>
      <c r="B15" s="49">
        <f>SUMPRODUCT((BDD!$C$2:$C$65385=A15)*(BDD!$A$2:$A$65385&gt;0)*(BDD!$P$2:$P$65385))</f>
        <v>0</v>
      </c>
      <c r="C15" s="50" t="e">
        <f>SUMPRODUCT((BDD!$C$2:$C$65385=A15)*(BDD!$A$2:$A$65385&gt;0)*(BDD!$P$2:$P$65385))/SUMPRODUCT((BDD!$C$2:$C$65385=A15)*(BDD!$A$2:$A$65385&gt;0))</f>
        <v>#DIV/0!</v>
      </c>
      <c r="D15" s="51" t="e">
        <f>SUMPRODUCT((BDD!$C$2:$C$65385=A15)*(BDD!$A$2:$A$65385&gt;0)*(BDD!$AA$2:$AA$65385))/SUMPRODUCT((BDD!$C$2:$C$65385=A15)*(BDD!$A$2:$A$65385&gt;0))</f>
        <v>#DIV/0!</v>
      </c>
      <c r="E15" s="52" t="e">
        <f>SUMPRODUCT((BDD!$C$2:$C$65385=A15)*(BDD!$A$2:$A$65385&gt;0)*(BDD!$AB$2:$AB$65385))/SUMPRODUCT((BDD!$C$2:$C$65385=A15)*(BDD!$A$2:$A$65385&gt;0))</f>
        <v>#DIV/0!</v>
      </c>
      <c r="F15" s="53" t="e">
        <f>SUMPRODUCT((BDD!$C$2:$C$65385=A15)*(BDD!$A$2:$A$65385&gt;0)*(BDD!$AE$2:$AE$65385))/SUMPRODUCT((BDD!$C$2:$C$65385=A15)*(BDD!$A$2:$A$65385&gt;0))</f>
        <v>#DIV/0!</v>
      </c>
      <c r="G15" s="33"/>
      <c r="H15" s="49">
        <f>SUMPRODUCT((BDD!$C$2:$C$65385=A15)*(BDD!$B$2:$B$65385=$H$2)*(BDD!$P$2:$P$65385))</f>
        <v>0</v>
      </c>
      <c r="I15" s="50" t="e">
        <f>SUMPRODUCT((BDD!$C$2:$C$65385=A15)*(BDD!$B$2:$B$65385=$H$2)*(BDD!$P$2:$P$65385))/SUMPRODUCT((BDD!$C$2:$C$65385=A15)*(BDD!$B$2:$B$65385=$H$2))</f>
        <v>#DIV/0!</v>
      </c>
      <c r="J15" s="51" t="e">
        <f>SUMPRODUCT((BDD!$C$2:$C$65385=$A15)*(BDD!$B$2:$B$65385=$H$2)*(BDD!$AA$2:$AA$65385))/SUMPRODUCT((BDD!$C$2:$C$65385=$A15)*(BDD!$B$2:$B$65385=$H$2))</f>
        <v>#DIV/0!</v>
      </c>
      <c r="K15" s="52" t="e">
        <f>SUMPRODUCT((BDD!$C$2:$C$65385=$A15)*(BDD!$B$2:$B$65385=$H$2)*(BDD!$AB$2:$AB$65385))/SUMPRODUCT((BDD!$C$2:$C$65385=$A15)*(BDD!$B$2:$B$65385=$H$2))</f>
        <v>#DIV/0!</v>
      </c>
      <c r="L15" s="54" t="e">
        <f>SUMPRODUCT((BDD!$C$2:$C$65385=$A15)*(BDD!$B$2:$B$65385=$H$2)*(BDD!$AE$2:$AE$65385))/SUMPRODUCT((BDD!$C$2:$C$65385=$A15)*(BDD!$B$2:$B$65385=$H$2))</f>
        <v>#DIV/0!</v>
      </c>
      <c r="M15" s="49">
        <f>SUMPRODUCT((BDD!$C$2:$C$65385=A15)*(BDD!$B$2:$B$65385=$M$2)*(BDD!$P$2:$P$65385))</f>
        <v>0</v>
      </c>
      <c r="N15" s="50" t="e">
        <f>SUMPRODUCT((BDD!$C$2:$C$65385=A15)*(BDD!$B$2:$B$65385=$M$2)*(BDD!$P$2:$P$65385))/SUMPRODUCT((BDD!$C$2:$C$65385=A15)*(BDD!$B$2:$B$65385=$M$2))</f>
        <v>#DIV/0!</v>
      </c>
      <c r="O15" s="51" t="e">
        <f>SUMPRODUCT((BDD!$C$2:$C$65385=$A15)*(BDD!$B$2:$B$65385=$M$2)*(BDD!$AA$2:$AA$65385))/SUMPRODUCT((BDD!$C$2:$C$65385=$A15)*(BDD!$B$2:$B$65385=$M$2))</f>
        <v>#DIV/0!</v>
      </c>
      <c r="P15" s="52" t="e">
        <f>SUMPRODUCT((BDD!$C$2:$C$65385=$A15)*(BDD!$B$2:$B$65385=$M$2)*(BDD!$AB$2:$AB$65385))/SUMPRODUCT((BDD!$C$2:$C$65385=$A15)*(BDD!$B$2:$B$65385=$M$2))</f>
        <v>#DIV/0!</v>
      </c>
      <c r="Q15" s="53" t="e">
        <f>SUMPRODUCT((BDD!$C$2:$C$65385=$A15)*(BDD!$B$2:$B$65385=$M$2)*(BDD!$AE$2:$AE$65385))/SUMPRODUCT((BDD!$C$2:$C$65385=$A15)*(BDD!$B$2:$B$65385=$M$2))</f>
        <v>#DIV/0!</v>
      </c>
      <c r="R15" s="49"/>
      <c r="S15" s="50"/>
      <c r="T15" s="55"/>
      <c r="U15" s="56"/>
      <c r="V15" s="57"/>
    </row>
    <row r="16" spans="1:22" ht="46.5" thickTop="1" thickBot="1">
      <c r="B16" s="64" t="s">
        <v>39</v>
      </c>
      <c r="C16" s="45" t="s">
        <v>36</v>
      </c>
      <c r="D16" s="45" t="s">
        <v>61</v>
      </c>
      <c r="E16" s="45" t="s">
        <v>37</v>
      </c>
      <c r="F16" s="46" t="s">
        <v>60</v>
      </c>
      <c r="G16" s="47"/>
      <c r="H16" s="64" t="s">
        <v>39</v>
      </c>
      <c r="I16" s="45" t="s">
        <v>36</v>
      </c>
      <c r="J16" s="45" t="s">
        <v>61</v>
      </c>
      <c r="K16" s="45" t="s">
        <v>37</v>
      </c>
      <c r="L16" s="48" t="s">
        <v>60</v>
      </c>
      <c r="M16" s="64" t="s">
        <v>39</v>
      </c>
      <c r="N16" s="45" t="s">
        <v>36</v>
      </c>
      <c r="O16" s="45" t="s">
        <v>61</v>
      </c>
      <c r="P16" s="45" t="s">
        <v>37</v>
      </c>
      <c r="Q16" s="46" t="s">
        <v>60</v>
      </c>
      <c r="R16" s="64" t="s">
        <v>39</v>
      </c>
      <c r="S16" s="45" t="s">
        <v>36</v>
      </c>
      <c r="T16" s="45" t="s">
        <v>61</v>
      </c>
      <c r="U16" s="45" t="s">
        <v>37</v>
      </c>
      <c r="V16" s="46" t="s">
        <v>60</v>
      </c>
    </row>
    <row r="17" spans="1:22" ht="15" customHeight="1" thickTop="1">
      <c r="A17" s="29" t="s">
        <v>14</v>
      </c>
      <c r="B17" s="58">
        <f>SUMPRODUCT((BDD!$E$2:$E$65385=A17)*(BDD!$A$2:$A$65385&gt;0)*(BDD!$P$2:$P$65385))/SUMPRODUCT((BDD!$A$2:$A$65385&gt;0)*(BDD!$P$2:$P$65385))</f>
        <v>0.11188811188811189</v>
      </c>
      <c r="C17" s="36">
        <f>SUMPRODUCT((BDD!$E$2:$E$65385=$A17)*(BDD!$A$2:$A$65385&gt;0)*(BDD!$P$2:$P$65385))/SUMPRODUCT((BDD!$E$2:$E$65385=$A17)*(BDD!$A$2:$A$65385&gt;0))</f>
        <v>16</v>
      </c>
      <c r="D17" s="37">
        <f>SUMPRODUCT((BDD!$E$2:$E$65385=$A17)*(BDD!$A$2:$A$65385&gt;0)*(BDD!$AA$2:$AA$65385))/SUMPRODUCT((BDD!$E$2:$E$65385=$A17)*(BDD!$A$2:$A$65385&gt;0))</f>
        <v>250.66666666666666</v>
      </c>
      <c r="E17" s="38">
        <f>SUMPRODUCT((BDD!$E$2:$E$65385=$A17)*(BDD!$A$2:$A$65385&gt;0)*(BDD!$AB$2:$AB$65385))/SUMPRODUCT((BDD!$E$2:$E$65385=$A17)*(BDD!$A$2:$A$65385&gt;0))</f>
        <v>5.3969002011288458E-2</v>
      </c>
      <c r="F17" s="39">
        <f>SUMPRODUCT((BDD!$E$2:$E$65385=$A17)*(BDD!$A$2:$A$65385&gt;0)*(BDD!$AE$2:$AE$65385))/SUMPRODUCT((BDD!$E$2:$E$65385=$A17)*(BDD!$A$2:$A$65385&gt;0))</f>
        <v>310.33333333333331</v>
      </c>
      <c r="G17" s="33"/>
      <c r="H17" s="58">
        <f>SUMPRODUCT((BDD!$E$2:$E$65385=$A17)*(BDD!$B$2:$B$65385=$H$2)*(BDD!$P$2:$P$65385))/SUMPRODUCT((BDD!$B$2:$B$65385=$H$2)*(BDD!$P$2:$P$65385))</f>
        <v>0.11188811188811189</v>
      </c>
      <c r="I17" s="36">
        <f>SUMPRODUCT((BDD!$E$2:$E$65385=$A17)*(BDD!$B$2:$B$65385=$H$2)*(BDD!$P$2:$P$65385))/SUMPRODUCT((BDD!$E$2:$E$65385=$A17)*(BDD!$B$2:$B$65385=$H$2))</f>
        <v>16</v>
      </c>
      <c r="J17" s="37">
        <f>SUMPRODUCT((BDD!$E$2:$E$65385=$A17)*(BDD!$B$2:$B$65385=$H$2)*(BDD!$AA$2:$AA$65385))/SUMPRODUCT((BDD!$E$2:$E$65385=$A17)*(BDD!$B$2:$B$65385=$H$2))</f>
        <v>250.66666666666666</v>
      </c>
      <c r="K17" s="38">
        <f>SUMPRODUCT((BDD!$E$2:$E$65385=$A17)*(BDD!$B$2:$B$65385=$H$2)*(BDD!$AB$2:$AB$65385))/SUMPRODUCT((BDD!$E$2:$E$65385=$A17)*(BDD!$B$2:$B$65385=$H$2))</f>
        <v>5.3969002011288458E-2</v>
      </c>
      <c r="L17" s="40">
        <f>SUMPRODUCT((BDD!$E$2:$E$65385=$A17)*(BDD!$B$2:$B$65385=$H$2)*(BDD!$AE$2:$AE$65385))/SUMPRODUCT((BDD!$E$2:$E$65385=$A17)*(BDD!$B$2:$B$65385=$H$2))</f>
        <v>310.33333333333331</v>
      </c>
      <c r="M17" s="58" t="e">
        <f>SUMPRODUCT((BDD!$E$2:$E$65385=$A17)*(BDD!$B$2:$B$65385=$M$2)*(BDD!$P$2:$P$65385))/SUMPRODUCT((BDD!$B$2:$B$65385=$M$2)*(BDD!$P$2:$P$65385))</f>
        <v>#DIV/0!</v>
      </c>
      <c r="N17" s="36" t="e">
        <f>SUMPRODUCT((BDD!$E$2:$E$65385=$A17)*(BDD!$B$2:$B$65385=$M$2)*(BDD!$P$2:$P$65385))/SUMPRODUCT((BDD!$E$2:$E$65385=$A17)*(BDD!$B$2:$B$65385=$M$2))</f>
        <v>#DIV/0!</v>
      </c>
      <c r="O17" s="37" t="e">
        <f>SUMPRODUCT((BDD!$E$2:$E$65385=$A17)*(BDD!$B$2:$B$65385=$M$2)*(BDD!$AA$2:$AA$65385))/SUMPRODUCT((BDD!$E$2:$E$65385=$A17)*(BDD!$B$2:$B$65385=$M$2))</f>
        <v>#DIV/0!</v>
      </c>
      <c r="P17" s="38" t="e">
        <f>SUMPRODUCT((BDD!$E$2:$E$65385=$A17)*(BDD!$B$2:$B$65385=$M$2)*(BDD!$AB$2:$AB$65385))/SUMPRODUCT((BDD!$E$2:$E$65385=$A17)*(BDD!$B$2:$B$65385=$M$2))</f>
        <v>#DIV/0!</v>
      </c>
      <c r="Q17" s="39" t="e">
        <f>SUMPRODUCT((BDD!$E$2:$E$65385=$A17)*(BDD!$B$2:$B$65385=$M$2)*(BDD!$AE$2:$AE$65385))/SUMPRODUCT((BDD!$E$2:$E$65385=$A17)*(BDD!$B$2:$B$65385=$M$2))</f>
        <v>#DIV/0!</v>
      </c>
      <c r="R17" s="59"/>
      <c r="S17" s="60"/>
      <c r="T17" s="61"/>
      <c r="U17" s="62"/>
      <c r="V17" s="63"/>
    </row>
    <row r="18" spans="1:22" ht="15" customHeight="1">
      <c r="A18" s="30" t="s">
        <v>15</v>
      </c>
      <c r="B18" s="13">
        <f>SUMPRODUCT((BDD!$E$2:$E$65385=A18)*(BDD!$A$2:$A$65385&gt;0)*(BDD!$P$2:$P$65385))/SUMPRODUCT((BDD!$A$2:$A$65385&gt;0)*(BDD!$P$2:$P$65385))</f>
        <v>0.11888111888111888</v>
      </c>
      <c r="C18" s="9">
        <f>SUMPRODUCT((BDD!$E$2:$E$65385=$A18)*(BDD!$A$2:$A$65385&gt;0)*(BDD!$P$2:$P$65385))/SUMPRODUCT((BDD!$E$2:$E$65385=$A18)*(BDD!$A$2:$A$65385&gt;0))</f>
        <v>17</v>
      </c>
      <c r="D18" s="2">
        <f>SUMPRODUCT((BDD!$E$2:$E$65385=$A18)*(BDD!$A$2:$A$65385&gt;0)*(BDD!$AA$2:$AA$65385))/SUMPRODUCT((BDD!$E$2:$E$65385=$A18)*(BDD!$A$2:$A$65385&gt;0))</f>
        <v>226</v>
      </c>
      <c r="E18" s="6">
        <f>SUMPRODUCT((BDD!$E$2:$E$65385=$A18)*(BDD!$A$2:$A$65385&gt;0)*(BDD!$AB$2:$AB$65385))/SUMPRODUCT((BDD!$E$2:$E$65385=$A18)*(BDD!$A$2:$A$65385&gt;0))</f>
        <v>6.3361879666227486E-2</v>
      </c>
      <c r="F18" s="12">
        <f>SUMPRODUCT((BDD!$E$2:$E$65385=$A18)*(BDD!$A$2:$A$65385&gt;0)*(BDD!$AE$2:$AE$65385))/SUMPRODUCT((BDD!$E$2:$E$65385=$A18)*(BDD!$A$2:$A$65385&gt;0))</f>
        <v>253</v>
      </c>
      <c r="G18" s="33"/>
      <c r="H18" s="13">
        <f>SUMPRODUCT((BDD!$E$2:$E$65385=$A18)*(BDD!$B$2:$B$65385=$H$2)*(BDD!$P$2:$P$65385))/SUMPRODUCT((BDD!$B$2:$B$65385=$H$2)*(BDD!$P$2:$P$65385))</f>
        <v>0.11888111888111888</v>
      </c>
      <c r="I18" s="9">
        <f>SUMPRODUCT((BDD!$E$2:$E$65385=$A18)*(BDD!$B$2:$B$65385=$H$2)*(BDD!$P$2:$P$65385))/SUMPRODUCT((BDD!$E$2:$E$65385=$A18)*(BDD!$B$2:$B$65385=$H$2))</f>
        <v>17</v>
      </c>
      <c r="J18" s="2">
        <f>SUMPRODUCT((BDD!$E$2:$E$65385=$A18)*(BDD!$B$2:$B$65385=$H$2)*(BDD!$AA$2:$AA$65385))/SUMPRODUCT((BDD!$E$2:$E$65385=$A18)*(BDD!$B$2:$B$65385=$H$2))</f>
        <v>226</v>
      </c>
      <c r="K18" s="6">
        <f>SUMPRODUCT((BDD!$E$2:$E$65385=$A18)*(BDD!$B$2:$B$65385=$H$2)*(BDD!$AB$2:$AB$65385))/SUMPRODUCT((BDD!$E$2:$E$65385=$A18)*(BDD!$B$2:$B$65385=$H$2))</f>
        <v>6.3361879666227486E-2</v>
      </c>
      <c r="L18" s="19">
        <f>SUMPRODUCT((BDD!$E$2:$E$65385=$A18)*(BDD!$B$2:$B$65385=$H$2)*(BDD!$AE$2:$AE$65385))/SUMPRODUCT((BDD!$E$2:$E$65385=$A18)*(BDD!$B$2:$B$65385=$H$2))</f>
        <v>253</v>
      </c>
      <c r="M18" s="13" t="e">
        <f>SUMPRODUCT((BDD!$E$2:$E$65385=$A18)*(BDD!$B$2:$B$65385=$M$2)*(BDD!$P$2:$P$65385))/SUMPRODUCT((BDD!$B$2:$B$65385=$M$2)*(BDD!$P$2:$P$65385))</f>
        <v>#DIV/0!</v>
      </c>
      <c r="N18" s="9" t="e">
        <f>SUMPRODUCT((BDD!$E$2:$E$65385=$A18)*(BDD!$B$2:$B$65385=$M$2)*(BDD!$P$2:$P$65385))/SUMPRODUCT((BDD!$E$2:$E$65385=$A18)*(BDD!$B$2:$B$65385=$M$2))</f>
        <v>#DIV/0!</v>
      </c>
      <c r="O18" s="2" t="e">
        <f>SUMPRODUCT((BDD!$E$2:$E$65385=$A18)*(BDD!$B$2:$B$65385=$M$2)*(BDD!$AA$2:$AA$65385))/SUMPRODUCT((BDD!$E$2:$E$65385=$A18)*(BDD!$B$2:$B$65385=$M$2))</f>
        <v>#DIV/0!</v>
      </c>
      <c r="P18" s="6" t="e">
        <f>SUMPRODUCT((BDD!$E$2:$E$65385=$A18)*(BDD!$B$2:$B$65385=$M$2)*(BDD!$AB$2:$AB$65385))/SUMPRODUCT((BDD!$E$2:$E$65385=$A18)*(BDD!$B$2:$B$65385=$M$2))</f>
        <v>#DIV/0!</v>
      </c>
      <c r="Q18" s="12" t="e">
        <f>SUMPRODUCT((BDD!$E$2:$E$65385=$A18)*(BDD!$B$2:$B$65385=$M$2)*(BDD!$AE$2:$AE$65385))/SUMPRODUCT((BDD!$E$2:$E$65385=$A18)*(BDD!$B$2:$B$65385=$M$2))</f>
        <v>#DIV/0!</v>
      </c>
      <c r="R18" s="22"/>
      <c r="S18" s="10"/>
      <c r="T18" s="5"/>
      <c r="U18" s="8"/>
      <c r="V18" s="23"/>
    </row>
    <row r="19" spans="1:22" ht="15" customHeight="1">
      <c r="A19" s="30" t="s">
        <v>16</v>
      </c>
      <c r="B19" s="13">
        <f>SUMPRODUCT((BDD!$E$2:$E$65385=A19)*(BDD!$A$2:$A$65385&gt;0)*(BDD!$P$2:$P$65385))/SUMPRODUCT((BDD!$A$2:$A$65385&gt;0)*(BDD!$P$2:$P$65385))</f>
        <v>0.1351981351981352</v>
      </c>
      <c r="C19" s="9">
        <f>SUMPRODUCT((BDD!$E$2:$E$65385=$A19)*(BDD!$A$2:$A$65385&gt;0)*(BDD!$P$2:$P$65385))/SUMPRODUCT((BDD!$E$2:$E$65385=$A19)*(BDD!$A$2:$A$65385&gt;0))</f>
        <v>14.5</v>
      </c>
      <c r="D19" s="2">
        <f>SUMPRODUCT((BDD!$E$2:$E$65385=$A19)*(BDD!$A$2:$A$65385&gt;0)*(BDD!$AA$2:$AA$65385))/SUMPRODUCT((BDD!$E$2:$E$65385=$A19)*(BDD!$A$2:$A$65385&gt;0))</f>
        <v>230.75</v>
      </c>
      <c r="E19" s="6">
        <f>SUMPRODUCT((BDD!$E$2:$E$65385=$A19)*(BDD!$A$2:$A$65385&gt;0)*(BDD!$AB$2:$AB$65385))/SUMPRODUCT((BDD!$E$2:$E$65385=$A19)*(BDD!$A$2:$A$65385&gt;0))</f>
        <v>5.1534710741631906E-2</v>
      </c>
      <c r="F19" s="12">
        <f>SUMPRODUCT((BDD!$E$2:$E$65385=$A19)*(BDD!$A$2:$A$65385&gt;0)*(BDD!$AE$2:$AE$65385))/SUMPRODUCT((BDD!$E$2:$E$65385=$A19)*(BDD!$A$2:$A$65385&gt;0))</f>
        <v>268.5</v>
      </c>
      <c r="G19" s="33"/>
      <c r="H19" s="13">
        <f>SUMPRODUCT((BDD!$E$2:$E$65385=$A19)*(BDD!$B$2:$B$65385=$H$2)*(BDD!$P$2:$P$65385))/SUMPRODUCT((BDD!$B$2:$B$65385=$H$2)*(BDD!$P$2:$P$65385))</f>
        <v>0.1351981351981352</v>
      </c>
      <c r="I19" s="9">
        <f>SUMPRODUCT((BDD!$E$2:$E$65385=$A19)*(BDD!$B$2:$B$65385=$H$2)*(BDD!$P$2:$P$65385))/SUMPRODUCT((BDD!$E$2:$E$65385=$A19)*(BDD!$B$2:$B$65385=$H$2))</f>
        <v>14.5</v>
      </c>
      <c r="J19" s="2">
        <f>SUMPRODUCT((BDD!$E$2:$E$65385=$A19)*(BDD!$B$2:$B$65385=$H$2)*(BDD!$AA$2:$AA$65385))/SUMPRODUCT((BDD!$E$2:$E$65385=$A19)*(BDD!$B$2:$B$65385=$H$2))</f>
        <v>230.75</v>
      </c>
      <c r="K19" s="6">
        <f>SUMPRODUCT((BDD!$E$2:$E$65385=$A19)*(BDD!$B$2:$B$65385=$H$2)*(BDD!$AB$2:$AB$65385))/SUMPRODUCT((BDD!$E$2:$E$65385=$A19)*(BDD!$B$2:$B$65385=$H$2))</f>
        <v>5.1534710741631906E-2</v>
      </c>
      <c r="L19" s="19">
        <f>SUMPRODUCT((BDD!$E$2:$E$65385=$A19)*(BDD!$B$2:$B$65385=$H$2)*(BDD!$AE$2:$AE$65385))/SUMPRODUCT((BDD!$E$2:$E$65385=$A19)*(BDD!$B$2:$B$65385=$H$2))</f>
        <v>268.5</v>
      </c>
      <c r="M19" s="13" t="e">
        <f>SUMPRODUCT((BDD!$E$2:$E$65385=$A19)*(BDD!$B$2:$B$65385=$M$2)*(BDD!$P$2:$P$65385))/SUMPRODUCT((BDD!$B$2:$B$65385=$M$2)*(BDD!$P$2:$P$65385))</f>
        <v>#DIV/0!</v>
      </c>
      <c r="N19" s="9" t="e">
        <f>SUMPRODUCT((BDD!$E$2:$E$65385=$A19)*(BDD!$B$2:$B$65385=$M$2)*(BDD!$P$2:$P$65385))/SUMPRODUCT((BDD!$E$2:$E$65385=$A19)*(BDD!$B$2:$B$65385=$M$2))</f>
        <v>#DIV/0!</v>
      </c>
      <c r="O19" s="2" t="e">
        <f>SUMPRODUCT((BDD!$E$2:$E$65385=$A19)*(BDD!$B$2:$B$65385=$M$2)*(BDD!$AA$2:$AA$65385))/SUMPRODUCT((BDD!$E$2:$E$65385=$A19)*(BDD!$B$2:$B$65385=$M$2))</f>
        <v>#DIV/0!</v>
      </c>
      <c r="P19" s="6" t="e">
        <f>SUMPRODUCT((BDD!$E$2:$E$65385=$A19)*(BDD!$B$2:$B$65385=$M$2)*(BDD!$AB$2:$AB$65385))/SUMPRODUCT((BDD!$E$2:$E$65385=$A19)*(BDD!$B$2:$B$65385=$M$2))</f>
        <v>#DIV/0!</v>
      </c>
      <c r="Q19" s="12" t="e">
        <f>SUMPRODUCT((BDD!$E$2:$E$65385=$A19)*(BDD!$B$2:$B$65385=$M$2)*(BDD!$AE$2:$AE$65385))/SUMPRODUCT((BDD!$E$2:$E$65385=$A19)*(BDD!$B$2:$B$65385=$M$2))</f>
        <v>#DIV/0!</v>
      </c>
      <c r="R19" s="22"/>
      <c r="S19" s="10"/>
      <c r="T19" s="5"/>
      <c r="U19" s="8"/>
      <c r="V19" s="23"/>
    </row>
    <row r="20" spans="1:22" ht="15" customHeight="1">
      <c r="A20" s="30" t="s">
        <v>17</v>
      </c>
      <c r="B20" s="13">
        <f>SUMPRODUCT((BDD!$E$2:$E$65385=A20)*(BDD!$A$2:$A$65385&gt;0)*(BDD!$P$2:$P$65385))/SUMPRODUCT((BDD!$A$2:$A$65385&gt;0)*(BDD!$P$2:$P$65385))</f>
        <v>0.14452214452214451</v>
      </c>
      <c r="C20" s="9">
        <f>SUMPRODUCT((BDD!$E$2:$E$65385=$A20)*(BDD!$A$2:$A$65385&gt;0)*(BDD!$P$2:$P$65385))/SUMPRODUCT((BDD!$E$2:$E$65385=$A20)*(BDD!$A$2:$A$65385&gt;0))</f>
        <v>15.5</v>
      </c>
      <c r="D20" s="2">
        <f>SUMPRODUCT((BDD!$E$2:$E$65385=$A20)*(BDD!$A$2:$A$65385&gt;0)*(BDD!$AA$2:$AA$65385))/SUMPRODUCT((BDD!$E$2:$E$65385=$A20)*(BDD!$A$2:$A$65385&gt;0))</f>
        <v>234.5</v>
      </c>
      <c r="E20" s="6">
        <f>SUMPRODUCT((BDD!$E$2:$E$65385=$A20)*(BDD!$A$2:$A$65385&gt;0)*(BDD!$AB$2:$AB$65385))/SUMPRODUCT((BDD!$E$2:$E$65385=$A20)*(BDD!$A$2:$A$65385&gt;0))</f>
        <v>5.3717415522494774E-2</v>
      </c>
      <c r="F20" s="12">
        <f>SUMPRODUCT((BDD!$E$2:$E$65385=$A20)*(BDD!$A$2:$A$65385&gt;0)*(BDD!$AE$2:$AE$65385))/SUMPRODUCT((BDD!$E$2:$E$65385=$A20)*(BDD!$A$2:$A$65385&gt;0))</f>
        <v>251.25</v>
      </c>
      <c r="G20" s="33"/>
      <c r="H20" s="13">
        <f>SUMPRODUCT((BDD!$E$2:$E$65385=$A20)*(BDD!$B$2:$B$65385=$H$2)*(BDD!$P$2:$P$65385))/SUMPRODUCT((BDD!$B$2:$B$65385=$H$2)*(BDD!$P$2:$P$65385))</f>
        <v>0.14452214452214451</v>
      </c>
      <c r="I20" s="9">
        <f>SUMPRODUCT((BDD!$E$2:$E$65385=$A20)*(BDD!$B$2:$B$65385=$H$2)*(BDD!$P$2:$P$65385))/SUMPRODUCT((BDD!$E$2:$E$65385=$A20)*(BDD!$B$2:$B$65385=$H$2))</f>
        <v>15.5</v>
      </c>
      <c r="J20" s="2">
        <f>SUMPRODUCT((BDD!$E$2:$E$65385=$A20)*(BDD!$B$2:$B$65385=$H$2)*(BDD!$AA$2:$AA$65385))/SUMPRODUCT((BDD!$E$2:$E$65385=$A20)*(BDD!$B$2:$B$65385=$H$2))</f>
        <v>234.5</v>
      </c>
      <c r="K20" s="6">
        <f>SUMPRODUCT((BDD!$E$2:$E$65385=$A20)*(BDD!$B$2:$B$65385=$H$2)*(BDD!$AB$2:$AB$65385))/SUMPRODUCT((BDD!$E$2:$E$65385=$A20)*(BDD!$B$2:$B$65385=$H$2))</f>
        <v>5.3717415522494774E-2</v>
      </c>
      <c r="L20" s="19">
        <f>SUMPRODUCT((BDD!$E$2:$E$65385=$A20)*(BDD!$B$2:$B$65385=$H$2)*(BDD!$AE$2:$AE$65385))/SUMPRODUCT((BDD!$E$2:$E$65385=$A20)*(BDD!$B$2:$B$65385=$H$2))</f>
        <v>251.25</v>
      </c>
      <c r="M20" s="13" t="e">
        <f>SUMPRODUCT((BDD!$E$2:$E$65385=$A20)*(BDD!$B$2:$B$65385=$M$2)*(BDD!$P$2:$P$65385))/SUMPRODUCT((BDD!$B$2:$B$65385=$M$2)*(BDD!$P$2:$P$65385))</f>
        <v>#DIV/0!</v>
      </c>
      <c r="N20" s="9" t="e">
        <f>SUMPRODUCT((BDD!$E$2:$E$65385=$A20)*(BDD!$B$2:$B$65385=$M$2)*(BDD!$P$2:$P$65385))/SUMPRODUCT((BDD!$E$2:$E$65385=$A20)*(BDD!$B$2:$B$65385=$M$2))</f>
        <v>#DIV/0!</v>
      </c>
      <c r="O20" s="2" t="e">
        <f>SUMPRODUCT((BDD!$E$2:$E$65385=$A20)*(BDD!$B$2:$B$65385=$M$2)*(BDD!$AA$2:$AA$65385))/SUMPRODUCT((BDD!$E$2:$E$65385=$A20)*(BDD!$B$2:$B$65385=$M$2))</f>
        <v>#DIV/0!</v>
      </c>
      <c r="P20" s="6" t="e">
        <f>SUMPRODUCT((BDD!$E$2:$E$65385=$A20)*(BDD!$B$2:$B$65385=$M$2)*(BDD!$AB$2:$AB$65385))/SUMPRODUCT((BDD!$E$2:$E$65385=$A20)*(BDD!$B$2:$B$65385=$M$2))</f>
        <v>#DIV/0!</v>
      </c>
      <c r="Q20" s="12" t="e">
        <f>SUMPRODUCT((BDD!$E$2:$E$65385=$A20)*(BDD!$B$2:$B$65385=$M$2)*(BDD!$AE$2:$AE$65385))/SUMPRODUCT((BDD!$E$2:$E$65385=$A20)*(BDD!$B$2:$B$65385=$M$2))</f>
        <v>#DIV/0!</v>
      </c>
      <c r="R20" s="22"/>
      <c r="S20" s="10"/>
      <c r="T20" s="5"/>
      <c r="U20" s="8"/>
      <c r="V20" s="23"/>
    </row>
    <row r="21" spans="1:22" ht="15" customHeight="1">
      <c r="A21" s="30" t="s">
        <v>18</v>
      </c>
      <c r="B21" s="13">
        <f>SUMPRODUCT((BDD!$E$2:$E$65385=A21)*(BDD!$A$2:$A$65385&gt;0)*(BDD!$P$2:$P$65385))/SUMPRODUCT((BDD!$A$2:$A$65385&gt;0)*(BDD!$P$2:$P$65385))</f>
        <v>0.15384615384615385</v>
      </c>
      <c r="C21" s="9">
        <f>SUMPRODUCT((BDD!$E$2:$E$65385=$A21)*(BDD!$A$2:$A$65385&gt;0)*(BDD!$P$2:$P$65385))/SUMPRODUCT((BDD!$E$2:$E$65385=$A21)*(BDD!$A$2:$A$65385&gt;0))</f>
        <v>16.5</v>
      </c>
      <c r="D21" s="2">
        <f>SUMPRODUCT((BDD!$E$2:$E$65385=$A21)*(BDD!$A$2:$A$65385&gt;0)*(BDD!$AA$2:$AA$65385))/SUMPRODUCT((BDD!$E$2:$E$65385=$A21)*(BDD!$A$2:$A$65385&gt;0))</f>
        <v>251.5</v>
      </c>
      <c r="E21" s="6">
        <f>SUMPRODUCT((BDD!$E$2:$E$65385=$A21)*(BDD!$A$2:$A$65385&gt;0)*(BDD!$AB$2:$AB$65385))/SUMPRODUCT((BDD!$E$2:$E$65385=$A21)*(BDD!$A$2:$A$65385&gt;0))</f>
        <v>5.1600073018802581E-2</v>
      </c>
      <c r="F21" s="12">
        <f>SUMPRODUCT((BDD!$E$2:$E$65385=$A21)*(BDD!$A$2:$A$65385&gt;0)*(BDD!$AE$2:$AE$65385))/SUMPRODUCT((BDD!$E$2:$E$65385=$A21)*(BDD!$A$2:$A$65385&gt;0))</f>
        <v>301.25</v>
      </c>
      <c r="G21" s="33"/>
      <c r="H21" s="13">
        <f>SUMPRODUCT((BDD!$E$2:$E$65385=$A21)*(BDD!$B$2:$B$65385=$H$2)*(BDD!$P$2:$P$65385))/SUMPRODUCT((BDD!$B$2:$B$65385=$H$2)*(BDD!$P$2:$P$65385))</f>
        <v>0.15384615384615385</v>
      </c>
      <c r="I21" s="9">
        <f>SUMPRODUCT((BDD!$E$2:$E$65385=$A21)*(BDD!$B$2:$B$65385=$H$2)*(BDD!$P$2:$P$65385))/SUMPRODUCT((BDD!$E$2:$E$65385=$A21)*(BDD!$B$2:$B$65385=$H$2))</f>
        <v>16.5</v>
      </c>
      <c r="J21" s="2">
        <f>SUMPRODUCT((BDD!$E$2:$E$65385=$A21)*(BDD!$B$2:$B$65385=$H$2)*(BDD!$AA$2:$AA$65385))/SUMPRODUCT((BDD!$E$2:$E$65385=$A21)*(BDD!$B$2:$B$65385=$H$2))</f>
        <v>251.5</v>
      </c>
      <c r="K21" s="6">
        <f>SUMPRODUCT((BDD!$E$2:$E$65385=$A21)*(BDD!$B$2:$B$65385=$H$2)*(BDD!$AB$2:$AB$65385))/SUMPRODUCT((BDD!$E$2:$E$65385=$A21)*(BDD!$B$2:$B$65385=$H$2))</f>
        <v>5.1600073018802581E-2</v>
      </c>
      <c r="L21" s="19">
        <f>SUMPRODUCT((BDD!$E$2:$E$65385=$A21)*(BDD!$B$2:$B$65385=$H$2)*(BDD!$AE$2:$AE$65385))/SUMPRODUCT((BDD!$E$2:$E$65385=$A21)*(BDD!$B$2:$B$65385=$H$2))</f>
        <v>301.25</v>
      </c>
      <c r="M21" s="13" t="e">
        <f>SUMPRODUCT((BDD!$E$2:$E$65385=$A21)*(BDD!$B$2:$B$65385=$M$2)*(BDD!$P$2:$P$65385))/SUMPRODUCT((BDD!$B$2:$B$65385=$M$2)*(BDD!$P$2:$P$65385))</f>
        <v>#DIV/0!</v>
      </c>
      <c r="N21" s="9" t="e">
        <f>SUMPRODUCT((BDD!$E$2:$E$65385=$A21)*(BDD!$B$2:$B$65385=$M$2)*(BDD!$P$2:$P$65385))/SUMPRODUCT((BDD!$E$2:$E$65385=$A21)*(BDD!$B$2:$B$65385=$M$2))</f>
        <v>#DIV/0!</v>
      </c>
      <c r="O21" s="2" t="e">
        <f>SUMPRODUCT((BDD!$E$2:$E$65385=$A21)*(BDD!$B$2:$B$65385=$M$2)*(BDD!$AA$2:$AA$65385))/SUMPRODUCT((BDD!$E$2:$E$65385=$A21)*(BDD!$B$2:$B$65385=$M$2))</f>
        <v>#DIV/0!</v>
      </c>
      <c r="P21" s="6" t="e">
        <f>SUMPRODUCT((BDD!$E$2:$E$65385=$A21)*(BDD!$B$2:$B$65385=$M$2)*(BDD!$AB$2:$AB$65385))/SUMPRODUCT((BDD!$E$2:$E$65385=$A21)*(BDD!$B$2:$B$65385=$M$2))</f>
        <v>#DIV/0!</v>
      </c>
      <c r="Q21" s="12" t="e">
        <f>SUMPRODUCT((BDD!$E$2:$E$65385=$A21)*(BDD!$B$2:$B$65385=$M$2)*(BDD!$AE$2:$AE$65385))/SUMPRODUCT((BDD!$E$2:$E$65385=$A21)*(BDD!$B$2:$B$65385=$M$2))</f>
        <v>#DIV/0!</v>
      </c>
      <c r="R21" s="22"/>
      <c r="S21" s="10"/>
      <c r="T21" s="5"/>
      <c r="U21" s="8"/>
      <c r="V21" s="23"/>
    </row>
    <row r="22" spans="1:22" ht="15" customHeight="1" thickBot="1">
      <c r="A22" s="31" t="s">
        <v>19</v>
      </c>
      <c r="B22" s="14">
        <f>SUMPRODUCT((BDD!$E$2:$E$65385=A22)*(BDD!$A$2:$A$65385&gt;0)*(BDD!$P$2:$P$65385))/SUMPRODUCT((BDD!$A$2:$A$65385&gt;0)*(BDD!$P$2:$P$65385))</f>
        <v>0.16317016317016317</v>
      </c>
      <c r="C22" s="15">
        <f>SUMPRODUCT((BDD!$E$2:$E$65385=$A22)*(BDD!$A$2:$A$65385&gt;0)*(BDD!$P$2:$P$65385))/SUMPRODUCT((BDD!$E$2:$E$65385=$A22)*(BDD!$A$2:$A$65385&gt;0))</f>
        <v>17.5</v>
      </c>
      <c r="D22" s="16">
        <f>SUMPRODUCT((BDD!$E$2:$E$65385=$A22)*(BDD!$A$2:$A$65385&gt;0)*(BDD!$AA$2:$AA$65385))/SUMPRODUCT((BDD!$E$2:$E$65385=$A22)*(BDD!$A$2:$A$65385&gt;0))</f>
        <v>250.25</v>
      </c>
      <c r="E22" s="17">
        <f>SUMPRODUCT((BDD!$E$2:$E$65385=$A22)*(BDD!$A$2:$A$65385&gt;0)*(BDD!$AB$2:$AB$65385))/SUMPRODUCT((BDD!$E$2:$E$65385=$A22)*(BDD!$A$2:$A$65385&gt;0))</f>
        <v>5.7307681549848277E-2</v>
      </c>
      <c r="F22" s="18">
        <f>SUMPRODUCT((BDD!$E$2:$E$65385=$A22)*(BDD!$A$2:$A$65385&gt;0)*(BDD!$AE$2:$AE$65385))/SUMPRODUCT((BDD!$E$2:$E$65385=$A22)*(BDD!$A$2:$A$65385&gt;0))</f>
        <v>309.75</v>
      </c>
      <c r="G22" s="34"/>
      <c r="H22" s="14">
        <f>SUMPRODUCT((BDD!$E$2:$E$65385=$A22)*(BDD!$B$2:$B$65385=$H$2)*(BDD!$P$2:$P$65385))/SUMPRODUCT((BDD!$B$2:$B$65385=$H$2)*(BDD!$P$2:$P$65385))</f>
        <v>0.16317016317016317</v>
      </c>
      <c r="I22" s="15">
        <f>SUMPRODUCT((BDD!$E$2:$E$65385=$A22)*(BDD!$B$2:$B$65385=$H$2)*(BDD!$P$2:$P$65385))/SUMPRODUCT((BDD!$E$2:$E$65385=$A22)*(BDD!$B$2:$B$65385=$H$2))</f>
        <v>17.5</v>
      </c>
      <c r="J22" s="16">
        <f>SUMPRODUCT((BDD!$E$2:$E$65385=$A22)*(BDD!$B$2:$B$65385=$H$2)*(BDD!$AA$2:$AA$65385))/SUMPRODUCT((BDD!$E$2:$E$65385=$A22)*(BDD!$B$2:$B$65385=$H$2))</f>
        <v>250.25</v>
      </c>
      <c r="K22" s="17">
        <f>SUMPRODUCT((BDD!$E$2:$E$65385=$A22)*(BDD!$B$2:$B$65385=$H$2)*(BDD!$AB$2:$AB$65385))/SUMPRODUCT((BDD!$E$2:$E$65385=$A22)*(BDD!$B$2:$B$65385=$H$2))</f>
        <v>5.7307681549848277E-2</v>
      </c>
      <c r="L22" s="20">
        <f>SUMPRODUCT((BDD!$E$2:$E$65385=$A22)*(BDD!$B$2:$B$65385=$H$2)*(BDD!$AE$2:$AE$65385))/SUMPRODUCT((BDD!$E$2:$E$65385=$A22)*(BDD!$B$2:$B$65385=$H$2))</f>
        <v>309.75</v>
      </c>
      <c r="M22" s="14" t="e">
        <f>SUMPRODUCT((BDD!$E$2:$E$65385=$A22)*(BDD!$B$2:$B$65385=$M$2)*(BDD!$P$2:$P$65385))/SUMPRODUCT((BDD!$B$2:$B$65385=$M$2)*(BDD!$P$2:$P$65385))</f>
        <v>#DIV/0!</v>
      </c>
      <c r="N22" s="15" t="e">
        <f>SUMPRODUCT((BDD!$E$2:$E$65385=$A22)*(BDD!$B$2:$B$65385=$M$2)*(BDD!$P$2:$P$65385))/SUMPRODUCT((BDD!$E$2:$E$65385=$A22)*(BDD!$B$2:$B$65385=$M$2))</f>
        <v>#DIV/0!</v>
      </c>
      <c r="O22" s="16" t="e">
        <f>SUMPRODUCT((BDD!$E$2:$E$65385=$A22)*(BDD!$B$2:$B$65385=$M$2)*(BDD!$AA$2:$AA$65385))/SUMPRODUCT((BDD!$E$2:$E$65385=$A22)*(BDD!$B$2:$B$65385=$M$2))</f>
        <v>#DIV/0!</v>
      </c>
      <c r="P22" s="17" t="e">
        <f>SUMPRODUCT((BDD!$E$2:$E$65385=$A22)*(BDD!$B$2:$B$65385=$M$2)*(BDD!$AB$2:$AB$65385))/SUMPRODUCT((BDD!$E$2:$E$65385=$A22)*(BDD!$B$2:$B$65385=$M$2))</f>
        <v>#DIV/0!</v>
      </c>
      <c r="Q22" s="18" t="e">
        <f>SUMPRODUCT((BDD!$E$2:$E$65385=$A22)*(BDD!$B$2:$B$65385=$M$2)*(BDD!$AE$2:$AE$65385))/SUMPRODUCT((BDD!$E$2:$E$65385=$A22)*(BDD!$B$2:$B$65385=$M$2))</f>
        <v>#DIV/0!</v>
      </c>
      <c r="R22" s="24"/>
      <c r="S22" s="25"/>
      <c r="T22" s="26"/>
      <c r="U22" s="27"/>
      <c r="V22" s="28"/>
    </row>
    <row r="23" spans="1:22" ht="17.25" thickTop="1" thickBot="1">
      <c r="B23" s="65">
        <f>SUM(B17:B22)</f>
        <v>0.82750582750582757</v>
      </c>
      <c r="C23" s="66">
        <f>SUMPRODUCT((BDD!$A$2:$A$65385&gt;0)*(BDD!$P$2:$P$65385))/SUMPRODUCT((BDD!$A$2:$A$65385&gt;0)*(BDD!$B$2:$B$65385&gt;0))</f>
        <v>16.5</v>
      </c>
      <c r="D23" s="67">
        <f>SUMPRODUCT((BDD!$A$2:$A$65385&gt;0)*(BDD!$AA$2:$AA$65385))/SUMPRODUCT((BDD!$A$2:$A$65385&gt;0)*(BDD!$B$2:$B$65385&gt;0))</f>
        <v>240.96153846153845</v>
      </c>
      <c r="E23" s="68">
        <f>SUMPRODUCT((BDD!$E$2:$E$65385&gt;0)*(BDD!$A$2:$A$65385&gt;0)*(BDD!$AB$2:$AB$65385))/SUMPRODUCT((BDD!$E$2:$E$65385&gt;0)*(BDD!$A$2:$A$65385&gt;0))</f>
        <v>5.6561019650644161E-2</v>
      </c>
      <c r="F23" s="69">
        <f>SUMPRODUCT((BDD!$E$2:$E$65385&gt;0)*(BDD!$A$2:$A$65385&gt;0)*(BDD!$AE$2:$AE$65385))/SUMPRODUCT((BDD!$E$2:$E$65385&gt;0)*(BDD!$A$2:$A$65385&gt;0))</f>
        <v>288.61538461538464</v>
      </c>
      <c r="G23" s="70"/>
      <c r="H23" s="65">
        <f>SUM(H17:H22)</f>
        <v>0.82750582750582757</v>
      </c>
      <c r="I23" s="66">
        <f>SUMPRODUCT((BDD!$B$2:$B$65385=$H$2)*(BDD!$P$2:$P$65385))/SUMPRODUCT((BDD!$A$2:$A$65385&gt;0)*(BDD!$B$2:$B$65385=$H$2))</f>
        <v>16.5</v>
      </c>
      <c r="J23" s="67">
        <f>SUMPRODUCT((BDD!$E$2:$E$65385&gt;0)*(BDD!$B$2:$B$65385=$H$2)*(BDD!$AA$2:$AA$65385))/SUMPRODUCT((BDD!$E$2:$E$65385&gt;0)*(BDD!$B$2:$B$65385=$H$2))</f>
        <v>240.96153846153845</v>
      </c>
      <c r="K23" s="68">
        <f>SUMPRODUCT((BDD!$E$2:$E$65385&gt;0)*(BDD!$B$2:$B$65385=$H$2)*(BDD!$AB$2:$AB$65385))/SUMPRODUCT((BDD!$E$2:$E$65385&gt;0)*(BDD!$B$2:$B$65385=$H$2))</f>
        <v>5.6561019650644161E-2</v>
      </c>
      <c r="L23" s="71">
        <f>SUMPRODUCT((BDD!$E$2:$E$65385&gt;0)*(BDD!$B$2:$B$65385=$H$2)*(BDD!$AE$2:$AE$65385))/SUMPRODUCT((BDD!$E$2:$E$65385&gt;0)*(BDD!$B$2:$B$65385=$H$2))</f>
        <v>288.61538461538464</v>
      </c>
      <c r="M23" s="65" t="e">
        <f>SUM(M17:M22)</f>
        <v>#DIV/0!</v>
      </c>
      <c r="N23" s="66" t="e">
        <f>SUMPRODUCT((BDD!$E$2:$E$65385&gt;0)*(BDD!$B$2:$B$65385=$M$2)*(BDD!$P$2:$P$65385))/SUMPRODUCT((BDD!$E$2:$E$65385&gt;0)*(BDD!$B$2:$B$65385=$M$2))</f>
        <v>#DIV/0!</v>
      </c>
      <c r="O23" s="67" t="e">
        <f>SUMPRODUCT((BDD!$E$2:$E$65385&gt;0)*(BDD!$B$2:$B$65385=$M$2)*(BDD!$AA$2:$AA$65385))/SUMPRODUCT((BDD!$E$2:$E$65385&gt;0)*(BDD!$B$2:$B$65385=$M$2))</f>
        <v>#DIV/0!</v>
      </c>
      <c r="P23" s="68" t="e">
        <f>SUMPRODUCT((BDD!$E$2:$E$65385&gt;0)*(BDD!$B$2:$B$65385=$M$2)*(BDD!$AB$2:$AB$65385))/SUMPRODUCT((BDD!$E$2:$E$65385&gt;0)*(BDD!$B$2:$B$65385=$M$2))</f>
        <v>#DIV/0!</v>
      </c>
      <c r="Q23" s="69" t="e">
        <f>SUMPRODUCT((BDD!$E$2:$E$65385&gt;0)*(BDD!$B$2:$B$65385=$M$2)*(BDD!$AE$2:$AE$65385))/SUMPRODUCT((BDD!$E$2:$E$65385&gt;0)*(BDD!$B$2:$B$65385=$M$2))</f>
        <v>#DIV/0!</v>
      </c>
      <c r="R23" s="72"/>
      <c r="S23" s="73"/>
      <c r="T23" s="74"/>
      <c r="U23" s="75"/>
      <c r="V23" s="76"/>
    </row>
    <row r="24" spans="1:22" ht="15.75" thickTop="1"/>
    <row r="26" spans="1:22">
      <c r="B26" t="s">
        <v>8</v>
      </c>
      <c r="C26" t="s">
        <v>41</v>
      </c>
      <c r="D26" t="s">
        <v>42</v>
      </c>
      <c r="H26" t="s">
        <v>43</v>
      </c>
      <c r="I26" t="s">
        <v>44</v>
      </c>
      <c r="J26" t="s">
        <v>45</v>
      </c>
    </row>
    <row r="27" spans="1:22">
      <c r="B27">
        <f>SUM(BDD!X:X)</f>
        <v>351</v>
      </c>
      <c r="C27">
        <f>SUM(BDD!W:W)</f>
        <v>351</v>
      </c>
      <c r="D27">
        <f>SUM(BDD!Z:Z)</f>
        <v>351</v>
      </c>
      <c r="H27">
        <f>SUM(BDD!F:F)+SUM(BDD!L:L)</f>
        <v>377</v>
      </c>
      <c r="I27">
        <f>SUM(BDD!I:I)</f>
        <v>26</v>
      </c>
      <c r="J27">
        <f>SUM(BDD!O:O)</f>
        <v>26</v>
      </c>
    </row>
    <row r="28" spans="1:22">
      <c r="B28" s="77">
        <f>B27/SUM($B$27:$D$27)</f>
        <v>0.33333333333333331</v>
      </c>
      <c r="C28" s="77">
        <f t="shared" ref="C28:D28" si="0">C27/SUM($B$27:$D$27)</f>
        <v>0.33333333333333331</v>
      </c>
      <c r="D28" s="77">
        <f t="shared" si="0"/>
        <v>0.33333333333333331</v>
      </c>
      <c r="H28" s="77">
        <f>H27/SUM($B$27:$D$27)</f>
        <v>0.35802469135802467</v>
      </c>
      <c r="I28" s="77">
        <f t="shared" ref="I28" si="1">I27/SUM($B$27:$D$27)</f>
        <v>2.4691358024691357E-2</v>
      </c>
      <c r="J28" s="77">
        <f t="shared" ref="J28" si="2">J27/SUM($B$27:$D$27)</f>
        <v>2.4691358024691357E-2</v>
      </c>
    </row>
  </sheetData>
  <mergeCells count="4">
    <mergeCell ref="R2:V2"/>
    <mergeCell ref="B2:F2"/>
    <mergeCell ref="H2:L2"/>
    <mergeCell ref="M2:Q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5"/>
  <sheetViews>
    <sheetView workbookViewId="0">
      <pane ySplit="3" topLeftCell="A4" activePane="bottomLeft" state="frozen"/>
      <selection pane="bottomLeft" activeCell="N12" sqref="N12"/>
    </sheetView>
  </sheetViews>
  <sheetFormatPr baseColWidth="10" defaultRowHeight="15"/>
  <cols>
    <col min="1" max="4" width="8.42578125" customWidth="1"/>
    <col min="5" max="6" width="2" customWidth="1"/>
    <col min="7" max="10" width="8.42578125" style="83" customWidth="1"/>
    <col min="11" max="11" width="2" customWidth="1"/>
  </cols>
  <sheetData>
    <row r="1" spans="1:15">
      <c r="A1" s="113">
        <v>2016</v>
      </c>
      <c r="B1" s="113"/>
      <c r="C1" s="113"/>
      <c r="D1" s="113"/>
      <c r="G1" s="112">
        <v>2017</v>
      </c>
      <c r="H1" s="112"/>
      <c r="I1" s="112"/>
      <c r="J1" s="112"/>
    </row>
    <row r="2" spans="1:15">
      <c r="A2" s="112" t="s">
        <v>47</v>
      </c>
      <c r="B2" s="112" t="s">
        <v>40</v>
      </c>
      <c r="C2" s="111" t="s">
        <v>11</v>
      </c>
      <c r="D2" s="111" t="s">
        <v>46</v>
      </c>
      <c r="E2" s="1">
        <v>42370</v>
      </c>
      <c r="F2" s="1"/>
      <c r="G2" s="112" t="s">
        <v>47</v>
      </c>
      <c r="H2" s="112" t="s">
        <v>40</v>
      </c>
      <c r="I2" s="111" t="s">
        <v>11</v>
      </c>
      <c r="J2" s="111" t="s">
        <v>46</v>
      </c>
      <c r="K2" s="1">
        <v>42737</v>
      </c>
    </row>
    <row r="3" spans="1:15">
      <c r="A3" s="112"/>
      <c r="B3" s="112"/>
      <c r="C3" s="112"/>
      <c r="D3" s="112"/>
      <c r="E3" s="1">
        <v>42736</v>
      </c>
      <c r="F3" s="1"/>
      <c r="G3" s="112"/>
      <c r="H3" s="112"/>
      <c r="I3" s="112"/>
      <c r="J3" s="112"/>
      <c r="K3" s="1">
        <v>43100</v>
      </c>
    </row>
    <row r="4" spans="1:15">
      <c r="A4" s="78">
        <v>1</v>
      </c>
      <c r="B4" s="79">
        <f>SUMPRODUCT((BDD!$D$2:$D$65385=$A4)*(BDD!$A$2:$A$65385&gt;=$E$2)*(BDD!$A$2:$A$65385&lt;=$E$3)*(BDD!$P$2:$P$65385))</f>
        <v>0</v>
      </c>
      <c r="C4" s="80">
        <f>SUMPRODUCT((BDD!$D$2:$D$65385=$A4)*(BDD!$A$2:$A$65385&gt;=$E$2)*(BDD!$A$2:$A$65385&lt;=$E$3)*(BDD!$AA$2:$AA$65385))</f>
        <v>0</v>
      </c>
      <c r="D4" s="81" t="e">
        <f>SUMPRODUCT((BDD!$D$2:$D$65385=$A4)*(BDD!$A$2:$A$65385&gt;=$E$2)*(BDD!$A$2:$A$65385&lt;=$E$3)*(BDD!$AB$2:$AB$65385))/SUMPRODUCT((BDD!$D$2:$D$65385=$A4)*(BDD!$A$2:$A$65385&gt;=$E$2)*(BDD!$A$2:$A$65385&lt;=$E$3))</f>
        <v>#DIV/0!</v>
      </c>
      <c r="G4" s="78">
        <v>1</v>
      </c>
      <c r="H4" s="79">
        <f>SUMPRODUCT((BDD!$D$2:$D$65385=$G4)*(BDD!$A$2:$A$65385&gt;=$K$2)*(BDD!$A$2:$A$65385&lt;=$K$3)*(BDD!$P$2:$P$65385))</f>
        <v>0</v>
      </c>
      <c r="I4" s="80">
        <f>SUMPRODUCT((BDD!$D$2:$D$65385=$G4)*(BDD!$A$2:$A$65385&gt;=$K$2)*(BDD!$A$2:$A$65385&lt;=$K$3)*(BDD!$AA$2:$AA$65385))</f>
        <v>0</v>
      </c>
      <c r="J4" s="82" t="e">
        <f>SUMPRODUCT((BDD!$D$2:$D$65385=$G4)*(BDD!$A$2:$A$65385&gt;=$K$2)*(BDD!$A$2:$A$65385&lt;=$K$3)*(BDD!$AB$2:$AB$65385))/SUMPRODUCT((BDD!$D$2:$D$65385=$G4)*(BDD!$A$2:$A$65385&gt;=$K$2)*(BDD!$A$2:$A$65385&lt;=$K$3))</f>
        <v>#DIV/0!</v>
      </c>
    </row>
    <row r="5" spans="1:15">
      <c r="A5" s="78">
        <v>2</v>
      </c>
      <c r="B5" s="79">
        <f>SUMPRODUCT((BDD!$D$2:$D$65385=$A5)*(BDD!$A$2:$A$65385&gt;=$E$2)*(BDD!$A$2:$A$65385&lt;=$E$3)*(BDD!$P$2:$P$65385))</f>
        <v>0</v>
      </c>
      <c r="C5" s="80">
        <f>SUMPRODUCT((BDD!$D$2:$D$65385=$A5)*(BDD!$A$2:$A$65385&gt;=$E$2)*(BDD!$A$2:$A$65385&lt;=$E$3)*(BDD!$AA$2:$AA$65385))</f>
        <v>0</v>
      </c>
      <c r="D5" s="81" t="e">
        <f>SUMPRODUCT((BDD!$D$2:$D$65385=$A5)*(BDD!$A$2:$A$65385&gt;=$E$2)*(BDD!$A$2:$A$65385&lt;=$E$3)*(BDD!$AB$2:$AB$65385))/SUMPRODUCT((BDD!$D$2:$D$65385=$A5)*(BDD!$A$2:$A$65385&gt;=$E$2)*(BDD!$A$2:$A$65385&lt;=$E$3))</f>
        <v>#DIV/0!</v>
      </c>
      <c r="G5" s="78">
        <v>2</v>
      </c>
      <c r="H5" s="79">
        <f>SUMPRODUCT((BDD!$D$2:$D$65385=$G5)*(BDD!$A$2:$A$65385&gt;=$K$2)*(BDD!$A$2:$A$65385&lt;=$K$3)*(BDD!$P$2:$P$65385))</f>
        <v>0</v>
      </c>
      <c r="I5" s="80">
        <f>SUMPRODUCT((BDD!$D$2:$D$65385=$G5)*(BDD!$A$2:$A$65385&gt;=$K$2)*(BDD!$A$2:$A$65385&lt;=$K$3)*(BDD!$AA$2:$AA$65385))</f>
        <v>0</v>
      </c>
      <c r="J5" s="82" t="e">
        <f>SUMPRODUCT((BDD!$D$2:$D$65385=$G5)*(BDD!$A$2:$A$65385&gt;=$K$2)*(BDD!$A$2:$A$65385&lt;=$K$3)*(BDD!$AB$2:$AB$65385))/SUMPRODUCT((BDD!$D$2:$D$65385=$G5)*(BDD!$A$2:$A$65385&gt;=$K$2)*(BDD!$A$2:$A$65385&lt;=$K$3))</f>
        <v>#DIV/0!</v>
      </c>
    </row>
    <row r="6" spans="1:15">
      <c r="A6" s="78">
        <v>3</v>
      </c>
      <c r="B6" s="79">
        <f>SUMPRODUCT((BDD!$D$2:$D$65385=$A6)*(BDD!$A$2:$A$65385&gt;=$E$2)*(BDD!$A$2:$A$65385&lt;=$E$3)*(BDD!$P$2:$P$65385))</f>
        <v>0</v>
      </c>
      <c r="C6" s="80">
        <f>SUMPRODUCT((BDD!$D$2:$D$65385=$A6)*(BDD!$A$2:$A$65385&gt;=$E$2)*(BDD!$A$2:$A$65385&lt;=$E$3)*(BDD!$AA$2:$AA$65385))</f>
        <v>0</v>
      </c>
      <c r="D6" s="81" t="e">
        <f>SUMPRODUCT((BDD!$D$2:$D$65385=$A6)*(BDD!$A$2:$A$65385&gt;=$E$2)*(BDD!$A$2:$A$65385&lt;=$E$3)*(BDD!$AB$2:$AB$65385))/SUMPRODUCT((BDD!$D$2:$D$65385=$A6)*(BDD!$A$2:$A$65385&gt;=$E$2)*(BDD!$A$2:$A$65385&lt;=$E$3))</f>
        <v>#DIV/0!</v>
      </c>
      <c r="G6" s="78">
        <v>3</v>
      </c>
      <c r="H6" s="79">
        <f>SUMPRODUCT((BDD!$D$2:$D$65385=$G6)*(BDD!$A$2:$A$65385&gt;=$K$2)*(BDD!$A$2:$A$65385&lt;=$K$3)*(BDD!$P$2:$P$65385))</f>
        <v>0</v>
      </c>
      <c r="I6" s="80">
        <f>SUMPRODUCT((BDD!$D$2:$D$65385=$G6)*(BDD!$A$2:$A$65385&gt;=$K$2)*(BDD!$A$2:$A$65385&lt;=$K$3)*(BDD!$AA$2:$AA$65385))</f>
        <v>0</v>
      </c>
      <c r="J6" s="82" t="e">
        <f>SUMPRODUCT((BDD!$D$2:$D$65385=$G6)*(BDD!$A$2:$A$65385&gt;=$K$2)*(BDD!$A$2:$A$65385&lt;=$K$3)*(BDD!$AB$2:$AB$65385))/SUMPRODUCT((BDD!$D$2:$D$65385=$G6)*(BDD!$A$2:$A$65385&gt;=$K$2)*(BDD!$A$2:$A$65385&lt;=$K$3))</f>
        <v>#DIV/0!</v>
      </c>
    </row>
    <row r="7" spans="1:15">
      <c r="A7" s="78">
        <v>4</v>
      </c>
      <c r="B7" s="79">
        <f>SUMPRODUCT((BDD!$D$2:$D$65385=$A7)*(BDD!$A$2:$A$65385&gt;=$E$2)*(BDD!$A$2:$A$65385&lt;=$E$3)*(BDD!$P$2:$P$65385))</f>
        <v>0</v>
      </c>
      <c r="C7" s="80">
        <f>SUMPRODUCT((BDD!$D$2:$D$65385=$A7)*(BDD!$A$2:$A$65385&gt;=$E$2)*(BDD!$A$2:$A$65385&lt;=$E$3)*(BDD!$AA$2:$AA$65385))</f>
        <v>0</v>
      </c>
      <c r="D7" s="81" t="e">
        <f>SUMPRODUCT((BDD!$D$2:$D$65385=$A7)*(BDD!$A$2:$A$65385&gt;=$E$2)*(BDD!$A$2:$A$65385&lt;=$E$3)*(BDD!$AB$2:$AB$65385))/SUMPRODUCT((BDD!$D$2:$D$65385=$A7)*(BDD!$A$2:$A$65385&gt;=$E$2)*(BDD!$A$2:$A$65385&lt;=$E$3))</f>
        <v>#DIV/0!</v>
      </c>
      <c r="G7" s="78">
        <v>4</v>
      </c>
      <c r="H7" s="79">
        <f>SUMPRODUCT((BDD!$D$2:$D$65385=$G7)*(BDD!$A$2:$A$65385&gt;=$K$2)*(BDD!$A$2:$A$65385&lt;=$K$3)*(BDD!$P$2:$P$65385))</f>
        <v>0</v>
      </c>
      <c r="I7" s="80">
        <f>SUMPRODUCT((BDD!$D$2:$D$65385=$G7)*(BDD!$A$2:$A$65385&gt;=$K$2)*(BDD!$A$2:$A$65385&lt;=$K$3)*(BDD!$AA$2:$AA$65385))</f>
        <v>0</v>
      </c>
      <c r="J7" s="82" t="e">
        <f>SUMPRODUCT((BDD!$D$2:$D$65385=$G7)*(BDD!$A$2:$A$65385&gt;=$K$2)*(BDD!$A$2:$A$65385&lt;=$K$3)*(BDD!$AB$2:$AB$65385))/SUMPRODUCT((BDD!$D$2:$D$65385=$G7)*(BDD!$A$2:$A$65385&gt;=$K$2)*(BDD!$A$2:$A$65385&lt;=$K$3))</f>
        <v>#DIV/0!</v>
      </c>
      <c r="O7" s="1"/>
    </row>
    <row r="8" spans="1:15">
      <c r="A8" s="78">
        <v>5</v>
      </c>
      <c r="B8" s="79">
        <f>SUMPRODUCT((BDD!$D$2:$D$65385=$A8)*(BDD!$A$2:$A$65385&gt;=$E$2)*(BDD!$A$2:$A$65385&lt;=$E$3)*(BDD!$P$2:$P$65385))</f>
        <v>0</v>
      </c>
      <c r="C8" s="80">
        <f>SUMPRODUCT((BDD!$D$2:$D$65385=$A8)*(BDD!$A$2:$A$65385&gt;=$E$2)*(BDD!$A$2:$A$65385&lt;=$E$3)*(BDD!$AA$2:$AA$65385))</f>
        <v>0</v>
      </c>
      <c r="D8" s="81" t="e">
        <f>SUMPRODUCT((BDD!$D$2:$D$65385=$A8)*(BDD!$A$2:$A$65385&gt;=$E$2)*(BDD!$A$2:$A$65385&lt;=$E$3)*(BDD!$AB$2:$AB$65385))/SUMPRODUCT((BDD!$D$2:$D$65385=$A8)*(BDD!$A$2:$A$65385&gt;=$E$2)*(BDD!$A$2:$A$65385&lt;=$E$3))</f>
        <v>#DIV/0!</v>
      </c>
      <c r="G8" s="78">
        <v>5</v>
      </c>
      <c r="H8" s="79">
        <f>SUMPRODUCT((BDD!$D$2:$D$65385=$G8)*(BDD!$A$2:$A$65385&gt;=$K$2)*(BDD!$A$2:$A$65385&lt;=$K$3)*(BDD!$P$2:$P$65385))</f>
        <v>0</v>
      </c>
      <c r="I8" s="80">
        <f>SUMPRODUCT((BDD!$D$2:$D$65385=$G8)*(BDD!$A$2:$A$65385&gt;=$K$2)*(BDD!$A$2:$A$65385&lt;=$K$3)*(BDD!$AA$2:$AA$65385))</f>
        <v>0</v>
      </c>
      <c r="J8" s="82" t="e">
        <f>SUMPRODUCT((BDD!$D$2:$D$65385=$G8)*(BDD!$A$2:$A$65385&gt;=$K$2)*(BDD!$A$2:$A$65385&lt;=$K$3)*(BDD!$AB$2:$AB$65385))/SUMPRODUCT((BDD!$D$2:$D$65385=$G8)*(BDD!$A$2:$A$65385&gt;=$K$2)*(BDD!$A$2:$A$65385&lt;=$K$3))</f>
        <v>#DIV/0!</v>
      </c>
      <c r="O8" s="1"/>
    </row>
    <row r="9" spans="1:15">
      <c r="A9" s="78">
        <v>6</v>
      </c>
      <c r="B9" s="79">
        <f>SUMPRODUCT((BDD!$D$2:$D$65385=$A9)*(BDD!$A$2:$A$65385&gt;=$E$2)*(BDD!$A$2:$A$65385&lt;=$E$3)*(BDD!$P$2:$P$65385))</f>
        <v>0</v>
      </c>
      <c r="C9" s="80">
        <f>SUMPRODUCT((BDD!$D$2:$D$65385=$A9)*(BDD!$A$2:$A$65385&gt;=$E$2)*(BDD!$A$2:$A$65385&lt;=$E$3)*(BDD!$AA$2:$AA$65385))</f>
        <v>0</v>
      </c>
      <c r="D9" s="81" t="e">
        <f>SUMPRODUCT((BDD!$D$2:$D$65385=$A9)*(BDD!$A$2:$A$65385&gt;=$E$2)*(BDD!$A$2:$A$65385&lt;=$E$3)*(BDD!$AB$2:$AB$65385))/SUMPRODUCT((BDD!$D$2:$D$65385=$A9)*(BDD!$A$2:$A$65385&gt;=$E$2)*(BDD!$A$2:$A$65385&lt;=$E$3))</f>
        <v>#DIV/0!</v>
      </c>
      <c r="G9" s="78">
        <v>6</v>
      </c>
      <c r="H9" s="79">
        <f>SUMPRODUCT((BDD!$D$2:$D$65385=$G9)*(BDD!$A$2:$A$65385&gt;=$K$2)*(BDD!$A$2:$A$65385&lt;=$K$3)*(BDD!$P$2:$P$65385))</f>
        <v>0</v>
      </c>
      <c r="I9" s="80">
        <f>SUMPRODUCT((BDD!$D$2:$D$65385=$G9)*(BDD!$A$2:$A$65385&gt;=$K$2)*(BDD!$A$2:$A$65385&lt;=$K$3)*(BDD!$AA$2:$AA$65385))</f>
        <v>0</v>
      </c>
      <c r="J9" s="82" t="e">
        <f>SUMPRODUCT((BDD!$D$2:$D$65385=$G9)*(BDD!$A$2:$A$65385&gt;=$K$2)*(BDD!$A$2:$A$65385&lt;=$K$3)*(BDD!$AB$2:$AB$65385))/SUMPRODUCT((BDD!$D$2:$D$65385=$G9)*(BDD!$A$2:$A$65385&gt;=$K$2)*(BDD!$A$2:$A$65385&lt;=$K$3))</f>
        <v>#DIV/0!</v>
      </c>
    </row>
    <row r="10" spans="1:15">
      <c r="A10" s="78">
        <v>7</v>
      </c>
      <c r="B10" s="79">
        <f>SUMPRODUCT((BDD!$D$2:$D$65385=$A10)*(BDD!$A$2:$A$65385&gt;=$E$2)*(BDD!$A$2:$A$65385&lt;=$E$3)*(BDD!$P$2:$P$65385))</f>
        <v>0</v>
      </c>
      <c r="C10" s="80">
        <f>SUMPRODUCT((BDD!$D$2:$D$65385=$A10)*(BDD!$A$2:$A$65385&gt;=$E$2)*(BDD!$A$2:$A$65385&lt;=$E$3)*(BDD!$AA$2:$AA$65385))</f>
        <v>0</v>
      </c>
      <c r="D10" s="81" t="e">
        <f>SUMPRODUCT((BDD!$D$2:$D$65385=$A10)*(BDD!$A$2:$A$65385&gt;=$E$2)*(BDD!$A$2:$A$65385&lt;=$E$3)*(BDD!$AB$2:$AB$65385))/SUMPRODUCT((BDD!$D$2:$D$65385=$A10)*(BDD!$A$2:$A$65385&gt;=$E$2)*(BDD!$A$2:$A$65385&lt;=$E$3))</f>
        <v>#DIV/0!</v>
      </c>
      <c r="G10" s="78">
        <v>7</v>
      </c>
      <c r="H10" s="79">
        <f>SUMPRODUCT((BDD!$D$2:$D$65385=$G10)*(BDD!$A$2:$A$65385&gt;=$K$2)*(BDD!$A$2:$A$65385&lt;=$K$3)*(BDD!$P$2:$P$65385))</f>
        <v>0</v>
      </c>
      <c r="I10" s="80">
        <f>SUMPRODUCT((BDD!$D$2:$D$65385=$G10)*(BDD!$A$2:$A$65385&gt;=$K$2)*(BDD!$A$2:$A$65385&lt;=$K$3)*(BDD!$AA$2:$AA$65385))</f>
        <v>0</v>
      </c>
      <c r="J10" s="82">
        <v>0</v>
      </c>
    </row>
    <row r="11" spans="1:15">
      <c r="A11" s="78">
        <v>8</v>
      </c>
      <c r="B11" s="79">
        <f>SUMPRODUCT((BDD!$D$2:$D$65385=$A11)*(BDD!$A$2:$A$65385&gt;=$E$2)*(BDD!$A$2:$A$65385&lt;=$E$3)*(BDD!$P$2:$P$65385))</f>
        <v>0</v>
      </c>
      <c r="C11" s="80">
        <f>SUMPRODUCT((BDD!$D$2:$D$65385=$A11)*(BDD!$A$2:$A$65385&gt;=$E$2)*(BDD!$A$2:$A$65385&lt;=$E$3)*(BDD!$AA$2:$AA$65385))</f>
        <v>0</v>
      </c>
      <c r="D11" s="81" t="e">
        <f>SUMPRODUCT((BDD!$D$2:$D$65385=$A11)*(BDD!$A$2:$A$65385&gt;=$E$2)*(BDD!$A$2:$A$65385&lt;=$E$3)*(BDD!$AB$2:$AB$65385))/SUMPRODUCT((BDD!$D$2:$D$65385=$A11)*(BDD!$A$2:$A$65385&gt;=$E$2)*(BDD!$A$2:$A$65385&lt;=$E$3))</f>
        <v>#DIV/0!</v>
      </c>
      <c r="G11" s="78">
        <v>8</v>
      </c>
      <c r="H11" s="79">
        <f>SUMPRODUCT((BDD!$D$2:$D$65385=$G11)*(BDD!$A$2:$A$65385&gt;=$K$2)*(BDD!$A$2:$A$65385&lt;=$K$3)*(BDD!$P$2:$P$65385))</f>
        <v>0</v>
      </c>
      <c r="I11" s="80">
        <f>SUMPRODUCT((BDD!$D$2:$D$65385=$G11)*(BDD!$A$2:$A$65385&gt;=$K$2)*(BDD!$A$2:$A$65385&lt;=$K$3)*(BDD!$AA$2:$AA$65385))</f>
        <v>0</v>
      </c>
      <c r="J11" s="82">
        <v>0</v>
      </c>
    </row>
    <row r="12" spans="1:15">
      <c r="A12" s="78">
        <v>9</v>
      </c>
      <c r="B12" s="79">
        <f>SUMPRODUCT((BDD!$D$2:$D$65385=$A12)*(BDD!$A$2:$A$65385&gt;=$E$2)*(BDD!$A$2:$A$65385&lt;=$E$3)*(BDD!$P$2:$P$65385))</f>
        <v>0</v>
      </c>
      <c r="C12" s="80">
        <f>SUMPRODUCT((BDD!$D$2:$D$65385=$A12)*(BDD!$A$2:$A$65385&gt;=$E$2)*(BDD!$A$2:$A$65385&lt;=$E$3)*(BDD!$AA$2:$AA$65385))</f>
        <v>0</v>
      </c>
      <c r="D12" s="81" t="e">
        <f>SUMPRODUCT((BDD!$D$2:$D$65385=$A12)*(BDD!$A$2:$A$65385&gt;=$E$2)*(BDD!$A$2:$A$65385&lt;=$E$3)*(BDD!$AB$2:$AB$65385))/SUMPRODUCT((BDD!$D$2:$D$65385=$A12)*(BDD!$A$2:$A$65385&gt;=$E$2)*(BDD!$A$2:$A$65385&lt;=$E$3))</f>
        <v>#DIV/0!</v>
      </c>
      <c r="G12" s="78">
        <v>9</v>
      </c>
      <c r="H12" s="79">
        <f>SUMPRODUCT((BDD!$D$2:$D$65385=$G12)*(BDD!$A$2:$A$65385&gt;=$K$2)*(BDD!$A$2:$A$65385&lt;=$K$3)*(BDD!$P$2:$P$65385))</f>
        <v>0</v>
      </c>
      <c r="I12" s="80">
        <f>SUMPRODUCT((BDD!$D$2:$D$65385=$G12)*(BDD!$A$2:$A$65385&gt;=$K$2)*(BDD!$A$2:$A$65385&lt;=$K$3)*(BDD!$AA$2:$AA$65385))</f>
        <v>0</v>
      </c>
      <c r="J12" s="82" t="e">
        <f>SUMPRODUCT((BDD!$D$2:$D$65385=$G12)*(BDD!$A$2:$A$65385&gt;=$K$2)*(BDD!$A$2:$A$65385&lt;=$K$3)*(BDD!$AB$2:$AB$65385))/SUMPRODUCT((BDD!$D$2:$D$65385=$G12)*(BDD!$A$2:$A$65385&gt;=$K$2)*(BDD!$A$2:$A$65385&lt;=$K$3))</f>
        <v>#DIV/0!</v>
      </c>
    </row>
    <row r="13" spans="1:15">
      <c r="A13" s="78">
        <v>10</v>
      </c>
      <c r="B13" s="79">
        <f>SUMPRODUCT((BDD!$D$2:$D$65385=$A13)*(BDD!$A$2:$A$65385&gt;=$E$2)*(BDD!$A$2:$A$65385&lt;=$E$3)*(BDD!$P$2:$P$65385))</f>
        <v>0</v>
      </c>
      <c r="C13" s="80">
        <f>SUMPRODUCT((BDD!$D$2:$D$65385=$A13)*(BDD!$A$2:$A$65385&gt;=$E$2)*(BDD!$A$2:$A$65385&lt;=$E$3)*(BDD!$AA$2:$AA$65385))</f>
        <v>0</v>
      </c>
      <c r="D13" s="81" t="e">
        <f>SUMPRODUCT((BDD!$D$2:$D$65385=$A13)*(BDD!$A$2:$A$65385&gt;=$E$2)*(BDD!$A$2:$A$65385&lt;=$E$3)*(BDD!$AB$2:$AB$65385))/SUMPRODUCT((BDD!$D$2:$D$65385=$A13)*(BDD!$A$2:$A$65385&gt;=$E$2)*(BDD!$A$2:$A$65385&lt;=$E$3))</f>
        <v>#DIV/0!</v>
      </c>
      <c r="G13" s="78">
        <v>10</v>
      </c>
      <c r="H13" s="79">
        <f>SUMPRODUCT((BDD!$D$2:$D$65385=$G13)*(BDD!$A$2:$A$65385&gt;=$K$2)*(BDD!$A$2:$A$65385&lt;=$K$3)*(BDD!$P$2:$P$65385))</f>
        <v>0</v>
      </c>
      <c r="I13" s="80">
        <f>SUMPRODUCT((BDD!$D$2:$D$65385=$G13)*(BDD!$A$2:$A$65385&gt;=$K$2)*(BDD!$A$2:$A$65385&lt;=$K$3)*(BDD!$AA$2:$AA$65385))</f>
        <v>0</v>
      </c>
      <c r="J13" s="82" t="e">
        <f>SUMPRODUCT((BDD!$D$2:$D$65385=$G13)*(BDD!$A$2:$A$65385&gt;=$K$2)*(BDD!$A$2:$A$65385&lt;=$K$3)*(BDD!$AB$2:$AB$65385))/SUMPRODUCT((BDD!$D$2:$D$65385=$G13)*(BDD!$A$2:$A$65385&gt;=$K$2)*(BDD!$A$2:$A$65385&lt;=$K$3))</f>
        <v>#DIV/0!</v>
      </c>
    </row>
    <row r="14" spans="1:15">
      <c r="A14" s="78">
        <v>11</v>
      </c>
      <c r="B14" s="79">
        <f>SUMPRODUCT((BDD!$D$2:$D$65385=$A14)*(BDD!$A$2:$A$65385&gt;=$E$2)*(BDD!$A$2:$A$65385&lt;=$E$3)*(BDD!$P$2:$P$65385))</f>
        <v>0</v>
      </c>
      <c r="C14" s="80">
        <f>SUMPRODUCT((BDD!$D$2:$D$65385=$A14)*(BDD!$A$2:$A$65385&gt;=$E$2)*(BDD!$A$2:$A$65385&lt;=$E$3)*(BDD!$AA$2:$AA$65385))</f>
        <v>0</v>
      </c>
      <c r="D14" s="81" t="e">
        <f>SUMPRODUCT((BDD!$D$2:$D$65385=$A14)*(BDD!$A$2:$A$65385&gt;=$E$2)*(BDD!$A$2:$A$65385&lt;=$E$3)*(BDD!$AB$2:$AB$65385))/SUMPRODUCT((BDD!$D$2:$D$65385=$A14)*(BDD!$A$2:$A$65385&gt;=$E$2)*(BDD!$A$2:$A$65385&lt;=$E$3))</f>
        <v>#DIV/0!</v>
      </c>
      <c r="G14" s="78">
        <v>11</v>
      </c>
      <c r="H14" s="79">
        <f>SUMPRODUCT((BDD!$D$2:$D$65385=$G14)*(BDD!$A$2:$A$65385&gt;=$K$2)*(BDD!$A$2:$A$65385&lt;=$K$3)*(BDD!$P$2:$P$65385))</f>
        <v>0</v>
      </c>
      <c r="I14" s="80">
        <f>SUMPRODUCT((BDD!$D$2:$D$65385=$G14)*(BDD!$A$2:$A$65385&gt;=$K$2)*(BDD!$A$2:$A$65385&lt;=$K$3)*(BDD!$AA$2:$AA$65385))</f>
        <v>0</v>
      </c>
      <c r="J14" s="82" t="e">
        <f>SUMPRODUCT((BDD!$D$2:$D$65385=$G14)*(BDD!$A$2:$A$65385&gt;=$K$2)*(BDD!$A$2:$A$65385&lt;=$K$3)*(BDD!$AB$2:$AB$65385))/SUMPRODUCT((BDD!$D$2:$D$65385=$G14)*(BDD!$A$2:$A$65385&gt;=$K$2)*(BDD!$A$2:$A$65385&lt;=$K$3))</f>
        <v>#DIV/0!</v>
      </c>
    </row>
    <row r="15" spans="1:15">
      <c r="A15" s="78">
        <v>12</v>
      </c>
      <c r="B15" s="79">
        <f>SUMPRODUCT((BDD!$D$2:$D$65385=$A15)*(BDD!$A$2:$A$65385&gt;=$E$2)*(BDD!$A$2:$A$65385&lt;=$E$3)*(BDD!$P$2:$P$65385))</f>
        <v>0</v>
      </c>
      <c r="C15" s="80">
        <f>SUMPRODUCT((BDD!$D$2:$D$65385=$A15)*(BDD!$A$2:$A$65385&gt;=$E$2)*(BDD!$A$2:$A$65385&lt;=$E$3)*(BDD!$AA$2:$AA$65385))</f>
        <v>0</v>
      </c>
      <c r="D15" s="81" t="e">
        <f>SUMPRODUCT((BDD!$D$2:$D$65385=$A15)*(BDD!$A$2:$A$65385&gt;=$E$2)*(BDD!$A$2:$A$65385&lt;=$E$3)*(BDD!$AB$2:$AB$65385))/SUMPRODUCT((BDD!$D$2:$D$65385=$A15)*(BDD!$A$2:$A$65385&gt;=$E$2)*(BDD!$A$2:$A$65385&lt;=$E$3))</f>
        <v>#DIV/0!</v>
      </c>
      <c r="G15" s="78">
        <v>12</v>
      </c>
      <c r="H15" s="79">
        <f>SUMPRODUCT((BDD!$D$2:$D$65385=$G15)*(BDD!$A$2:$A$65385&gt;=$K$2)*(BDD!$A$2:$A$65385&lt;=$K$3)*(BDD!$P$2:$P$65385))</f>
        <v>0</v>
      </c>
      <c r="I15" s="80">
        <f>SUMPRODUCT((BDD!$D$2:$D$65385=$G15)*(BDD!$A$2:$A$65385&gt;=$K$2)*(BDD!$A$2:$A$65385&lt;=$K$3)*(BDD!$AA$2:$AA$65385))</f>
        <v>0</v>
      </c>
      <c r="J15" s="82" t="e">
        <f>SUMPRODUCT((BDD!$D$2:$D$65385=$G15)*(BDD!$A$2:$A$65385&gt;=$K$2)*(BDD!$A$2:$A$65385&lt;=$K$3)*(BDD!$AB$2:$AB$65385))/SUMPRODUCT((BDD!$D$2:$D$65385=$G15)*(BDD!$A$2:$A$65385&gt;=$K$2)*(BDD!$A$2:$A$65385&lt;=$K$3))</f>
        <v>#DIV/0!</v>
      </c>
    </row>
    <row r="16" spans="1:15">
      <c r="A16" s="78">
        <v>13</v>
      </c>
      <c r="B16" s="79">
        <f>SUMPRODUCT((BDD!$D$2:$D$65385=$A16)*(BDD!$A$2:$A$65385&gt;=$E$2)*(BDD!$A$2:$A$65385&lt;=$E$3)*(BDD!$P$2:$P$65385))</f>
        <v>0</v>
      </c>
      <c r="C16" s="80">
        <f>SUMPRODUCT((BDD!$D$2:$D$65385=$A16)*(BDD!$A$2:$A$65385&gt;=$E$2)*(BDD!$A$2:$A$65385&lt;=$E$3)*(BDD!$AA$2:$AA$65385))</f>
        <v>0</v>
      </c>
      <c r="D16" s="81" t="e">
        <f>SUMPRODUCT((BDD!$D$2:$D$65385=$A16)*(BDD!$A$2:$A$65385&gt;=$E$2)*(BDD!$A$2:$A$65385&lt;=$E$3)*(BDD!$AB$2:$AB$65385))/SUMPRODUCT((BDD!$D$2:$D$65385=$A16)*(BDD!$A$2:$A$65385&gt;=$E$2)*(BDD!$A$2:$A$65385&lt;=$E$3))</f>
        <v>#DIV/0!</v>
      </c>
      <c r="G16" s="78">
        <v>13</v>
      </c>
      <c r="H16" s="79">
        <f>SUMPRODUCT((BDD!$D$2:$D$65385=$G16)*(BDD!$A$2:$A$65385&gt;=$K$2)*(BDD!$A$2:$A$65385&lt;=$K$3)*(BDD!$P$2:$P$65385))</f>
        <v>0</v>
      </c>
      <c r="I16" s="80">
        <f>SUMPRODUCT((BDD!$D$2:$D$65385=$G16)*(BDD!$A$2:$A$65385&gt;=$K$2)*(BDD!$A$2:$A$65385&lt;=$K$3)*(BDD!$AA$2:$AA$65385))</f>
        <v>0</v>
      </c>
      <c r="J16" s="82" t="e">
        <f>SUMPRODUCT((BDD!$D$2:$D$65385=$G16)*(BDD!$A$2:$A$65385&gt;=$K$2)*(BDD!$A$2:$A$65385&lt;=$K$3)*(BDD!$AB$2:$AB$65385))/SUMPRODUCT((BDD!$D$2:$D$65385=$G16)*(BDD!$A$2:$A$65385&gt;=$K$2)*(BDD!$A$2:$A$65385&lt;=$K$3))</f>
        <v>#DIV/0!</v>
      </c>
    </row>
    <row r="17" spans="1:10">
      <c r="A17" s="78">
        <v>14</v>
      </c>
      <c r="B17" s="79">
        <f>SUMPRODUCT((BDD!$D$2:$D$65385=$A17)*(BDD!$A$2:$A$65385&gt;=$E$2)*(BDD!$A$2:$A$65385&lt;=$E$3)*(BDD!$P$2:$P$65385))</f>
        <v>22</v>
      </c>
      <c r="C17" s="80">
        <f>SUMPRODUCT((BDD!$D$2:$D$65385=$A17)*(BDD!$A$2:$A$65385&gt;=$E$2)*(BDD!$A$2:$A$65385&lt;=$E$3)*(BDD!$AA$2:$AA$65385))</f>
        <v>974</v>
      </c>
      <c r="D17" s="81">
        <f>SUMPRODUCT((BDD!$D$2:$D$65385=$A17)*(BDD!$A$2:$A$65385&gt;=$E$2)*(BDD!$A$2:$A$65385&lt;=$E$3)*(BDD!$AB$2:$AB$65385))/SUMPRODUCT((BDD!$D$2:$D$65385=$A17)*(BDD!$A$2:$A$65385&gt;=$E$2)*(BDD!$A$2:$A$65385&lt;=$E$3))</f>
        <v>1.0605852634526028E-2</v>
      </c>
      <c r="G17" s="78">
        <v>14</v>
      </c>
      <c r="H17" s="79">
        <f>SUMPRODUCT((BDD!$D$2:$D$65385=$G17)*(BDD!$A$2:$A$65385&gt;=$K$2)*(BDD!$A$2:$A$65385&lt;=$K$3)*(BDD!$P$2:$P$65385))</f>
        <v>0</v>
      </c>
      <c r="I17" s="80">
        <f>SUMPRODUCT((BDD!$D$2:$D$65385=$G17)*(BDD!$A$2:$A$65385&gt;=$K$2)*(BDD!$A$2:$A$65385&lt;=$K$3)*(BDD!$AA$2:$AA$65385))</f>
        <v>0</v>
      </c>
      <c r="J17" s="82" t="e">
        <f>SUMPRODUCT((BDD!$D$2:$D$65385=$G17)*(BDD!$A$2:$A$65385&gt;=$K$2)*(BDD!$A$2:$A$65385&lt;=$K$3)*(BDD!$AB$2:$AB$65385))/SUMPRODUCT((BDD!$D$2:$D$65385=$G17)*(BDD!$A$2:$A$65385&gt;=$K$2)*(BDD!$A$2:$A$65385&lt;=$K$3))</f>
        <v>#DIV/0!</v>
      </c>
    </row>
    <row r="18" spans="1:10">
      <c r="A18" s="78">
        <v>15</v>
      </c>
      <c r="B18" s="79">
        <f>SUMPRODUCT((BDD!$D$2:$D$65385=$A18)*(BDD!$A$2:$A$65385&gt;=$E$2)*(BDD!$A$2:$A$65385&lt;=$E$3)*(BDD!$P$2:$P$65385))</f>
        <v>77</v>
      </c>
      <c r="C18" s="80">
        <f>SUMPRODUCT((BDD!$D$2:$D$65385=$A18)*(BDD!$A$2:$A$65385&gt;=$E$2)*(BDD!$A$2:$A$65385&lt;=$E$3)*(BDD!$AA$2:$AA$65385))</f>
        <v>1617</v>
      </c>
      <c r="D18" s="81">
        <f>SUMPRODUCT((BDD!$D$2:$D$65385=$A18)*(BDD!$A$2:$A$65385&gt;=$E$2)*(BDD!$A$2:$A$65385&lt;=$E$3)*(BDD!$AB$2:$AB$65385))/SUMPRODUCT((BDD!$D$2:$D$65385=$A18)*(BDD!$A$2:$A$65385&gt;=$E$2)*(BDD!$A$2:$A$65385&lt;=$E$3))</f>
        <v>3.5374744974653767E-2</v>
      </c>
      <c r="G18" s="78">
        <v>15</v>
      </c>
      <c r="H18" s="79">
        <f>SUMPRODUCT((BDD!$D$2:$D$65385=$G18)*(BDD!$A$2:$A$65385&gt;=$K$2)*(BDD!$A$2:$A$65385&lt;=$K$3)*(BDD!$P$2:$P$65385))</f>
        <v>0</v>
      </c>
      <c r="I18" s="80">
        <f>SUMPRODUCT((BDD!$D$2:$D$65385=$G18)*(BDD!$A$2:$A$65385&gt;=$K$2)*(BDD!$A$2:$A$65385&lt;=$K$3)*(BDD!$AA$2:$AA$65385))</f>
        <v>0</v>
      </c>
      <c r="J18" s="82" t="e">
        <f>SUMPRODUCT((BDD!$D$2:$D$65385=$G18)*(BDD!$A$2:$A$65385&gt;=$K$2)*(BDD!$A$2:$A$65385&lt;=$K$3)*(BDD!$AB$2:$AB$65385))/SUMPRODUCT((BDD!$D$2:$D$65385=$G18)*(BDD!$A$2:$A$65385&gt;=$K$2)*(BDD!$A$2:$A$65385&lt;=$K$3))</f>
        <v>#DIV/0!</v>
      </c>
    </row>
    <row r="19" spans="1:10">
      <c r="A19" s="78">
        <v>16</v>
      </c>
      <c r="B19" s="79">
        <f>SUMPRODUCT((BDD!$D$2:$D$65385=$A19)*(BDD!$A$2:$A$65385&gt;=$E$2)*(BDD!$A$2:$A$65385&lt;=$E$3)*(BDD!$P$2:$P$65385))</f>
        <v>126</v>
      </c>
      <c r="C19" s="80">
        <f>SUMPRODUCT((BDD!$D$2:$D$65385=$A19)*(BDD!$A$2:$A$65385&gt;=$E$2)*(BDD!$A$2:$A$65385&lt;=$E$3)*(BDD!$AA$2:$AA$65385))</f>
        <v>1728</v>
      </c>
      <c r="D19" s="81">
        <f>SUMPRODUCT((BDD!$D$2:$D$65385=$A19)*(BDD!$A$2:$A$65385&gt;=$E$2)*(BDD!$A$2:$A$65385&lt;=$E$3)*(BDD!$AB$2:$AB$65385))/SUMPRODUCT((BDD!$D$2:$D$65385=$A19)*(BDD!$A$2:$A$65385&gt;=$E$2)*(BDD!$A$2:$A$65385&lt;=$E$3))</f>
        <v>6.1525863782997105E-2</v>
      </c>
      <c r="G19" s="78">
        <v>16</v>
      </c>
      <c r="H19" s="79">
        <f>SUMPRODUCT((BDD!$D$2:$D$65385=$G19)*(BDD!$A$2:$A$65385&gt;=$K$2)*(BDD!$A$2:$A$65385&lt;=$K$3)*(BDD!$P$2:$P$65385))</f>
        <v>0</v>
      </c>
      <c r="I19" s="80">
        <f>SUMPRODUCT((BDD!$D$2:$D$65385=$G19)*(BDD!$A$2:$A$65385&gt;=$K$2)*(BDD!$A$2:$A$65385&lt;=$K$3)*(BDD!$AA$2:$AA$65385))</f>
        <v>0</v>
      </c>
      <c r="J19" s="82" t="e">
        <f>SUMPRODUCT((BDD!$D$2:$D$65385=$G19)*(BDD!$A$2:$A$65385&gt;=$K$2)*(BDD!$A$2:$A$65385&lt;=$K$3)*(BDD!$AB$2:$AB$65385))/SUMPRODUCT((BDD!$D$2:$D$65385=$G19)*(BDD!$A$2:$A$65385&gt;=$K$2)*(BDD!$A$2:$A$65385&lt;=$K$3))</f>
        <v>#DIV/0!</v>
      </c>
    </row>
    <row r="20" spans="1:10">
      <c r="A20" s="78">
        <v>17</v>
      </c>
      <c r="B20" s="79">
        <f>SUMPRODUCT((BDD!$D$2:$D$65385=$A20)*(BDD!$A$2:$A$65385&gt;=$E$2)*(BDD!$A$2:$A$65385&lt;=$E$3)*(BDD!$P$2:$P$65385))</f>
        <v>175</v>
      </c>
      <c r="C20" s="80">
        <f>SUMPRODUCT((BDD!$D$2:$D$65385=$A20)*(BDD!$A$2:$A$65385&gt;=$E$2)*(BDD!$A$2:$A$65385&lt;=$E$3)*(BDD!$AA$2:$AA$65385))</f>
        <v>1726</v>
      </c>
      <c r="D20" s="81">
        <f>SUMPRODUCT((BDD!$D$2:$D$65385=$A20)*(BDD!$A$2:$A$65385&gt;=$E$2)*(BDD!$A$2:$A$65385&lt;=$E$3)*(BDD!$AB$2:$AB$65385))/SUMPRODUCT((BDD!$D$2:$D$65385=$A20)*(BDD!$A$2:$A$65385&gt;=$E$2)*(BDD!$A$2:$A$65385&lt;=$E$3))</f>
        <v>9.0239574413324281E-2</v>
      </c>
      <c r="G20" s="78">
        <v>17</v>
      </c>
      <c r="H20" s="79">
        <f>SUMPRODUCT((BDD!$D$2:$D$65385=$G20)*(BDD!$A$2:$A$65385&gt;=$K$2)*(BDD!$A$2:$A$65385&lt;=$K$3)*(BDD!$P$2:$P$65385))</f>
        <v>0</v>
      </c>
      <c r="I20" s="80">
        <f>SUMPRODUCT((BDD!$D$2:$D$65385=$G20)*(BDD!$A$2:$A$65385&gt;=$K$2)*(BDD!$A$2:$A$65385&lt;=$K$3)*(BDD!$AA$2:$AA$65385))</f>
        <v>0</v>
      </c>
      <c r="J20" s="82" t="e">
        <f>SUMPRODUCT((BDD!$D$2:$D$65385=$G20)*(BDD!$A$2:$A$65385&gt;=$K$2)*(BDD!$A$2:$A$65385&lt;=$K$3)*(BDD!$AB$2:$AB$65385))/SUMPRODUCT((BDD!$D$2:$D$65385=$G20)*(BDD!$A$2:$A$65385&gt;=$K$2)*(BDD!$A$2:$A$65385&lt;=$K$3))</f>
        <v>#DIV/0!</v>
      </c>
    </row>
    <row r="21" spans="1:10">
      <c r="A21" s="78">
        <v>18</v>
      </c>
      <c r="B21" s="79">
        <f>SUMPRODUCT((BDD!$D$2:$D$65385=$A21)*(BDD!$A$2:$A$65385&gt;=$E$2)*(BDD!$A$2:$A$65385&lt;=$E$3)*(BDD!$P$2:$P$65385))</f>
        <v>29</v>
      </c>
      <c r="C21" s="80">
        <f>SUMPRODUCT((BDD!$D$2:$D$65385=$A21)*(BDD!$A$2:$A$65385&gt;=$E$2)*(BDD!$A$2:$A$65385&lt;=$E$3)*(BDD!$AA$2:$AA$65385))</f>
        <v>220</v>
      </c>
      <c r="D21" s="81">
        <f>SUMPRODUCT((BDD!$D$2:$D$65385=$A21)*(BDD!$A$2:$A$65385&gt;=$E$2)*(BDD!$A$2:$A$65385&lt;=$E$3)*(BDD!$AB$2:$AB$65385))/SUMPRODUCT((BDD!$D$2:$D$65385=$A21)*(BDD!$A$2:$A$65385&gt;=$E$2)*(BDD!$A$2:$A$65385&lt;=$E$3))</f>
        <v>0.11818181818181818</v>
      </c>
      <c r="G21" s="78">
        <v>18</v>
      </c>
      <c r="H21" s="79">
        <f>SUMPRODUCT((BDD!$D$2:$D$65385=$G21)*(BDD!$A$2:$A$65385&gt;=$K$2)*(BDD!$A$2:$A$65385&lt;=$K$3)*(BDD!$P$2:$P$65385))</f>
        <v>0</v>
      </c>
      <c r="I21" s="80">
        <f>SUMPRODUCT((BDD!$D$2:$D$65385=$G21)*(BDD!$A$2:$A$65385&gt;=$K$2)*(BDD!$A$2:$A$65385&lt;=$K$3)*(BDD!$AA$2:$AA$65385))</f>
        <v>0</v>
      </c>
      <c r="J21" s="82" t="e">
        <f>SUMPRODUCT((BDD!$D$2:$D$65385=$G21)*(BDD!$A$2:$A$65385&gt;=$K$2)*(BDD!$A$2:$A$65385&lt;=$K$3)*(BDD!$AB$2:$AB$65385))/SUMPRODUCT((BDD!$D$2:$D$65385=$G21)*(BDD!$A$2:$A$65385&gt;=$K$2)*(BDD!$A$2:$A$65385&lt;=$K$3))</f>
        <v>#DIV/0!</v>
      </c>
    </row>
    <row r="22" spans="1:10">
      <c r="A22" s="78">
        <v>19</v>
      </c>
      <c r="B22" s="79">
        <f>SUMPRODUCT((BDD!$D$2:$D$65385=$A22)*(BDD!$A$2:$A$65385&gt;=$E$2)*(BDD!$A$2:$A$65385&lt;=$E$3)*(BDD!$P$2:$P$65385))</f>
        <v>0</v>
      </c>
      <c r="C22" s="80">
        <f>SUMPRODUCT((BDD!$D$2:$D$65385=$A22)*(BDD!$A$2:$A$65385&gt;=$E$2)*(BDD!$A$2:$A$65385&lt;=$E$3)*(BDD!$AA$2:$AA$65385))</f>
        <v>0</v>
      </c>
      <c r="D22" s="81" t="e">
        <f>SUMPRODUCT((BDD!$D$2:$D$65385=$A22)*(BDD!$A$2:$A$65385&gt;=$E$2)*(BDD!$A$2:$A$65385&lt;=$E$3)*(BDD!$AB$2:$AB$65385))/SUMPRODUCT((BDD!$D$2:$D$65385=$A22)*(BDD!$A$2:$A$65385&gt;=$E$2)*(BDD!$A$2:$A$65385&lt;=$E$3))</f>
        <v>#DIV/0!</v>
      </c>
      <c r="G22" s="78">
        <v>19</v>
      </c>
      <c r="H22" s="79">
        <f>SUMPRODUCT((BDD!$D$2:$D$65385=$G22)*(BDD!$A$2:$A$65385&gt;=$K$2)*(BDD!$A$2:$A$65385&lt;=$K$3)*(BDD!$P$2:$P$65385))</f>
        <v>0</v>
      </c>
      <c r="I22" s="80">
        <f>SUMPRODUCT((BDD!$D$2:$D$65385=$G22)*(BDD!$A$2:$A$65385&gt;=$K$2)*(BDD!$A$2:$A$65385&lt;=$K$3)*(BDD!$AA$2:$AA$65385))</f>
        <v>0</v>
      </c>
      <c r="J22" s="82" t="e">
        <f>SUMPRODUCT((BDD!$D$2:$D$65385=$G22)*(BDD!$A$2:$A$65385&gt;=$K$2)*(BDD!$A$2:$A$65385&lt;=$K$3)*(BDD!$AB$2:$AB$65385))/SUMPRODUCT((BDD!$D$2:$D$65385=$G22)*(BDD!$A$2:$A$65385&gt;=$K$2)*(BDD!$A$2:$A$65385&lt;=$K$3))</f>
        <v>#DIV/0!</v>
      </c>
    </row>
    <row r="23" spans="1:10">
      <c r="A23" s="78">
        <v>20</v>
      </c>
      <c r="B23" s="79">
        <f>SUMPRODUCT((BDD!$D$2:$D$65385=$A23)*(BDD!$A$2:$A$65385&gt;=$E$2)*(BDD!$A$2:$A$65385&lt;=$E$3)*(BDD!$P$2:$P$65385))</f>
        <v>0</v>
      </c>
      <c r="C23" s="80">
        <f>SUMPRODUCT((BDD!$D$2:$D$65385=$A23)*(BDD!$A$2:$A$65385&gt;=$E$2)*(BDD!$A$2:$A$65385&lt;=$E$3)*(BDD!$AA$2:$AA$65385))</f>
        <v>0</v>
      </c>
      <c r="D23" s="81" t="e">
        <f>SUMPRODUCT((BDD!$D$2:$D$65385=$A23)*(BDD!$A$2:$A$65385&gt;=$E$2)*(BDD!$A$2:$A$65385&lt;=$E$3)*(BDD!$AB$2:$AB$65385))/SUMPRODUCT((BDD!$D$2:$D$65385=$A23)*(BDD!$A$2:$A$65385&gt;=$E$2)*(BDD!$A$2:$A$65385&lt;=$E$3))</f>
        <v>#DIV/0!</v>
      </c>
      <c r="G23" s="78">
        <v>20</v>
      </c>
      <c r="H23" s="79">
        <f>SUMPRODUCT((BDD!$D$2:$D$65385=$G23)*(BDD!$A$2:$A$65385&gt;=$K$2)*(BDD!$A$2:$A$65385&lt;=$K$3)*(BDD!$P$2:$P$65385))</f>
        <v>0</v>
      </c>
      <c r="I23" s="80">
        <f>SUMPRODUCT((BDD!$D$2:$D$65385=$G23)*(BDD!$A$2:$A$65385&gt;=$K$2)*(BDD!$A$2:$A$65385&lt;=$K$3)*(BDD!$AA$2:$AA$65385))</f>
        <v>0</v>
      </c>
      <c r="J23" s="82" t="e">
        <f>SUMPRODUCT((BDD!$D$2:$D$65385=$G23)*(BDD!$A$2:$A$65385&gt;=$K$2)*(BDD!$A$2:$A$65385&lt;=$K$3)*(BDD!$AB$2:$AB$65385))/SUMPRODUCT((BDD!$D$2:$D$65385=$G23)*(BDD!$A$2:$A$65385&gt;=$K$2)*(BDD!$A$2:$A$65385&lt;=$K$3))</f>
        <v>#DIV/0!</v>
      </c>
    </row>
    <row r="24" spans="1:10">
      <c r="A24" s="78">
        <v>21</v>
      </c>
      <c r="B24" s="79">
        <f>SUMPRODUCT((BDD!$D$2:$D$65385=$A24)*(BDD!$A$2:$A$65385&gt;=$E$2)*(BDD!$A$2:$A$65385&lt;=$E$3)*(BDD!$P$2:$P$65385))</f>
        <v>0</v>
      </c>
      <c r="C24" s="80">
        <f>SUMPRODUCT((BDD!$D$2:$D$65385=$A24)*(BDD!$A$2:$A$65385&gt;=$E$2)*(BDD!$A$2:$A$65385&lt;=$E$3)*(BDD!$AA$2:$AA$65385))</f>
        <v>0</v>
      </c>
      <c r="D24" s="81" t="e">
        <f>SUMPRODUCT((BDD!$D$2:$D$65385=$A24)*(BDD!$A$2:$A$65385&gt;=$E$2)*(BDD!$A$2:$A$65385&lt;=$E$3)*(BDD!$AB$2:$AB$65385))/SUMPRODUCT((BDD!$D$2:$D$65385=$A24)*(BDD!$A$2:$A$65385&gt;=$E$2)*(BDD!$A$2:$A$65385&lt;=$E$3))</f>
        <v>#DIV/0!</v>
      </c>
      <c r="G24" s="78">
        <v>21</v>
      </c>
      <c r="H24" s="79">
        <f>SUMPRODUCT((BDD!$D$2:$D$65385=$G24)*(BDD!$A$2:$A$65385&gt;=$K$2)*(BDD!$A$2:$A$65385&lt;=$K$3)*(BDD!$P$2:$P$65385))</f>
        <v>0</v>
      </c>
      <c r="I24" s="80">
        <f>SUMPRODUCT((BDD!$D$2:$D$65385=$G24)*(BDD!$A$2:$A$65385&gt;=$K$2)*(BDD!$A$2:$A$65385&lt;=$K$3)*(BDD!$AA$2:$AA$65385))</f>
        <v>0</v>
      </c>
      <c r="J24" s="82" t="e">
        <f>SUMPRODUCT((BDD!$D$2:$D$65385=$G24)*(BDD!$A$2:$A$65385&gt;=$K$2)*(BDD!$A$2:$A$65385&lt;=$K$3)*(BDD!$AB$2:$AB$65385))/SUMPRODUCT((BDD!$D$2:$D$65385=$G24)*(BDD!$A$2:$A$65385&gt;=$K$2)*(BDD!$A$2:$A$65385&lt;=$K$3))</f>
        <v>#DIV/0!</v>
      </c>
    </row>
    <row r="25" spans="1:10">
      <c r="A25" s="78">
        <v>22</v>
      </c>
      <c r="B25" s="79">
        <f>SUMPRODUCT((BDD!$D$2:$D$65385=$A25)*(BDD!$A$2:$A$65385&gt;=$E$2)*(BDD!$A$2:$A$65385&lt;=$E$3)*(BDD!$P$2:$P$65385))</f>
        <v>0</v>
      </c>
      <c r="C25" s="80">
        <f>SUMPRODUCT((BDD!$D$2:$D$65385=$A25)*(BDD!$A$2:$A$65385&gt;=$E$2)*(BDD!$A$2:$A$65385&lt;=$E$3)*(BDD!$AA$2:$AA$65385))</f>
        <v>0</v>
      </c>
      <c r="D25" s="81" t="e">
        <f>SUMPRODUCT((BDD!$D$2:$D$65385=$A25)*(BDD!$A$2:$A$65385&gt;=$E$2)*(BDD!$A$2:$A$65385&lt;=$E$3)*(BDD!$AB$2:$AB$65385))/SUMPRODUCT((BDD!$D$2:$D$65385=$A25)*(BDD!$A$2:$A$65385&gt;=$E$2)*(BDD!$A$2:$A$65385&lt;=$E$3))</f>
        <v>#DIV/0!</v>
      </c>
      <c r="G25" s="78">
        <v>22</v>
      </c>
      <c r="H25" s="79">
        <f>SUMPRODUCT((BDD!$D$2:$D$65385=$G25)*(BDD!$A$2:$A$65385&gt;=$K$2)*(BDD!$A$2:$A$65385&lt;=$K$3)*(BDD!$P$2:$P$65385))</f>
        <v>0</v>
      </c>
      <c r="I25" s="80">
        <f>SUMPRODUCT((BDD!$D$2:$D$65385=$G25)*(BDD!$A$2:$A$65385&gt;=$K$2)*(BDD!$A$2:$A$65385&lt;=$K$3)*(BDD!$AA$2:$AA$65385))</f>
        <v>0</v>
      </c>
      <c r="J25" s="82" t="e">
        <f>SUMPRODUCT((BDD!$D$2:$D$65385=$G25)*(BDD!$A$2:$A$65385&gt;=$K$2)*(BDD!$A$2:$A$65385&lt;=$K$3)*(BDD!$AB$2:$AB$65385))/SUMPRODUCT((BDD!$D$2:$D$65385=$G25)*(BDD!$A$2:$A$65385&gt;=$K$2)*(BDD!$A$2:$A$65385&lt;=$K$3))</f>
        <v>#DIV/0!</v>
      </c>
    </row>
    <row r="26" spans="1:10">
      <c r="A26" s="78">
        <v>23</v>
      </c>
      <c r="B26" s="79">
        <f>SUMPRODUCT((BDD!$D$2:$D$65385=$A26)*(BDD!$A$2:$A$65385&gt;=$E$2)*(BDD!$A$2:$A$65385&lt;=$E$3)*(BDD!$P$2:$P$65385))</f>
        <v>0</v>
      </c>
      <c r="C26" s="80">
        <f>SUMPRODUCT((BDD!$D$2:$D$65385=$A26)*(BDD!$A$2:$A$65385&gt;=$E$2)*(BDD!$A$2:$A$65385&lt;=$E$3)*(BDD!$AA$2:$AA$65385))</f>
        <v>0</v>
      </c>
      <c r="D26" s="81" t="e">
        <f>SUMPRODUCT((BDD!$D$2:$D$65385=$A26)*(BDD!$A$2:$A$65385&gt;=$E$2)*(BDD!$A$2:$A$65385&lt;=$E$3)*(BDD!$AB$2:$AB$65385))/SUMPRODUCT((BDD!$D$2:$D$65385=$A26)*(BDD!$A$2:$A$65385&gt;=$E$2)*(BDD!$A$2:$A$65385&lt;=$E$3))</f>
        <v>#DIV/0!</v>
      </c>
      <c r="G26" s="78">
        <v>23</v>
      </c>
      <c r="H26" s="79">
        <f>SUMPRODUCT((BDD!$D$2:$D$65385=$G26)*(BDD!$A$2:$A$65385&gt;=$K$2)*(BDD!$A$2:$A$65385&lt;=$K$3)*(BDD!$P$2:$P$65385))</f>
        <v>0</v>
      </c>
      <c r="I26" s="80">
        <f>SUMPRODUCT((BDD!$D$2:$D$65385=$G26)*(BDD!$A$2:$A$65385&gt;=$K$2)*(BDD!$A$2:$A$65385&lt;=$K$3)*(BDD!$AA$2:$AA$65385))</f>
        <v>0</v>
      </c>
      <c r="J26" s="82" t="e">
        <f>SUMPRODUCT((BDD!$D$2:$D$65385=$G26)*(BDD!$A$2:$A$65385&gt;=$K$2)*(BDD!$A$2:$A$65385&lt;=$K$3)*(BDD!$AB$2:$AB$65385))/SUMPRODUCT((BDD!$D$2:$D$65385=$G26)*(BDD!$A$2:$A$65385&gt;=$K$2)*(BDD!$A$2:$A$65385&lt;=$K$3))</f>
        <v>#DIV/0!</v>
      </c>
    </row>
    <row r="27" spans="1:10">
      <c r="A27" s="78">
        <v>24</v>
      </c>
      <c r="B27" s="79">
        <f>SUMPRODUCT((BDD!$D$2:$D$65385=$A27)*(BDD!$A$2:$A$65385&gt;=$E$2)*(BDD!$A$2:$A$65385&lt;=$E$3)*(BDD!$P$2:$P$65385))</f>
        <v>0</v>
      </c>
      <c r="C27" s="80">
        <f>SUMPRODUCT((BDD!$D$2:$D$65385=$A27)*(BDD!$A$2:$A$65385&gt;=$E$2)*(BDD!$A$2:$A$65385&lt;=$E$3)*(BDD!$AA$2:$AA$65385))</f>
        <v>0</v>
      </c>
      <c r="D27" s="81" t="e">
        <f>SUMPRODUCT((BDD!$D$2:$D$65385=$A27)*(BDD!$A$2:$A$65385&gt;=$E$2)*(BDD!$A$2:$A$65385&lt;=$E$3)*(BDD!$AB$2:$AB$65385))/SUMPRODUCT((BDD!$D$2:$D$65385=$A27)*(BDD!$A$2:$A$65385&gt;=$E$2)*(BDD!$A$2:$A$65385&lt;=$E$3))</f>
        <v>#DIV/0!</v>
      </c>
      <c r="G27" s="78">
        <v>24</v>
      </c>
      <c r="H27" s="79">
        <f>SUMPRODUCT((BDD!$D$2:$D$65385=$G27)*(BDD!$A$2:$A$65385&gt;=$K$2)*(BDD!$A$2:$A$65385&lt;=$K$3)*(BDD!$P$2:$P$65385))</f>
        <v>0</v>
      </c>
      <c r="I27" s="80">
        <f>SUMPRODUCT((BDD!$D$2:$D$65385=$G27)*(BDD!$A$2:$A$65385&gt;=$K$2)*(BDD!$A$2:$A$65385&lt;=$K$3)*(BDD!$AA$2:$AA$65385))</f>
        <v>0</v>
      </c>
      <c r="J27" s="82" t="e">
        <f>SUMPRODUCT((BDD!$D$2:$D$65385=$G27)*(BDD!$A$2:$A$65385&gt;=$K$2)*(BDD!$A$2:$A$65385&lt;=$K$3)*(BDD!$AB$2:$AB$65385))/SUMPRODUCT((BDD!$D$2:$D$65385=$G27)*(BDD!$A$2:$A$65385&gt;=$K$2)*(BDD!$A$2:$A$65385&lt;=$K$3))</f>
        <v>#DIV/0!</v>
      </c>
    </row>
    <row r="28" spans="1:10">
      <c r="A28" s="78">
        <v>25</v>
      </c>
      <c r="B28" s="79">
        <f>SUMPRODUCT((BDD!$D$2:$D$65385=$A28)*(BDD!$A$2:$A$65385&gt;=$E$2)*(BDD!$A$2:$A$65385&lt;=$E$3)*(BDD!$P$2:$P$65385))</f>
        <v>0</v>
      </c>
      <c r="C28" s="80">
        <f>SUMPRODUCT((BDD!$D$2:$D$65385=$A28)*(BDD!$A$2:$A$65385&gt;=$E$2)*(BDD!$A$2:$A$65385&lt;=$E$3)*(BDD!$AA$2:$AA$65385))</f>
        <v>0</v>
      </c>
      <c r="D28" s="81" t="e">
        <f>SUMPRODUCT((BDD!$D$2:$D$65385=$A28)*(BDD!$A$2:$A$65385&gt;=$E$2)*(BDD!$A$2:$A$65385&lt;=$E$3)*(BDD!$AB$2:$AB$65385))/SUMPRODUCT((BDD!$D$2:$D$65385=$A28)*(BDD!$A$2:$A$65385&gt;=$E$2)*(BDD!$A$2:$A$65385&lt;=$E$3))</f>
        <v>#DIV/0!</v>
      </c>
      <c r="G28" s="78">
        <v>25</v>
      </c>
      <c r="H28" s="79">
        <f>SUMPRODUCT((BDD!$D$2:$D$65385=$G28)*(BDD!$A$2:$A$65385&gt;=$K$2)*(BDD!$A$2:$A$65385&lt;=$K$3)*(BDD!$P$2:$P$65385))</f>
        <v>0</v>
      </c>
      <c r="I28" s="80">
        <f>SUMPRODUCT((BDD!$D$2:$D$65385=$G28)*(BDD!$A$2:$A$65385&gt;=$K$2)*(BDD!$A$2:$A$65385&lt;=$K$3)*(BDD!$AA$2:$AA$65385))</f>
        <v>0</v>
      </c>
      <c r="J28" s="82" t="e">
        <f>SUMPRODUCT((BDD!$D$2:$D$65385=$G28)*(BDD!$A$2:$A$65385&gt;=$K$2)*(BDD!$A$2:$A$65385&lt;=$K$3)*(BDD!$AB$2:$AB$65385))/SUMPRODUCT((BDD!$D$2:$D$65385=$G28)*(BDD!$A$2:$A$65385&gt;=$K$2)*(BDD!$A$2:$A$65385&lt;=$K$3))</f>
        <v>#DIV/0!</v>
      </c>
    </row>
    <row r="29" spans="1:10">
      <c r="A29" s="78">
        <v>26</v>
      </c>
      <c r="B29" s="79">
        <f>SUMPRODUCT((BDD!$D$2:$D$65385=$A29)*(BDD!$A$2:$A$65385&gt;=$E$2)*(BDD!$A$2:$A$65385&lt;=$E$3)*(BDD!$P$2:$P$65385))</f>
        <v>0</v>
      </c>
      <c r="C29" s="80">
        <f>SUMPRODUCT((BDD!$D$2:$D$65385=$A29)*(BDD!$A$2:$A$65385&gt;=$E$2)*(BDD!$A$2:$A$65385&lt;=$E$3)*(BDD!$AA$2:$AA$65385))</f>
        <v>0</v>
      </c>
      <c r="D29" s="81" t="e">
        <f>SUMPRODUCT((BDD!$D$2:$D$65385=$A29)*(BDD!$A$2:$A$65385&gt;=$E$2)*(BDD!$A$2:$A$65385&lt;=$E$3)*(BDD!$AB$2:$AB$65385))/SUMPRODUCT((BDD!$D$2:$D$65385=$A29)*(BDD!$A$2:$A$65385&gt;=$E$2)*(BDD!$A$2:$A$65385&lt;=$E$3))</f>
        <v>#DIV/0!</v>
      </c>
      <c r="G29" s="78">
        <v>26</v>
      </c>
      <c r="H29" s="79">
        <f>SUMPRODUCT((BDD!$D$2:$D$65385=$G29)*(BDD!$A$2:$A$65385&gt;=$K$2)*(BDD!$A$2:$A$65385&lt;=$K$3)*(BDD!$P$2:$P$65385))</f>
        <v>0</v>
      </c>
      <c r="I29" s="80">
        <f>SUMPRODUCT((BDD!$D$2:$D$65385=$G29)*(BDD!$A$2:$A$65385&gt;=$K$2)*(BDD!$A$2:$A$65385&lt;=$K$3)*(BDD!$AA$2:$AA$65385))</f>
        <v>0</v>
      </c>
      <c r="J29" s="82" t="e">
        <f>SUMPRODUCT((BDD!$D$2:$D$65385=$G29)*(BDD!$A$2:$A$65385&gt;=$K$2)*(BDD!$A$2:$A$65385&lt;=$K$3)*(BDD!$AB$2:$AB$65385))/SUMPRODUCT((BDD!$D$2:$D$65385=$G29)*(BDD!$A$2:$A$65385&gt;=$K$2)*(BDD!$A$2:$A$65385&lt;=$K$3))</f>
        <v>#DIV/0!</v>
      </c>
    </row>
    <row r="30" spans="1:10">
      <c r="A30" s="78">
        <v>27</v>
      </c>
      <c r="B30" s="79">
        <f>SUMPRODUCT((BDD!$D$2:$D$65385=$A30)*(BDD!$A$2:$A$65385&gt;=$E$2)*(BDD!$A$2:$A$65385&lt;=$E$3)*(BDD!$P$2:$P$65385))</f>
        <v>0</v>
      </c>
      <c r="C30" s="80">
        <f>SUMPRODUCT((BDD!$D$2:$D$65385=$A30)*(BDD!$A$2:$A$65385&gt;=$E$2)*(BDD!$A$2:$A$65385&lt;=$E$3)*(BDD!$AA$2:$AA$65385))</f>
        <v>0</v>
      </c>
      <c r="D30" s="81" t="e">
        <f>SUMPRODUCT((BDD!$D$2:$D$65385=$A30)*(BDD!$A$2:$A$65385&gt;=$E$2)*(BDD!$A$2:$A$65385&lt;=$E$3)*(BDD!$AB$2:$AB$65385))/SUMPRODUCT((BDD!$D$2:$D$65385=$A30)*(BDD!$A$2:$A$65385&gt;=$E$2)*(BDD!$A$2:$A$65385&lt;=$E$3))</f>
        <v>#DIV/0!</v>
      </c>
      <c r="G30" s="78">
        <v>27</v>
      </c>
      <c r="H30" s="79">
        <f>SUMPRODUCT((BDD!$D$2:$D$65385=$G30)*(BDD!$A$2:$A$65385&gt;=$K$2)*(BDD!$A$2:$A$65385&lt;=$K$3)*(BDD!$P$2:$P$65385))</f>
        <v>0</v>
      </c>
      <c r="I30" s="80">
        <f>SUMPRODUCT((BDD!$D$2:$D$65385=$G30)*(BDD!$A$2:$A$65385&gt;=$K$2)*(BDD!$A$2:$A$65385&lt;=$K$3)*(BDD!$AA$2:$AA$65385))</f>
        <v>0</v>
      </c>
      <c r="J30" s="82" t="e">
        <f>SUMPRODUCT((BDD!$D$2:$D$65385=$G30)*(BDD!$A$2:$A$65385&gt;=$K$2)*(BDD!$A$2:$A$65385&lt;=$K$3)*(BDD!$AB$2:$AB$65385))/SUMPRODUCT((BDD!$D$2:$D$65385=$G30)*(BDD!$A$2:$A$65385&gt;=$K$2)*(BDD!$A$2:$A$65385&lt;=$K$3))</f>
        <v>#DIV/0!</v>
      </c>
    </row>
    <row r="31" spans="1:10">
      <c r="A31" s="78">
        <v>28</v>
      </c>
      <c r="B31" s="79">
        <f>SUMPRODUCT((BDD!$D$2:$D$65385=$A31)*(BDD!$A$2:$A$65385&gt;=$E$2)*(BDD!$A$2:$A$65385&lt;=$E$3)*(BDD!$P$2:$P$65385))</f>
        <v>0</v>
      </c>
      <c r="C31" s="80">
        <f>SUMPRODUCT((BDD!$D$2:$D$65385=$A31)*(BDD!$A$2:$A$65385&gt;=$E$2)*(BDD!$A$2:$A$65385&lt;=$E$3)*(BDD!$AA$2:$AA$65385))</f>
        <v>0</v>
      </c>
      <c r="D31" s="81" t="e">
        <f>SUMPRODUCT((BDD!$D$2:$D$65385=$A31)*(BDD!$A$2:$A$65385&gt;=$E$2)*(BDD!$A$2:$A$65385&lt;=$E$3)*(BDD!$AB$2:$AB$65385))/SUMPRODUCT((BDD!$D$2:$D$65385=$A31)*(BDD!$A$2:$A$65385&gt;=$E$2)*(BDD!$A$2:$A$65385&lt;=$E$3))</f>
        <v>#DIV/0!</v>
      </c>
      <c r="G31" s="78">
        <v>28</v>
      </c>
      <c r="H31" s="79">
        <f>SUMPRODUCT((BDD!$D$2:$D$65385=$G31)*(BDD!$A$2:$A$65385&gt;=$K$2)*(BDD!$A$2:$A$65385&lt;=$K$3)*(BDD!$P$2:$P$65385))</f>
        <v>0</v>
      </c>
      <c r="I31" s="80">
        <f>SUMPRODUCT((BDD!$D$2:$D$65385=$G31)*(BDD!$A$2:$A$65385&gt;=$K$2)*(BDD!$A$2:$A$65385&lt;=$K$3)*(BDD!$AA$2:$AA$65385))</f>
        <v>0</v>
      </c>
      <c r="J31" s="82" t="e">
        <f>SUMPRODUCT((BDD!$D$2:$D$65385=$G31)*(BDD!$A$2:$A$65385&gt;=$K$2)*(BDD!$A$2:$A$65385&lt;=$K$3)*(BDD!$AB$2:$AB$65385))/SUMPRODUCT((BDD!$D$2:$D$65385=$G31)*(BDD!$A$2:$A$65385&gt;=$K$2)*(BDD!$A$2:$A$65385&lt;=$K$3))</f>
        <v>#DIV/0!</v>
      </c>
    </row>
    <row r="32" spans="1:10">
      <c r="A32" s="78">
        <v>29</v>
      </c>
      <c r="B32" s="79">
        <f>SUMPRODUCT((BDD!$D$2:$D$65385=$A32)*(BDD!$A$2:$A$65385&gt;=$E$2)*(BDD!$A$2:$A$65385&lt;=$E$3)*(BDD!$P$2:$P$65385))</f>
        <v>0</v>
      </c>
      <c r="C32" s="80">
        <f>SUMPRODUCT((BDD!$D$2:$D$65385=$A32)*(BDD!$A$2:$A$65385&gt;=$E$2)*(BDD!$A$2:$A$65385&lt;=$E$3)*(BDD!$AA$2:$AA$65385))</f>
        <v>0</v>
      </c>
      <c r="D32" s="81" t="e">
        <f>SUMPRODUCT((BDD!$D$2:$D$65385=$A32)*(BDD!$A$2:$A$65385&gt;=$E$2)*(BDD!$A$2:$A$65385&lt;=$E$3)*(BDD!$AB$2:$AB$65385))/SUMPRODUCT((BDD!$D$2:$D$65385=$A32)*(BDD!$A$2:$A$65385&gt;=$E$2)*(BDD!$A$2:$A$65385&lt;=$E$3))</f>
        <v>#DIV/0!</v>
      </c>
      <c r="G32" s="78">
        <v>29</v>
      </c>
      <c r="H32" s="79">
        <f>SUMPRODUCT((BDD!$D$2:$D$65385=$G32)*(BDD!$A$2:$A$65385&gt;=$K$2)*(BDD!$A$2:$A$65385&lt;=$K$3)*(BDD!$P$2:$P$65385))</f>
        <v>0</v>
      </c>
      <c r="I32" s="80">
        <f>SUMPRODUCT((BDD!$D$2:$D$65385=$G32)*(BDD!$A$2:$A$65385&gt;=$K$2)*(BDD!$A$2:$A$65385&lt;=$K$3)*(BDD!$AA$2:$AA$65385))</f>
        <v>0</v>
      </c>
      <c r="J32" s="82" t="e">
        <f>SUMPRODUCT((BDD!$D$2:$D$65385=$G32)*(BDD!$A$2:$A$65385&gt;=$K$2)*(BDD!$A$2:$A$65385&lt;=$K$3)*(BDD!$AB$2:$AB$65385))/SUMPRODUCT((BDD!$D$2:$D$65385=$G32)*(BDD!$A$2:$A$65385&gt;=$K$2)*(BDD!$A$2:$A$65385&lt;=$K$3))</f>
        <v>#DIV/0!</v>
      </c>
    </row>
    <row r="33" spans="1:10">
      <c r="A33" s="78">
        <v>30</v>
      </c>
      <c r="B33" s="79">
        <f>SUMPRODUCT((BDD!$D$2:$D$65385=$A33)*(BDD!$A$2:$A$65385&gt;=$E$2)*(BDD!$A$2:$A$65385&lt;=$E$3)*(BDD!$P$2:$P$65385))</f>
        <v>0</v>
      </c>
      <c r="C33" s="80">
        <f>SUMPRODUCT((BDD!$D$2:$D$65385=$A33)*(BDD!$A$2:$A$65385&gt;=$E$2)*(BDD!$A$2:$A$65385&lt;=$E$3)*(BDD!$AA$2:$AA$65385))</f>
        <v>0</v>
      </c>
      <c r="D33" s="81" t="e">
        <f>SUMPRODUCT((BDD!$D$2:$D$65385=$A33)*(BDD!$A$2:$A$65385&gt;=$E$2)*(BDD!$A$2:$A$65385&lt;=$E$3)*(BDD!$AB$2:$AB$65385))/SUMPRODUCT((BDD!$D$2:$D$65385=$A33)*(BDD!$A$2:$A$65385&gt;=$E$2)*(BDD!$A$2:$A$65385&lt;=$E$3))</f>
        <v>#DIV/0!</v>
      </c>
      <c r="G33" s="78">
        <v>30</v>
      </c>
      <c r="H33" s="79">
        <f>SUMPRODUCT((BDD!$D$2:$D$65385=$G33)*(BDD!$A$2:$A$65385&gt;=$K$2)*(BDD!$A$2:$A$65385&lt;=$K$3)*(BDD!$P$2:$P$65385))</f>
        <v>0</v>
      </c>
      <c r="I33" s="80">
        <f>SUMPRODUCT((BDD!$D$2:$D$65385=$G33)*(BDD!$A$2:$A$65385&gt;=$K$2)*(BDD!$A$2:$A$65385&lt;=$K$3)*(BDD!$AA$2:$AA$65385))</f>
        <v>0</v>
      </c>
      <c r="J33" s="82" t="e">
        <f>SUMPRODUCT((BDD!$D$2:$D$65385=$G33)*(BDD!$A$2:$A$65385&gt;=$K$2)*(BDD!$A$2:$A$65385&lt;=$K$3)*(BDD!$AB$2:$AB$65385))/SUMPRODUCT((BDD!$D$2:$D$65385=$G33)*(BDD!$A$2:$A$65385&gt;=$K$2)*(BDD!$A$2:$A$65385&lt;=$K$3))</f>
        <v>#DIV/0!</v>
      </c>
    </row>
    <row r="34" spans="1:10">
      <c r="A34" s="78">
        <v>31</v>
      </c>
      <c r="B34" s="79">
        <f>SUMPRODUCT((BDD!$D$2:$D$65385=$A34)*(BDD!$A$2:$A$65385&gt;=$E$2)*(BDD!$A$2:$A$65385&lt;=$E$3)*(BDD!$P$2:$P$65385))</f>
        <v>0</v>
      </c>
      <c r="C34" s="80">
        <f>SUMPRODUCT((BDD!$D$2:$D$65385=$A34)*(BDD!$A$2:$A$65385&gt;=$E$2)*(BDD!$A$2:$A$65385&lt;=$E$3)*(BDD!$AA$2:$AA$65385))</f>
        <v>0</v>
      </c>
      <c r="D34" s="81" t="e">
        <f>SUMPRODUCT((BDD!$D$2:$D$65385=$A34)*(BDD!$A$2:$A$65385&gt;=$E$2)*(BDD!$A$2:$A$65385&lt;=$E$3)*(BDD!$AB$2:$AB$65385))/SUMPRODUCT((BDD!$D$2:$D$65385=$A34)*(BDD!$A$2:$A$65385&gt;=$E$2)*(BDD!$A$2:$A$65385&lt;=$E$3))</f>
        <v>#DIV/0!</v>
      </c>
      <c r="G34" s="78">
        <v>31</v>
      </c>
      <c r="H34" s="79">
        <f>SUMPRODUCT((BDD!$D$2:$D$65385=$G34)*(BDD!$A$2:$A$65385&gt;=$K$2)*(BDD!$A$2:$A$65385&lt;=$K$3)*(BDD!$P$2:$P$65385))</f>
        <v>0</v>
      </c>
      <c r="I34" s="80">
        <f>SUMPRODUCT((BDD!$D$2:$D$65385=$G34)*(BDD!$A$2:$A$65385&gt;=$K$2)*(BDD!$A$2:$A$65385&lt;=$K$3)*(BDD!$AA$2:$AA$65385))</f>
        <v>0</v>
      </c>
      <c r="J34" s="82" t="e">
        <f>SUMPRODUCT((BDD!$D$2:$D$65385=$G34)*(BDD!$A$2:$A$65385&gt;=$K$2)*(BDD!$A$2:$A$65385&lt;=$K$3)*(BDD!$AB$2:$AB$65385))/SUMPRODUCT((BDD!$D$2:$D$65385=$G34)*(BDD!$A$2:$A$65385&gt;=$K$2)*(BDD!$A$2:$A$65385&lt;=$K$3))</f>
        <v>#DIV/0!</v>
      </c>
    </row>
    <row r="35" spans="1:10">
      <c r="A35" s="78">
        <v>32</v>
      </c>
      <c r="B35" s="79">
        <f>SUMPRODUCT((BDD!$D$2:$D$65385=$A35)*(BDD!$A$2:$A$65385&gt;=$E$2)*(BDD!$A$2:$A$65385&lt;=$E$3)*(BDD!$P$2:$P$65385))</f>
        <v>0</v>
      </c>
      <c r="C35" s="80">
        <f>SUMPRODUCT((BDD!$D$2:$D$65385=$A35)*(BDD!$A$2:$A$65385&gt;=$E$2)*(BDD!$A$2:$A$65385&lt;=$E$3)*(BDD!$AA$2:$AA$65385))</f>
        <v>0</v>
      </c>
      <c r="D35" s="81" t="e">
        <f>SUMPRODUCT((BDD!$D$2:$D$65385=$A35)*(BDD!$A$2:$A$65385&gt;=$E$2)*(BDD!$A$2:$A$65385&lt;=$E$3)*(BDD!$AB$2:$AB$65385))/SUMPRODUCT((BDD!$D$2:$D$65385=$A35)*(BDD!$A$2:$A$65385&gt;=$E$2)*(BDD!$A$2:$A$65385&lt;=$E$3))</f>
        <v>#DIV/0!</v>
      </c>
      <c r="G35" s="78">
        <v>32</v>
      </c>
      <c r="H35" s="79">
        <f>SUMPRODUCT((BDD!$D$2:$D$65385=$G35)*(BDD!$A$2:$A$65385&gt;=$K$2)*(BDD!$A$2:$A$65385&lt;=$K$3)*(BDD!$P$2:$P$65385))</f>
        <v>0</v>
      </c>
      <c r="I35" s="80">
        <f>SUMPRODUCT((BDD!$D$2:$D$65385=$G35)*(BDD!$A$2:$A$65385&gt;=$K$2)*(BDD!$A$2:$A$65385&lt;=$K$3)*(BDD!$AA$2:$AA$65385))</f>
        <v>0</v>
      </c>
      <c r="J35" s="82" t="e">
        <f>SUMPRODUCT((BDD!$D$2:$D$65385=$G35)*(BDD!$A$2:$A$65385&gt;=$K$2)*(BDD!$A$2:$A$65385&lt;=$K$3)*(BDD!$AB$2:$AB$65385))/SUMPRODUCT((BDD!$D$2:$D$65385=$G35)*(BDD!$A$2:$A$65385&gt;=$K$2)*(BDD!$A$2:$A$65385&lt;=$K$3))</f>
        <v>#DIV/0!</v>
      </c>
    </row>
    <row r="36" spans="1:10">
      <c r="A36" s="78">
        <v>33</v>
      </c>
      <c r="B36" s="79">
        <f>SUMPRODUCT((BDD!$D$2:$D$65385=$A36)*(BDD!$A$2:$A$65385&gt;=$E$2)*(BDD!$A$2:$A$65385&lt;=$E$3)*(BDD!$P$2:$P$65385))</f>
        <v>0</v>
      </c>
      <c r="C36" s="80">
        <f>SUMPRODUCT((BDD!$D$2:$D$65385=$A36)*(BDD!$A$2:$A$65385&gt;=$E$2)*(BDD!$A$2:$A$65385&lt;=$E$3)*(BDD!$AA$2:$AA$65385))</f>
        <v>0</v>
      </c>
      <c r="D36" s="81" t="e">
        <f>SUMPRODUCT((BDD!$D$2:$D$65385=$A36)*(BDD!$A$2:$A$65385&gt;=$E$2)*(BDD!$A$2:$A$65385&lt;=$E$3)*(BDD!$AB$2:$AB$65385))/SUMPRODUCT((BDD!$D$2:$D$65385=$A36)*(BDD!$A$2:$A$65385&gt;=$E$2)*(BDD!$A$2:$A$65385&lt;=$E$3))</f>
        <v>#DIV/0!</v>
      </c>
      <c r="G36" s="78">
        <v>33</v>
      </c>
      <c r="H36" s="79">
        <f>SUMPRODUCT((BDD!$D$2:$D$65385=$G36)*(BDD!$A$2:$A$65385&gt;=$K$2)*(BDD!$A$2:$A$65385&lt;=$K$3)*(BDD!$P$2:$P$65385))</f>
        <v>0</v>
      </c>
      <c r="I36" s="80">
        <f>SUMPRODUCT((BDD!$D$2:$D$65385=$G36)*(BDD!$A$2:$A$65385&gt;=$K$2)*(BDD!$A$2:$A$65385&lt;=$K$3)*(BDD!$AA$2:$AA$65385))</f>
        <v>0</v>
      </c>
      <c r="J36" s="82" t="e">
        <f>SUMPRODUCT((BDD!$D$2:$D$65385=$G36)*(BDD!$A$2:$A$65385&gt;=$K$2)*(BDD!$A$2:$A$65385&lt;=$K$3)*(BDD!$AB$2:$AB$65385))/SUMPRODUCT((BDD!$D$2:$D$65385=$G36)*(BDD!$A$2:$A$65385&gt;=$K$2)*(BDD!$A$2:$A$65385&lt;=$K$3))</f>
        <v>#DIV/0!</v>
      </c>
    </row>
    <row r="37" spans="1:10">
      <c r="A37" s="78">
        <v>34</v>
      </c>
      <c r="B37" s="79">
        <f>SUMPRODUCT((BDD!$D$2:$D$65385=$A37)*(BDD!$A$2:$A$65385&gt;=$E$2)*(BDD!$A$2:$A$65385&lt;=$E$3)*(BDD!$P$2:$P$65385))</f>
        <v>0</v>
      </c>
      <c r="C37" s="80">
        <f>SUMPRODUCT((BDD!$D$2:$D$65385=$A37)*(BDD!$A$2:$A$65385&gt;=$E$2)*(BDD!$A$2:$A$65385&lt;=$E$3)*(BDD!$AA$2:$AA$65385))</f>
        <v>0</v>
      </c>
      <c r="D37" s="81" t="e">
        <f>SUMPRODUCT((BDD!$D$2:$D$65385=$A37)*(BDD!$A$2:$A$65385&gt;=$E$2)*(BDD!$A$2:$A$65385&lt;=$E$3)*(BDD!$AB$2:$AB$65385))/SUMPRODUCT((BDD!$D$2:$D$65385=$A37)*(BDD!$A$2:$A$65385&gt;=$E$2)*(BDD!$A$2:$A$65385&lt;=$E$3))</f>
        <v>#DIV/0!</v>
      </c>
      <c r="G37" s="78">
        <v>34</v>
      </c>
      <c r="H37" s="79">
        <f>SUMPRODUCT((BDD!$D$2:$D$65385=$G37)*(BDD!$A$2:$A$65385&gt;=$K$2)*(BDD!$A$2:$A$65385&lt;=$K$3)*(BDD!$P$2:$P$65385))</f>
        <v>0</v>
      </c>
      <c r="I37" s="80">
        <f>SUMPRODUCT((BDD!$D$2:$D$65385=$G37)*(BDD!$A$2:$A$65385&gt;=$K$2)*(BDD!$A$2:$A$65385&lt;=$K$3)*(BDD!$AA$2:$AA$65385))</f>
        <v>0</v>
      </c>
      <c r="J37" s="82" t="e">
        <f>SUMPRODUCT((BDD!$D$2:$D$65385=$G37)*(BDD!$A$2:$A$65385&gt;=$K$2)*(BDD!$A$2:$A$65385&lt;=$K$3)*(BDD!$AB$2:$AB$65385))/SUMPRODUCT((BDD!$D$2:$D$65385=$G37)*(BDD!$A$2:$A$65385&gt;=$K$2)*(BDD!$A$2:$A$65385&lt;=$K$3))</f>
        <v>#DIV/0!</v>
      </c>
    </row>
    <row r="38" spans="1:10">
      <c r="A38" s="78">
        <v>35</v>
      </c>
      <c r="B38" s="79">
        <f>SUMPRODUCT((BDD!$D$2:$D$65385=$A38)*(BDD!$A$2:$A$65385&gt;=$E$2)*(BDD!$A$2:$A$65385&lt;=$E$3)*(BDD!$P$2:$P$65385))</f>
        <v>0</v>
      </c>
      <c r="C38" s="80">
        <f>SUMPRODUCT((BDD!$D$2:$D$65385=$A38)*(BDD!$A$2:$A$65385&gt;=$E$2)*(BDD!$A$2:$A$65385&lt;=$E$3)*(BDD!$AA$2:$AA$65385))</f>
        <v>0</v>
      </c>
      <c r="D38" s="81" t="e">
        <f>SUMPRODUCT((BDD!$D$2:$D$65385=$A38)*(BDD!$A$2:$A$65385&gt;=$E$2)*(BDD!$A$2:$A$65385&lt;=$E$3)*(BDD!$AB$2:$AB$65385))/SUMPRODUCT((BDD!$D$2:$D$65385=$A38)*(BDD!$A$2:$A$65385&gt;=$E$2)*(BDD!$A$2:$A$65385&lt;=$E$3))</f>
        <v>#DIV/0!</v>
      </c>
      <c r="G38" s="78">
        <v>35</v>
      </c>
      <c r="H38" s="79">
        <f>SUMPRODUCT((BDD!$D$2:$D$65385=$G38)*(BDD!$A$2:$A$65385&gt;=$K$2)*(BDD!$A$2:$A$65385&lt;=$K$3)*(BDD!$P$2:$P$65385))</f>
        <v>0</v>
      </c>
      <c r="I38" s="80">
        <f>SUMPRODUCT((BDD!$D$2:$D$65385=$G38)*(BDD!$A$2:$A$65385&gt;=$K$2)*(BDD!$A$2:$A$65385&lt;=$K$3)*(BDD!$AA$2:$AA$65385))</f>
        <v>0</v>
      </c>
      <c r="J38" s="82" t="e">
        <f>SUMPRODUCT((BDD!$D$2:$D$65385=$G38)*(BDD!$A$2:$A$65385&gt;=$K$2)*(BDD!$A$2:$A$65385&lt;=$K$3)*(BDD!$AB$2:$AB$65385))/SUMPRODUCT((BDD!$D$2:$D$65385=$G38)*(BDD!$A$2:$A$65385&gt;=$K$2)*(BDD!$A$2:$A$65385&lt;=$K$3))</f>
        <v>#DIV/0!</v>
      </c>
    </row>
    <row r="39" spans="1:10">
      <c r="A39" s="78">
        <v>36</v>
      </c>
      <c r="B39" s="79">
        <f>SUMPRODUCT((BDD!$D$2:$D$65385=$A39)*(BDD!$A$2:$A$65385&gt;=$E$2)*(BDD!$A$2:$A$65385&lt;=$E$3)*(BDD!$P$2:$P$65385))</f>
        <v>0</v>
      </c>
      <c r="C39" s="80">
        <f>SUMPRODUCT((BDD!$D$2:$D$65385=$A39)*(BDD!$A$2:$A$65385&gt;=$E$2)*(BDD!$A$2:$A$65385&lt;=$E$3)*(BDD!$AA$2:$AA$65385))</f>
        <v>0</v>
      </c>
      <c r="D39" s="81" t="e">
        <f>SUMPRODUCT((BDD!$D$2:$D$65385=$A39)*(BDD!$A$2:$A$65385&gt;=$E$2)*(BDD!$A$2:$A$65385&lt;=$E$3)*(BDD!$AB$2:$AB$65385))/SUMPRODUCT((BDD!$D$2:$D$65385=$A39)*(BDD!$A$2:$A$65385&gt;=$E$2)*(BDD!$A$2:$A$65385&lt;=$E$3))</f>
        <v>#DIV/0!</v>
      </c>
      <c r="G39" s="78">
        <v>36</v>
      </c>
      <c r="H39" s="79">
        <f>SUMPRODUCT((BDD!$D$2:$D$65385=$G39)*(BDD!$A$2:$A$65385&gt;=$K$2)*(BDD!$A$2:$A$65385&lt;=$K$3)*(BDD!$P$2:$P$65385))</f>
        <v>0</v>
      </c>
      <c r="I39" s="80">
        <f>SUMPRODUCT((BDD!$D$2:$D$65385=$G39)*(BDD!$A$2:$A$65385&gt;=$K$2)*(BDD!$A$2:$A$65385&lt;=$K$3)*(BDD!$AA$2:$AA$65385))</f>
        <v>0</v>
      </c>
      <c r="J39" s="82" t="e">
        <f>SUMPRODUCT((BDD!$D$2:$D$65385=$G39)*(BDD!$A$2:$A$65385&gt;=$K$2)*(BDD!$A$2:$A$65385&lt;=$K$3)*(BDD!$AB$2:$AB$65385))/SUMPRODUCT((BDD!$D$2:$D$65385=$G39)*(BDD!$A$2:$A$65385&gt;=$K$2)*(BDD!$A$2:$A$65385&lt;=$K$3))</f>
        <v>#DIV/0!</v>
      </c>
    </row>
    <row r="40" spans="1:10">
      <c r="A40" s="78">
        <v>37</v>
      </c>
      <c r="B40" s="79">
        <f>SUMPRODUCT((BDD!$D$2:$D$65385=$A40)*(BDD!$A$2:$A$65385&gt;=$E$2)*(BDD!$A$2:$A$65385&lt;=$E$3)*(BDD!$P$2:$P$65385))</f>
        <v>0</v>
      </c>
      <c r="C40" s="80">
        <f>SUMPRODUCT((BDD!$D$2:$D$65385=$A40)*(BDD!$A$2:$A$65385&gt;=$E$2)*(BDD!$A$2:$A$65385&lt;=$E$3)*(BDD!$AA$2:$AA$65385))</f>
        <v>0</v>
      </c>
      <c r="D40" s="81" t="e">
        <f>SUMPRODUCT((BDD!$D$2:$D$65385=$A40)*(BDD!$A$2:$A$65385&gt;=$E$2)*(BDD!$A$2:$A$65385&lt;=$E$3)*(BDD!$AB$2:$AB$65385))/SUMPRODUCT((BDD!$D$2:$D$65385=$A40)*(BDD!$A$2:$A$65385&gt;=$E$2)*(BDD!$A$2:$A$65385&lt;=$E$3))</f>
        <v>#DIV/0!</v>
      </c>
      <c r="G40" s="78">
        <v>37</v>
      </c>
      <c r="H40" s="79">
        <f>SUMPRODUCT((BDD!$D$2:$D$65385=$G40)*(BDD!$A$2:$A$65385&gt;=$K$2)*(BDD!$A$2:$A$65385&lt;=$K$3)*(BDD!$P$2:$P$65385))</f>
        <v>0</v>
      </c>
      <c r="I40" s="80">
        <f>SUMPRODUCT((BDD!$D$2:$D$65385=$G40)*(BDD!$A$2:$A$65385&gt;=$K$2)*(BDD!$A$2:$A$65385&lt;=$K$3)*(BDD!$AA$2:$AA$65385))</f>
        <v>0</v>
      </c>
      <c r="J40" s="82" t="e">
        <f>SUMPRODUCT((BDD!$D$2:$D$65385=$G40)*(BDD!$A$2:$A$65385&gt;=$K$2)*(BDD!$A$2:$A$65385&lt;=$K$3)*(BDD!$AB$2:$AB$65385))/SUMPRODUCT((BDD!$D$2:$D$65385=$G40)*(BDD!$A$2:$A$65385&gt;=$K$2)*(BDD!$A$2:$A$65385&lt;=$K$3))</f>
        <v>#DIV/0!</v>
      </c>
    </row>
    <row r="41" spans="1:10">
      <c r="A41" s="78">
        <v>38</v>
      </c>
      <c r="B41" s="79">
        <f>SUMPRODUCT((BDD!$D$2:$D$65385=$A41)*(BDD!$A$2:$A$65385&gt;=$E$2)*(BDD!$A$2:$A$65385&lt;=$E$3)*(BDD!$P$2:$P$65385))</f>
        <v>0</v>
      </c>
      <c r="C41" s="80">
        <f>SUMPRODUCT((BDD!$D$2:$D$65385=$A41)*(BDD!$A$2:$A$65385&gt;=$E$2)*(BDD!$A$2:$A$65385&lt;=$E$3)*(BDD!$AA$2:$AA$65385))</f>
        <v>0</v>
      </c>
      <c r="D41" s="81" t="e">
        <f>SUMPRODUCT((BDD!$D$2:$D$65385=$A41)*(BDD!$A$2:$A$65385&gt;=$E$2)*(BDD!$A$2:$A$65385&lt;=$E$3)*(BDD!$AB$2:$AB$65385))/SUMPRODUCT((BDD!$D$2:$D$65385=$A41)*(BDD!$A$2:$A$65385&gt;=$E$2)*(BDD!$A$2:$A$65385&lt;=$E$3))</f>
        <v>#DIV/0!</v>
      </c>
      <c r="G41" s="78">
        <v>38</v>
      </c>
      <c r="H41" s="79">
        <f>SUMPRODUCT((BDD!$D$2:$D$65385=$G41)*(BDD!$A$2:$A$65385&gt;=$K$2)*(BDD!$A$2:$A$65385&lt;=$K$3)*(BDD!$P$2:$P$65385))</f>
        <v>0</v>
      </c>
      <c r="I41" s="80">
        <f>SUMPRODUCT((BDD!$D$2:$D$65385=$G41)*(BDD!$A$2:$A$65385&gt;=$K$2)*(BDD!$A$2:$A$65385&lt;=$K$3)*(BDD!$AA$2:$AA$65385))</f>
        <v>0</v>
      </c>
      <c r="J41" s="82" t="e">
        <f>SUMPRODUCT((BDD!$D$2:$D$65385=$G41)*(BDD!$A$2:$A$65385&gt;=$K$2)*(BDD!$A$2:$A$65385&lt;=$K$3)*(BDD!$AB$2:$AB$65385))/SUMPRODUCT((BDD!$D$2:$D$65385=$G41)*(BDD!$A$2:$A$65385&gt;=$K$2)*(BDD!$A$2:$A$65385&lt;=$K$3))</f>
        <v>#DIV/0!</v>
      </c>
    </row>
    <row r="42" spans="1:10">
      <c r="A42" s="78">
        <v>39</v>
      </c>
      <c r="B42" s="79">
        <f>SUMPRODUCT((BDD!$D$2:$D$65385=$A42)*(BDD!$A$2:$A$65385&gt;=$E$2)*(BDD!$A$2:$A$65385&lt;=$E$3)*(BDD!$P$2:$P$65385))</f>
        <v>0</v>
      </c>
      <c r="C42" s="80">
        <f>SUMPRODUCT((BDD!$D$2:$D$65385=$A42)*(BDD!$A$2:$A$65385&gt;=$E$2)*(BDD!$A$2:$A$65385&lt;=$E$3)*(BDD!$AA$2:$AA$65385))</f>
        <v>0</v>
      </c>
      <c r="D42" s="81" t="e">
        <f>SUMPRODUCT((BDD!$D$2:$D$65385=$A42)*(BDD!$A$2:$A$65385&gt;=$E$2)*(BDD!$A$2:$A$65385&lt;=$E$3)*(BDD!$AB$2:$AB$65385))/SUMPRODUCT((BDD!$D$2:$D$65385=$A42)*(BDD!$A$2:$A$65385&gt;=$E$2)*(BDD!$A$2:$A$65385&lt;=$E$3))</f>
        <v>#DIV/0!</v>
      </c>
      <c r="G42" s="78">
        <v>39</v>
      </c>
      <c r="H42" s="79">
        <f>SUMPRODUCT((BDD!$D$2:$D$65385=$G42)*(BDD!$A$2:$A$65385&gt;=$K$2)*(BDD!$A$2:$A$65385&lt;=$K$3)*(BDD!$P$2:$P$65385))</f>
        <v>0</v>
      </c>
      <c r="I42" s="80">
        <f>SUMPRODUCT((BDD!$D$2:$D$65385=$G42)*(BDD!$A$2:$A$65385&gt;=$K$2)*(BDD!$A$2:$A$65385&lt;=$K$3)*(BDD!$AA$2:$AA$65385))</f>
        <v>0</v>
      </c>
      <c r="J42" s="82" t="e">
        <f>SUMPRODUCT((BDD!$D$2:$D$65385=$G42)*(BDD!$A$2:$A$65385&gt;=$K$2)*(BDD!$A$2:$A$65385&lt;=$K$3)*(BDD!$AB$2:$AB$65385))/SUMPRODUCT((BDD!$D$2:$D$65385=$G42)*(BDD!$A$2:$A$65385&gt;=$K$2)*(BDD!$A$2:$A$65385&lt;=$K$3))</f>
        <v>#DIV/0!</v>
      </c>
    </row>
    <row r="43" spans="1:10">
      <c r="A43" s="78">
        <v>40</v>
      </c>
      <c r="B43" s="79">
        <f>SUMPRODUCT((BDD!$D$2:$D$65385=$A43)*(BDD!$A$2:$A$65385&gt;=$E$2)*(BDD!$A$2:$A$65385&lt;=$E$3)*(BDD!$P$2:$P$65385))</f>
        <v>0</v>
      </c>
      <c r="C43" s="80">
        <f>SUMPRODUCT((BDD!$D$2:$D$65385=$A43)*(BDD!$A$2:$A$65385&gt;=$E$2)*(BDD!$A$2:$A$65385&lt;=$E$3)*(BDD!$AA$2:$AA$65385))</f>
        <v>0</v>
      </c>
      <c r="D43" s="81" t="e">
        <f>SUMPRODUCT((BDD!$D$2:$D$65385=$A43)*(BDD!$A$2:$A$65385&gt;=$E$2)*(BDD!$A$2:$A$65385&lt;=$E$3)*(BDD!$AB$2:$AB$65385))/SUMPRODUCT((BDD!$D$2:$D$65385=$A43)*(BDD!$A$2:$A$65385&gt;=$E$2)*(BDD!$A$2:$A$65385&lt;=$E$3))</f>
        <v>#DIV/0!</v>
      </c>
      <c r="G43" s="78">
        <v>40</v>
      </c>
      <c r="H43" s="79">
        <f>SUMPRODUCT((BDD!$D$2:$D$65385=$G43)*(BDD!$A$2:$A$65385&gt;=$K$2)*(BDD!$A$2:$A$65385&lt;=$K$3)*(BDD!$P$2:$P$65385))</f>
        <v>0</v>
      </c>
      <c r="I43" s="80">
        <f>SUMPRODUCT((BDD!$D$2:$D$65385=$G43)*(BDD!$A$2:$A$65385&gt;=$K$2)*(BDD!$A$2:$A$65385&lt;=$K$3)*(BDD!$AA$2:$AA$65385))</f>
        <v>0</v>
      </c>
      <c r="J43" s="82" t="e">
        <f>SUMPRODUCT((BDD!$D$2:$D$65385=$G43)*(BDD!$A$2:$A$65385&gt;=$K$2)*(BDD!$A$2:$A$65385&lt;=$K$3)*(BDD!$AB$2:$AB$65385))/SUMPRODUCT((BDD!$D$2:$D$65385=$G43)*(BDD!$A$2:$A$65385&gt;=$K$2)*(BDD!$A$2:$A$65385&lt;=$K$3))</f>
        <v>#DIV/0!</v>
      </c>
    </row>
    <row r="44" spans="1:10">
      <c r="A44" s="78">
        <v>41</v>
      </c>
      <c r="B44" s="79">
        <f>SUMPRODUCT((BDD!$D$2:$D$65385=$A44)*(BDD!$A$2:$A$65385&gt;=$E$2)*(BDD!$A$2:$A$65385&lt;=$E$3)*(BDD!$P$2:$P$65385))</f>
        <v>0</v>
      </c>
      <c r="C44" s="80">
        <f>SUMPRODUCT((BDD!$D$2:$D$65385=$A44)*(BDD!$A$2:$A$65385&gt;=$E$2)*(BDD!$A$2:$A$65385&lt;=$E$3)*(BDD!$AA$2:$AA$65385))</f>
        <v>0</v>
      </c>
      <c r="D44" s="81" t="e">
        <f>SUMPRODUCT((BDD!$D$2:$D$65385=$A44)*(BDD!$A$2:$A$65385&gt;=$E$2)*(BDD!$A$2:$A$65385&lt;=$E$3)*(BDD!$AB$2:$AB$65385))/SUMPRODUCT((BDD!$D$2:$D$65385=$A44)*(BDD!$A$2:$A$65385&gt;=$E$2)*(BDD!$A$2:$A$65385&lt;=$E$3))</f>
        <v>#DIV/0!</v>
      </c>
      <c r="G44" s="78">
        <v>41</v>
      </c>
      <c r="H44" s="79">
        <f>SUMPRODUCT((BDD!$D$2:$D$65385=$G44)*(BDD!$A$2:$A$65385&gt;=$K$2)*(BDD!$A$2:$A$65385&lt;=$K$3)*(BDD!$P$2:$P$65385))</f>
        <v>0</v>
      </c>
      <c r="I44" s="80">
        <f>SUMPRODUCT((BDD!$D$2:$D$65385=$G44)*(BDD!$A$2:$A$65385&gt;=$K$2)*(BDD!$A$2:$A$65385&lt;=$K$3)*(BDD!$AA$2:$AA$65385))</f>
        <v>0</v>
      </c>
      <c r="J44" s="82" t="e">
        <f>SUMPRODUCT((BDD!$D$2:$D$65385=$G44)*(BDD!$A$2:$A$65385&gt;=$K$2)*(BDD!$A$2:$A$65385&lt;=$K$3)*(BDD!$AB$2:$AB$65385))/SUMPRODUCT((BDD!$D$2:$D$65385=$G44)*(BDD!$A$2:$A$65385&gt;=$K$2)*(BDD!$A$2:$A$65385&lt;=$K$3))</f>
        <v>#DIV/0!</v>
      </c>
    </row>
    <row r="45" spans="1:10">
      <c r="A45" s="78">
        <v>42</v>
      </c>
      <c r="B45" s="79">
        <f>SUMPRODUCT((BDD!$D$2:$D$65385=$A45)*(BDD!$A$2:$A$65385&gt;=$E$2)*(BDD!$A$2:$A$65385&lt;=$E$3)*(BDD!$P$2:$P$65385))</f>
        <v>0</v>
      </c>
      <c r="C45" s="80">
        <f>SUMPRODUCT((BDD!$D$2:$D$65385=$A45)*(BDD!$A$2:$A$65385&gt;=$E$2)*(BDD!$A$2:$A$65385&lt;=$E$3)*(BDD!$AA$2:$AA$65385))</f>
        <v>0</v>
      </c>
      <c r="D45" s="81" t="e">
        <f>SUMPRODUCT((BDD!$D$2:$D$65385=$A45)*(BDD!$A$2:$A$65385&gt;=$E$2)*(BDD!$A$2:$A$65385&lt;=$E$3)*(BDD!$AB$2:$AB$65385))/SUMPRODUCT((BDD!$D$2:$D$65385=$A45)*(BDD!$A$2:$A$65385&gt;=$E$2)*(BDD!$A$2:$A$65385&lt;=$E$3))</f>
        <v>#DIV/0!</v>
      </c>
      <c r="G45" s="78">
        <v>42</v>
      </c>
      <c r="H45" s="79">
        <f>SUMPRODUCT((BDD!$D$2:$D$65385=$G45)*(BDD!$A$2:$A$65385&gt;=$K$2)*(BDD!$A$2:$A$65385&lt;=$K$3)*(BDD!$P$2:$P$65385))</f>
        <v>0</v>
      </c>
      <c r="I45" s="80">
        <f>SUMPRODUCT((BDD!$D$2:$D$65385=$G45)*(BDD!$A$2:$A$65385&gt;=$K$2)*(BDD!$A$2:$A$65385&lt;=$K$3)*(BDD!$AA$2:$AA$65385))</f>
        <v>0</v>
      </c>
      <c r="J45" s="82" t="e">
        <f>SUMPRODUCT((BDD!$D$2:$D$65385=$G45)*(BDD!$A$2:$A$65385&gt;=$K$2)*(BDD!$A$2:$A$65385&lt;=$K$3)*(BDD!$AB$2:$AB$65385))/SUMPRODUCT((BDD!$D$2:$D$65385=$G45)*(BDD!$A$2:$A$65385&gt;=$K$2)*(BDD!$A$2:$A$65385&lt;=$K$3))</f>
        <v>#DIV/0!</v>
      </c>
    </row>
    <row r="46" spans="1:10">
      <c r="A46" s="78">
        <v>43</v>
      </c>
      <c r="B46" s="79">
        <f>SUMPRODUCT((BDD!$D$2:$D$65385=$A46)*(BDD!$A$2:$A$65385&gt;=$E$2)*(BDD!$A$2:$A$65385&lt;=$E$3)*(BDD!$P$2:$P$65385))</f>
        <v>0</v>
      </c>
      <c r="C46" s="80">
        <f>SUMPRODUCT((BDD!$D$2:$D$65385=$A46)*(BDD!$A$2:$A$65385&gt;=$E$2)*(BDD!$A$2:$A$65385&lt;=$E$3)*(BDD!$AA$2:$AA$65385))</f>
        <v>0</v>
      </c>
      <c r="D46" s="81" t="e">
        <f>SUMPRODUCT((BDD!$D$2:$D$65385=$A46)*(BDD!$A$2:$A$65385&gt;=$E$2)*(BDD!$A$2:$A$65385&lt;=$E$3)*(BDD!$AB$2:$AB$65385))/SUMPRODUCT((BDD!$D$2:$D$65385=$A46)*(BDD!$A$2:$A$65385&gt;=$E$2)*(BDD!$A$2:$A$65385&lt;=$E$3))</f>
        <v>#DIV/0!</v>
      </c>
      <c r="G46" s="78">
        <v>43</v>
      </c>
      <c r="H46" s="79">
        <f>SUMPRODUCT((BDD!$D$2:$D$65385=$G46)*(BDD!$A$2:$A$65385&gt;=$K$2)*(BDD!$A$2:$A$65385&lt;=$K$3)*(BDD!$P$2:$P$65385))</f>
        <v>0</v>
      </c>
      <c r="I46" s="80">
        <f>SUMPRODUCT((BDD!$D$2:$D$65385=$G46)*(BDD!$A$2:$A$65385&gt;=$K$2)*(BDD!$A$2:$A$65385&lt;=$K$3)*(BDD!$AA$2:$AA$65385))</f>
        <v>0</v>
      </c>
      <c r="J46" s="82" t="e">
        <f>SUMPRODUCT((BDD!$D$2:$D$65385=$G46)*(BDD!$A$2:$A$65385&gt;=$K$2)*(BDD!$A$2:$A$65385&lt;=$K$3)*(BDD!$AB$2:$AB$65385))/SUMPRODUCT((BDD!$D$2:$D$65385=$G46)*(BDD!$A$2:$A$65385&gt;=$K$2)*(BDD!$A$2:$A$65385&lt;=$K$3))</f>
        <v>#DIV/0!</v>
      </c>
    </row>
    <row r="47" spans="1:10">
      <c r="A47" s="78">
        <v>44</v>
      </c>
      <c r="B47" s="79">
        <f>SUMPRODUCT((BDD!$D$2:$D$65385=$A47)*(BDD!$A$2:$A$65385&gt;=$E$2)*(BDD!$A$2:$A$65385&lt;=$E$3)*(BDD!$P$2:$P$65385))</f>
        <v>0</v>
      </c>
      <c r="C47" s="80">
        <f>SUMPRODUCT((BDD!$D$2:$D$65385=$A47)*(BDD!$A$2:$A$65385&gt;=$E$2)*(BDD!$A$2:$A$65385&lt;=$E$3)*(BDD!$AA$2:$AA$65385))</f>
        <v>0</v>
      </c>
      <c r="D47" s="81" t="e">
        <f>SUMPRODUCT((BDD!$D$2:$D$65385=$A47)*(BDD!$A$2:$A$65385&gt;=$E$2)*(BDD!$A$2:$A$65385&lt;=$E$3)*(BDD!$AB$2:$AB$65385))/SUMPRODUCT((BDD!$D$2:$D$65385=$A47)*(BDD!$A$2:$A$65385&gt;=$E$2)*(BDD!$A$2:$A$65385&lt;=$E$3))</f>
        <v>#DIV/0!</v>
      </c>
      <c r="G47" s="78">
        <v>44</v>
      </c>
      <c r="H47" s="79">
        <f>SUMPRODUCT((BDD!$D$2:$D$65385=$G47)*(BDD!$A$2:$A$65385&gt;=$K$2)*(BDD!$A$2:$A$65385&lt;=$K$3)*(BDD!$P$2:$P$65385))</f>
        <v>0</v>
      </c>
      <c r="I47" s="80">
        <f>SUMPRODUCT((BDD!$D$2:$D$65385=$G47)*(BDD!$A$2:$A$65385&gt;=$K$2)*(BDD!$A$2:$A$65385&lt;=$K$3)*(BDD!$AA$2:$AA$65385))</f>
        <v>0</v>
      </c>
      <c r="J47" s="82" t="e">
        <f>SUMPRODUCT((BDD!$D$2:$D$65385=$G47)*(BDD!$A$2:$A$65385&gt;=$K$2)*(BDD!$A$2:$A$65385&lt;=$K$3)*(BDD!$AB$2:$AB$65385))/SUMPRODUCT((BDD!$D$2:$D$65385=$G47)*(BDD!$A$2:$A$65385&gt;=$K$2)*(BDD!$A$2:$A$65385&lt;=$K$3))</f>
        <v>#DIV/0!</v>
      </c>
    </row>
    <row r="48" spans="1:10">
      <c r="A48" s="78">
        <v>45</v>
      </c>
      <c r="B48" s="79">
        <f>SUMPRODUCT((BDD!$D$2:$D$65385=$A48)*(BDD!$A$2:$A$65385&gt;=$E$2)*(BDD!$A$2:$A$65385&lt;=$E$3)*(BDD!$P$2:$P$65385))</f>
        <v>0</v>
      </c>
      <c r="C48" s="80">
        <f>SUMPRODUCT((BDD!$D$2:$D$65385=$A48)*(BDD!$A$2:$A$65385&gt;=$E$2)*(BDD!$A$2:$A$65385&lt;=$E$3)*(BDD!$AA$2:$AA$65385))</f>
        <v>0</v>
      </c>
      <c r="D48" s="81" t="e">
        <f>SUMPRODUCT((BDD!$D$2:$D$65385=$A48)*(BDD!$A$2:$A$65385&gt;=$E$2)*(BDD!$A$2:$A$65385&lt;=$E$3)*(BDD!$AB$2:$AB$65385))/SUMPRODUCT((BDD!$D$2:$D$65385=$A48)*(BDD!$A$2:$A$65385&gt;=$E$2)*(BDD!$A$2:$A$65385&lt;=$E$3))</f>
        <v>#DIV/0!</v>
      </c>
      <c r="G48" s="78">
        <v>45</v>
      </c>
      <c r="H48" s="79">
        <f>SUMPRODUCT((BDD!$D$2:$D$65385=$G48)*(BDD!$A$2:$A$65385&gt;=$K$2)*(BDD!$A$2:$A$65385&lt;=$K$3)*(BDD!$P$2:$P$65385))</f>
        <v>0</v>
      </c>
      <c r="I48" s="80">
        <f>SUMPRODUCT((BDD!$D$2:$D$65385=$G48)*(BDD!$A$2:$A$65385&gt;=$K$2)*(BDD!$A$2:$A$65385&lt;=$K$3)*(BDD!$AA$2:$AA$65385))</f>
        <v>0</v>
      </c>
      <c r="J48" s="82" t="e">
        <f>SUMPRODUCT((BDD!$D$2:$D$65385=$G48)*(BDD!$A$2:$A$65385&gt;=$K$2)*(BDD!$A$2:$A$65385&lt;=$K$3)*(BDD!$AB$2:$AB$65385))/SUMPRODUCT((BDD!$D$2:$D$65385=$G48)*(BDD!$A$2:$A$65385&gt;=$K$2)*(BDD!$A$2:$A$65385&lt;=$K$3))</f>
        <v>#DIV/0!</v>
      </c>
    </row>
    <row r="49" spans="1:10">
      <c r="A49" s="78">
        <v>46</v>
      </c>
      <c r="B49" s="79">
        <f>SUMPRODUCT((BDD!$D$2:$D$65385=$A49)*(BDD!$A$2:$A$65385&gt;=$E$2)*(BDD!$A$2:$A$65385&lt;=$E$3)*(BDD!$P$2:$P$65385))</f>
        <v>0</v>
      </c>
      <c r="C49" s="80">
        <f>SUMPRODUCT((BDD!$D$2:$D$65385=$A49)*(BDD!$A$2:$A$65385&gt;=$E$2)*(BDD!$A$2:$A$65385&lt;=$E$3)*(BDD!$AA$2:$AA$65385))</f>
        <v>0</v>
      </c>
      <c r="D49" s="81" t="e">
        <f>SUMPRODUCT((BDD!$D$2:$D$65385=$A49)*(BDD!$A$2:$A$65385&gt;=$E$2)*(BDD!$A$2:$A$65385&lt;=$E$3)*(BDD!$AB$2:$AB$65385))/SUMPRODUCT((BDD!$D$2:$D$65385=$A49)*(BDD!$A$2:$A$65385&gt;=$E$2)*(BDD!$A$2:$A$65385&lt;=$E$3))</f>
        <v>#DIV/0!</v>
      </c>
      <c r="G49" s="78">
        <v>46</v>
      </c>
      <c r="H49" s="79">
        <f>SUMPRODUCT((BDD!$D$2:$D$65385=$G49)*(BDD!$A$2:$A$65385&gt;=$K$2)*(BDD!$A$2:$A$65385&lt;=$K$3)*(BDD!$P$2:$P$65385))</f>
        <v>0</v>
      </c>
      <c r="I49" s="80">
        <f>SUMPRODUCT((BDD!$D$2:$D$65385=$G49)*(BDD!$A$2:$A$65385&gt;=$K$2)*(BDD!$A$2:$A$65385&lt;=$K$3)*(BDD!$AA$2:$AA$65385))</f>
        <v>0</v>
      </c>
      <c r="J49" s="82" t="e">
        <f>SUMPRODUCT((BDD!$D$2:$D$65385=$G49)*(BDD!$A$2:$A$65385&gt;=$K$2)*(BDD!$A$2:$A$65385&lt;=$K$3)*(BDD!$AB$2:$AB$65385))/SUMPRODUCT((BDD!$D$2:$D$65385=$G49)*(BDD!$A$2:$A$65385&gt;=$K$2)*(BDD!$A$2:$A$65385&lt;=$K$3))</f>
        <v>#DIV/0!</v>
      </c>
    </row>
    <row r="50" spans="1:10">
      <c r="A50" s="78">
        <v>47</v>
      </c>
      <c r="B50" s="79">
        <f>SUMPRODUCT((BDD!$D$2:$D$65385=$A50)*(BDD!$A$2:$A$65385&gt;=$E$2)*(BDD!$A$2:$A$65385&lt;=$E$3)*(BDD!$P$2:$P$65385))</f>
        <v>0</v>
      </c>
      <c r="C50" s="80">
        <f>SUMPRODUCT((BDD!$D$2:$D$65385=$A50)*(BDD!$A$2:$A$65385&gt;=$E$2)*(BDD!$A$2:$A$65385&lt;=$E$3)*(BDD!$AA$2:$AA$65385))</f>
        <v>0</v>
      </c>
      <c r="D50" s="81" t="e">
        <f>SUMPRODUCT((BDD!$D$2:$D$65385=$A50)*(BDD!$A$2:$A$65385&gt;=$E$2)*(BDD!$A$2:$A$65385&lt;=$E$3)*(BDD!$AB$2:$AB$65385))/SUMPRODUCT((BDD!$D$2:$D$65385=$A50)*(BDD!$A$2:$A$65385&gt;=$E$2)*(BDD!$A$2:$A$65385&lt;=$E$3))</f>
        <v>#DIV/0!</v>
      </c>
      <c r="G50" s="78">
        <v>47</v>
      </c>
      <c r="H50" s="79">
        <f>SUMPRODUCT((BDD!$D$2:$D$65385=$G50)*(BDD!$A$2:$A$65385&gt;=$K$2)*(BDD!$A$2:$A$65385&lt;=$K$3)*(BDD!$P$2:$P$65385))</f>
        <v>0</v>
      </c>
      <c r="I50" s="80">
        <f>SUMPRODUCT((BDD!$D$2:$D$65385=$G50)*(BDD!$A$2:$A$65385&gt;=$K$2)*(BDD!$A$2:$A$65385&lt;=$K$3)*(BDD!$AA$2:$AA$65385))</f>
        <v>0</v>
      </c>
      <c r="J50" s="82" t="e">
        <f>SUMPRODUCT((BDD!$D$2:$D$65385=$G50)*(BDD!$A$2:$A$65385&gt;=$K$2)*(BDD!$A$2:$A$65385&lt;=$K$3)*(BDD!$AB$2:$AB$65385))/SUMPRODUCT((BDD!$D$2:$D$65385=$G50)*(BDD!$A$2:$A$65385&gt;=$K$2)*(BDD!$A$2:$A$65385&lt;=$K$3))</f>
        <v>#DIV/0!</v>
      </c>
    </row>
    <row r="51" spans="1:10">
      <c r="A51" s="78">
        <v>48</v>
      </c>
      <c r="B51" s="79">
        <f>SUMPRODUCT((BDD!$D$2:$D$65385=$A51)*(BDD!$A$2:$A$65385&gt;=$E$2)*(BDD!$A$2:$A$65385&lt;=$E$3)*(BDD!$P$2:$P$65385))</f>
        <v>0</v>
      </c>
      <c r="C51" s="80">
        <f>SUMPRODUCT((BDD!$D$2:$D$65385=$A51)*(BDD!$A$2:$A$65385&gt;=$E$2)*(BDD!$A$2:$A$65385&lt;=$E$3)*(BDD!$AA$2:$AA$65385))</f>
        <v>0</v>
      </c>
      <c r="D51" s="81" t="e">
        <f>SUMPRODUCT((BDD!$D$2:$D$65385=$A51)*(BDD!$A$2:$A$65385&gt;=$E$2)*(BDD!$A$2:$A$65385&lt;=$E$3)*(BDD!$AB$2:$AB$65385))/SUMPRODUCT((BDD!$D$2:$D$65385=$A51)*(BDD!$A$2:$A$65385&gt;=$E$2)*(BDD!$A$2:$A$65385&lt;=$E$3))</f>
        <v>#DIV/0!</v>
      </c>
      <c r="G51" s="78">
        <v>48</v>
      </c>
      <c r="H51" s="79">
        <f>SUMPRODUCT((BDD!$D$2:$D$65385=$G51)*(BDD!$A$2:$A$65385&gt;=$K$2)*(BDD!$A$2:$A$65385&lt;=$K$3)*(BDD!$P$2:$P$65385))</f>
        <v>0</v>
      </c>
      <c r="I51" s="80">
        <f>SUMPRODUCT((BDD!$D$2:$D$65385=$G51)*(BDD!$A$2:$A$65385&gt;=$K$2)*(BDD!$A$2:$A$65385&lt;=$K$3)*(BDD!$AA$2:$AA$65385))</f>
        <v>0</v>
      </c>
      <c r="J51" s="82" t="e">
        <f>SUMPRODUCT((BDD!$D$2:$D$65385=$G51)*(BDD!$A$2:$A$65385&gt;=$K$2)*(BDD!$A$2:$A$65385&lt;=$K$3)*(BDD!$AB$2:$AB$65385))/SUMPRODUCT((BDD!$D$2:$D$65385=$G51)*(BDD!$A$2:$A$65385&gt;=$K$2)*(BDD!$A$2:$A$65385&lt;=$K$3))</f>
        <v>#DIV/0!</v>
      </c>
    </row>
    <row r="52" spans="1:10">
      <c r="A52" s="78">
        <v>49</v>
      </c>
      <c r="B52" s="79">
        <f>SUMPRODUCT((BDD!$D$2:$D$65385=$A52)*(BDD!$A$2:$A$65385&gt;=$E$2)*(BDD!$A$2:$A$65385&lt;=$E$3)*(BDD!$P$2:$P$65385))</f>
        <v>0</v>
      </c>
      <c r="C52" s="80">
        <f>SUMPRODUCT((BDD!$D$2:$D$65385=$A52)*(BDD!$A$2:$A$65385&gt;=$E$2)*(BDD!$A$2:$A$65385&lt;=$E$3)*(BDD!$AA$2:$AA$65385))</f>
        <v>0</v>
      </c>
      <c r="D52" s="81" t="e">
        <f>SUMPRODUCT((BDD!$D$2:$D$65385=$A52)*(BDD!$A$2:$A$65385&gt;=$E$2)*(BDD!$A$2:$A$65385&lt;=$E$3)*(BDD!$AB$2:$AB$65385))/SUMPRODUCT((BDD!$D$2:$D$65385=$A52)*(BDD!$A$2:$A$65385&gt;=$E$2)*(BDD!$A$2:$A$65385&lt;=$E$3))</f>
        <v>#DIV/0!</v>
      </c>
      <c r="G52" s="78">
        <v>49</v>
      </c>
      <c r="H52" s="79">
        <f>SUMPRODUCT((BDD!$D$2:$D$65385=$G52)*(BDD!$A$2:$A$65385&gt;=$K$2)*(BDD!$A$2:$A$65385&lt;=$K$3)*(BDD!$P$2:$P$65385))</f>
        <v>0</v>
      </c>
      <c r="I52" s="80">
        <f>SUMPRODUCT((BDD!$D$2:$D$65385=$G52)*(BDD!$A$2:$A$65385&gt;=$K$2)*(BDD!$A$2:$A$65385&lt;=$K$3)*(BDD!$AA$2:$AA$65385))</f>
        <v>0</v>
      </c>
      <c r="J52" s="82" t="e">
        <f>SUMPRODUCT((BDD!$D$2:$D$65385=$G52)*(BDD!$A$2:$A$65385&gt;=$K$2)*(BDD!$A$2:$A$65385&lt;=$K$3)*(BDD!$AB$2:$AB$65385))/SUMPRODUCT((BDD!$D$2:$D$65385=$G52)*(BDD!$A$2:$A$65385&gt;=$K$2)*(BDD!$A$2:$A$65385&lt;=$K$3))</f>
        <v>#DIV/0!</v>
      </c>
    </row>
    <row r="53" spans="1:10">
      <c r="A53" s="78">
        <v>50</v>
      </c>
      <c r="B53" s="79">
        <f>SUMPRODUCT((BDD!$D$2:$D$65385=$A53)*(BDD!$A$2:$A$65385&gt;=$E$2)*(BDD!$A$2:$A$65385&lt;=$E$3)*(BDD!$P$2:$P$65385))</f>
        <v>0</v>
      </c>
      <c r="C53" s="80">
        <f>SUMPRODUCT((BDD!$D$2:$D$65385=$A53)*(BDD!$A$2:$A$65385&gt;=$E$2)*(BDD!$A$2:$A$65385&lt;=$E$3)*(BDD!$AA$2:$AA$65385))</f>
        <v>0</v>
      </c>
      <c r="D53" s="81" t="e">
        <f>SUMPRODUCT((BDD!$D$2:$D$65385=$A53)*(BDD!$A$2:$A$65385&gt;=$E$2)*(BDD!$A$2:$A$65385&lt;=$E$3)*(BDD!$AB$2:$AB$65385))/SUMPRODUCT((BDD!$D$2:$D$65385=$A53)*(BDD!$A$2:$A$65385&gt;=$E$2)*(BDD!$A$2:$A$65385&lt;=$E$3))</f>
        <v>#DIV/0!</v>
      </c>
      <c r="G53" s="78">
        <v>50</v>
      </c>
      <c r="H53" s="79">
        <f>SUMPRODUCT((BDD!$D$2:$D$65385=$G53)*(BDD!$A$2:$A$65385&gt;=$K$2)*(BDD!$A$2:$A$65385&lt;=$K$3)*(BDD!$P$2:$P$65385))</f>
        <v>0</v>
      </c>
      <c r="I53" s="80">
        <f>SUMPRODUCT((BDD!$D$2:$D$65385=$G53)*(BDD!$A$2:$A$65385&gt;=$K$2)*(BDD!$A$2:$A$65385&lt;=$K$3)*(BDD!$AA$2:$AA$65385))</f>
        <v>0</v>
      </c>
      <c r="J53" s="82" t="e">
        <f>SUMPRODUCT((BDD!$D$2:$D$65385=$G53)*(BDD!$A$2:$A$65385&gt;=$K$2)*(BDD!$A$2:$A$65385&lt;=$K$3)*(BDD!$AB$2:$AB$65385))/SUMPRODUCT((BDD!$D$2:$D$65385=$G53)*(BDD!$A$2:$A$65385&gt;=$K$2)*(BDD!$A$2:$A$65385&lt;=$K$3))</f>
        <v>#DIV/0!</v>
      </c>
    </row>
    <row r="54" spans="1:10">
      <c r="A54" s="78">
        <v>51</v>
      </c>
      <c r="B54" s="79">
        <f>SUMPRODUCT((BDD!$D$2:$D$65385=$A54)*(BDD!$A$2:$A$65385&gt;=$E$2)*(BDD!$A$2:$A$65385&lt;=$E$3)*(BDD!$P$2:$P$65385))</f>
        <v>0</v>
      </c>
      <c r="C54" s="80">
        <f>SUMPRODUCT((BDD!$D$2:$D$65385=$A54)*(BDD!$A$2:$A$65385&gt;=$E$2)*(BDD!$A$2:$A$65385&lt;=$E$3)*(BDD!$AA$2:$AA$65385))</f>
        <v>0</v>
      </c>
      <c r="D54" s="81" t="e">
        <f>SUMPRODUCT((BDD!$D$2:$D$65385=$A54)*(BDD!$A$2:$A$65385&gt;=$E$2)*(BDD!$A$2:$A$65385&lt;=$E$3)*(BDD!$AB$2:$AB$65385))/SUMPRODUCT((BDD!$D$2:$D$65385=$A54)*(BDD!$A$2:$A$65385&gt;=$E$2)*(BDD!$A$2:$A$65385&lt;=$E$3))</f>
        <v>#DIV/0!</v>
      </c>
      <c r="G54" s="78">
        <v>51</v>
      </c>
      <c r="H54" s="79">
        <f>SUMPRODUCT((BDD!$D$2:$D$65385=$G54)*(BDD!$A$2:$A$65385&gt;=$K$2)*(BDD!$A$2:$A$65385&lt;=$K$3)*(BDD!$P$2:$P$65385))</f>
        <v>0</v>
      </c>
      <c r="I54" s="80">
        <f>SUMPRODUCT((BDD!$D$2:$D$65385=$G54)*(BDD!$A$2:$A$65385&gt;=$K$2)*(BDD!$A$2:$A$65385&lt;=$K$3)*(BDD!$AA$2:$AA$65385))</f>
        <v>0</v>
      </c>
      <c r="J54" s="82" t="e">
        <f>SUMPRODUCT((BDD!$D$2:$D$65385=$G54)*(BDD!$A$2:$A$65385&gt;=$K$2)*(BDD!$A$2:$A$65385&lt;=$K$3)*(BDD!$AB$2:$AB$65385))/SUMPRODUCT((BDD!$D$2:$D$65385=$G54)*(BDD!$A$2:$A$65385&gt;=$K$2)*(BDD!$A$2:$A$65385&lt;=$K$3))</f>
        <v>#DIV/0!</v>
      </c>
    </row>
    <row r="55" spans="1:10">
      <c r="A55" s="78">
        <v>52</v>
      </c>
      <c r="B55" s="79">
        <f>SUMPRODUCT((BDD!$D$2:$D$65385=$A55)*(BDD!$A$2:$A$65385&gt;=$E$2)*(BDD!$A$2:$A$65385&lt;=$E$3)*(BDD!$P$2:$P$65385))</f>
        <v>0</v>
      </c>
      <c r="C55" s="80">
        <f>SUMPRODUCT((BDD!$D$2:$D$65385=$A55)*(BDD!$A$2:$A$65385&gt;=$E$2)*(BDD!$A$2:$A$65385&lt;=$E$3)*(BDD!$AA$2:$AA$65385))</f>
        <v>0</v>
      </c>
      <c r="D55" s="81" t="e">
        <f>SUMPRODUCT((BDD!$D$2:$D$65385=$A55)*(BDD!$A$2:$A$65385&gt;=$E$2)*(BDD!$A$2:$A$65385&lt;=$E$3)*(BDD!$AB$2:$AB$65385))/SUMPRODUCT((BDD!$D$2:$D$65385=$A55)*(BDD!$A$2:$A$65385&gt;=$E$2)*(BDD!$A$2:$A$65385&lt;=$E$3))</f>
        <v>#DIV/0!</v>
      </c>
      <c r="G55" s="78">
        <v>52</v>
      </c>
      <c r="H55" s="79">
        <f>SUMPRODUCT((BDD!$D$2:$D$65385=$G55)*(BDD!$A$2:$A$65385&gt;=$K$2)*(BDD!$A$2:$A$65385&lt;=$K$3)*(BDD!$P$2:$P$65385))</f>
        <v>0</v>
      </c>
      <c r="I55" s="80">
        <f>SUMPRODUCT((BDD!$D$2:$D$65385=$G55)*(BDD!$A$2:$A$65385&gt;=$K$2)*(BDD!$A$2:$A$65385&lt;=$K$3)*(BDD!$AA$2:$AA$65385))</f>
        <v>0</v>
      </c>
      <c r="J55" s="82" t="e">
        <f>SUMPRODUCT((BDD!$D$2:$D$65385=$G55)*(BDD!$A$2:$A$65385&gt;=$K$2)*(BDD!$A$2:$A$65385&lt;=$K$3)*(BDD!$AB$2:$AB$65385))/SUMPRODUCT((BDD!$D$2:$D$65385=$G55)*(BDD!$A$2:$A$65385&gt;=$K$2)*(BDD!$A$2:$A$65385&lt;=$K$3))</f>
        <v>#DIV/0!</v>
      </c>
    </row>
  </sheetData>
  <mergeCells count="10">
    <mergeCell ref="I2:I3"/>
    <mergeCell ref="D2:D3"/>
    <mergeCell ref="J2:J3"/>
    <mergeCell ref="A1:D1"/>
    <mergeCell ref="G1:J1"/>
    <mergeCell ref="A2:A3"/>
    <mergeCell ref="B2:B3"/>
    <mergeCell ref="G2:G3"/>
    <mergeCell ref="H2:H3"/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Statistiques</vt:lpstr>
      <vt:lpstr>Statistiques Semaines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SUBITO</dc:creator>
  <cp:lastModifiedBy>Mael SUBITO</cp:lastModifiedBy>
  <dcterms:created xsi:type="dcterms:W3CDTF">2017-03-10T16:27:39Z</dcterms:created>
  <dcterms:modified xsi:type="dcterms:W3CDTF">2017-05-30T20:50:47Z</dcterms:modified>
</cp:coreProperties>
</file>