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IRBRB\money to receive\"/>
    </mc:Choice>
  </mc:AlternateContent>
  <bookViews>
    <workbookView xWindow="0" yWindow="0" windowWidth="25125" windowHeight="11235" activeTab="2"/>
  </bookViews>
  <sheets>
    <sheet name="feuil12" sheetId="1" r:id="rId1"/>
    <sheet name="J+16" sheetId="20" r:id="rId2"/>
    <sheet name="J+17" sheetId="18" r:id="rId3"/>
    <sheet name="J+18" sheetId="17" r:id="rId4"/>
  </sheets>
  <calcPr calcId="152511"/>
</workbook>
</file>

<file path=xl/calcChain.xml><?xml version="1.0" encoding="utf-8"?>
<calcChain xmlns="http://schemas.openxmlformats.org/spreadsheetml/2006/main">
  <c r="K4" i="18" l="1"/>
  <c r="D5" i="17"/>
  <c r="E5" i="17"/>
  <c r="F5" i="17"/>
  <c r="G5" i="17"/>
  <c r="H5" i="17"/>
  <c r="I5" i="17"/>
  <c r="J5" i="17"/>
  <c r="K5" i="17"/>
  <c r="D6" i="17"/>
  <c r="E6" i="17"/>
  <c r="F6" i="17"/>
  <c r="G6" i="17"/>
  <c r="H6" i="17"/>
  <c r="I6" i="17"/>
  <c r="J6" i="17"/>
  <c r="K6" i="17"/>
  <c r="D7" i="17"/>
  <c r="E7" i="17"/>
  <c r="F7" i="17"/>
  <c r="G7" i="17"/>
  <c r="H7" i="17"/>
  <c r="I7" i="17"/>
  <c r="J7" i="17"/>
  <c r="K7" i="17"/>
  <c r="D8" i="17"/>
  <c r="E8" i="17"/>
  <c r="F8" i="17"/>
  <c r="G8" i="17"/>
  <c r="H8" i="17"/>
  <c r="I8" i="17"/>
  <c r="J8" i="17"/>
  <c r="K8" i="17"/>
  <c r="K8" i="20"/>
  <c r="J8" i="20"/>
  <c r="I8" i="20"/>
  <c r="H8" i="20"/>
  <c r="G8" i="20"/>
  <c r="F8" i="20"/>
  <c r="E8" i="20"/>
  <c r="D8" i="20"/>
  <c r="K7" i="20"/>
  <c r="J7" i="20"/>
  <c r="I7" i="20"/>
  <c r="H7" i="20"/>
  <c r="G7" i="20"/>
  <c r="F7" i="20"/>
  <c r="E7" i="20"/>
  <c r="D7" i="20"/>
  <c r="K6" i="20"/>
  <c r="J6" i="20"/>
  <c r="I6" i="20"/>
  <c r="H6" i="20"/>
  <c r="G6" i="20"/>
  <c r="F6" i="20"/>
  <c r="E6" i="20"/>
  <c r="D6" i="20"/>
  <c r="K5" i="20"/>
  <c r="J5" i="20"/>
  <c r="I5" i="20"/>
  <c r="H5" i="20"/>
  <c r="G5" i="20"/>
  <c r="F5" i="20"/>
  <c r="E5" i="20"/>
  <c r="D5" i="20"/>
  <c r="K4" i="20"/>
  <c r="J4" i="20"/>
  <c r="I4" i="20"/>
  <c r="H4" i="20"/>
  <c r="G4" i="20"/>
  <c r="F4" i="20"/>
  <c r="E4" i="20"/>
  <c r="D4" i="20"/>
  <c r="A3" i="20"/>
  <c r="K4" i="17"/>
  <c r="K8" i="18"/>
  <c r="J8" i="18"/>
  <c r="I8" i="18"/>
  <c r="H8" i="18"/>
  <c r="G8" i="18"/>
  <c r="F8" i="18"/>
  <c r="E8" i="18"/>
  <c r="D8" i="18"/>
  <c r="K7" i="18"/>
  <c r="J7" i="18"/>
  <c r="I7" i="18"/>
  <c r="H7" i="18"/>
  <c r="G7" i="18"/>
  <c r="F7" i="18"/>
  <c r="E7" i="18"/>
  <c r="D7" i="18"/>
  <c r="K6" i="18"/>
  <c r="J6" i="18"/>
  <c r="I6" i="18"/>
  <c r="H6" i="18"/>
  <c r="G6" i="18"/>
  <c r="F6" i="18"/>
  <c r="E6" i="18"/>
  <c r="D6" i="18"/>
  <c r="K5" i="18"/>
  <c r="J5" i="18"/>
  <c r="I5" i="18"/>
  <c r="H5" i="18"/>
  <c r="G5" i="18"/>
  <c r="F5" i="18"/>
  <c r="E5" i="18"/>
  <c r="D5" i="18"/>
  <c r="J4" i="18"/>
  <c r="I4" i="18"/>
  <c r="H4" i="18"/>
  <c r="G4" i="18"/>
  <c r="F4" i="18"/>
  <c r="E4" i="18"/>
  <c r="D4" i="18"/>
  <c r="A3" i="18"/>
  <c r="K9" i="20" l="1"/>
  <c r="D9" i="20"/>
  <c r="E9" i="20"/>
  <c r="F9" i="20"/>
  <c r="G9" i="20"/>
  <c r="H9" i="20"/>
  <c r="I9" i="20"/>
  <c r="J9" i="20"/>
  <c r="A3" i="17"/>
  <c r="J4" i="17" l="1"/>
  <c r="I4" i="17"/>
  <c r="H4" i="17"/>
  <c r="G4" i="17"/>
  <c r="F4" i="17"/>
  <c r="E4" i="17"/>
  <c r="D4" i="17"/>
</calcChain>
</file>

<file path=xl/sharedStrings.xml><?xml version="1.0" encoding="utf-8"?>
<sst xmlns="http://schemas.openxmlformats.org/spreadsheetml/2006/main" count="129" uniqueCount="28">
  <si>
    <t>ID</t>
  </si>
  <si>
    <t>Checkin</t>
  </si>
  <si>
    <t>Checkout</t>
  </si>
  <si>
    <t>Portal Name</t>
  </si>
  <si>
    <t>Acc. Cost</t>
  </si>
  <si>
    <t>Property ID</t>
  </si>
  <si>
    <t>Property Title</t>
  </si>
  <si>
    <t>Created at</t>
  </si>
  <si>
    <t>Expedia</t>
  </si>
  <si>
    <t>Booking.com</t>
  </si>
  <si>
    <t>AirBnb</t>
  </si>
  <si>
    <t>Direct Booking</t>
  </si>
  <si>
    <t>Home Away</t>
  </si>
  <si>
    <t>Wimdu</t>
  </si>
  <si>
    <t>Rentivo</t>
  </si>
  <si>
    <t>Masna #04</t>
  </si>
  <si>
    <t>Masna #02</t>
  </si>
  <si>
    <t>Masna #01</t>
  </si>
  <si>
    <t>Masna #03</t>
  </si>
  <si>
    <t>Masna #24</t>
  </si>
  <si>
    <t>Airbnb</t>
  </si>
  <si>
    <t>APT</t>
  </si>
  <si>
    <t>Agoda</t>
  </si>
  <si>
    <t>La Comunity</t>
  </si>
  <si>
    <t>Homeway</t>
  </si>
  <si>
    <t>Only Apt</t>
  </si>
  <si>
    <t>Direct</t>
  </si>
  <si>
    <t>Masna #22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</si>
</sst>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_-[$€-2]\ * #,##0.00_-;\-[$€-2]\ * #,##0.00_-;_-[$€-2]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14" fontId="0" fillId="0" borderId="0" xfId="0" applyNumberFormat="1"/>
    <xf numFmtId="22" fontId="0" fillId="0" borderId="0" xfId="0" applyNumberFormat="1"/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5" fontId="0" fillId="0" borderId="18" xfId="0" applyNumberFormat="1" applyBorder="1" applyAlignment="1">
      <alignment horizontal="center"/>
    </xf>
    <xf numFmtId="165" fontId="0" fillId="33" borderId="0" xfId="0" applyNumberFormat="1" applyFill="1" applyAlignment="1">
      <alignment horizontal="center"/>
    </xf>
    <xf numFmtId="165" fontId="0" fillId="0" borderId="0" xfId="0" applyNumberFormat="1"/>
    <xf numFmtId="165" fontId="0" fillId="34" borderId="0" xfId="0" applyNumberFormat="1" applyFill="1" applyAlignment="1">
      <alignment horizontal="center"/>
    </xf>
    <xf numFmtId="14" fontId="0" fillId="34" borderId="0" xfId="0" applyNumberForma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>
      <selection activeCell="J16" sqref="J16"/>
    </sheetView>
  </sheetViews>
  <sheetFormatPr baseColWidth="10" defaultRowHeight="15" x14ac:dyDescent="0.25"/>
  <cols>
    <col min="7" max="7" width="13.7109375" bestFit="1" customWidth="1"/>
  </cols>
  <sheetData>
    <row r="1" spans="1:7" x14ac:dyDescent="0.25">
      <c r="A1" t="s">
        <v>5</v>
      </c>
      <c r="B1" t="s">
        <v>6</v>
      </c>
      <c r="C1" t="s">
        <v>1</v>
      </c>
      <c r="D1" t="s">
        <v>2</v>
      </c>
      <c r="E1" t="s">
        <v>3</v>
      </c>
      <c r="F1" t="s">
        <v>4</v>
      </c>
      <c r="G1" t="s">
        <v>7</v>
      </c>
    </row>
    <row r="2" spans="1:7" x14ac:dyDescent="0.25">
      <c r="A2">
        <v>50284</v>
      </c>
      <c r="B2" t="s">
        <v>17</v>
      </c>
      <c r="C2" s="1">
        <v>43160</v>
      </c>
      <c r="D2" s="1">
        <v>43163</v>
      </c>
      <c r="E2" t="s">
        <v>10</v>
      </c>
      <c r="F2">
        <v>194.97</v>
      </c>
      <c r="G2" s="2">
        <v>43157.568483796298</v>
      </c>
    </row>
    <row r="3" spans="1:7" x14ac:dyDescent="0.25">
      <c r="A3">
        <v>50284</v>
      </c>
      <c r="B3" t="s">
        <v>17</v>
      </c>
      <c r="C3" s="1">
        <v>43168</v>
      </c>
      <c r="D3" s="1">
        <v>43172</v>
      </c>
      <c r="E3" t="s">
        <v>11</v>
      </c>
      <c r="F3">
        <v>220</v>
      </c>
      <c r="G3" s="2">
        <v>43157.235798611109</v>
      </c>
    </row>
    <row r="4" spans="1:7" x14ac:dyDescent="0.25">
      <c r="A4">
        <v>50284</v>
      </c>
      <c r="B4" t="s">
        <v>17</v>
      </c>
      <c r="C4" s="1">
        <v>43179</v>
      </c>
      <c r="D4" s="1">
        <v>43182</v>
      </c>
      <c r="E4" t="s">
        <v>10</v>
      </c>
      <c r="F4">
        <v>121.25</v>
      </c>
      <c r="G4" s="2">
        <v>43171.410949074074</v>
      </c>
    </row>
    <row r="5" spans="1:7" x14ac:dyDescent="0.25">
      <c r="A5">
        <v>50284</v>
      </c>
      <c r="B5" t="s">
        <v>17</v>
      </c>
      <c r="C5" s="1">
        <v>43182</v>
      </c>
      <c r="D5" s="1">
        <v>43184</v>
      </c>
      <c r="E5" t="s">
        <v>10</v>
      </c>
      <c r="F5">
        <v>143.56</v>
      </c>
      <c r="G5" s="2">
        <v>43181.739155092589</v>
      </c>
    </row>
    <row r="6" spans="1:7" x14ac:dyDescent="0.25">
      <c r="A6">
        <v>50284</v>
      </c>
      <c r="B6" t="s">
        <v>17</v>
      </c>
      <c r="C6" s="1">
        <v>43184</v>
      </c>
      <c r="D6" s="1">
        <v>43187</v>
      </c>
      <c r="E6" t="s">
        <v>10</v>
      </c>
      <c r="F6">
        <v>182.36</v>
      </c>
      <c r="G6" s="2">
        <v>43160.656956018516</v>
      </c>
    </row>
    <row r="7" spans="1:7" x14ac:dyDescent="0.25">
      <c r="A7">
        <v>50284</v>
      </c>
      <c r="B7" t="s">
        <v>17</v>
      </c>
      <c r="C7" s="1">
        <v>43188</v>
      </c>
      <c r="D7" s="1">
        <v>43190</v>
      </c>
      <c r="E7" t="s">
        <v>9</v>
      </c>
      <c r="F7">
        <v>234.2</v>
      </c>
      <c r="G7" s="2">
        <v>43163.552210648151</v>
      </c>
    </row>
    <row r="8" spans="1:7" x14ac:dyDescent="0.25">
      <c r="A8">
        <v>50284</v>
      </c>
      <c r="B8" t="s">
        <v>17</v>
      </c>
      <c r="C8" s="1">
        <v>43190</v>
      </c>
      <c r="D8" s="1">
        <v>43193</v>
      </c>
      <c r="E8" t="s">
        <v>10</v>
      </c>
      <c r="F8">
        <v>256.08</v>
      </c>
      <c r="G8" s="2">
        <v>43152.032719907409</v>
      </c>
    </row>
    <row r="9" spans="1:7" x14ac:dyDescent="0.25">
      <c r="A9">
        <v>50284</v>
      </c>
      <c r="B9" t="s">
        <v>17</v>
      </c>
      <c r="C9" s="1">
        <v>43193</v>
      </c>
      <c r="D9" s="1">
        <v>43197</v>
      </c>
      <c r="E9" t="s">
        <v>9</v>
      </c>
      <c r="F9">
        <v>348.5</v>
      </c>
      <c r="G9" s="2">
        <v>43142.691145833334</v>
      </c>
    </row>
    <row r="10" spans="1:7" x14ac:dyDescent="0.25">
      <c r="A10">
        <v>50284</v>
      </c>
      <c r="B10" t="s">
        <v>17</v>
      </c>
      <c r="C10" s="1">
        <v>43199</v>
      </c>
      <c r="D10" s="1">
        <v>43202</v>
      </c>
      <c r="E10" t="s">
        <v>10</v>
      </c>
      <c r="F10">
        <v>145.5</v>
      </c>
      <c r="G10" s="2">
        <v>43156.084247685183</v>
      </c>
    </row>
    <row r="11" spans="1:7" x14ac:dyDescent="0.25">
      <c r="A11">
        <v>50348</v>
      </c>
      <c r="B11" t="s">
        <v>16</v>
      </c>
      <c r="C11" s="1">
        <v>43158</v>
      </c>
      <c r="D11" s="1">
        <v>43161</v>
      </c>
      <c r="E11" t="s">
        <v>9</v>
      </c>
      <c r="F11">
        <v>137.6</v>
      </c>
      <c r="G11" s="2">
        <v>43148.550046296295</v>
      </c>
    </row>
    <row r="12" spans="1:7" x14ac:dyDescent="0.25">
      <c r="A12">
        <v>50348</v>
      </c>
      <c r="B12" t="s">
        <v>16</v>
      </c>
      <c r="C12" s="1">
        <v>43163</v>
      </c>
      <c r="D12" s="1">
        <v>43168</v>
      </c>
      <c r="E12" t="s">
        <v>9</v>
      </c>
      <c r="F12">
        <v>247</v>
      </c>
      <c r="G12" s="2">
        <v>43141.615787037037</v>
      </c>
    </row>
    <row r="13" spans="1:7" x14ac:dyDescent="0.25">
      <c r="A13">
        <v>50348</v>
      </c>
      <c r="B13" t="s">
        <v>16</v>
      </c>
      <c r="C13" s="1">
        <v>43174</v>
      </c>
      <c r="D13" s="1">
        <v>43179</v>
      </c>
      <c r="E13" t="s">
        <v>9</v>
      </c>
      <c r="F13">
        <v>209</v>
      </c>
      <c r="G13" s="2">
        <v>43174.364710648151</v>
      </c>
    </row>
    <row r="14" spans="1:7" x14ac:dyDescent="0.25">
      <c r="A14">
        <v>50348</v>
      </c>
      <c r="B14" t="s">
        <v>16</v>
      </c>
      <c r="C14" s="1">
        <v>43179</v>
      </c>
      <c r="D14" s="1">
        <v>43182</v>
      </c>
      <c r="E14" t="s">
        <v>9</v>
      </c>
      <c r="F14">
        <v>160.4</v>
      </c>
      <c r="G14" s="2">
        <v>43166.475312499999</v>
      </c>
    </row>
    <row r="15" spans="1:7" x14ac:dyDescent="0.25">
      <c r="A15">
        <v>50348</v>
      </c>
      <c r="B15" t="s">
        <v>16</v>
      </c>
      <c r="C15" s="1">
        <v>43182</v>
      </c>
      <c r="D15" s="1">
        <v>43186</v>
      </c>
      <c r="E15" t="s">
        <v>9</v>
      </c>
      <c r="F15">
        <v>189.9</v>
      </c>
      <c r="G15" s="2">
        <v>43181.446574074071</v>
      </c>
    </row>
    <row r="16" spans="1:7" x14ac:dyDescent="0.25">
      <c r="A16">
        <v>50348</v>
      </c>
      <c r="B16" t="s">
        <v>16</v>
      </c>
      <c r="C16" s="1">
        <v>43186</v>
      </c>
      <c r="D16" s="1">
        <v>43188</v>
      </c>
      <c r="E16" t="s">
        <v>9</v>
      </c>
      <c r="F16">
        <v>151</v>
      </c>
      <c r="G16" s="2">
        <v>43164.99322916667</v>
      </c>
    </row>
    <row r="17" spans="1:7" x14ac:dyDescent="0.25">
      <c r="A17">
        <v>50348</v>
      </c>
      <c r="B17" t="s">
        <v>16</v>
      </c>
      <c r="C17" s="1">
        <v>43189</v>
      </c>
      <c r="D17" s="1">
        <v>43192</v>
      </c>
      <c r="E17" t="s">
        <v>10</v>
      </c>
      <c r="F17">
        <v>323.01</v>
      </c>
      <c r="G17" s="2">
        <v>43156.680972222224</v>
      </c>
    </row>
    <row r="18" spans="1:7" x14ac:dyDescent="0.25">
      <c r="A18">
        <v>50348</v>
      </c>
      <c r="B18" t="s">
        <v>16</v>
      </c>
      <c r="C18" s="1">
        <v>43192</v>
      </c>
      <c r="D18" s="1">
        <v>43195</v>
      </c>
      <c r="E18" t="s">
        <v>9</v>
      </c>
      <c r="F18">
        <v>203</v>
      </c>
      <c r="G18" s="2">
        <v>43154.887604166666</v>
      </c>
    </row>
    <row r="19" spans="1:7" x14ac:dyDescent="0.25">
      <c r="A19">
        <v>50348</v>
      </c>
      <c r="B19" t="s">
        <v>16</v>
      </c>
      <c r="C19" s="1">
        <v>43199</v>
      </c>
      <c r="D19" s="1">
        <v>43202</v>
      </c>
      <c r="E19" t="s">
        <v>22</v>
      </c>
      <c r="F19">
        <v>199</v>
      </c>
      <c r="G19" s="2">
        <v>43158.460081018522</v>
      </c>
    </row>
    <row r="20" spans="1:7" x14ac:dyDescent="0.25">
      <c r="A20">
        <v>50348</v>
      </c>
      <c r="B20" t="s">
        <v>16</v>
      </c>
      <c r="C20" s="1">
        <v>43204</v>
      </c>
      <c r="D20" s="1">
        <v>43208</v>
      </c>
      <c r="E20" t="s">
        <v>11</v>
      </c>
      <c r="F20">
        <v>220</v>
      </c>
      <c r="G20" s="2">
        <v>43179.256273148145</v>
      </c>
    </row>
    <row r="21" spans="1:7" x14ac:dyDescent="0.25">
      <c r="A21">
        <v>50298</v>
      </c>
      <c r="B21" t="s">
        <v>18</v>
      </c>
      <c r="C21" s="1">
        <v>43183</v>
      </c>
      <c r="D21" s="1">
        <v>43187</v>
      </c>
      <c r="E21" t="s">
        <v>11</v>
      </c>
      <c r="F21">
        <v>220</v>
      </c>
      <c r="G21" s="2">
        <v>43165.690682870372</v>
      </c>
    </row>
    <row r="22" spans="1:7" x14ac:dyDescent="0.25">
      <c r="A22">
        <v>50298</v>
      </c>
      <c r="B22" t="s">
        <v>18</v>
      </c>
      <c r="C22" s="1">
        <v>43189</v>
      </c>
      <c r="D22" s="1">
        <v>43193</v>
      </c>
      <c r="E22" t="s">
        <v>13</v>
      </c>
      <c r="F22">
        <v>351</v>
      </c>
      <c r="G22" s="2">
        <v>43152.282037037039</v>
      </c>
    </row>
    <row r="23" spans="1:7" x14ac:dyDescent="0.25">
      <c r="A23">
        <v>50298</v>
      </c>
      <c r="B23" t="s">
        <v>18</v>
      </c>
      <c r="C23" s="1">
        <v>43198</v>
      </c>
      <c r="D23" s="1">
        <v>43201</v>
      </c>
      <c r="E23" t="s">
        <v>23</v>
      </c>
      <c r="F23">
        <v>189.5</v>
      </c>
      <c r="G23" s="2">
        <v>43157.564398148148</v>
      </c>
    </row>
    <row r="24" spans="1:7" x14ac:dyDescent="0.25">
      <c r="A24">
        <v>50288</v>
      </c>
      <c r="B24" t="s">
        <v>15</v>
      </c>
      <c r="C24" s="1">
        <v>43159</v>
      </c>
      <c r="D24" s="1">
        <v>43165</v>
      </c>
      <c r="E24" t="s">
        <v>12</v>
      </c>
      <c r="F24">
        <v>434.72</v>
      </c>
      <c r="G24" s="2">
        <v>43142.670358796298</v>
      </c>
    </row>
    <row r="25" spans="1:7" x14ac:dyDescent="0.25">
      <c r="A25">
        <v>50288</v>
      </c>
      <c r="B25" t="s">
        <v>15</v>
      </c>
      <c r="C25" s="1">
        <v>43171</v>
      </c>
      <c r="D25" s="1">
        <v>43174</v>
      </c>
      <c r="E25" t="s">
        <v>12</v>
      </c>
      <c r="F25">
        <v>136.63999999999999</v>
      </c>
      <c r="G25" s="2">
        <v>43128.071481481478</v>
      </c>
    </row>
    <row r="26" spans="1:7" x14ac:dyDescent="0.25">
      <c r="A26">
        <v>50288</v>
      </c>
      <c r="B26" t="s">
        <v>15</v>
      </c>
      <c r="C26" s="1">
        <v>43175</v>
      </c>
      <c r="D26" s="1">
        <v>43177</v>
      </c>
      <c r="E26" t="s">
        <v>12</v>
      </c>
      <c r="F26">
        <v>213.32</v>
      </c>
      <c r="G26" s="2">
        <v>43132.851041666669</v>
      </c>
    </row>
    <row r="27" spans="1:7" x14ac:dyDescent="0.25">
      <c r="A27">
        <v>50288</v>
      </c>
      <c r="B27" t="s">
        <v>15</v>
      </c>
      <c r="C27" s="1">
        <v>43182</v>
      </c>
      <c r="D27" s="1">
        <v>43184</v>
      </c>
      <c r="E27" t="s">
        <v>10</v>
      </c>
      <c r="F27">
        <v>126.1</v>
      </c>
      <c r="G27" s="2">
        <v>43182.43986111111</v>
      </c>
    </row>
    <row r="28" spans="1:7" x14ac:dyDescent="0.25">
      <c r="A28">
        <v>50288</v>
      </c>
      <c r="B28" t="s">
        <v>15</v>
      </c>
      <c r="C28" s="1">
        <v>43185</v>
      </c>
      <c r="D28" s="1">
        <v>43189</v>
      </c>
      <c r="E28" t="s">
        <v>10</v>
      </c>
      <c r="F28">
        <v>252.2</v>
      </c>
      <c r="G28" s="2">
        <v>43150.779236111113</v>
      </c>
    </row>
    <row r="29" spans="1:7" x14ac:dyDescent="0.25">
      <c r="A29">
        <v>50288</v>
      </c>
      <c r="B29" t="s">
        <v>15</v>
      </c>
      <c r="C29" s="1">
        <v>43189</v>
      </c>
      <c r="D29" s="1">
        <v>43190</v>
      </c>
      <c r="E29" t="s">
        <v>9</v>
      </c>
      <c r="F29">
        <v>148</v>
      </c>
      <c r="G29" s="2">
        <v>43175.658472222225</v>
      </c>
    </row>
    <row r="30" spans="1:7" x14ac:dyDescent="0.25">
      <c r="A30">
        <v>50288</v>
      </c>
      <c r="B30" t="s">
        <v>15</v>
      </c>
      <c r="C30" s="1">
        <v>43190</v>
      </c>
      <c r="D30" s="1">
        <v>43192</v>
      </c>
      <c r="E30" t="s">
        <v>10</v>
      </c>
      <c r="F30">
        <v>189.15</v>
      </c>
      <c r="G30" s="2">
        <v>43161.544432870367</v>
      </c>
    </row>
    <row r="31" spans="1:7" x14ac:dyDescent="0.25">
      <c r="A31">
        <v>50288</v>
      </c>
      <c r="B31" t="s">
        <v>15</v>
      </c>
      <c r="C31" s="1">
        <v>43192</v>
      </c>
      <c r="D31" s="1">
        <v>43194</v>
      </c>
      <c r="E31" t="s">
        <v>10</v>
      </c>
      <c r="F31">
        <v>110.58</v>
      </c>
      <c r="G31" s="2">
        <v>43137.844548611109</v>
      </c>
    </row>
    <row r="32" spans="1:7" x14ac:dyDescent="0.25">
      <c r="A32">
        <v>50288</v>
      </c>
      <c r="B32" t="s">
        <v>15</v>
      </c>
      <c r="C32" s="1">
        <v>43195</v>
      </c>
      <c r="D32" s="1">
        <v>43198</v>
      </c>
      <c r="E32" t="s">
        <v>10</v>
      </c>
      <c r="F32">
        <v>226.98</v>
      </c>
      <c r="G32" s="2">
        <v>43166.946134259262</v>
      </c>
    </row>
    <row r="33" spans="1:7" x14ac:dyDescent="0.25">
      <c r="A33">
        <v>50288</v>
      </c>
      <c r="B33" t="s">
        <v>15</v>
      </c>
      <c r="C33" s="1">
        <v>43198</v>
      </c>
      <c r="D33" s="1">
        <v>43201</v>
      </c>
      <c r="E33" t="s">
        <v>10</v>
      </c>
      <c r="F33">
        <v>153.26</v>
      </c>
      <c r="G33" s="2">
        <v>43146.729305555556</v>
      </c>
    </row>
    <row r="34" spans="1:7" x14ac:dyDescent="0.25">
      <c r="A34">
        <v>50356</v>
      </c>
      <c r="B34" t="s">
        <v>19</v>
      </c>
      <c r="C34" s="1">
        <v>43168</v>
      </c>
      <c r="D34" s="1">
        <v>43170</v>
      </c>
      <c r="E34" t="s">
        <v>10</v>
      </c>
      <c r="F34">
        <v>206.61</v>
      </c>
      <c r="G34" s="2">
        <v>43166.360150462962</v>
      </c>
    </row>
    <row r="35" spans="1:7" x14ac:dyDescent="0.25">
      <c r="A35">
        <v>50356</v>
      </c>
      <c r="B35" t="s">
        <v>19</v>
      </c>
      <c r="C35" s="1">
        <v>43176</v>
      </c>
      <c r="D35" s="1">
        <v>43178</v>
      </c>
      <c r="E35" t="s">
        <v>10</v>
      </c>
      <c r="F35">
        <v>97.97</v>
      </c>
      <c r="G35" s="2">
        <v>43175.689872685187</v>
      </c>
    </row>
    <row r="36" spans="1:7" x14ac:dyDescent="0.25">
      <c r="A36">
        <v>50356</v>
      </c>
      <c r="B36" t="s">
        <v>19</v>
      </c>
      <c r="C36" s="1">
        <v>43182</v>
      </c>
      <c r="D36" s="1">
        <v>43184</v>
      </c>
      <c r="E36" t="s">
        <v>10</v>
      </c>
      <c r="F36">
        <v>130.94999999999999</v>
      </c>
      <c r="G36" s="2">
        <v>43181.821932870371</v>
      </c>
    </row>
    <row r="37" spans="1:7" x14ac:dyDescent="0.25">
      <c r="A37">
        <v>50356</v>
      </c>
      <c r="B37" t="s">
        <v>19</v>
      </c>
      <c r="C37" s="1">
        <v>43184</v>
      </c>
      <c r="D37" s="1">
        <v>43187</v>
      </c>
      <c r="E37" t="s">
        <v>10</v>
      </c>
      <c r="F37">
        <v>165.87</v>
      </c>
      <c r="G37" s="2">
        <v>43179.991064814814</v>
      </c>
    </row>
    <row r="38" spans="1:7" x14ac:dyDescent="0.25">
      <c r="A38">
        <v>50356</v>
      </c>
      <c r="B38" t="s">
        <v>19</v>
      </c>
      <c r="C38" s="1">
        <v>43187</v>
      </c>
      <c r="D38" s="1">
        <v>43191</v>
      </c>
      <c r="E38" t="s">
        <v>10</v>
      </c>
      <c r="F38">
        <v>480.16</v>
      </c>
      <c r="G38" s="2">
        <v>43154.133148148147</v>
      </c>
    </row>
    <row r="39" spans="1:7" x14ac:dyDescent="0.25">
      <c r="A39">
        <v>50356</v>
      </c>
      <c r="B39" t="s">
        <v>19</v>
      </c>
      <c r="C39" s="1">
        <v>43191</v>
      </c>
      <c r="D39" s="1">
        <v>43194</v>
      </c>
      <c r="E39" t="s">
        <v>14</v>
      </c>
      <c r="F39">
        <v>324</v>
      </c>
      <c r="G39" s="2">
        <v>43167.950925925928</v>
      </c>
    </row>
    <row r="40" spans="1:7" x14ac:dyDescent="0.25">
      <c r="A40">
        <v>50356</v>
      </c>
      <c r="B40" t="s">
        <v>19</v>
      </c>
      <c r="C40" s="1">
        <v>43202</v>
      </c>
      <c r="D40" s="1">
        <v>43205</v>
      </c>
      <c r="E40" t="s">
        <v>10</v>
      </c>
      <c r="F40">
        <v>393.82</v>
      </c>
      <c r="G40" s="2">
        <v>43182.822766203702</v>
      </c>
    </row>
    <row r="41" spans="1:7" x14ac:dyDescent="0.25">
      <c r="A41">
        <v>50356</v>
      </c>
      <c r="B41" t="s">
        <v>19</v>
      </c>
      <c r="C41" s="1">
        <v>43205</v>
      </c>
      <c r="D41" s="1">
        <v>43210</v>
      </c>
      <c r="E41" t="s">
        <v>10</v>
      </c>
      <c r="F41">
        <v>316.22000000000003</v>
      </c>
      <c r="G41" s="2">
        <v>43181.821956018517</v>
      </c>
    </row>
  </sheetData>
  <sortState ref="A2:G1464">
    <sortCondition ref="B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E19" sqref="E19"/>
    </sheetView>
  </sheetViews>
  <sheetFormatPr baseColWidth="10" defaultRowHeight="15" x14ac:dyDescent="0.25"/>
  <cols>
    <col min="3" max="3" width="25.7109375" bestFit="1" customWidth="1"/>
    <col min="11" max="11" width="15.5703125" bestFit="1" customWidth="1"/>
  </cols>
  <sheetData>
    <row r="1" spans="1:11" x14ac:dyDescent="0.25">
      <c r="A1" s="1"/>
    </row>
    <row r="2" spans="1:11" ht="15.75" thickBot="1" x14ac:dyDescent="0.3"/>
    <row r="3" spans="1:11" x14ac:dyDescent="0.25">
      <c r="A3" s="15">
        <f ca="1">TODAY()+16</f>
        <v>43204</v>
      </c>
      <c r="B3" s="3" t="s">
        <v>0</v>
      </c>
      <c r="C3" s="6" t="s">
        <v>21</v>
      </c>
      <c r="D3" s="6" t="s">
        <v>20</v>
      </c>
      <c r="E3" s="6" t="s">
        <v>9</v>
      </c>
      <c r="F3" s="6" t="s">
        <v>25</v>
      </c>
      <c r="G3" s="6" t="s">
        <v>26</v>
      </c>
      <c r="H3" s="6" t="s">
        <v>8</v>
      </c>
      <c r="I3" s="6" t="s">
        <v>24</v>
      </c>
      <c r="J3" s="7" t="s">
        <v>14</v>
      </c>
    </row>
    <row r="4" spans="1:11" x14ac:dyDescent="0.25">
      <c r="B4" s="4">
        <v>50348</v>
      </c>
      <c r="C4" s="8" t="s">
        <v>16</v>
      </c>
      <c r="D4" s="8">
        <f ca="1">SUMPRODUCT((feuil12!$E$2:$E$5454="Airbnb")*(INT(feuil12!$C$2:$C$5454)=TODAY()+16)*(feuil12!$F$2:$F$5454)*(feuil12!$A$2:$A$5454=B4))</f>
        <v>0</v>
      </c>
      <c r="E4" s="8">
        <f ca="1">SUMPRODUCT((feuil12!$E$2:$E$5454="Booking.com")*(INT(feuil12!$C$2:$C$5454)=TODAY()+16)*(feuil12!$F$2:$F$5454)*(feuil12!$A$2:$A$5454=B4))</f>
        <v>0</v>
      </c>
      <c r="F4" s="8">
        <f ca="1">SUMPRODUCT((feuil12!$E$2:$E$5454="Only Apartments")*(INT(feuil12!$C$2:$C$5454)=TODAY()+16)*(feuil12!$F$2:$F$5454)*(feuil12!$A$2:$A$5454=B4))</f>
        <v>0</v>
      </c>
      <c r="G4" s="8">
        <f ca="1">SUMPRODUCT((feuil12!$E$2:$E$5454="Direct Booking")*(INT(feuil12!$C$2:$C$5454)=TODAY()+16)*(feuil12!$F$2:$F$5454)*(feuil12!$A$2:$A$5454=B4))</f>
        <v>220</v>
      </c>
      <c r="H4" s="8">
        <f ca="1">SUMPRODUCT((feuil12!$E$2:$E$5454="Expedia")*(INT(feuil12!$C$2:$C$5454)=TODAY()+16)*(feuil12!$F$2:$F$5454)*(feuil12!$A$2:$A$5454=B4))</f>
        <v>0</v>
      </c>
      <c r="I4" s="8">
        <f ca="1">SUMPRODUCT((feuil12!$E$2:$E$5454="Home Away")*(INT(feuil12!$C$2:$C$5454)=TODAY()+16)*(feuil12!$F$2:$F$5454)*(feuil12!$A$2:$A$5454=B4))</f>
        <v>0</v>
      </c>
      <c r="J4" s="9">
        <f ca="1">SUMPRODUCT((feuil12!$E$2:$E$5454="Rentivo")*(INT(feuil12!$C$2:$C$5454)=TODAY()+16)*(feuil12!$F$2:$F$5454)*(feuil12!$A$2:$A$5454=B4))</f>
        <v>0</v>
      </c>
      <c r="K4" s="14">
        <f ca="1">SUMPRODUCT((feuil12!$E$2:$E$5454="Booking.com")*((feuil12!$G$2:$G$5454)&gt;=DATEVALUE("08/03/2018"))*(INT(feuil12!$D$2:$D$5454)&lt;TODAY()+16)*(feuil12!$F$2:$F$5454)*(feuil12!$A$2:$A$5454=B4))</f>
        <v>398.9</v>
      </c>
    </row>
    <row r="5" spans="1:11" x14ac:dyDescent="0.25">
      <c r="B5" s="4">
        <v>50298</v>
      </c>
      <c r="C5" s="8" t="s">
        <v>18</v>
      </c>
      <c r="D5" s="8">
        <f ca="1">SUMPRODUCT((feuil12!$E$2:$E$5454="Airbnb")*(INT(feuil12!$C$2:$C$5454)=TODAY()+16)*(feuil12!$F$2:$F$5454)*(feuil12!$A$2:$A$5454=B5))</f>
        <v>0</v>
      </c>
      <c r="E5" s="8">
        <f ca="1">SUMPRODUCT((feuil12!$E$2:$E$5454="Booking.com")*(INT(feuil12!$C$2:$C$5454)=TODAY()+16)*(feuil12!$F$2:$F$5454)*(feuil12!$A$2:$A$5454=B5))</f>
        <v>0</v>
      </c>
      <c r="F5" s="8">
        <f ca="1">SUMPRODUCT((feuil12!$E$2:$E$5454="Only Apartments")*(INT(feuil12!$C$2:$C$5454)=TODAY()+16)*(feuil12!$F$2:$F$5454)*(feuil12!$A$2:$A$5454=B5))</f>
        <v>0</v>
      </c>
      <c r="G5" s="8">
        <f ca="1">SUMPRODUCT((feuil12!$E$2:$E$5454="Direct Booking")*(INT(feuil12!$C$2:$C$5454)=TODAY()+16)*(feuil12!$F$2:$F$5454)*(feuil12!$A$2:$A$5454=B5))</f>
        <v>0</v>
      </c>
      <c r="H5" s="8">
        <f ca="1">SUMPRODUCT((feuil12!$E$2:$E$5454="Expedia")*(INT(feuil12!$C$2:$C$5454)=TODAY()+16)*(feuil12!$F$2:$F$5454)*(feuil12!$A$2:$A$5454=B5))</f>
        <v>0</v>
      </c>
      <c r="I5" s="8">
        <f ca="1">SUMPRODUCT((feuil12!$E$2:$E$5454="Home Away")*(INT(feuil12!$C$2:$C$5454)=TODAY()+16)*(feuil12!$F$2:$F$5454)*(feuil12!$A$2:$A$5454=B5))</f>
        <v>0</v>
      </c>
      <c r="J5" s="9">
        <f ca="1">SUMPRODUCT((feuil12!$E$2:$E$5454="Rentivo")*(INT(feuil12!$C$2:$C$5454)=TODAY()+16)*(feuil12!$F$2:$F$5454)*(feuil12!$A$2:$A$5454=B5))</f>
        <v>0</v>
      </c>
      <c r="K5" s="12">
        <f ca="1">SUMPRODUCT((feuil12!$E$2:$E$5454="Booking.com")*((feuil12!$G$2:$G$5454)&gt;=DATEVALUE("18/03/2018"))*(INT(feuil12!$D$2:$D$5454)&lt;TODAY()+16)*(feuil12!$F$2:$F$5454)*(feuil12!$A$2:$A$5454=B5))</f>
        <v>0</v>
      </c>
    </row>
    <row r="6" spans="1:11" x14ac:dyDescent="0.25">
      <c r="B6" s="4">
        <v>50288</v>
      </c>
      <c r="C6" s="8" t="s">
        <v>15</v>
      </c>
      <c r="D6" s="8">
        <f ca="1">SUMPRODUCT((feuil12!$E$2:$E$5454="Airbnb")*(INT(feuil12!$C$2:$C$5454)=TODAY()+16)*(feuil12!$F$2:$F$5454)*(feuil12!$A$2:$A$5454=B6))</f>
        <v>0</v>
      </c>
      <c r="E6" s="8">
        <f ca="1">SUMPRODUCT((feuil12!$E$2:$E$5454="Booking.com")*(INT(feuil12!$C$2:$C$5454)=TODAY()+16)*(feuil12!$F$2:$F$5454)*(feuil12!$A$2:$A$5454=B6))</f>
        <v>0</v>
      </c>
      <c r="F6" s="8">
        <f ca="1">SUMPRODUCT((feuil12!$E$2:$E$5454="Only Apartments")*(INT(feuil12!$C$2:$C$5454)=TODAY()+16)*(feuil12!$F$2:$F$5454)*(feuil12!$A$2:$A$5454=B6))</f>
        <v>0</v>
      </c>
      <c r="G6" s="8">
        <f ca="1">SUMPRODUCT((feuil12!$E$2:$E$5454="Direct Booking")*(INT(feuil12!$C$2:$C$5454)=TODAY()+16)*(feuil12!$F$2:$F$5454)*(feuil12!$A$2:$A$5454=B6))</f>
        <v>0</v>
      </c>
      <c r="H6" s="8">
        <f ca="1">SUMPRODUCT((feuil12!$E$2:$E$5454="Expedia")*(INT(feuil12!$C$2:$C$5454)=TODAY()+16)*(feuil12!$F$2:$F$5454)*(feuil12!$A$2:$A$5454=B6))</f>
        <v>0</v>
      </c>
      <c r="I6" s="8">
        <f ca="1">SUMPRODUCT((feuil12!$E$2:$E$5454="Home Away")*(INT(feuil12!$C$2:$C$5454)=TODAY()+16)*(feuil12!$F$2:$F$5454)*(feuil12!$A$2:$A$5454=B6))</f>
        <v>0</v>
      </c>
      <c r="J6" s="9">
        <f ca="1">SUMPRODUCT((feuil12!$E$2:$E$5454="Rentivo")*(INT(feuil12!$C$2:$C$5454)=TODAY()+16)*(feuil12!$F$2:$F$5454)*(feuil12!$A$2:$A$5454=B6))</f>
        <v>0</v>
      </c>
      <c r="K6" s="12">
        <f ca="1">SUMPRODUCT((feuil12!$E$2:$E$5454="Booking.com")*((feuil12!$G$2:$G$5454)&gt;=DATEVALUE("18/03/2018"))*(INT(feuil12!$D$2:$D$5454)&lt;TODAY()+16)*(feuil12!$F$2:$F$5454)*(feuil12!$A$2:$A$5454=B6))</f>
        <v>0</v>
      </c>
    </row>
    <row r="7" spans="1:11" x14ac:dyDescent="0.25">
      <c r="B7" s="4">
        <v>50290</v>
      </c>
      <c r="C7" s="8" t="s">
        <v>27</v>
      </c>
      <c r="D7" s="8">
        <f ca="1">SUMPRODUCT((feuil12!$E$2:$E$5454="Airbnb")*(INT(feuil12!$C$2:$C$5454)=TODAY()+16)*(feuil12!$F$2:$F$5454)*(feuil12!$A$2:$A$5454=B7))</f>
        <v>0</v>
      </c>
      <c r="E7" s="8">
        <f ca="1">SUMPRODUCT((feuil12!$E$2:$E$5454="Booking.com")*(INT(feuil12!$C$2:$C$5454)=TODAY()+16)*(feuil12!$F$2:$F$5454)*(feuil12!$A$2:$A$5454=B7))</f>
        <v>0</v>
      </c>
      <c r="F7" s="8">
        <f ca="1">SUMPRODUCT((feuil12!$E$2:$E$5454="Only Apartments")*(INT(feuil12!$C$2:$C$5454)=TODAY()+16)*(feuil12!$F$2:$F$5454)*(feuil12!$A$2:$A$5454=B7))</f>
        <v>0</v>
      </c>
      <c r="G7" s="8">
        <f ca="1">SUMPRODUCT((feuil12!$E$2:$E$5454="Direct Booking")*(INT(feuil12!$C$2:$C$5454)=TODAY()+16)*(feuil12!$F$2:$F$5454)*(feuil12!$A$2:$A$5454=B7))</f>
        <v>0</v>
      </c>
      <c r="H7" s="8">
        <f ca="1">SUMPRODUCT((feuil12!$E$2:$E$5454="Expedia")*(INT(feuil12!$C$2:$C$5454)=TODAY()+16)*(feuil12!$F$2:$F$5454)*(feuil12!$A$2:$A$5454=B7))</f>
        <v>0</v>
      </c>
      <c r="I7" s="8">
        <f ca="1">SUMPRODUCT((feuil12!$E$2:$E$5454="Home Away")*(INT(feuil12!$C$2:$C$5454)=TODAY()+16)*(feuil12!$F$2:$F$5454)*(feuil12!$A$2:$A$5454=B7))</f>
        <v>0</v>
      </c>
      <c r="J7" s="9">
        <f ca="1">SUMPRODUCT((feuil12!$E$2:$E$5454="Rentivo")*(INT(feuil12!$C$2:$C$5454)=TODAY()+16)*(feuil12!$F$2:$F$5454)*(feuil12!$A$2:$A$5454=B7))</f>
        <v>0</v>
      </c>
      <c r="K7" s="12">
        <f ca="1">SUMPRODUCT((feuil12!$E$2:$E$5454="Booking.com")*((feuil12!$G$2:$G$5454)&gt;=DATEVALUE("18/03/2018"))*(INT(feuil12!$D$2:$D$5454)&lt;TODAY()+16)*(feuil12!$F$2:$F$5454)*(feuil12!$A$2:$A$5454=B7))</f>
        <v>0</v>
      </c>
    </row>
    <row r="8" spans="1:11" ht="15.75" thickBot="1" x14ac:dyDescent="0.3">
      <c r="B8" s="4">
        <v>50356</v>
      </c>
      <c r="C8" s="8" t="s">
        <v>19</v>
      </c>
      <c r="D8" s="8">
        <f ca="1">SUMPRODUCT((feuil12!$E$2:$E$5454="Airbnb")*(INT(feuil12!$C$2:$C$5454)=TODAY()+16)*(feuil12!$F$2:$F$5454)*(feuil12!$A$2:$A$5454=B8))</f>
        <v>0</v>
      </c>
      <c r="E8" s="8">
        <f ca="1">SUMPRODUCT((feuil12!$E$2:$E$5454="Booking.com")*(INT(feuil12!$C$2:$C$5454)=TODAY()+16)*(feuil12!$F$2:$F$5454)*(feuil12!$A$2:$A$5454=B8))</f>
        <v>0</v>
      </c>
      <c r="F8" s="8">
        <f ca="1">SUMPRODUCT((feuil12!$E$2:$E$5454="Only Apartments")*(INT(feuil12!$C$2:$C$5454)=TODAY()+16)*(feuil12!$F$2:$F$5454)*(feuil12!$A$2:$A$5454=B8))</f>
        <v>0</v>
      </c>
      <c r="G8" s="8">
        <f ca="1">SUMPRODUCT((feuil12!$E$2:$E$5454="Direct Booking")*(INT(feuil12!$C$2:$C$5454)=TODAY()+16)*(feuil12!$F$2:$F$5454)*(feuil12!$A$2:$A$5454=B8))</f>
        <v>0</v>
      </c>
      <c r="H8" s="8">
        <f ca="1">SUMPRODUCT((feuil12!$E$2:$E$5454="Expedia")*(INT(feuil12!$C$2:$C$5454)=TODAY()+16)*(feuil12!$F$2:$F$5454)*(feuil12!$A$2:$A$5454=B8))</f>
        <v>0</v>
      </c>
      <c r="I8" s="8">
        <f ca="1">SUMPRODUCT((feuil12!$E$2:$E$5454="Home Away")*(INT(feuil12!$C$2:$C$5454)=TODAY()+16)*(feuil12!$F$2:$F$5454)*(feuil12!$A$2:$A$5454=B8))</f>
        <v>0</v>
      </c>
      <c r="J8" s="9">
        <f ca="1">SUMPRODUCT((feuil12!$E$2:$E$5454="Rentivo")*(INT(feuil12!$C$2:$C$5454)=TODAY()+16)*(feuil12!$F$2:$F$5454)*(feuil12!$A$2:$A$5454=B8))</f>
        <v>0</v>
      </c>
      <c r="K8" s="12">
        <f ca="1">SUMPRODUCT((feuil12!$E$2:$E$5454="Booking.com")*((feuil12!$G$2:$G$5454)&gt;=DATEVALUE("18/03/2018"))*(INT(feuil12!$D$2:$D$5454)&lt;TODAY()+16)*(feuil12!$F$2:$F$5454)*(feuil12!$A$2:$A$5454=B8))</f>
        <v>0</v>
      </c>
    </row>
    <row r="9" spans="1:11" ht="15.75" thickBot="1" x14ac:dyDescent="0.3">
      <c r="B9" s="5"/>
      <c r="C9" s="10"/>
      <c r="D9" s="10">
        <f ca="1">SUM(D4:D8)</f>
        <v>0</v>
      </c>
      <c r="E9" s="10">
        <f ca="1">SUM(E4:E8)</f>
        <v>0</v>
      </c>
      <c r="F9" s="10">
        <f ca="1">SUM(F4:F8)</f>
        <v>0</v>
      </c>
      <c r="G9" s="10">
        <f ca="1">SUM(G4:G8)</f>
        <v>220</v>
      </c>
      <c r="H9" s="10">
        <f ca="1">SUM(H4:H8)</f>
        <v>0</v>
      </c>
      <c r="I9" s="10">
        <f ca="1">SUM(I4:I8)</f>
        <v>0</v>
      </c>
      <c r="J9" s="11">
        <f ca="1">SUM(J4:J8)</f>
        <v>0</v>
      </c>
      <c r="K9" s="13">
        <f ca="1">SUM(K4:K8)</f>
        <v>398.9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K4" sqref="K4"/>
    </sheetView>
  </sheetViews>
  <sheetFormatPr baseColWidth="10" defaultRowHeight="15" x14ac:dyDescent="0.25"/>
  <cols>
    <col min="3" max="3" width="25.7109375" bestFit="1" customWidth="1"/>
    <col min="11" max="11" width="15.5703125" bestFit="1" customWidth="1"/>
  </cols>
  <sheetData>
    <row r="1" spans="1:11" x14ac:dyDescent="0.25">
      <c r="A1" s="1"/>
    </row>
    <row r="2" spans="1:11" ht="15.75" thickBot="1" x14ac:dyDescent="0.3"/>
    <row r="3" spans="1:11" x14ac:dyDescent="0.25">
      <c r="A3" s="15">
        <f ca="1">TODAY()+17</f>
        <v>43205</v>
      </c>
      <c r="B3" s="3" t="s">
        <v>0</v>
      </c>
      <c r="C3" s="6" t="s">
        <v>21</v>
      </c>
      <c r="D3" s="6" t="s">
        <v>20</v>
      </c>
      <c r="E3" s="6" t="s">
        <v>9</v>
      </c>
      <c r="F3" s="6" t="s">
        <v>25</v>
      </c>
      <c r="G3" s="6" t="s">
        <v>26</v>
      </c>
      <c r="H3" s="6" t="s">
        <v>8</v>
      </c>
      <c r="I3" s="6" t="s">
        <v>24</v>
      </c>
      <c r="J3" s="7" t="s">
        <v>14</v>
      </c>
    </row>
    <row r="4" spans="1:11" x14ac:dyDescent="0.25">
      <c r="B4" s="4">
        <v>50348</v>
      </c>
      <c r="C4" s="8" t="s">
        <v>16</v>
      </c>
      <c r="D4" s="8">
        <f ca="1">SUMPRODUCT((feuil12!$E$2:$E$5454="Airbnb")*(INT(feuil12!$C$2:$C$5454)=TODAY()+17)*(feuil12!$F$2:$F$5454)*(feuil12!$A$2:$A$5454=B4))</f>
        <v>0</v>
      </c>
      <c r="E4" s="8">
        <f ca="1">SUMPRODUCT((feuil12!$E$2:$E$5454="Booking.com")*(INT(feuil12!$C$2:$C$5454)=TODAY()+17)*(feuil12!$F$2:$F$5454)*(feuil12!$A$2:$A$5454=B4))</f>
        <v>0</v>
      </c>
      <c r="F4" s="8">
        <f ca="1">SUMPRODUCT((feuil12!$E$2:$E$5454="Only Apartments")*(INT(feuil12!$C$2:$C$5454)=TODAY()+17)*(feuil12!$F$2:$F$5454)*(feuil12!$A$2:$A$5454=B4))</f>
        <v>0</v>
      </c>
      <c r="G4" s="8">
        <f ca="1">SUMPRODUCT((feuil12!$E$2:$E$5454="Direct Booking")*(INT(feuil12!$C$2:$C$5454)=TODAY()+17)*(feuil12!$F$2:$F$5454)*(feuil12!$A$2:$A$5454=B4))</f>
        <v>0</v>
      </c>
      <c r="H4" s="8">
        <f ca="1">SUMPRODUCT((feuil12!$E$2:$E$5454="Expedia")*(INT(feuil12!$C$2:$C$5454)=TODAY()+17)*(feuil12!$F$2:$F$5454)*(feuil12!$A$2:$A$5454=B4))</f>
        <v>0</v>
      </c>
      <c r="I4" s="8">
        <f ca="1">SUMPRODUCT((feuil12!$E$2:$E$5454="Home Away")*(INT(feuil12!$C$2:$C$5454)=TODAY()+17)*(feuil12!$F$2:$F$5454)*(feuil12!$A$2:$A$5454=B4))</f>
        <v>0</v>
      </c>
      <c r="J4" s="9">
        <f ca="1">SUMPRODUCT((feuil12!$E$2:$E$5454="Rentivo")*(INT(feuil12!$C$2:$C$5454)=TODAY()+17)*(feuil12!$F$2:$F$5454)*(feuil12!$A$2:$A$5454=B4))</f>
        <v>0</v>
      </c>
      <c r="K4" s="14">
        <f ca="1">SUMPRODUCT((feuil12!$E$2:$E$5454="Booking.com")*((feuil12!$G$2:$G$5454)&gt;=DATEVALUE("08/03/2018"))*(INT(feuil12!$D$2:$D$5454)&lt;TODAY()+17)*(feuil12!$F$2:$F$5454)*(feuil12!$A$2:$A$5454=B4))</f>
        <v>398.9</v>
      </c>
    </row>
    <row r="5" spans="1:11" x14ac:dyDescent="0.25">
      <c r="B5" s="4">
        <v>50298</v>
      </c>
      <c r="C5" s="8" t="s">
        <v>18</v>
      </c>
      <c r="D5" s="8">
        <f ca="1">SUMPRODUCT((feuil12!$E$2:$E$5454="Airbnb")*(INT(feuil12!$C$2:$C$5454)=TODAY()+17)*(feuil12!$F$2:$F$5454)*(feuil12!$A$2:$A$5454=B5))</f>
        <v>0</v>
      </c>
      <c r="E5" s="8">
        <f ca="1">SUMPRODUCT((feuil12!$E$2:$E$5454="Booking.com")*(INT(feuil12!$C$2:$C$5454)=TODAY()+17)*(feuil12!$F$2:$F$5454)*(feuil12!$A$2:$A$5454=B5))</f>
        <v>0</v>
      </c>
      <c r="F5" s="8">
        <f ca="1">SUMPRODUCT((feuil12!$E$2:$E$5454="Only Apartments")*(INT(feuil12!$C$2:$C$5454)=TODAY()+17)*(feuil12!$F$2:$F$5454)*(feuil12!$A$2:$A$5454=B5))</f>
        <v>0</v>
      </c>
      <c r="G5" s="8">
        <f ca="1">SUMPRODUCT((feuil12!$E$2:$E$5454="Direct Booking")*(INT(feuil12!$C$2:$C$5454)=TODAY()+17)*(feuil12!$F$2:$F$5454)*(feuil12!$A$2:$A$5454=B5))</f>
        <v>0</v>
      </c>
      <c r="H5" s="8">
        <f ca="1">SUMPRODUCT((feuil12!$E$2:$E$5454="Expedia")*(INT(feuil12!$C$2:$C$5454)=TODAY()+17)*(feuil12!$F$2:$F$5454)*(feuil12!$A$2:$A$5454=B5))</f>
        <v>0</v>
      </c>
      <c r="I5" s="8">
        <f ca="1">SUMPRODUCT((feuil12!$E$2:$E$5454="Home Away")*(INT(feuil12!$C$2:$C$5454)=TODAY()+17)*(feuil12!$F$2:$F$5454)*(feuil12!$A$2:$A$5454=B5))</f>
        <v>0</v>
      </c>
      <c r="J5" s="9">
        <f ca="1">SUMPRODUCT((feuil12!$E$2:$E$5454="Rentivo")*(INT(feuil12!$C$2:$C$5454)=TODAY()+17)*(feuil12!$F$2:$F$5454)*(feuil12!$A$2:$A$5454=B5))</f>
        <v>0</v>
      </c>
      <c r="K5" s="12">
        <f ca="1">SUMPRODUCT((feuil12!$E$2:$E$5454="Booking.com")*((feuil12!$G$2:$G$5454)&gt;=DATEVALUE("18/03/2018"))*(INT(feuil12!$D$2:$D$5454)&lt;TODAY()+17)*(feuil12!$F$2:$F$5454)*(feuil12!$A$2:$A$5454=B5))</f>
        <v>0</v>
      </c>
    </row>
    <row r="6" spans="1:11" x14ac:dyDescent="0.25">
      <c r="B6" s="4">
        <v>50288</v>
      </c>
      <c r="C6" s="8" t="s">
        <v>15</v>
      </c>
      <c r="D6" s="8">
        <f ca="1">SUMPRODUCT((feuil12!$E$2:$E$5454="Airbnb")*(INT(feuil12!$C$2:$C$5454)=TODAY()+17)*(feuil12!$F$2:$F$5454)*(feuil12!$A$2:$A$5454=B6))</f>
        <v>0</v>
      </c>
      <c r="E6" s="8">
        <f ca="1">SUMPRODUCT((feuil12!$E$2:$E$5454="Booking.com")*(INT(feuil12!$C$2:$C$5454)=TODAY()+17)*(feuil12!$F$2:$F$5454)*(feuil12!$A$2:$A$5454=B6))</f>
        <v>0</v>
      </c>
      <c r="F6" s="8">
        <f ca="1">SUMPRODUCT((feuil12!$E$2:$E$5454="Only Apartments")*(INT(feuil12!$C$2:$C$5454)=TODAY()+17)*(feuil12!$F$2:$F$5454)*(feuil12!$A$2:$A$5454=B6))</f>
        <v>0</v>
      </c>
      <c r="G6" s="8">
        <f ca="1">SUMPRODUCT((feuil12!$E$2:$E$5454="Direct Booking")*(INT(feuil12!$C$2:$C$5454)=TODAY()+17)*(feuil12!$F$2:$F$5454)*(feuil12!$A$2:$A$5454=B6))</f>
        <v>0</v>
      </c>
      <c r="H6" s="8">
        <f ca="1">SUMPRODUCT((feuil12!$E$2:$E$5454="Expedia")*(INT(feuil12!$C$2:$C$5454)=TODAY()+17)*(feuil12!$F$2:$F$5454)*(feuil12!$A$2:$A$5454=B6))</f>
        <v>0</v>
      </c>
      <c r="I6" s="8">
        <f ca="1">SUMPRODUCT((feuil12!$E$2:$E$5454="Home Away")*(INT(feuil12!$C$2:$C$5454)=TODAY()+17)*(feuil12!$F$2:$F$5454)*(feuil12!$A$2:$A$5454=B6))</f>
        <v>0</v>
      </c>
      <c r="J6" s="9">
        <f ca="1">SUMPRODUCT((feuil12!$E$2:$E$5454="Rentivo")*(INT(feuil12!$C$2:$C$5454)=TODAY()+17)*(feuil12!$F$2:$F$5454)*(feuil12!$A$2:$A$5454=B6))</f>
        <v>0</v>
      </c>
      <c r="K6" s="12">
        <f ca="1">SUMPRODUCT((feuil12!$E$2:$E$5454="Booking.com")*((feuil12!$G$2:$G$5454)&gt;=DATEVALUE("18/03/2018"))*(INT(feuil12!$D$2:$D$5454)&lt;TODAY()+17)*(feuil12!$F$2:$F$5454)*(feuil12!$A$2:$A$5454=B6))</f>
        <v>0</v>
      </c>
    </row>
    <row r="7" spans="1:11" x14ac:dyDescent="0.25">
      <c r="B7" s="4">
        <v>50290</v>
      </c>
      <c r="C7" s="8" t="s">
        <v>27</v>
      </c>
      <c r="D7" s="8">
        <f ca="1">SUMPRODUCT((feuil12!$E$2:$E$5454="Airbnb")*(INT(feuil12!$C$2:$C$5454)=TODAY()+17)*(feuil12!$F$2:$F$5454)*(feuil12!$A$2:$A$5454=B7))</f>
        <v>0</v>
      </c>
      <c r="E7" s="8">
        <f ca="1">SUMPRODUCT((feuil12!$E$2:$E$5454="Booking.com")*(INT(feuil12!$C$2:$C$5454)=TODAY()+17)*(feuil12!$F$2:$F$5454)*(feuil12!$A$2:$A$5454=B7))</f>
        <v>0</v>
      </c>
      <c r="F7" s="8">
        <f ca="1">SUMPRODUCT((feuil12!$E$2:$E$5454="Only Apartments")*(INT(feuil12!$C$2:$C$5454)=TODAY()+17)*(feuil12!$F$2:$F$5454)*(feuil12!$A$2:$A$5454=B7))</f>
        <v>0</v>
      </c>
      <c r="G7" s="8">
        <f ca="1">SUMPRODUCT((feuil12!$E$2:$E$5454="Direct Booking")*(INT(feuil12!$C$2:$C$5454)=TODAY()+17)*(feuil12!$F$2:$F$5454)*(feuil12!$A$2:$A$5454=B7))</f>
        <v>0</v>
      </c>
      <c r="H7" s="8">
        <f ca="1">SUMPRODUCT((feuil12!$E$2:$E$5454="Expedia")*(INT(feuil12!$C$2:$C$5454)=TODAY()+17)*(feuil12!$F$2:$F$5454)*(feuil12!$A$2:$A$5454=B7))</f>
        <v>0</v>
      </c>
      <c r="I7" s="8">
        <f ca="1">SUMPRODUCT((feuil12!$E$2:$E$5454="Home Away")*(INT(feuil12!$C$2:$C$5454)=TODAY()+17)*(feuil12!$F$2:$F$5454)*(feuil12!$A$2:$A$5454=B7))</f>
        <v>0</v>
      </c>
      <c r="J7" s="9">
        <f ca="1">SUMPRODUCT((feuil12!$E$2:$E$5454="Rentivo")*(INT(feuil12!$C$2:$C$5454)=TODAY()+17)*(feuil12!$F$2:$F$5454)*(feuil12!$A$2:$A$5454=B7))</f>
        <v>0</v>
      </c>
      <c r="K7" s="12">
        <f ca="1">SUMPRODUCT((feuil12!$E$2:$E$5454="Booking.com")*((feuil12!$G$2:$G$5454)&gt;=DATEVALUE("18/03/2018"))*(INT(feuil12!$D$2:$D$5454)&lt;TODAY()+17)*(feuil12!$F$2:$F$5454)*(feuil12!$A$2:$A$5454=B7))</f>
        <v>0</v>
      </c>
    </row>
    <row r="8" spans="1:11" x14ac:dyDescent="0.25">
      <c r="B8" s="4">
        <v>50356</v>
      </c>
      <c r="C8" s="8" t="s">
        <v>19</v>
      </c>
      <c r="D8" s="8">
        <f ca="1">SUMPRODUCT((feuil12!$E$2:$E$5454="Airbnb")*(INT(feuil12!$C$2:$C$5454)=TODAY()+17)*(feuil12!$F$2:$F$5454)*(feuil12!$A$2:$A$5454=B8))</f>
        <v>316.22000000000003</v>
      </c>
      <c r="E8" s="8">
        <f ca="1">SUMPRODUCT((feuil12!$E$2:$E$5454="Booking.com")*(INT(feuil12!$C$2:$C$5454)=TODAY()+17)*(feuil12!$F$2:$F$5454)*(feuil12!$A$2:$A$5454=B8))</f>
        <v>0</v>
      </c>
      <c r="F8" s="8">
        <f ca="1">SUMPRODUCT((feuil12!$E$2:$E$5454="Only Apartments")*(INT(feuil12!$C$2:$C$5454)=TODAY()+17)*(feuil12!$F$2:$F$5454)*(feuil12!$A$2:$A$5454=B8))</f>
        <v>0</v>
      </c>
      <c r="G8" s="8">
        <f ca="1">SUMPRODUCT((feuil12!$E$2:$E$5454="Direct Booking")*(INT(feuil12!$C$2:$C$5454)=TODAY()+17)*(feuil12!$F$2:$F$5454)*(feuil12!$A$2:$A$5454=B8))</f>
        <v>0</v>
      </c>
      <c r="H8" s="8">
        <f ca="1">SUMPRODUCT((feuil12!$E$2:$E$5454="Expedia")*(INT(feuil12!$C$2:$C$5454)=TODAY()+17)*(feuil12!$F$2:$F$5454)*(feuil12!$A$2:$A$5454=B8))</f>
        <v>0</v>
      </c>
      <c r="I8" s="8">
        <f ca="1">SUMPRODUCT((feuil12!$E$2:$E$5454="Home Away")*(INT(feuil12!$C$2:$C$5454)=TODAY()+17)*(feuil12!$F$2:$F$5454)*(feuil12!$A$2:$A$5454=B8))</f>
        <v>0</v>
      </c>
      <c r="J8" s="9">
        <f ca="1">SUMPRODUCT((feuil12!$E$2:$E$5454="Rentivo")*(INT(feuil12!$C$2:$C$5454)=TODAY()+17)*(feuil12!$F$2:$F$5454)*(feuil12!$A$2:$A$5454=B8))</f>
        <v>0</v>
      </c>
      <c r="K8" s="12">
        <f ca="1">SUMPRODUCT((feuil12!$E$2:$E$5454="Booking.com")*((feuil12!$G$2:$G$5454)&gt;=DATEVALUE("18/03/2018"))*(INT(feuil12!$D$2:$D$5454)&lt;TODAY()+17)*(feuil12!$F$2:$F$5454)*(feuil12!$A$2:$A$5454=B8))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"/>
  <sheetViews>
    <sheetView workbookViewId="0">
      <selection activeCell="D32" sqref="D32"/>
    </sheetView>
  </sheetViews>
  <sheetFormatPr baseColWidth="10" defaultRowHeight="15" x14ac:dyDescent="0.25"/>
  <cols>
    <col min="3" max="3" width="25.7109375" bestFit="1" customWidth="1"/>
  </cols>
  <sheetData>
    <row r="2" spans="1:11" ht="15.75" thickBot="1" x14ac:dyDescent="0.3"/>
    <row r="3" spans="1:11" x14ac:dyDescent="0.25">
      <c r="A3" s="15">
        <f ca="1">TODAY()+18</f>
        <v>43206</v>
      </c>
      <c r="B3" s="3" t="s">
        <v>0</v>
      </c>
      <c r="C3" s="6" t="s">
        <v>21</v>
      </c>
      <c r="D3" s="6" t="s">
        <v>20</v>
      </c>
      <c r="E3" s="6" t="s">
        <v>9</v>
      </c>
      <c r="F3" s="6" t="s">
        <v>25</v>
      </c>
      <c r="G3" s="6" t="s">
        <v>26</v>
      </c>
      <c r="H3" s="6" t="s">
        <v>8</v>
      </c>
      <c r="I3" s="6" t="s">
        <v>24</v>
      </c>
      <c r="J3" s="7" t="s">
        <v>14</v>
      </c>
    </row>
    <row r="4" spans="1:11" x14ac:dyDescent="0.25">
      <c r="B4" s="4">
        <v>50348</v>
      </c>
      <c r="C4" s="8" t="s">
        <v>16</v>
      </c>
      <c r="D4" s="8">
        <f ca="1">SUMPRODUCT((feuil12!$E$2:$E$5454="Airbnb")*(INT(feuil12!$C$2:$C$5454)=TODAY()+18)*(feuil12!$F$2:$F$5454)*(feuil12!$A$2:$A$5454=B4))</f>
        <v>0</v>
      </c>
      <c r="E4" s="8">
        <f ca="1">SUMPRODUCT((feuil12!$E$2:$E$5454="Booking.com")*(INT(feuil12!$C$2:$C$5454)=TODAY()+18)*(feuil12!$F$2:$F$5454)*(feuil12!$A$2:$A$5454=B4))</f>
        <v>0</v>
      </c>
      <c r="F4" s="8">
        <f ca="1">SUMPRODUCT((feuil12!$E$2:$E$5454="Only Apartments")*(INT(feuil12!$C$2:$C$5454)=TODAY()+18)*(feuil12!$F$2:$F$5454)*(feuil12!$A$2:$A$5454=B4))</f>
        <v>0</v>
      </c>
      <c r="G4" s="8">
        <f ca="1">SUMPRODUCT((feuil12!$E$2:$E$5454="Direct Booking")*(INT(feuil12!$C$2:$C$5454)=TODAY()+18)*(feuil12!$F$2:$F$5454)*(feuil12!$A$2:$A$5454=B4))</f>
        <v>0</v>
      </c>
      <c r="H4" s="8">
        <f ca="1">SUMPRODUCT((feuil12!$E$2:$E$5454="Expedia")*(INT(feuil12!$C$2:$C$5454)=TODAY()+18)*(feuil12!$F$2:$F$5454)*(feuil12!$A$2:$A$5454=B4))</f>
        <v>0</v>
      </c>
      <c r="I4" s="8">
        <f ca="1">SUMPRODUCT((feuil12!$E$2:$E$5454="Home Away")*(INT(feuil12!$C$2:$C$5454)=TODAY()+18)*(feuil12!$F$2:$F$5454)*(feuil12!$A$2:$A$5454=B4))</f>
        <v>0</v>
      </c>
      <c r="J4" s="9">
        <f ca="1">SUMPRODUCT((feuil12!$E$2:$E$5454="Rentivo")*(INT(feuil12!$C$2:$C$5454)=TODAY()+18)*(feuil12!$F$2:$F$5454)*(feuil12!$A$2:$A$5454=B4))</f>
        <v>0</v>
      </c>
      <c r="K4" s="14">
        <f ca="1">SUMPRODUCT((feuil12!$E$2:$E$5454="Booking.com")*((feuil12!$G$2:$G$5454)&gt;=DATEVALUE("08/03/2018"))*(INT(feuil12!$D$2:$D$5454)&lt;TODAY()+18)*(feuil12!$F$2:$F$5454)*(feuil12!$A$2:$A$5454=B4))</f>
        <v>398.9</v>
      </c>
    </row>
    <row r="5" spans="1:11" x14ac:dyDescent="0.25">
      <c r="B5" s="4">
        <v>50298</v>
      </c>
      <c r="C5" s="8" t="s">
        <v>18</v>
      </c>
      <c r="D5" s="8">
        <f ca="1">SUMPRODUCT((feuil12!$E$2:$E$5454="Airbnb")*(INT(feuil12!$C$2:$C$5454)=TODAY()+18)*(feuil12!$F$2:$F$5454)*(feuil12!$A$2:$A$5454=B5))</f>
        <v>0</v>
      </c>
      <c r="E5" s="8">
        <f ca="1">SUMPRODUCT((feuil12!$E$2:$E$5454="Booking.com")*(INT(feuil12!$C$2:$C$5454)=TODAY()+18)*(feuil12!$F$2:$F$5454)*(feuil12!$A$2:$A$5454=B5))</f>
        <v>0</v>
      </c>
      <c r="F5" s="8">
        <f ca="1">SUMPRODUCT((feuil12!$E$2:$E$5454="Only Apartments")*(INT(feuil12!$C$2:$C$5454)=TODAY()+18)*(feuil12!$F$2:$F$5454)*(feuil12!$A$2:$A$5454=B5))</f>
        <v>0</v>
      </c>
      <c r="G5" s="8">
        <f ca="1">SUMPRODUCT((feuil12!$E$2:$E$5454="Direct Booking")*(INT(feuil12!$C$2:$C$5454)=TODAY()+18)*(feuil12!$F$2:$F$5454)*(feuil12!$A$2:$A$5454=B5))</f>
        <v>0</v>
      </c>
      <c r="H5" s="8">
        <f ca="1">SUMPRODUCT((feuil12!$E$2:$E$5454="Expedia")*(INT(feuil12!$C$2:$C$5454)=TODAY()+18)*(feuil12!$F$2:$F$5454)*(feuil12!$A$2:$A$5454=B5))</f>
        <v>0</v>
      </c>
      <c r="I5" s="8">
        <f ca="1">SUMPRODUCT((feuil12!$E$2:$E$5454="Home Away")*(INT(feuil12!$C$2:$C$5454)=TODAY()+18)*(feuil12!$F$2:$F$5454)*(feuil12!$A$2:$A$5454=B5))</f>
        <v>0</v>
      </c>
      <c r="J5" s="9">
        <f ca="1">SUMPRODUCT((feuil12!$E$2:$E$5454="Rentivo")*(INT(feuil12!$C$2:$C$5454)=TODAY()+18)*(feuil12!$F$2:$F$5454)*(feuil12!$A$2:$A$5454=B5))</f>
        <v>0</v>
      </c>
      <c r="K5" s="12">
        <f ca="1">SUMPRODUCT((feuil12!$E$2:$E$5454="Booking.com")*((feuil12!$G$2:$G$5454)&gt;=DATEVALUE("18/03/2018"))*(INT(feuil12!$D$2:$D$5454)&lt;TODAY()+18)*(feuil12!$F$2:$F$5454)*(feuil12!$A$2:$A$5454=B5))</f>
        <v>0</v>
      </c>
    </row>
    <row r="6" spans="1:11" x14ac:dyDescent="0.25">
      <c r="B6" s="4">
        <v>50288</v>
      </c>
      <c r="C6" s="8" t="s">
        <v>15</v>
      </c>
      <c r="D6" s="8">
        <f ca="1">SUMPRODUCT((feuil12!$E$2:$E$5454="Airbnb")*(INT(feuil12!$C$2:$C$5454)=TODAY()+18)*(feuil12!$F$2:$F$5454)*(feuil12!$A$2:$A$5454=B6))</f>
        <v>0</v>
      </c>
      <c r="E6" s="8">
        <f ca="1">SUMPRODUCT((feuil12!$E$2:$E$5454="Booking.com")*(INT(feuil12!$C$2:$C$5454)=TODAY()+18)*(feuil12!$F$2:$F$5454)*(feuil12!$A$2:$A$5454=B6))</f>
        <v>0</v>
      </c>
      <c r="F6" s="8">
        <f ca="1">SUMPRODUCT((feuil12!$E$2:$E$5454="Only Apartments")*(INT(feuil12!$C$2:$C$5454)=TODAY()+18)*(feuil12!$F$2:$F$5454)*(feuil12!$A$2:$A$5454=B6))</f>
        <v>0</v>
      </c>
      <c r="G6" s="8">
        <f ca="1">SUMPRODUCT((feuil12!$E$2:$E$5454="Direct Booking")*(INT(feuil12!$C$2:$C$5454)=TODAY()+18)*(feuil12!$F$2:$F$5454)*(feuil12!$A$2:$A$5454=B6))</f>
        <v>0</v>
      </c>
      <c r="H6" s="8">
        <f ca="1">SUMPRODUCT((feuil12!$E$2:$E$5454="Expedia")*(INT(feuil12!$C$2:$C$5454)=TODAY()+18)*(feuil12!$F$2:$F$5454)*(feuil12!$A$2:$A$5454=B6))</f>
        <v>0</v>
      </c>
      <c r="I6" s="8">
        <f ca="1">SUMPRODUCT((feuil12!$E$2:$E$5454="Home Away")*(INT(feuil12!$C$2:$C$5454)=TODAY()+18)*(feuil12!$F$2:$F$5454)*(feuil12!$A$2:$A$5454=B6))</f>
        <v>0</v>
      </c>
      <c r="J6" s="9">
        <f ca="1">SUMPRODUCT((feuil12!$E$2:$E$5454="Rentivo")*(INT(feuil12!$C$2:$C$5454)=TODAY()+18)*(feuil12!$F$2:$F$5454)*(feuil12!$A$2:$A$5454=B6))</f>
        <v>0</v>
      </c>
      <c r="K6" s="12">
        <f ca="1">SUMPRODUCT((feuil12!$E$2:$E$5454="Booking.com")*((feuil12!$G$2:$G$5454)&gt;=DATEVALUE("18/03/2018"))*(INT(feuil12!$D$2:$D$5454)&lt;TODAY()+18)*(feuil12!$F$2:$F$5454)*(feuil12!$A$2:$A$5454=B6))</f>
        <v>0</v>
      </c>
    </row>
    <row r="7" spans="1:11" x14ac:dyDescent="0.25">
      <c r="B7" s="4">
        <v>50290</v>
      </c>
      <c r="C7" s="8" t="s">
        <v>27</v>
      </c>
      <c r="D7" s="8">
        <f ca="1">SUMPRODUCT((feuil12!$E$2:$E$5454="Airbnb")*(INT(feuil12!$C$2:$C$5454)=TODAY()+18)*(feuil12!$F$2:$F$5454)*(feuil12!$A$2:$A$5454=B7))</f>
        <v>0</v>
      </c>
      <c r="E7" s="8">
        <f ca="1">SUMPRODUCT((feuil12!$E$2:$E$5454="Booking.com")*(INT(feuil12!$C$2:$C$5454)=TODAY()+18)*(feuil12!$F$2:$F$5454)*(feuil12!$A$2:$A$5454=B7))</f>
        <v>0</v>
      </c>
      <c r="F7" s="8">
        <f ca="1">SUMPRODUCT((feuil12!$E$2:$E$5454="Only Apartments")*(INT(feuil12!$C$2:$C$5454)=TODAY()+18)*(feuil12!$F$2:$F$5454)*(feuil12!$A$2:$A$5454=B7))</f>
        <v>0</v>
      </c>
      <c r="G7" s="8">
        <f ca="1">SUMPRODUCT((feuil12!$E$2:$E$5454="Direct Booking")*(INT(feuil12!$C$2:$C$5454)=TODAY()+18)*(feuil12!$F$2:$F$5454)*(feuil12!$A$2:$A$5454=B7))</f>
        <v>0</v>
      </c>
      <c r="H7" s="8">
        <f ca="1">SUMPRODUCT((feuil12!$E$2:$E$5454="Expedia")*(INT(feuil12!$C$2:$C$5454)=TODAY()+18)*(feuil12!$F$2:$F$5454)*(feuil12!$A$2:$A$5454=B7))</f>
        <v>0</v>
      </c>
      <c r="I7" s="8">
        <f ca="1">SUMPRODUCT((feuil12!$E$2:$E$5454="Home Away")*(INT(feuil12!$C$2:$C$5454)=TODAY()+18)*(feuil12!$F$2:$F$5454)*(feuil12!$A$2:$A$5454=B7))</f>
        <v>0</v>
      </c>
      <c r="J7" s="9">
        <f ca="1">SUMPRODUCT((feuil12!$E$2:$E$5454="Rentivo")*(INT(feuil12!$C$2:$C$5454)=TODAY()+18)*(feuil12!$F$2:$F$5454)*(feuil12!$A$2:$A$5454=B7))</f>
        <v>0</v>
      </c>
      <c r="K7" s="12">
        <f ca="1">SUMPRODUCT((feuil12!$E$2:$E$5454="Booking.com")*((feuil12!$G$2:$G$5454)&gt;=DATEVALUE("18/03/2018"))*(INT(feuil12!$D$2:$D$5454)&lt;TODAY()+18)*(feuil12!$F$2:$F$5454)*(feuil12!$A$2:$A$5454=B7))</f>
        <v>0</v>
      </c>
    </row>
    <row r="8" spans="1:11" x14ac:dyDescent="0.25">
      <c r="B8" s="4">
        <v>50356</v>
      </c>
      <c r="C8" s="8" t="s">
        <v>19</v>
      </c>
      <c r="D8" s="8">
        <f ca="1">SUMPRODUCT((feuil12!$E$2:$E$5454="Airbnb")*(INT(feuil12!$C$2:$C$5454)=TODAY()+18)*(feuil12!$F$2:$F$5454)*(feuil12!$A$2:$A$5454=B8))</f>
        <v>0</v>
      </c>
      <c r="E8" s="8">
        <f ca="1">SUMPRODUCT((feuil12!$E$2:$E$5454="Booking.com")*(INT(feuil12!$C$2:$C$5454)=TODAY()+18)*(feuil12!$F$2:$F$5454)*(feuil12!$A$2:$A$5454=B8))</f>
        <v>0</v>
      </c>
      <c r="F8" s="8">
        <f ca="1">SUMPRODUCT((feuil12!$E$2:$E$5454="Only Apartments")*(INT(feuil12!$C$2:$C$5454)=TODAY()+18)*(feuil12!$F$2:$F$5454)*(feuil12!$A$2:$A$5454=B8))</f>
        <v>0</v>
      </c>
      <c r="G8" s="8">
        <f ca="1">SUMPRODUCT((feuil12!$E$2:$E$5454="Direct Booking")*(INT(feuil12!$C$2:$C$5454)=TODAY()+18)*(feuil12!$F$2:$F$5454)*(feuil12!$A$2:$A$5454=B8))</f>
        <v>0</v>
      </c>
      <c r="H8" s="8">
        <f ca="1">SUMPRODUCT((feuil12!$E$2:$E$5454="Expedia")*(INT(feuil12!$C$2:$C$5454)=TODAY()+18)*(feuil12!$F$2:$F$5454)*(feuil12!$A$2:$A$5454=B8))</f>
        <v>0</v>
      </c>
      <c r="I8" s="8">
        <f ca="1">SUMPRODUCT((feuil12!$E$2:$E$5454="Home Away")*(INT(feuil12!$C$2:$C$5454)=TODAY()+18)*(feuil12!$F$2:$F$5454)*(feuil12!$A$2:$A$5454=B8))</f>
        <v>0</v>
      </c>
      <c r="J8" s="9">
        <f ca="1">SUMPRODUCT((feuil12!$E$2:$E$5454="Rentivo")*(INT(feuil12!$C$2:$C$5454)=TODAY()+18)*(feuil12!$F$2:$F$5454)*(feuil12!$A$2:$A$5454=B8))</f>
        <v>0</v>
      </c>
      <c r="K8" s="12">
        <f ca="1">SUMPRODUCT((feuil12!$E$2:$E$5454="Booking.com")*((feuil12!$G$2:$G$5454)&gt;=DATEVALUE("18/03/2018"))*(INT(feuil12!$D$2:$D$5454)&lt;TODAY()+18)*(feuil12!$F$2:$F$5454)*(feuil12!$A$2:$A$5454=B8))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feuil12</vt:lpstr>
      <vt:lpstr>J+16</vt:lpstr>
      <vt:lpstr>J+17</vt:lpstr>
      <vt:lpstr>J+18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benamin simon</dc:creator>
  <cp:lastModifiedBy>benamin simon</cp:lastModifiedBy>
  <dcterms:created xsi:type="dcterms:W3CDTF">2018-03-23T09:21:22Z</dcterms:created>
  <dcterms:modified xsi:type="dcterms:W3CDTF">2018-03-29T09:01:22Z</dcterms:modified>
</cp:coreProperties>
</file>