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émi BERTHON\Google Drive\Plug&amp;See\"/>
    </mc:Choice>
  </mc:AlternateContent>
  <bookViews>
    <workbookView xWindow="0" yWindow="0" windowWidth="19200" windowHeight="8200" activeTab="5"/>
  </bookViews>
  <sheets>
    <sheet name="Direct" sheetId="1" r:id="rId1"/>
    <sheet name="Indirect" sheetId="6" r:id="rId2"/>
    <sheet name="AdressBook" sheetId="5" r:id="rId3"/>
    <sheet name="Meetings" sheetId="3" r:id="rId4"/>
    <sheet name="Fiche contact" sheetId="8" r:id="rId5"/>
    <sheet name="Parametres" sheetId="4" r:id="rId6"/>
    <sheet name="Calculs" sheetId="7" r:id="rId7"/>
  </sheets>
  <definedNames>
    <definedName name="_xlnm._FilterDatabase" localSheetId="2" hidden="1">AdressBook!$A$1:$J$73</definedName>
    <definedName name="_xlnm._FilterDatabase" localSheetId="0" hidden="1">Direct!$A$1:$L$438</definedName>
    <definedName name="_xlnm._FilterDatabase" localSheetId="1" hidden="1">Indirect!$A$1:$I$1</definedName>
    <definedName name="_xlnm._FilterDatabase" localSheetId="3" hidden="1">Meetings!$A$1:$Q$1</definedName>
    <definedName name="Adbook_Liste_structures">OFFSET(AdressBook!$G$2,0,0,COUNTA(AdressBook!$G:$G)-1)</definedName>
    <definedName name="AdBook_Nom_complet">OFFSET(AdressBook!$E$2,0,0,COUNTA(AdressBook!$E:$E)-2)</definedName>
    <definedName name="Calculs_contacts_structure">OFFSET(Calculs!$A$3,0,0,COUNTIF(Calculs!$A$3:$A$17,"&lt;&gt;0"))</definedName>
    <definedName name="Calculs_structure">Calculs!$A$2</definedName>
    <definedName name="Contact_nom">'Fiche contact'!$A$2</definedName>
    <definedName name="Direct_Noms">OFFSET(Direct!$A$2,0,0,COUNTA(Direct!$A:$A)-1)</definedName>
    <definedName name="Indirect_Noms">OFFSET(Indirect!$A$2,0,0,COUNTA(Indirect!$A:$A)-1)</definedName>
    <definedName name="Meeting_Contacts">OFFSET(Meetings!$E$2,0,0,COUNTA(Meetings!$A:$A)-2)</definedName>
    <definedName name="Meeting_Dates">OFFSET(Meetings!$H$2,0,0,COUNTA(Meetings!$A:$A)-2)</definedName>
    <definedName name="Meeting_Echeance_prochaine_action">OFFSET(Meetings!$O$2,0,0,COUNTA(Meetings!$A:$A)-2)</definedName>
    <definedName name="Meeting_Etapes_commerciales">OFFSET(Meetings!$K$2,0,0,COUNTA(Meetings!$A:$A)-2)</definedName>
    <definedName name="Meeting_Interlocuteur_prochaines_actions">OFFSET(Meetings!$N$2,0,0,COUNTA(Meetings!$A:$A)-2)</definedName>
    <definedName name="Meeting_Liste_structures">OFFSET(Meetings!$D$2,0,0,COUNTA(Meetings!$A:$A)-2)</definedName>
    <definedName name="Meeting_Montant_Deal_HT">OFFSET(Meetings!$P$2,0,0,COUNTA(Meetings!$A:$A)-2)</definedName>
    <definedName name="Meeting_NUM_RDV">OFFSET(Meetings!$I$2,0,0,COUNTA(Meetings!$A:$A)-2)</definedName>
    <definedName name="Meeting_objectif_nouvelle_action">OFFSET(Meetings!$M$2,0,0,COUNTA(Meetings!$A:$A)-2)</definedName>
    <definedName name="Meeting_Objectifs">OFFSET(Meetings!$F$2,0,0,COUNTA(Meetings!$A:$A)-2)</definedName>
    <definedName name="Meeting_Offre">OFFSET(Meetings!$G$2,0,0,COUNTA(Meetings!$A:$A)-2)</definedName>
    <definedName name="Meeting_prochaines_actions">OFFSET(Meetings!$L$2,0,0,COUNTA(Meetings!$A:$A)-2)</definedName>
    <definedName name="Meeting_remarques">OFFSET(Meetings!$Q$2,0,0,COUNTA(Meetings!$A:$A)-2)</definedName>
    <definedName name="Meeting_Resultat">OFFSET(Meetings!$J$2,0,0,COUNTA(Meetings!$A:$A)-2)</definedName>
    <definedName name="Param_Categories">Parametres!$K$2:$K$3</definedName>
    <definedName name="Param_Commerciaux">OFFSET(Parametres!$J$2,0,0,COUNTA(Parametres!$J:$J)-1)</definedName>
    <definedName name="Param_Etapes_push">OFFSET(Parametres!$H$2,0,0,COUNTA(Parametres!$H:$H)-1)</definedName>
    <definedName name="Param_Num_RDV">OFFSET(Parametres!$B$2,0,0,COUNTA(Parametres!$B:$B)-1)</definedName>
    <definedName name="Param_objet_rdv">OFFSET(Parametres!$A$2,0,0,COUNTA(Parametres!$A:$A)-1)</definedName>
    <definedName name="Param_Offre_commerciale">OFFSET(Parametres!$I$2,0,0,COUNTA(Parametres!$I:$I)-1)</definedName>
    <definedName name="Param_prochaine_action">OFFSET(Parametres!$D$2,0,0,COUNTA(Parametres!$D:$D)-1)</definedName>
    <definedName name="Param_Regroupement">OFFSET(Parametres!$F$2,0,0,COUNTA(Parametres!$F:$F)-1)</definedName>
    <definedName name="Param_Resultat_obtenu">OFFSET(Parametres!$C$2,0,0,COUNTA(Parametres!$C:$C)-1)</definedName>
    <definedName name="Param_Type_autres">OFFSET(Parametres!$G$2,0,0,COUNTA(Parametres!$G:$G)-1)</definedName>
    <definedName name="Param_Type_rdv">OFFSET(Parametres!$E$2,0,0,COUNTA(Parametres!$E:$E)-1)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M1" i="3"/>
  <c r="L1" i="3"/>
  <c r="K1" i="3"/>
  <c r="J1" i="3"/>
  <c r="I1" i="3"/>
  <c r="F1" i="3"/>
  <c r="C1" i="3"/>
  <c r="B1" i="3"/>
  <c r="A1" i="5"/>
  <c r="B1" i="6"/>
  <c r="F20" i="8" a="1"/>
  <c r="F20" i="8"/>
  <c r="E20" i="8" a="1"/>
  <c r="E20" i="8"/>
  <c r="D20" i="8" a="1"/>
  <c r="D20" i="8"/>
  <c r="F4" i="8" a="1"/>
  <c r="F4" i="8"/>
  <c r="E4" i="8"/>
  <c r="C4" i="8" a="1"/>
  <c r="C4" i="8"/>
  <c r="C20" i="8" a="1"/>
  <c r="C20" i="8"/>
  <c r="B20" i="8" a="1"/>
  <c r="B20" i="8"/>
  <c r="C23" i="8" a="1"/>
  <c r="C23" i="8"/>
  <c r="A23" i="8" a="1"/>
  <c r="A23" i="8"/>
  <c r="A25" i="8" a="1"/>
  <c r="A25" i="8"/>
  <c r="A27" i="8" a="1"/>
  <c r="A27" i="8"/>
  <c r="A29" i="8" a="1"/>
  <c r="A29" i="8"/>
  <c r="A31" i="8" a="1"/>
  <c r="A31" i="8"/>
  <c r="A33" i="8" a="1"/>
  <c r="A33" i="8"/>
  <c r="A35" i="8" a="1"/>
  <c r="A35" i="8"/>
  <c r="A37" i="8" a="1"/>
  <c r="A37" i="8"/>
  <c r="A39" i="8" a="1"/>
  <c r="A39" i="8"/>
  <c r="A41" i="8" a="1"/>
  <c r="A41" i="8"/>
  <c r="B44" i="8" a="1"/>
  <c r="B44" i="8"/>
  <c r="A44" i="8" a="1"/>
  <c r="A44" i="8"/>
  <c r="F43" i="8" a="1"/>
  <c r="F43" i="8"/>
  <c r="E43" i="8" a="1"/>
  <c r="E43" i="8"/>
  <c r="D43" i="8" a="1"/>
  <c r="D43" i="8"/>
  <c r="C43" i="8" a="1"/>
  <c r="C43" i="8"/>
  <c r="B43" i="8" a="1"/>
  <c r="B43" i="8"/>
  <c r="A43" i="8" a="1"/>
  <c r="A43" i="8"/>
  <c r="B42" i="8" a="1"/>
  <c r="B42" i="8"/>
  <c r="A42" i="8" a="1"/>
  <c r="A42" i="8"/>
  <c r="F41" i="8" a="1"/>
  <c r="F41" i="8"/>
  <c r="E41" i="8" a="1"/>
  <c r="E41" i="8"/>
  <c r="D41" i="8" a="1"/>
  <c r="D41" i="8"/>
  <c r="C41" i="8" a="1"/>
  <c r="C41" i="8"/>
  <c r="B41" i="8" a="1"/>
  <c r="B41" i="8"/>
  <c r="B40" i="8" a="1"/>
  <c r="B40" i="8"/>
  <c r="A40" i="8" a="1"/>
  <c r="A40" i="8"/>
  <c r="F39" i="8" a="1"/>
  <c r="F39" i="8"/>
  <c r="E39" i="8" a="1"/>
  <c r="E39" i="8"/>
  <c r="D39" i="8" a="1"/>
  <c r="D39" i="8"/>
  <c r="C39" i="8" a="1"/>
  <c r="C39" i="8"/>
  <c r="B39" i="8" a="1"/>
  <c r="B39" i="8"/>
  <c r="B38" i="8" a="1"/>
  <c r="B38" i="8"/>
  <c r="A38" i="8" a="1"/>
  <c r="A38" i="8"/>
  <c r="F37" i="8" a="1"/>
  <c r="F37" i="8"/>
  <c r="E37" i="8" a="1"/>
  <c r="E37" i="8"/>
  <c r="D37" i="8" a="1"/>
  <c r="D37" i="8"/>
  <c r="C37" i="8" a="1"/>
  <c r="C37" i="8"/>
  <c r="B37" i="8" a="1"/>
  <c r="B37" i="8"/>
  <c r="B36" i="8" a="1"/>
  <c r="B36" i="8"/>
  <c r="A36" i="8" a="1"/>
  <c r="A36" i="8"/>
  <c r="F35" i="8" a="1"/>
  <c r="F35" i="8"/>
  <c r="E35" i="8" a="1"/>
  <c r="E35" i="8"/>
  <c r="D35" i="8" a="1"/>
  <c r="D35" i="8"/>
  <c r="C35" i="8" a="1"/>
  <c r="C35" i="8"/>
  <c r="B35" i="8" a="1"/>
  <c r="B35" i="8"/>
  <c r="F33" i="8" a="1"/>
  <c r="F33" i="8"/>
  <c r="E33" i="8" a="1"/>
  <c r="E33" i="8"/>
  <c r="D33" i="8" a="1"/>
  <c r="D33" i="8"/>
  <c r="C33" i="8" a="1"/>
  <c r="C33" i="8"/>
  <c r="B33" i="8" a="1"/>
  <c r="B33" i="8"/>
  <c r="B34" i="8" a="1"/>
  <c r="B34" i="8"/>
  <c r="A34" i="8" a="1"/>
  <c r="A34" i="8"/>
  <c r="B32" i="8" a="1"/>
  <c r="B32" i="8"/>
  <c r="A32" i="8" a="1"/>
  <c r="A32" i="8"/>
  <c r="F31" i="8" a="1"/>
  <c r="F31" i="8"/>
  <c r="E31" i="8" a="1"/>
  <c r="E31" i="8"/>
  <c r="D31" i="8" a="1"/>
  <c r="D31" i="8"/>
  <c r="C31" i="8" a="1"/>
  <c r="C31" i="8"/>
  <c r="B31" i="8" a="1"/>
  <c r="B31" i="8"/>
  <c r="A30" i="8" a="1"/>
  <c r="A30" i="8"/>
  <c r="B30" i="8" a="1"/>
  <c r="B30" i="8"/>
  <c r="F29" i="8" a="1"/>
  <c r="F29" i="8"/>
  <c r="F27" i="8" a="1"/>
  <c r="F27" i="8"/>
  <c r="E29" i="8" a="1"/>
  <c r="E29" i="8"/>
  <c r="D29" i="8" a="1"/>
  <c r="D29" i="8"/>
  <c r="C29" i="8" a="1"/>
  <c r="C29" i="8"/>
  <c r="B29" i="8" a="1"/>
  <c r="B29" i="8"/>
  <c r="B28" i="8" a="1"/>
  <c r="B28" i="8"/>
  <c r="E27" i="8" a="1"/>
  <c r="E27" i="8"/>
  <c r="D27" i="8" a="1"/>
  <c r="D27" i="8"/>
  <c r="C27" i="8" a="1"/>
  <c r="C27" i="8"/>
  <c r="B27" i="8" a="1"/>
  <c r="B27" i="8"/>
  <c r="A28" i="8" a="1"/>
  <c r="A28" i="8"/>
  <c r="B26" i="8" a="1"/>
  <c r="B26" i="8"/>
  <c r="A26" i="8" a="1"/>
  <c r="A26" i="8"/>
  <c r="F25" i="8" a="1"/>
  <c r="F25" i="8"/>
  <c r="E25" i="8" a="1"/>
  <c r="E25" i="8"/>
  <c r="D25" i="8" a="1"/>
  <c r="D25" i="8"/>
  <c r="C25" i="8" a="1"/>
  <c r="C25" i="8"/>
  <c r="B25" i="8" a="1"/>
  <c r="B25" i="8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A3" i="7" a="1"/>
  <c r="A3" i="7"/>
  <c r="B24" i="8" a="1"/>
  <c r="B24" i="8"/>
  <c r="A24" i="8" a="1"/>
  <c r="A24" i="8"/>
  <c r="D23" i="8" a="1"/>
  <c r="D23" i="8"/>
  <c r="B23" i="8" a="1"/>
  <c r="B23" i="8"/>
  <c r="F23" i="8" a="1"/>
  <c r="F23" i="8"/>
  <c r="B13" i="8" a="1"/>
  <c r="B13" i="8"/>
  <c r="D9" i="8"/>
  <c r="E8" i="8"/>
  <c r="C8" i="8"/>
  <c r="B14" i="8" a="1"/>
  <c r="B14" i="8"/>
  <c r="F73" i="5"/>
  <c r="C14" i="8"/>
  <c r="D14" i="8"/>
  <c r="E14" i="8"/>
  <c r="F14" i="8"/>
  <c r="B15" i="8" a="1"/>
  <c r="B15" i="8"/>
  <c r="C15" i="8"/>
  <c r="D15" i="8"/>
  <c r="E15" i="8"/>
  <c r="F15" i="8"/>
  <c r="B16" i="8" a="1"/>
  <c r="B16" i="8"/>
  <c r="C16" i="8"/>
  <c r="D16" i="8"/>
  <c r="E16" i="8"/>
  <c r="F16" i="8"/>
  <c r="B17" i="8" a="1"/>
  <c r="B17" i="8"/>
  <c r="C17" i="8"/>
  <c r="D17" i="8"/>
  <c r="E17" i="8"/>
  <c r="F17" i="8"/>
  <c r="F13" i="8"/>
  <c r="E13" i="8"/>
  <c r="D13" i="8"/>
  <c r="C13" i="8"/>
  <c r="B10" i="8"/>
  <c r="B6" i="8"/>
  <c r="B9" i="8"/>
  <c r="B8" i="8"/>
  <c r="B7" i="8"/>
  <c r="G1" i="3"/>
  <c r="A4" i="7" a="1"/>
  <c r="A4" i="7"/>
  <c r="E2" i="4"/>
  <c r="L5" i="6"/>
  <c r="L4" i="6"/>
  <c r="L3" i="6"/>
  <c r="L6" i="6"/>
  <c r="F6" i="6"/>
  <c r="L2" i="6"/>
  <c r="L438" i="1"/>
  <c r="F438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11" i="1"/>
  <c r="F412" i="1"/>
  <c r="F413" i="1"/>
  <c r="F414" i="1"/>
  <c r="F415" i="1"/>
  <c r="F416" i="1"/>
  <c r="F417" i="1"/>
  <c r="F418" i="1"/>
  <c r="F419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A6" i="7" a="1"/>
  <c r="A6" i="7"/>
  <c r="A7" i="7" a="1"/>
  <c r="A7" i="7"/>
  <c r="A8" i="7" a="1"/>
  <c r="A8" i="7"/>
  <c r="A9" i="7" a="1"/>
  <c r="A9" i="7"/>
  <c r="A10" i="7" a="1"/>
  <c r="A10" i="7"/>
  <c r="A11" i="7" a="1"/>
  <c r="A11" i="7"/>
  <c r="A12" i="7" a="1"/>
  <c r="A12" i="7"/>
  <c r="A13" i="7" a="1"/>
  <c r="A13" i="7"/>
  <c r="A14" i="7" a="1"/>
  <c r="A14" i="7"/>
  <c r="A15" i="7" a="1"/>
  <c r="A15" i="7"/>
  <c r="A16" i="7" a="1"/>
  <c r="A16" i="7"/>
  <c r="A17" i="7" a="1"/>
  <c r="A17" i="7"/>
  <c r="A5" i="7" a="1"/>
  <c r="A5" i="7"/>
  <c r="F5" i="6"/>
  <c r="F4" i="6"/>
  <c r="F3" i="6"/>
  <c r="F2" i="6"/>
  <c r="F22" i="1"/>
  <c r="F21" i="1"/>
  <c r="F14" i="1"/>
  <c r="F18" i="1"/>
  <c r="F19" i="1"/>
  <c r="F6" i="1"/>
  <c r="F25" i="1"/>
  <c r="F7" i="1"/>
  <c r="F10" i="1"/>
  <c r="F12" i="1"/>
  <c r="F16" i="1"/>
  <c r="F9" i="1"/>
  <c r="F11" i="1"/>
  <c r="F23" i="1"/>
  <c r="F20" i="1"/>
  <c r="F15" i="1"/>
  <c r="F3" i="1"/>
  <c r="F17" i="1"/>
  <c r="F8" i="1"/>
  <c r="F24" i="1"/>
  <c r="F13" i="1"/>
  <c r="F5" i="1"/>
  <c r="F4" i="1"/>
  <c r="F2" i="1"/>
  <c r="E23" i="8" a="1"/>
  <c r="E23" i="8"/>
</calcChain>
</file>

<file path=xl/sharedStrings.xml><?xml version="1.0" encoding="utf-8"?>
<sst xmlns="http://schemas.openxmlformats.org/spreadsheetml/2006/main" count="3433" uniqueCount="1773">
  <si>
    <t>350 av. du Maréchal de Lattre de Tassigny</t>
  </si>
  <si>
    <t>OPTIC 2000</t>
  </si>
  <si>
    <t>41 rue de la République</t>
  </si>
  <si>
    <t>32 Alexandre Berard</t>
  </si>
  <si>
    <t>Les Arcades - rue A. Bérard</t>
  </si>
  <si>
    <t>GRAND OPTICAL</t>
  </si>
  <si>
    <t>OPTICAL CENTER</t>
  </si>
  <si>
    <t>Nom</t>
  </si>
  <si>
    <t>adresse</t>
  </si>
  <si>
    <t>CP</t>
  </si>
  <si>
    <t>Ville</t>
  </si>
  <si>
    <t>Pays</t>
  </si>
  <si>
    <t>Tel</t>
  </si>
  <si>
    <t>ALAIN AFFELOU</t>
  </si>
  <si>
    <t>OPTICIENS MUTUALISTES</t>
  </si>
  <si>
    <t>Date</t>
  </si>
  <si>
    <t>R1</t>
  </si>
  <si>
    <t>R2</t>
  </si>
  <si>
    <t>R3</t>
  </si>
  <si>
    <t>R4</t>
  </si>
  <si>
    <t>R+</t>
  </si>
  <si>
    <t>Pas intéressé</t>
  </si>
  <si>
    <t>Intéressé pour + tard</t>
  </si>
  <si>
    <t>Prospect chaud</t>
  </si>
  <si>
    <t>Ref</t>
  </si>
  <si>
    <t>Prochaine action</t>
  </si>
  <si>
    <t>1ère commande attendue</t>
  </si>
  <si>
    <t>Échéance</t>
  </si>
  <si>
    <t>Email</t>
  </si>
  <si>
    <t>KRYS</t>
  </si>
  <si>
    <t>GENERALE D'OPTIQUE</t>
  </si>
  <si>
    <t>VISUAL</t>
  </si>
  <si>
    <t>LYNX</t>
  </si>
  <si>
    <t>Dernier RDV</t>
  </si>
  <si>
    <t>Type</t>
  </si>
  <si>
    <t>Fournisseur</t>
  </si>
  <si>
    <t>Civilité</t>
  </si>
  <si>
    <t>Prénom</t>
  </si>
  <si>
    <t>Mobile</t>
  </si>
  <si>
    <t>Caroline</t>
  </si>
  <si>
    <t>Fixe</t>
  </si>
  <si>
    <t>Nom complet</t>
  </si>
  <si>
    <t>Interlocuteur</t>
  </si>
  <si>
    <t>Grossiste</t>
  </si>
  <si>
    <t>France</t>
  </si>
  <si>
    <t>Partenariat possible</t>
  </si>
  <si>
    <t>Partenariat signé</t>
  </si>
  <si>
    <t>Signer contrat</t>
  </si>
  <si>
    <t>Bizdev</t>
  </si>
  <si>
    <t>Envoyer contrat</t>
  </si>
  <si>
    <t>R5</t>
  </si>
  <si>
    <t>R6</t>
  </si>
  <si>
    <t>ATOL LES OPTICIENS</t>
  </si>
  <si>
    <t>ATELIER JEAN PEUPLU</t>
  </si>
  <si>
    <t>SHANGAI CMIEUX</t>
  </si>
  <si>
    <t>75000</t>
  </si>
  <si>
    <t>72000</t>
  </si>
  <si>
    <t>699560</t>
  </si>
  <si>
    <t>SHANGAI</t>
  </si>
  <si>
    <t>Chine</t>
  </si>
  <si>
    <t>PARIS</t>
  </si>
  <si>
    <t>LE MANS</t>
  </si>
  <si>
    <t>Prescripteur</t>
  </si>
  <si>
    <t>Apporteur</t>
  </si>
  <si>
    <t>Ecosystème</t>
  </si>
  <si>
    <t>Centrale</t>
  </si>
  <si>
    <t>1a- Contact brut/Suspect</t>
  </si>
  <si>
    <t>1b- Contact qualifié/Lead</t>
  </si>
  <si>
    <t>2a- Besoins identifiés</t>
  </si>
  <si>
    <t>3a- Client actif</t>
  </si>
  <si>
    <t>3b- Client inactif</t>
  </si>
  <si>
    <t>4a- Parrain/facilitateur</t>
  </si>
  <si>
    <t>4b- Sponsor/guerrier</t>
  </si>
  <si>
    <t>2b- Reformulation besoin</t>
  </si>
  <si>
    <t>2- Offre 2</t>
  </si>
  <si>
    <t>3- Offre 3</t>
  </si>
  <si>
    <t>1- Offre 1</t>
  </si>
  <si>
    <t>4- Offre 4</t>
  </si>
  <si>
    <t>5- Offre 5</t>
  </si>
  <si>
    <t>0a- Perdu sans retour</t>
  </si>
  <si>
    <t>0b- Perdu à retravailler</t>
  </si>
  <si>
    <t>Ouvert</t>
  </si>
  <si>
    <t>1ère commande obtenue</t>
  </si>
  <si>
    <t>Nouveau RDV pris</t>
  </si>
  <si>
    <t>Nouvelle commande obtenue</t>
  </si>
  <si>
    <t>Relance commerciale</t>
  </si>
  <si>
    <t>Documentation commerciale</t>
  </si>
  <si>
    <t>Documentation technique</t>
  </si>
  <si>
    <t>Documentation générale</t>
  </si>
  <si>
    <t>Echange technique</t>
  </si>
  <si>
    <t>Négociation commerciale</t>
  </si>
  <si>
    <t>Nouvelle commande attendue</t>
  </si>
  <si>
    <t>R7</t>
  </si>
  <si>
    <t>R8</t>
  </si>
  <si>
    <t>R9</t>
  </si>
  <si>
    <t>2c- Argumentation solution</t>
  </si>
  <si>
    <t>Présentation rapide</t>
  </si>
  <si>
    <t>Reprendre contact</t>
  </si>
  <si>
    <t>Entretenir la relation</t>
  </si>
  <si>
    <t>Présenter la société</t>
  </si>
  <si>
    <t>Prendre contact</t>
  </si>
  <si>
    <t>Présenter une nouvelle offre</t>
  </si>
  <si>
    <t>Mettre en place un partenariat</t>
  </si>
  <si>
    <t>Vendre une solution</t>
  </si>
  <si>
    <t>0- Générique</t>
  </si>
  <si>
    <t>Annulé</t>
  </si>
  <si>
    <t>Direct</t>
  </si>
  <si>
    <t>Big deal</t>
  </si>
  <si>
    <t>Autres partenaire</t>
  </si>
  <si>
    <t>Commercial</t>
  </si>
  <si>
    <t>Contact principal</t>
  </si>
  <si>
    <t>Commercial 3</t>
  </si>
  <si>
    <t>Commercial 4</t>
  </si>
  <si>
    <t>Commercial 5</t>
  </si>
  <si>
    <t>Objectif</t>
  </si>
  <si>
    <t>Monsieur</t>
  </si>
  <si>
    <t>Madame</t>
  </si>
  <si>
    <t>Liste_contacts_structure</t>
  </si>
  <si>
    <t>aucun contact</t>
  </si>
  <si>
    <t>ALBOUY ALAIN</t>
  </si>
  <si>
    <t>ESPACE VISION</t>
  </si>
  <si>
    <t>LE MEAUX PASCAL JEAN PIERRE</t>
  </si>
  <si>
    <t>OPTIQUE CHAVANELLE</t>
  </si>
  <si>
    <t>OPTIQUE MERLE</t>
  </si>
  <si>
    <t>VASSAL SANDRINE</t>
  </si>
  <si>
    <t>LES LUNETTES D'ORLANE &amp; ZOE</t>
  </si>
  <si>
    <t>FG OPTIQUE</t>
  </si>
  <si>
    <t>GRENIER LIZON OPTIQUE</t>
  </si>
  <si>
    <t>OPTIQUE SARRAZIN</t>
  </si>
  <si>
    <t>LUNETTERIE MICHELET</t>
  </si>
  <si>
    <t>OPTIQUE DE L'EUROPE</t>
  </si>
  <si>
    <t>OPTIQUE 42 CHAMPAILLER</t>
  </si>
  <si>
    <t>MB OPTIC</t>
  </si>
  <si>
    <t>OPTIQUE FAURIEL</t>
  </si>
  <si>
    <t>HELFRE OPTIC</t>
  </si>
  <si>
    <t>OPTIQUE DUBOEUF</t>
  </si>
  <si>
    <t>RB OPTIC</t>
  </si>
  <si>
    <t>SARL L OPTIQUE ACCESS OPTIQUE</t>
  </si>
  <si>
    <t>QS. T FEURS</t>
  </si>
  <si>
    <t>OPTICEO</t>
  </si>
  <si>
    <t>ART OPTIC</t>
  </si>
  <si>
    <t>OPTIQUE RABOURDIN</t>
  </si>
  <si>
    <t>GRENIER OPTIQUE</t>
  </si>
  <si>
    <t>OPTIQUE BELLEVUE</t>
  </si>
  <si>
    <t>OPTIQUE FRECON</t>
  </si>
  <si>
    <t>OPTIQUE SIMONDAN</t>
  </si>
  <si>
    <t>PHILIPPE BERNARD OPTICIEN</t>
  </si>
  <si>
    <t>OPTIQUE POURVOIR</t>
  </si>
  <si>
    <t>COTE OPTIQUE LA RICAMARIE</t>
  </si>
  <si>
    <t>RAPHAEL PATTE OPTICIEN</t>
  </si>
  <si>
    <t>L ART DE VOIR</t>
  </si>
  <si>
    <t>FIBRE OPTIC</t>
  </si>
  <si>
    <t>OPTIQUE MARNAS</t>
  </si>
  <si>
    <t>2FC VISION OPTIC@VENUE</t>
  </si>
  <si>
    <t>C2 OPTICIENS</t>
  </si>
  <si>
    <t>OPTIQUE ESCALLE</t>
  </si>
  <si>
    <t>SOCIETE PIERRE MIJOLA</t>
  </si>
  <si>
    <t>MARNAS OPTIQUE</t>
  </si>
  <si>
    <t>QS. T ANDREZIEUX BOUTHEON</t>
  </si>
  <si>
    <t>COUDOUR OPTIQUE</t>
  </si>
  <si>
    <t>EURL OPTIQUE MARQUER</t>
  </si>
  <si>
    <t>OPTIQUE DEVIGNE</t>
  </si>
  <si>
    <t>CHARLIEU OPTIC</t>
  </si>
  <si>
    <t>MARINIER HAACK OPTICIENS</t>
  </si>
  <si>
    <t>POINT DE VUE</t>
  </si>
  <si>
    <t>OPTIQUE POINT DE VUE</t>
  </si>
  <si>
    <t>ALYSS'OPTIC</t>
  </si>
  <si>
    <t>JULIEOPTIQUE</t>
  </si>
  <si>
    <t>IRIS OPTIQUE</t>
  </si>
  <si>
    <t>RCF OPTICIENS</t>
  </si>
  <si>
    <t>ANDROMA</t>
  </si>
  <si>
    <t>DUBESSAY OPTIQUE</t>
  </si>
  <si>
    <t>OPTIQUE ST PRIEST</t>
  </si>
  <si>
    <t>OPTIQUE DE ST PRIEST</t>
  </si>
  <si>
    <t>2ADP</t>
  </si>
  <si>
    <t>MOIROUD DIT PESSIRE CELINE</t>
  </si>
  <si>
    <t>UN AUTRE POINT DE VUE</t>
  </si>
  <si>
    <t>AJO</t>
  </si>
  <si>
    <t>C OPTIC</t>
  </si>
  <si>
    <t>COIFFURE ALAIN</t>
  </si>
  <si>
    <t>L OPTICAL</t>
  </si>
  <si>
    <t>MPLI</t>
  </si>
  <si>
    <t>ROANNE OPTICIENS</t>
  </si>
  <si>
    <t>SARL OPTIQUE CHAMARD</t>
  </si>
  <si>
    <t>L OPTIQUE DE LA VALLEE</t>
  </si>
  <si>
    <t>CENTR OPTIC SURDITE VEAUCHE</t>
  </si>
  <si>
    <t>OPTIQUE SAINT LAURENT</t>
  </si>
  <si>
    <t>EC OPTIC</t>
  </si>
  <si>
    <t>OLG</t>
  </si>
  <si>
    <t>TAL OPTIQUE 12/10E LES OPTICIENS</t>
  </si>
  <si>
    <t>MUTUELLE USMAR</t>
  </si>
  <si>
    <t>VISION NOUVELLE</t>
  </si>
  <si>
    <t>L'ATELIER OPTIQUE</t>
  </si>
  <si>
    <t>OPTIQUE SARAZIN</t>
  </si>
  <si>
    <t>CHAUVET LIONEL</t>
  </si>
  <si>
    <t>GROUPE AUCHAN</t>
  </si>
  <si>
    <t>VICTOR ALAIN</t>
  </si>
  <si>
    <t>PHARMA OPTICAL</t>
  </si>
  <si>
    <t>OPTIQUE REPUBLIQUE</t>
  </si>
  <si>
    <t>OPTI CARO</t>
  </si>
  <si>
    <t>SARL AD OPTIQUE CHAVANAY</t>
  </si>
  <si>
    <t>AD OPTIQUE</t>
  </si>
  <si>
    <t>CENTRAL OPTIC</t>
  </si>
  <si>
    <t>OPTIQUE REVIL</t>
  </si>
  <si>
    <t>OPTIQUE FEUILLANTIN</t>
  </si>
  <si>
    <t>HERVE OPTIQUE</t>
  </si>
  <si>
    <t>OPTIQUE GAGNAIRE</t>
  </si>
  <si>
    <t>HORIZON VISION</t>
  </si>
  <si>
    <t>OPTIQUE DUMAS</t>
  </si>
  <si>
    <t>SARL OPTIQUE REVIL</t>
  </si>
  <si>
    <t>ID OPTIQUE 2</t>
  </si>
  <si>
    <t>ASTREE'O</t>
  </si>
  <si>
    <t>J S F VISION</t>
  </si>
  <si>
    <t>JEAN-CLAUDE MERLE OPTICIEN</t>
  </si>
  <si>
    <t>L OPTICIEN DU PILAT</t>
  </si>
  <si>
    <t>SARL CELINE OPTIQUE</t>
  </si>
  <si>
    <t>SANGLIER FULCHIRON</t>
  </si>
  <si>
    <t>THIVARD ALAIN</t>
  </si>
  <si>
    <t>OND'OPTIC</t>
  </si>
  <si>
    <t>ORANGE OPTIQUE 1</t>
  </si>
  <si>
    <t>RDG OPTIC</t>
  </si>
  <si>
    <t>SARL L'OPTICIEN BAILLY</t>
  </si>
  <si>
    <t>183, Rue Bergson</t>
  </si>
  <si>
    <t>10 - 12 Rue Michelet</t>
  </si>
  <si>
    <t>12 Rue Gambetta</t>
  </si>
  <si>
    <t>1 Place Anatole France</t>
  </si>
  <si>
    <t>Places Dorian</t>
  </si>
  <si>
    <t>8 Rue Gerentet</t>
  </si>
  <si>
    <t>24 Place Chavanelle</t>
  </si>
  <si>
    <t>93 Cours Fauriel</t>
  </si>
  <si>
    <t>4 Place Carnot</t>
  </si>
  <si>
    <t>10 Place Massenet</t>
  </si>
  <si>
    <t>9, Place Gambetta</t>
  </si>
  <si>
    <t>8, Place Dorian</t>
  </si>
  <si>
    <t>31 Rue Tupinerie</t>
  </si>
  <si>
    <t>46 Rue Tupinerie</t>
  </si>
  <si>
    <t>12 Rue Tupinerie</t>
  </si>
  <si>
    <t>7, Rue Gambetta</t>
  </si>
  <si>
    <t>44 Rue Jean Jaurès</t>
  </si>
  <si>
    <t>1 Place Dorian</t>
  </si>
  <si>
    <t>28 Rue Gambetta</t>
  </si>
  <si>
    <t>7 Rue Charles De Gaulle</t>
  </si>
  <si>
    <t>19 Avenue De La Liberation</t>
  </si>
  <si>
    <t>10 Rue Michelet</t>
  </si>
  <si>
    <t>7 Rue Louis Braille</t>
  </si>
  <si>
    <t>8 Rue Praire</t>
  </si>
  <si>
    <t>7, Avenue Augustin Dupre</t>
  </si>
  <si>
    <t>6, Rue Du Général Foy</t>
  </si>
  <si>
    <t>Espace Vision</t>
  </si>
  <si>
    <t>19 Avenue De La Libération</t>
  </si>
  <si>
    <t>2 Rue José Frappa</t>
  </si>
  <si>
    <t>6 Rue Du Général Foy</t>
  </si>
  <si>
    <t>19 Rue Du Président Wilson</t>
  </si>
  <si>
    <t>Centre Commercial Geant Monthieu</t>
  </si>
  <si>
    <t>12 Place De L'Hôtel De Ville</t>
  </si>
  <si>
    <t>22 Place Des Ursules</t>
  </si>
  <si>
    <t>8 Rue Du Grand Moulin</t>
  </si>
  <si>
    <t>2 Allée Forez</t>
  </si>
  <si>
    <t xml:space="preserve">Centre Commercial Centre Deux </t>
  </si>
  <si>
    <t>32 Rue Des Rochettes</t>
  </si>
  <si>
    <t>58 Boulevard Alex De Fraissinette</t>
  </si>
  <si>
    <t>2 Rue Des Docteurs Charcot</t>
  </si>
  <si>
    <t>58 Bd A De Fraissinette</t>
  </si>
  <si>
    <t>8 Rue De Verdun</t>
  </si>
  <si>
    <t>6 Rue De La Republique</t>
  </si>
  <si>
    <t>Opticeo</t>
  </si>
  <si>
    <t>Centre Commercial Carrefour</t>
  </si>
  <si>
    <t>86 Avenue De La Liberation</t>
  </si>
  <si>
    <t>55 Avenue De La Liberation</t>
  </si>
  <si>
    <t>2 Place De La Republique</t>
  </si>
  <si>
    <t>7 Place De L Hotel De Ville</t>
  </si>
  <si>
    <t>Place De L'Hôtel De Ville</t>
  </si>
  <si>
    <t>2 Place De La République</t>
  </si>
  <si>
    <t>20 Place De La Poterne</t>
  </si>
  <si>
    <t>19 Rue Alexandre Seon</t>
  </si>
  <si>
    <t>La Beraudiere</t>
  </si>
  <si>
    <t>Centre Commercial Geant La Beraudiere</t>
  </si>
  <si>
    <t>81 Avenue Louis Pasteur</t>
  </si>
  <si>
    <t>224 Avenue Charles De Gaulle</t>
  </si>
  <si>
    <t>117 Rue Des Orchidees</t>
  </si>
  <si>
    <t>2, Avenue De La Mairie</t>
  </si>
  <si>
    <t>12 Avenue Helene Boucher</t>
  </si>
  <si>
    <t>Rue Georges Guynemer</t>
  </si>
  <si>
    <t>Zac Migalon</t>
  </si>
  <si>
    <t>2 Place Du Forez</t>
  </si>
  <si>
    <t>Centre Commercial Leclerc - Zac De Migalon</t>
  </si>
  <si>
    <t>18 Rue Joannes Beaulieu</t>
  </si>
  <si>
    <t>6 B Place De La Republique</t>
  </si>
  <si>
    <t>18 Rue Colombet Solle</t>
  </si>
  <si>
    <t>Colombet - Solle</t>
  </si>
  <si>
    <t>33 Boulevard Jacquard</t>
  </si>
  <si>
    <t>3 Place Saint Philibert</t>
  </si>
  <si>
    <t>Place De La Bouverie</t>
  </si>
  <si>
    <t>73 Rue Du Rival</t>
  </si>
  <si>
    <t>1 Rue De La Jouvance</t>
  </si>
  <si>
    <t>23 Rue Cardinal Donnet</t>
  </si>
  <si>
    <t>Rue Buisson</t>
  </si>
  <si>
    <t>5 Place Jean Jaures</t>
  </si>
  <si>
    <t>19 Rue Charles De Gaulle</t>
  </si>
  <si>
    <t>113 Rue Denfert Rochereau</t>
  </si>
  <si>
    <t>Impasse Curie</t>
  </si>
  <si>
    <t>2 Rue Du Moulin Gillier</t>
  </si>
  <si>
    <t>8 Rue De La Flache</t>
  </si>
  <si>
    <t>Centre Cial Jean De La Fontaine</t>
  </si>
  <si>
    <t>46 Rue Alfred De Musset</t>
  </si>
  <si>
    <t>15 Place De L Hotel De Ville</t>
  </si>
  <si>
    <t>86 Rue Maréchal Foch</t>
  </si>
  <si>
    <t>76 Rue Jean Jaures</t>
  </si>
  <si>
    <t>13 Rue Alexandre Roche</t>
  </si>
  <si>
    <t>98 Rue Jean Jaures</t>
  </si>
  <si>
    <t>57 Rue Jean Jaures</t>
  </si>
  <si>
    <t>2 Rue Charles De Gaulle</t>
  </si>
  <si>
    <t>49 Rue Charles De Gaulle</t>
  </si>
  <si>
    <t>19 Rue Jean Jaures</t>
  </si>
  <si>
    <t>2 A Rue De La Dame Noire</t>
  </si>
  <si>
    <t>Place De L Europe</t>
  </si>
  <si>
    <t>37 Avenue Irenee Laurent</t>
  </si>
  <si>
    <t>7 Rue Victor Hugo</t>
  </si>
  <si>
    <t>16 Rue Victor Hugo</t>
  </si>
  <si>
    <t>14 Rue De La Republique</t>
  </si>
  <si>
    <t>35 Rue De La Republique</t>
  </si>
  <si>
    <t>22, Rue Du 10 Août 1944</t>
  </si>
  <si>
    <t>41 Rue Du Commerce</t>
  </si>
  <si>
    <t>2 Av Du Centre Commmercial</t>
  </si>
  <si>
    <t>10 Place Du Commandant Marey</t>
  </si>
  <si>
    <t>Centre Commercial Super U Le Grand Gueret</t>
  </si>
  <si>
    <t>10 Place Commandant Marey</t>
  </si>
  <si>
    <t>Chemin De Montravel</t>
  </si>
  <si>
    <t>Lieu Dit La Feuilletiere</t>
  </si>
  <si>
    <t>Centre Commercial Auchan</t>
  </si>
  <si>
    <t>La Varizelle</t>
  </si>
  <si>
    <t>76 Rue De La Republique</t>
  </si>
  <si>
    <t>41, Rue Antoine Eyraud</t>
  </si>
  <si>
    <t>11 Rue Des 3 Sapins</t>
  </si>
  <si>
    <t>Za De Verlieu</t>
  </si>
  <si>
    <t>7 Rue De La Republique</t>
  </si>
  <si>
    <t>46 Route Nationale 7</t>
  </si>
  <si>
    <t>66 Rue De La Liberation</t>
  </si>
  <si>
    <t>66 Rue De La Libération</t>
  </si>
  <si>
    <t>25 Rue Gambetta</t>
  </si>
  <si>
    <t>13 Rue Gambetta</t>
  </si>
  <si>
    <t>12 Rue Du 8 Mai</t>
  </si>
  <si>
    <t>1 Rue Du Four A Chaux</t>
  </si>
  <si>
    <t>2 Rue Gambetta</t>
  </si>
  <si>
    <t>Route De Verdun</t>
  </si>
  <si>
    <t>2 Rue De La Loire</t>
  </si>
  <si>
    <t>6 Rue Saint Jean</t>
  </si>
  <si>
    <t>8 Rue Grenette</t>
  </si>
  <si>
    <t>35 Rue Tupinerie</t>
  </si>
  <si>
    <t>1 Rue De La Maisonnette</t>
  </si>
  <si>
    <t>1 Rue Du Feuillage</t>
  </si>
  <si>
    <t>5 Rue De La Semene</t>
  </si>
  <si>
    <t>11 Place Des Combattants</t>
  </si>
  <si>
    <t>44 Rue Jean Jaures</t>
  </si>
  <si>
    <t>101 Rue Jean Jaures</t>
  </si>
  <si>
    <t>1 Rue Roquille</t>
  </si>
  <si>
    <t>9 Rue Jean Jaures</t>
  </si>
  <si>
    <t>Centre Commercial Carrefour Market</t>
  </si>
  <si>
    <t>ESPACE VISION LE MEAUX PASCAL</t>
  </si>
  <si>
    <t>Rue De La Montat</t>
  </si>
  <si>
    <t>Route Saint Etienne</t>
  </si>
  <si>
    <t>Centre commercial Carrefour</t>
  </si>
  <si>
    <t>Carrefour Route De Saint Etienne</t>
  </si>
  <si>
    <t xml:space="preserve">Centre Commercial </t>
  </si>
  <si>
    <t>ST ETIENNE</t>
  </si>
  <si>
    <t>SAINT ETIENNE</t>
  </si>
  <si>
    <t>FEURS</t>
  </si>
  <si>
    <t>LE COTEAU</t>
  </si>
  <si>
    <t>BOEN</t>
  </si>
  <si>
    <t>BOEN SUR LIGNON</t>
  </si>
  <si>
    <t>CHAZELLES SUR LYON</t>
  </si>
  <si>
    <t>LA RICAMARIE</t>
  </si>
  <si>
    <t>L HORME</t>
  </si>
  <si>
    <t>RIORGES</t>
  </si>
  <si>
    <t>LENTIGNY</t>
  </si>
  <si>
    <t>BONSON</t>
  </si>
  <si>
    <t>ANDREZIEUX BOUTHEON</t>
  </si>
  <si>
    <t>ST JUST ST RAMBERT</t>
  </si>
  <si>
    <t>SAINT JUST SAINT RAMBERT</t>
  </si>
  <si>
    <t>CHARLIEU</t>
  </si>
  <si>
    <t>MONTROND LES BAINS</t>
  </si>
  <si>
    <t>BOURG ARGENTAL</t>
  </si>
  <si>
    <t>ROCHE LA MOLIERE</t>
  </si>
  <si>
    <t>UNIEUX</t>
  </si>
  <si>
    <t>ST GERMAIN LAVAL</t>
  </si>
  <si>
    <t>ST PRIEST EN JAREZ</t>
  </si>
  <si>
    <t>SAINT PRIEST EN JAREZ</t>
  </si>
  <si>
    <t>SORBIERS</t>
  </si>
  <si>
    <t>MABLY</t>
  </si>
  <si>
    <t>ROANNE</t>
  </si>
  <si>
    <t>LA GRAND CROIX</t>
  </si>
  <si>
    <t>ST GALMIER</t>
  </si>
  <si>
    <t>VEAUCHE</t>
  </si>
  <si>
    <t>LA TALAUDIERE</t>
  </si>
  <si>
    <t>PANISSIERES</t>
  </si>
  <si>
    <t>RENAISON</t>
  </si>
  <si>
    <t>LA TOURETTE</t>
  </si>
  <si>
    <t>ST BONNET LE CHATEAU</t>
  </si>
  <si>
    <t>ST BONNET LE CHÂTEAU</t>
  </si>
  <si>
    <t>VILLARS</t>
  </si>
  <si>
    <t>ST CHAMOND</t>
  </si>
  <si>
    <t>PELUSSIN</t>
  </si>
  <si>
    <t>CHAVANAY</t>
  </si>
  <si>
    <t>ST JUST EN CHEVALET</t>
  </si>
  <si>
    <t>NOIRETABLE</t>
  </si>
  <si>
    <t>ST SYMPHORIEN DE LAY</t>
  </si>
  <si>
    <t>LA FOUILLOUSE</t>
  </si>
  <si>
    <t>LE CHAMBON FEUGEROLLES</t>
  </si>
  <si>
    <t>BALBIGNY</t>
  </si>
  <si>
    <t>ST GENEST LERPT</t>
  </si>
  <si>
    <t>L'ETRAT</t>
  </si>
  <si>
    <t>NEULISE</t>
  </si>
  <si>
    <t>MONTBRISON</t>
  </si>
  <si>
    <t>ST GENEST MALIFAUX</t>
  </si>
  <si>
    <t>ST MARCELLIN EN FOREZ</t>
  </si>
  <si>
    <t>FIRMINY</t>
  </si>
  <si>
    <t>RIVE DE GIER</t>
  </si>
  <si>
    <t>04 77 32 51 97</t>
  </si>
  <si>
    <t>04 77 47 33 14</t>
  </si>
  <si>
    <t>04 77 32 58 77</t>
  </si>
  <si>
    <t>04 77 32 40 89</t>
  </si>
  <si>
    <t>04 77 38 15 93</t>
  </si>
  <si>
    <t>04 77 38 83 12</t>
  </si>
  <si>
    <t>04 77 32 05 86</t>
  </si>
  <si>
    <t>04 77 46 98 72</t>
  </si>
  <si>
    <t xml:space="preserve"> 04 77 32 40 89</t>
  </si>
  <si>
    <t>04 77 32 06 50</t>
  </si>
  <si>
    <t>04 77 38 95 15</t>
  </si>
  <si>
    <t>04 77 57 45 78</t>
  </si>
  <si>
    <t>04 77 34 00 89</t>
  </si>
  <si>
    <t>04 77 26 03 09</t>
  </si>
  <si>
    <t>04 77 26 34 79</t>
  </si>
  <si>
    <t>04 85 88 11 63</t>
  </si>
  <si>
    <t>09 60 38 62 62</t>
  </si>
  <si>
    <t>04 77 27 15 41</t>
  </si>
  <si>
    <t>04 77 71 14 04</t>
  </si>
  <si>
    <t>04 77 67 38 47</t>
  </si>
  <si>
    <t>04 77 24 04 50</t>
  </si>
  <si>
    <t>04 77 24 01 95</t>
  </si>
  <si>
    <t>04 77 94 13 54</t>
  </si>
  <si>
    <t>04 77 54 22 07</t>
  </si>
  <si>
    <t>04 77 46 63 38</t>
  </si>
  <si>
    <t>04 77 22 99 87</t>
  </si>
  <si>
    <t>04 77 60 89 47</t>
  </si>
  <si>
    <t>04 77 63 57 31</t>
  </si>
  <si>
    <t>04 77 06 51 04</t>
  </si>
  <si>
    <t>04 77 39 86 52</t>
  </si>
  <si>
    <t>04 77 55 21 40</t>
  </si>
  <si>
    <t>04 77 36 50 33</t>
  </si>
  <si>
    <t>04 77 36 43 70</t>
  </si>
  <si>
    <t>04 77 52 06 17</t>
  </si>
  <si>
    <t>04 77 52 16 60</t>
  </si>
  <si>
    <t>04 77 60 28 45</t>
  </si>
  <si>
    <t>04 77 60 26 07</t>
  </si>
  <si>
    <t>04 77 60 58 14</t>
  </si>
  <si>
    <t>04 77 94 52 54</t>
  </si>
  <si>
    <t>09 67 00 64 96</t>
  </si>
  <si>
    <t>04 77 90 39 80</t>
  </si>
  <si>
    <t>04 77 56 71 98</t>
  </si>
  <si>
    <t>04 77 65 07 48</t>
  </si>
  <si>
    <t>04 77 74 14 14</t>
  </si>
  <si>
    <t>04 77 33 16 81</t>
  </si>
  <si>
    <t>04 77 46 74 29</t>
  </si>
  <si>
    <t>04 77 71 01 82</t>
  </si>
  <si>
    <t>04 77 60 06 00</t>
  </si>
  <si>
    <t>04 77 71 74 09</t>
  </si>
  <si>
    <t>04 77 71 44 94</t>
  </si>
  <si>
    <t>04 77 67 03 22</t>
  </si>
  <si>
    <t>04 77 71 24 16</t>
  </si>
  <si>
    <t>04 77 72 49 48</t>
  </si>
  <si>
    <t>04 77 72 29 23</t>
  </si>
  <si>
    <t>04 77 71 22 11</t>
  </si>
  <si>
    <t>09 62 13 28 88</t>
  </si>
  <si>
    <t>04 77 73 08 75</t>
  </si>
  <si>
    <t>04 77 94 92 23</t>
  </si>
  <si>
    <t>04 77 94 37 44</t>
  </si>
  <si>
    <t>04 77 94 87 75</t>
  </si>
  <si>
    <t>04 77 53 12 11</t>
  </si>
  <si>
    <t>04 77 53 26 63</t>
  </si>
  <si>
    <t>04 77 38 52 61</t>
  </si>
  <si>
    <t>04 77 28 65 49</t>
  </si>
  <si>
    <t>04 77 64 29 65</t>
  </si>
  <si>
    <t>04 77 87 02 29</t>
  </si>
  <si>
    <t>04 77 46 00 36</t>
  </si>
  <si>
    <t>04 77 50 13 40</t>
  </si>
  <si>
    <t>04 77 74 00 72</t>
  </si>
  <si>
    <t>04 77 93 42 43</t>
  </si>
  <si>
    <t>09 60 11 91 71</t>
  </si>
  <si>
    <t>04 77 79 44 38</t>
  </si>
  <si>
    <t>04 77 93 81 77</t>
  </si>
  <si>
    <t>04 77 29 28 02</t>
  </si>
  <si>
    <t>04 77 31 47 92</t>
  </si>
  <si>
    <t>04 77 31 32 94</t>
  </si>
  <si>
    <t>04 74 87 72 40</t>
  </si>
  <si>
    <t>04 74 78 16 68</t>
  </si>
  <si>
    <t>09 50 30 59 70</t>
  </si>
  <si>
    <t>04 77 76 89 66</t>
  </si>
  <si>
    <t>04 77 62 90 43</t>
  </si>
  <si>
    <t>04 77 30 18 44</t>
  </si>
  <si>
    <t>04 77 61 85 24</t>
  </si>
  <si>
    <t>04 77 89 22 65</t>
  </si>
  <si>
    <t>04 77 28 16 62</t>
  </si>
  <si>
    <t>04 77 28 09 77</t>
  </si>
  <si>
    <t>04 77 90 18 21</t>
  </si>
  <si>
    <t>04 77 64 57 35</t>
  </si>
  <si>
    <t>04 77 96 23 27</t>
  </si>
  <si>
    <t>04 77 58 86 47</t>
  </si>
  <si>
    <t>04 77 58 22 33</t>
  </si>
  <si>
    <t>04 77 58 30 21</t>
  </si>
  <si>
    <t>04 77 96 89 70</t>
  </si>
  <si>
    <t>04 77 24 11 39</t>
  </si>
  <si>
    <t>04 77 96 10 00</t>
  </si>
  <si>
    <t>04 77 36 67 33</t>
  </si>
  <si>
    <t>04 77 39 04 45</t>
  </si>
  <si>
    <t>04 77 52 16 78</t>
  </si>
  <si>
    <t>04 77 56 04 09</t>
  </si>
  <si>
    <t>04 77 56 07 78</t>
  </si>
  <si>
    <t>04 77 55 17 01</t>
  </si>
  <si>
    <t>04 77 75 44 37</t>
  </si>
  <si>
    <t>04 77 75 04 13</t>
  </si>
  <si>
    <t>pleinlesyeux42@gmail.com</t>
  </si>
  <si>
    <t>espace-vision@wanadoo.fr</t>
  </si>
  <si>
    <t>sarazinlopticien@free.fr</t>
  </si>
  <si>
    <t>centre.bv.vassal@orange.fr</t>
  </si>
  <si>
    <t>contact@optique-europe.fr</t>
  </si>
  <si>
    <t>optique-frecon@orange.fr</t>
  </si>
  <si>
    <t>raphaelpatte.opticien@yahoo.fr</t>
  </si>
  <si>
    <t>joelle.coudour@sfr.fr</t>
  </si>
  <si>
    <t>optique.devigne@free.fr</t>
  </si>
  <si>
    <t>iris.optique@gmail.com</t>
  </si>
  <si>
    <t>mably@vision-plus.fr</t>
  </si>
  <si>
    <t>arbez.opticiens@riennevaplus.fr</t>
  </si>
  <si>
    <t>optical42@gmail.com</t>
  </si>
  <si>
    <t>patrice.montanes@orange.fr</t>
  </si>
  <si>
    <t>eric-bayard@hotmail.fr</t>
  </si>
  <si>
    <t>opticienbailly.contact@yahoo.fr</t>
  </si>
  <si>
    <t>opticaropelu@sfr.fr</t>
  </si>
  <si>
    <t>L'ATELIER DU CREATEUR</t>
  </si>
  <si>
    <t>CBO</t>
  </si>
  <si>
    <t>FILIERIS</t>
  </si>
  <si>
    <t>LISSAC</t>
  </si>
  <si>
    <t>FUTUR OPTIC</t>
  </si>
  <si>
    <t>GRENIER OPTIQUE OPTIQUE GEANT</t>
  </si>
  <si>
    <t>OPTIQUE TERREAUX</t>
  </si>
  <si>
    <t>OPTIQUE LUNETTERIE CROIX ROUSSIENNE</t>
  </si>
  <si>
    <t>OPTIQUE DU SERPENT</t>
  </si>
  <si>
    <t>DEBAUGE</t>
  </si>
  <si>
    <t>MARTINE PATRIS OPTIC</t>
  </si>
  <si>
    <t>MLB CONFLUENCE</t>
  </si>
  <si>
    <t>CLEMENT V - BELLECOUR</t>
  </si>
  <si>
    <t>ENTRE VUES</t>
  </si>
  <si>
    <t>NEUVOPTIC</t>
  </si>
  <si>
    <t>VM OPTIQUE</t>
  </si>
  <si>
    <t>CONTACT OPTIQUE</t>
  </si>
  <si>
    <t>WEGELIN FRERES</t>
  </si>
  <si>
    <t>DB OPTIQUE</t>
  </si>
  <si>
    <t>COTE OPTIQUE BELLECOUR</t>
  </si>
  <si>
    <t>GF3C</t>
  </si>
  <si>
    <t>REGARDS CROISES</t>
  </si>
  <si>
    <t>AMPERE OPTIQUE</t>
  </si>
  <si>
    <t>ENTRE VUES SEVEN</t>
  </si>
  <si>
    <t>CERF OPTIQUE</t>
  </si>
  <si>
    <t>BELLECOUR OPTIQUE WURM</t>
  </si>
  <si>
    <t>OPTIQUE CONFLUENCE</t>
  </si>
  <si>
    <t>OPTIQUE CHAGROT</t>
  </si>
  <si>
    <t>EURL HERRY RENE</t>
  </si>
  <si>
    <t>OPTIQUE BOURDEAU - BAULIEUX - LYON 3</t>
  </si>
  <si>
    <t>M EYE OPTIC</t>
  </si>
  <si>
    <t>THIERRY CAILLAT ESPACE VUE</t>
  </si>
  <si>
    <t>OPTIQUE DOMBRIS</t>
  </si>
  <si>
    <t>CB VISION</t>
  </si>
  <si>
    <t>DEBOURG OPTIQUE</t>
  </si>
  <si>
    <t>OPTIQUE LACASSAGNE</t>
  </si>
  <si>
    <t>OPTIQUE MONTCHAT</t>
  </si>
  <si>
    <t>OPTIQUE ANITA THOMAS</t>
  </si>
  <si>
    <t>FIRST CHOICE OPTICAL</t>
  </si>
  <si>
    <t>JUST'IN OPTIC</t>
  </si>
  <si>
    <t>OPTIQUAL</t>
  </si>
  <si>
    <t>OPTIC OLLIER</t>
  </si>
  <si>
    <t>ART</t>
  </si>
  <si>
    <t>ACTUEYES LYON</t>
  </si>
  <si>
    <t>PGL</t>
  </si>
  <si>
    <t>REG-ART</t>
  </si>
  <si>
    <t>CARTALAT OPTICIENS</t>
  </si>
  <si>
    <t>BERT CROIX ROUSSE OP</t>
  </si>
  <si>
    <t>OPTIQUE MAUREAU</t>
  </si>
  <si>
    <t>OPTIQUE DESCARTES</t>
  </si>
  <si>
    <t>LES LUNETTES DE MARIUS</t>
  </si>
  <si>
    <t>CG OPTIQUE</t>
  </si>
  <si>
    <t>OPTIQUE CHAMPVERT</t>
  </si>
  <si>
    <t>LA PLAINE OPTIQUE</t>
  </si>
  <si>
    <t>CLEMENT V - VIEUX LYON</t>
  </si>
  <si>
    <t>COTE OPTIQUE POINT DU JOUR</t>
  </si>
  <si>
    <t>OPTIQUE ESPACE MG</t>
  </si>
  <si>
    <t>GRENIER OPTICIENS</t>
  </si>
  <si>
    <t>AI JO MA RI</t>
  </si>
  <si>
    <t>DELOURME</t>
  </si>
  <si>
    <t>FREISS OPTICIENS</t>
  </si>
  <si>
    <t>DAC</t>
  </si>
  <si>
    <t>OPTIQUE GALIMARD</t>
  </si>
  <si>
    <t>OPTIQUE CHABANON</t>
  </si>
  <si>
    <t>COLLIN OPTICIEN</t>
  </si>
  <si>
    <t>LES VISIONNAIRES</t>
  </si>
  <si>
    <t>FC OPTIQUE</t>
  </si>
  <si>
    <t>CHAGROT PROST BOUCLE OPTICIENS</t>
  </si>
  <si>
    <t>OPTIMYSE</t>
  </si>
  <si>
    <t>CHAZAUX DENIS</t>
  </si>
  <si>
    <t>MONDIAL OPTIC</t>
  </si>
  <si>
    <t>OPTIQUE DESCHAMPS</t>
  </si>
  <si>
    <t>JOBAL EXPANSION OPTIC</t>
  </si>
  <si>
    <t>L'OPTICIEN - GERLAND</t>
  </si>
  <si>
    <t>DESCHAMPS OPTIQUE</t>
  </si>
  <si>
    <t>LM 01</t>
  </si>
  <si>
    <t>BENAT OPTIQUE</t>
  </si>
  <si>
    <t>VERRA</t>
  </si>
  <si>
    <t>ASTIER ALAIN</t>
  </si>
  <si>
    <t>SARL HOLLOPTIC</t>
  </si>
  <si>
    <t>OPTIQUE JEAN MACE</t>
  </si>
  <si>
    <t>SARL OPTIQUE 133</t>
  </si>
  <si>
    <t>OPTICAL DIFFUSION</t>
  </si>
  <si>
    <t>VIENNE OPTIQUE</t>
  </si>
  <si>
    <t>OPTIQUE DUCRET</t>
  </si>
  <si>
    <t>OEE CENTRE</t>
  </si>
  <si>
    <t>SERPOLLET PIERRE</t>
  </si>
  <si>
    <t>BIRLY OPTIQUE</t>
  </si>
  <si>
    <t>FAURE ALAIN</t>
  </si>
  <si>
    <t>VAISE OPTIQUE</t>
  </si>
  <si>
    <t>VUES D ARTISTES</t>
  </si>
  <si>
    <t>BEROUD ALAIN</t>
  </si>
  <si>
    <t>QUAL OPTIQUE</t>
  </si>
  <si>
    <t>B G</t>
  </si>
  <si>
    <t>A ET C OPTIC</t>
  </si>
  <si>
    <t>OEIL POUR ŒIL - EYE LOVE OPTIQUE</t>
  </si>
  <si>
    <t>OPTIQUE MAISONS NEUVES</t>
  </si>
  <si>
    <t>GNB ZOLA</t>
  </si>
  <si>
    <t>OPTIQUE VILLEURBANNE</t>
  </si>
  <si>
    <t>YG OPTIQUE</t>
  </si>
  <si>
    <t>LE CYCANAN</t>
  </si>
  <si>
    <t>VILL OPTIQUE</t>
  </si>
  <si>
    <t>OPTIQUE GUIGUES</t>
  </si>
  <si>
    <t>OPTIALI</t>
  </si>
  <si>
    <t>BIRBAUD OPTIC</t>
  </si>
  <si>
    <t>EURL OPTIQUE MAS DU TAUREAU</t>
  </si>
  <si>
    <t>ESPACE M G OPTIQUE</t>
  </si>
  <si>
    <t>OPTIQUE BRETAGNE</t>
  </si>
  <si>
    <t>OPTIC MG LYON</t>
  </si>
  <si>
    <t>COCAGNE ALAIN</t>
  </si>
  <si>
    <t>CARRE D OPTICIENS</t>
  </si>
  <si>
    <t>DELAIGUE</t>
  </si>
  <si>
    <t>OPTIQUE ISERN</t>
  </si>
  <si>
    <t>ML OPTIC</t>
  </si>
  <si>
    <t>OPTIQUE GAUTHIER</t>
  </si>
  <si>
    <t>JEANDEMANGE ALEXANDRE</t>
  </si>
  <si>
    <t>OPTIQUE POIGNANT - BOURDEAU - TASSIN</t>
  </si>
  <si>
    <t>COTE OPTIQUE</t>
  </si>
  <si>
    <t>SARL OPTIQUE 004</t>
  </si>
  <si>
    <t>LES LUNETTES D EMILIE</t>
  </si>
  <si>
    <t>ALEXANDRE OPTIQUE</t>
  </si>
  <si>
    <t>OPTIQUE GIRAUD</t>
  </si>
  <si>
    <t>OPTIQUE KILINC</t>
  </si>
  <si>
    <t>ADMB OPTIQUES</t>
  </si>
  <si>
    <t>MANTION</t>
  </si>
  <si>
    <t>SARL OPTIQUE 095</t>
  </si>
  <si>
    <t>MERMOZ OPTIQUE GIEZENTANNER</t>
  </si>
  <si>
    <t>OPTIQUE FICHOT</t>
  </si>
  <si>
    <t>DOUCAMYLA II</t>
  </si>
  <si>
    <t>PJ OPTIQUE</t>
  </si>
  <si>
    <t>SAIN BEL OPTIQUE</t>
  </si>
  <si>
    <t>ARBRESLE OPTIQUE</t>
  </si>
  <si>
    <t>BOTEOPTIQUE</t>
  </si>
  <si>
    <t>MICOPTIC</t>
  </si>
  <si>
    <t>LIGNE OPTIQUE</t>
  </si>
  <si>
    <t>JUBRAN OPTICIENS</t>
  </si>
  <si>
    <t>SARL GAFOR</t>
  </si>
  <si>
    <t>OPTIQUE SAINT GENIS</t>
  </si>
  <si>
    <t>KREANAISSANCE</t>
  </si>
  <si>
    <t>COPPIER SARL</t>
  </si>
  <si>
    <t>OPTIQUE CHAVET</t>
  </si>
  <si>
    <t>DG CREA</t>
  </si>
  <si>
    <t>MAR OPTIC</t>
  </si>
  <si>
    <t>OPTIQUE BOURDEAU - POIGNANT - CRAPONNE</t>
  </si>
  <si>
    <t>FRANSOF OPTIQUE</t>
  </si>
  <si>
    <t>DIAPASON OPTIQUE</t>
  </si>
  <si>
    <t>VUES COTE OUEST</t>
  </si>
  <si>
    <t>BLANC MICHEL</t>
  </si>
  <si>
    <t>COTE OPTIQUE CRAPONNE</t>
  </si>
  <si>
    <t>SOPHIE LAMY OPTICIEN</t>
  </si>
  <si>
    <t>OPTICAL PREMIUM CREATEUR DE REGARDS</t>
  </si>
  <si>
    <t>OPTIQUE CALUIRE</t>
  </si>
  <si>
    <t>OPTIQUE DE LA BEGUDE</t>
  </si>
  <si>
    <t>SARL VILLETTE OPTIQUE</t>
  </si>
  <si>
    <t>OPTIQUE MES YEUX</t>
  </si>
  <si>
    <t>KARA OPTIC</t>
  </si>
  <si>
    <t>OPTIQUE DELOMIER</t>
  </si>
  <si>
    <t>FLEUR OPTIC</t>
  </si>
  <si>
    <t>FLEUR OPTIC OPTIQUE DU CHATER</t>
  </si>
  <si>
    <t>SARL NOTRE OPTICIEN</t>
  </si>
  <si>
    <t>VIRGINIE OPTIC</t>
  </si>
  <si>
    <t>OPTIQUE GIMET</t>
  </si>
  <si>
    <t>HANI ALEXANDRE</t>
  </si>
  <si>
    <t>CARTALAT</t>
  </si>
  <si>
    <t>CHAZAY OPTIQUE</t>
  </si>
  <si>
    <t>LOREL EYE</t>
  </si>
  <si>
    <t>OPTIQUE DE LA VALLEE</t>
  </si>
  <si>
    <t>BONNET OPTICIEN</t>
  </si>
  <si>
    <t>HAACK OPTICIENS VILLEFRANCHE</t>
  </si>
  <si>
    <t>JL OPTIQUE</t>
  </si>
  <si>
    <t>L   S</t>
  </si>
  <si>
    <t>J H T OPTIQUE</t>
  </si>
  <si>
    <t>IN OPTO VERITAS</t>
  </si>
  <si>
    <t>TONDEUR</t>
  </si>
  <si>
    <t>OPTIQUE BEAUJEU</t>
  </si>
  <si>
    <t>TSUMA</t>
  </si>
  <si>
    <t>JACQUES PASCAL OPTICIENS</t>
  </si>
  <si>
    <t>LA LUNETTERIE DE ST CYR</t>
  </si>
  <si>
    <t>OPTIQUE GIRIN</t>
  </si>
  <si>
    <t>OPTIQUE BESSON</t>
  </si>
  <si>
    <t>DOUCAMYLA</t>
  </si>
  <si>
    <t>L'ESPACE MG BRON</t>
  </si>
  <si>
    <t>ST MICHEL ARCHANGE</t>
  </si>
  <si>
    <t>OPTIQUE BOURDEAU - BAULIEUX - BRON</t>
  </si>
  <si>
    <t>BARRANDON OPTIQUE</t>
  </si>
  <si>
    <t>LE RELAIS DU JAYON</t>
  </si>
  <si>
    <t>E U R L DUFLOS</t>
  </si>
  <si>
    <t>HMPC OPTIQUE</t>
  </si>
  <si>
    <t>I D  OPTIQUE</t>
  </si>
  <si>
    <t>OPTIC SATHONAY</t>
  </si>
  <si>
    <t>CENTRE OPTIQUE</t>
  </si>
  <si>
    <t>OPTIQUE BERGER</t>
  </si>
  <si>
    <t>SARL OPTIQUE 094</t>
  </si>
  <si>
    <t>BRUNO CHEVALLIER OPTICIEN</t>
  </si>
  <si>
    <t>OPTIQUE BOURDEAU - BOIS D'OINGT</t>
  </si>
  <si>
    <t>OPTIQUE DES AQUEDUCS CTRE</t>
  </si>
  <si>
    <t>OPTIQUE PARTICIPATIONS</t>
  </si>
  <si>
    <t>REGARD OR OPTICIEN</t>
  </si>
  <si>
    <t>NOUVELLE VISION</t>
  </si>
  <si>
    <t>RHONE OPTIC 2000</t>
  </si>
  <si>
    <t>DREZ ALAIN</t>
  </si>
  <si>
    <t>B MANGON OPTIC</t>
  </si>
  <si>
    <t>OPTIQUE MUROISE</t>
  </si>
  <si>
    <t>OPTIK GENAY</t>
  </si>
  <si>
    <t>REGARD D OPTICIEN</t>
  </si>
  <si>
    <t>R2B OPTIQUE</t>
  </si>
  <si>
    <t>M.G. VIENNE OPTIQUE</t>
  </si>
  <si>
    <t>LE COMPTOIR DE L'OPTIQUE</t>
  </si>
  <si>
    <t>CFPL OPTIC</t>
  </si>
  <si>
    <t>VUE D AILLEURS</t>
  </si>
  <si>
    <t>SANDRA OPTIQUE</t>
  </si>
  <si>
    <t>SAS LA LUNETTERIE</t>
  </si>
  <si>
    <t>CREA OPTIC</t>
  </si>
  <si>
    <t>OPTIC CITE</t>
  </si>
  <si>
    <t>DIBANI</t>
  </si>
  <si>
    <t>OPTIQUE LB PICARD</t>
  </si>
  <si>
    <t>VISION PLUS</t>
  </si>
  <si>
    <t>NEUVOPTIC - OPTIQUE CIRGUES</t>
  </si>
  <si>
    <t>DIRECT OPTIC</t>
  </si>
  <si>
    <t>CONCEPT OPTIQUE</t>
  </si>
  <si>
    <t>VISION UNIK</t>
  </si>
  <si>
    <t>34 Bis Avenue Lacassagne</t>
  </si>
  <si>
    <t>59 Cours Gambetta</t>
  </si>
  <si>
    <t>28 Cours Vitton</t>
  </si>
  <si>
    <t>38, Cours Gambetta</t>
  </si>
  <si>
    <t>80 Avenue Jean Jaurés</t>
  </si>
  <si>
    <t>5 Cours Tolstoi</t>
  </si>
  <si>
    <t>6 Grande Rue</t>
  </si>
  <si>
    <t>45 Avenue République</t>
  </si>
  <si>
    <t xml:space="preserve">5 Rue Verdun </t>
  </si>
  <si>
    <t>5 Bld Edouard Herriot</t>
  </si>
  <si>
    <t>1 Rue Du Président Edouard Herriot</t>
  </si>
  <si>
    <t>132 Bd De La Croix Rousse</t>
  </si>
  <si>
    <t>14 Rue Paul Chenavard</t>
  </si>
  <si>
    <t>174 Bd De La Croix Rousse</t>
  </si>
  <si>
    <t>31, Rue Terme</t>
  </si>
  <si>
    <t>104 R Du Pdt Edouard Herriot</t>
  </si>
  <si>
    <t>112 Cours Charlemagne</t>
  </si>
  <si>
    <t>12 Rue De La Barre</t>
  </si>
  <si>
    <t>17 Rue Auguste Comte</t>
  </si>
  <si>
    <t>24 Rue Neuve</t>
  </si>
  <si>
    <t>28 Rue De Brest</t>
  </si>
  <si>
    <t>31 Rue De Brest</t>
  </si>
  <si>
    <t>37 Rue De La Republique</t>
  </si>
  <si>
    <t>38 Cours Charlemagne</t>
  </si>
  <si>
    <t>4 Place Bellecour</t>
  </si>
  <si>
    <t>42 Rue Victor Hugo</t>
  </si>
  <si>
    <t>50 R Du Pdt Edouard Herriot</t>
  </si>
  <si>
    <t xml:space="preserve">55 Rue De La Charité </t>
  </si>
  <si>
    <t>55 Rue Victor Hugo</t>
  </si>
  <si>
    <t>6 Rue Saint Nizier</t>
  </si>
  <si>
    <t>8 Place Bellecour</t>
  </si>
  <si>
    <t>8 Rue De La Charite</t>
  </si>
  <si>
    <t>9 Cours Charlemagne</t>
  </si>
  <si>
    <t>129 Avenue Du Marechal De Saxe</t>
  </si>
  <si>
    <t>14 Cours La Fayette</t>
  </si>
  <si>
    <t>150 Cours Lafayette</t>
  </si>
  <si>
    <t>18 Route De Genas</t>
  </si>
  <si>
    <t>20 Rue De Bonnel</t>
  </si>
  <si>
    <t>25 B Cours Docteur Long</t>
  </si>
  <si>
    <t>286 Cours La Fayette</t>
  </si>
  <si>
    <t>308 Cours La Fayette</t>
  </si>
  <si>
    <t>42 Cours Richard Vitton</t>
  </si>
  <si>
    <t>45 Rue Bonnand</t>
  </si>
  <si>
    <t>49 Cours Richard Vitton</t>
  </si>
  <si>
    <t>6 Cours La Fayette</t>
  </si>
  <si>
    <t>69 Cours Richard Vitton Montchat</t>
  </si>
  <si>
    <t>70 Route De Genas</t>
  </si>
  <si>
    <t>Cc La Part-Dieu</t>
  </si>
  <si>
    <t>Centre Cial Part Dieu</t>
  </si>
  <si>
    <t>Tour Oxygene Niv</t>
  </si>
  <si>
    <t>18-19 Pl. De La Croix Rousse</t>
  </si>
  <si>
    <t>19 Gde Rue De La Croix Rousse</t>
  </si>
  <si>
    <t>2 Gr De La Croix Rousse</t>
  </si>
  <si>
    <t>44 Rue Henon</t>
  </si>
  <si>
    <t>66 Gde Rue De La Croix Rousse</t>
  </si>
  <si>
    <t>24, Rue Jacquard</t>
  </si>
  <si>
    <t>1 Rue Marius Gonin</t>
  </si>
  <si>
    <t>11 Rue Joliot Curie</t>
  </si>
  <si>
    <t>153 Avenue Barthelemy Buyer</t>
  </si>
  <si>
    <t>170 Rue Commandant Charcot</t>
  </si>
  <si>
    <t>6 Rue De Gadagne</t>
  </si>
  <si>
    <t>64 Avenue Du Point Du Jour</t>
  </si>
  <si>
    <t>85 Avenue Du Point Du Jour</t>
  </si>
  <si>
    <t>15 Cours La Fayette</t>
  </si>
  <si>
    <t>17 Cours La Fayette</t>
  </si>
  <si>
    <t>18 Cours Franklin Roosevelt</t>
  </si>
  <si>
    <t>18 Cours Vitton</t>
  </si>
  <si>
    <t>2 Rue De Seze</t>
  </si>
  <si>
    <t>24 Cours Franklin Roosevelt</t>
  </si>
  <si>
    <t>26 Avenue Du Marechal De Saxe</t>
  </si>
  <si>
    <t>29 Cours Franklin Roosevelt</t>
  </si>
  <si>
    <t>44 Cours Franklin Roosevelt</t>
  </si>
  <si>
    <t>45 Av Du Marechal De Saxe</t>
  </si>
  <si>
    <t>45 Avenue Du Marechal De Saxe</t>
  </si>
  <si>
    <t>48 Cours Franklin Roosevelt</t>
  </si>
  <si>
    <t>55 Rue Duquesne</t>
  </si>
  <si>
    <t>57 Cours Franklin Roosevelt</t>
  </si>
  <si>
    <t>6 Avenue General Brosset</t>
  </si>
  <si>
    <t>7 Cours Franklin Roosevelt</t>
  </si>
  <si>
    <t>86 Cours Vitton</t>
  </si>
  <si>
    <t>114 Cours Gambetta</t>
  </si>
  <si>
    <t>12 Place Des Pavillons</t>
  </si>
  <si>
    <t>15 Avenue Jean Jaures</t>
  </si>
  <si>
    <t>223 Gr De La Guillotiere</t>
  </si>
  <si>
    <t>26 Rue De Marseille</t>
  </si>
  <si>
    <t>42 Avenue Jean Jaures</t>
  </si>
  <si>
    <t>62 Avenue Jean Jaures</t>
  </si>
  <si>
    <t>65 Avenue Jean Jaures</t>
  </si>
  <si>
    <t>133 Avenue Jean Mermoz</t>
  </si>
  <si>
    <t>134 Avenue Des Freres Lumiere</t>
  </si>
  <si>
    <t>136 Avenue Des Freres Lumiere</t>
  </si>
  <si>
    <t>230 Route De Vienne</t>
  </si>
  <si>
    <t>83 Avenue Des Freres Lumiere</t>
  </si>
  <si>
    <t>17 Rue Masaryk</t>
  </si>
  <si>
    <t>28 Grande Rue De Vaise</t>
  </si>
  <si>
    <t>31 Rue Hector Berlioz</t>
  </si>
  <si>
    <t>40 Grande Rue De Vaise</t>
  </si>
  <si>
    <t>64 Rue De Saint Cyr</t>
  </si>
  <si>
    <t>7 Grande Rue De Vaise</t>
  </si>
  <si>
    <t>8 Place Du Marche</t>
  </si>
  <si>
    <t>127 Cours Emile Zola</t>
  </si>
  <si>
    <t>14 Avenue Henri Barbusse</t>
  </si>
  <si>
    <t>145 Avenue Roger Salengro</t>
  </si>
  <si>
    <t>150 Rue 4 Aout</t>
  </si>
  <si>
    <t>184 Cours Emile Zola</t>
  </si>
  <si>
    <t>27 Cours Tolstoi</t>
  </si>
  <si>
    <t>3 Rue Meunier</t>
  </si>
  <si>
    <t>30 Cours Emile Zola</t>
  </si>
  <si>
    <t>30 Rue Gabriel Peri</t>
  </si>
  <si>
    <t>35 Rue Paul Verlaine</t>
  </si>
  <si>
    <t>41 Place Jules Grandclement</t>
  </si>
  <si>
    <t>7 Rue Leon Blum</t>
  </si>
  <si>
    <t>10 Place Saint Luc</t>
  </si>
  <si>
    <t>15 Rue Emile Zola</t>
  </si>
  <si>
    <t>2 Place Gilbert Boissier</t>
  </si>
  <si>
    <t>4 Place Guy Moquet</t>
  </si>
  <si>
    <t>40, Rue Du Vieux Bourg</t>
  </si>
  <si>
    <t>12 Avenue Edouard Aynard</t>
  </si>
  <si>
    <t>2 Avenue Edouard Payen</t>
  </si>
  <si>
    <t>6 Avenue Raymond De Veyssiere</t>
  </si>
  <si>
    <t>Ccal Carr Le Perollier</t>
  </si>
  <si>
    <t>22 Avenue De L Europe</t>
  </si>
  <si>
    <t>28 Route De Geneve</t>
  </si>
  <si>
    <t>123 Avenue Jean Jaures</t>
  </si>
  <si>
    <t>180 Rue Emile Zola</t>
  </si>
  <si>
    <t>9 Place Francois Mitterrand</t>
  </si>
  <si>
    <t>90 Avenue Jean Jaures</t>
  </si>
  <si>
    <t>33 Avenue De La Republique</t>
  </si>
  <si>
    <t>4 Place Pierre Vauboin</t>
  </si>
  <si>
    <t>44 Avenue De La Republique</t>
  </si>
  <si>
    <t>45 Avenue De La Republique</t>
  </si>
  <si>
    <t>93 Avenue Charles De Gaulle</t>
  </si>
  <si>
    <t>4, Place De L'Horloge</t>
  </si>
  <si>
    <t>1, Place De La République</t>
  </si>
  <si>
    <t>1 Avenue Charles De Gaulle</t>
  </si>
  <si>
    <t>1 Rue Anna Bibert</t>
  </si>
  <si>
    <t>22 Rue Pecherie</t>
  </si>
  <si>
    <t>6 Rue Pecherie</t>
  </si>
  <si>
    <t>34 Rue Carnot</t>
  </si>
  <si>
    <t>6 Avenue Gabriel Peri</t>
  </si>
  <si>
    <t>95 Avenue Jean Jaures</t>
  </si>
  <si>
    <t>16 Rue Gambetta</t>
  </si>
  <si>
    <t>2 Rue Gaspard Picard</t>
  </si>
  <si>
    <t>4 Place Leon Sublet</t>
  </si>
  <si>
    <t>54 Avenue Jean Jaures</t>
  </si>
  <si>
    <t>70, Avenue Francis De Pressensé</t>
  </si>
  <si>
    <t>17 Rue Joseph Volay</t>
  </si>
  <si>
    <t>Rue Claude Terrasse</t>
  </si>
  <si>
    <t>Zi Des Martinets</t>
  </si>
  <si>
    <t>103 Rue De La Republique</t>
  </si>
  <si>
    <t>45 Rue De La Republique</t>
  </si>
  <si>
    <t>Allee Du Petit Prince</t>
  </si>
  <si>
    <t>66 Bis, Rue De La République</t>
  </si>
  <si>
    <t>4 Place Mathieu Jaboulay</t>
  </si>
  <si>
    <t>12 Rue Adrien Ducrot</t>
  </si>
  <si>
    <t>43 Rue Victor Hugo</t>
  </si>
  <si>
    <t>8 Rue Victor Hugo</t>
  </si>
  <si>
    <t>8 Avenue Lamartine</t>
  </si>
  <si>
    <t>Za Les Ponts Tarrets</t>
  </si>
  <si>
    <t>16 Rue Pierre Carbon</t>
  </si>
  <si>
    <t>101 Avenue Edouard Millaud</t>
  </si>
  <si>
    <t>124 Place Andree Marie Perrin</t>
  </si>
  <si>
    <t>15 Avenue Edouard Millaud</t>
  </si>
  <si>
    <t>5 Avenue Benoit Launay</t>
  </si>
  <si>
    <t>83 Place Andree Marie Perrin</t>
  </si>
  <si>
    <t>91 Avenue Edouard Millaud</t>
  </si>
  <si>
    <t>124 Pl Andree Marie Perrin</t>
  </si>
  <si>
    <t>1 Place Louis Braille</t>
  </si>
  <si>
    <t>10 Chem Jean Petit</t>
  </si>
  <si>
    <t>19 Rue Francois Peissel</t>
  </si>
  <si>
    <t>58 Rue Jean Moulin</t>
  </si>
  <si>
    <t>1 Place Louis Grenier</t>
  </si>
  <si>
    <t>10 Rue Louis Saulnier</t>
  </si>
  <si>
    <t>5 Rue Antoine Vacher</t>
  </si>
  <si>
    <t>72 Avenue De Verdun</t>
  </si>
  <si>
    <t>95 Rue De La Republique</t>
  </si>
  <si>
    <t>Route De Genas</t>
  </si>
  <si>
    <t>2 Place Du Bourg</t>
  </si>
  <si>
    <t>34 Av De La Table De Pierre</t>
  </si>
  <si>
    <t>7 Place Du Chater</t>
  </si>
  <si>
    <t>61 Rue Centrale</t>
  </si>
  <si>
    <t>Hameau Des Pierres</t>
  </si>
  <si>
    <t>47 Avenue De La Republique</t>
  </si>
  <si>
    <t>307 Place Centrale</t>
  </si>
  <si>
    <t>330 Route De La Vallee</t>
  </si>
  <si>
    <t>5 Avenue De La Republique</t>
  </si>
  <si>
    <t>Chemin De Lozanne</t>
  </si>
  <si>
    <t>Route De La Vallee</t>
  </si>
  <si>
    <t>160 Rue Du Pont</t>
  </si>
  <si>
    <t>1100 Boulevard Burdeau</t>
  </si>
  <si>
    <t>183 Rue Nationale</t>
  </si>
  <si>
    <t>203 Rue Nationale</t>
  </si>
  <si>
    <t>36 Allee De La Gare</t>
  </si>
  <si>
    <t>769 Rue Nationale</t>
  </si>
  <si>
    <t>855 Rue Nationale</t>
  </si>
  <si>
    <t>75 Avenue De Lanessan</t>
  </si>
  <si>
    <t>17 Rue De La Republique</t>
  </si>
  <si>
    <t>15 Avenue Du Souvenir</t>
  </si>
  <si>
    <t>Rue Louis Guillaumond</t>
  </si>
  <si>
    <t>327 Rue Du Beaujolais</t>
  </si>
  <si>
    <t>1 Rue De Charlieu</t>
  </si>
  <si>
    <t>2 Place De L Egalite</t>
  </si>
  <si>
    <t>8 Avenue Du Pre Aux Moutons</t>
  </si>
  <si>
    <t>1 Rue Roger Salengro</t>
  </si>
  <si>
    <t>140 T Avenue Franklin Roosevelt</t>
  </si>
  <si>
    <t>191, Avenue Franklin Roosevelt</t>
  </si>
  <si>
    <t>3 Place Baptiste Curial</t>
  </si>
  <si>
    <t>4 Rue Charles De Gaulle</t>
  </si>
  <si>
    <t>Centre Commercial De Jayon</t>
  </si>
  <si>
    <t>109 Rue Du General De Gaulle</t>
  </si>
  <si>
    <t>Route De Lyon</t>
  </si>
  <si>
    <t>3 Place De L Abbe Pierre</t>
  </si>
  <si>
    <t>10 Place Du General De Gaulle</t>
  </si>
  <si>
    <t>13 Rue De L Hotel De Ville</t>
  </si>
  <si>
    <t>21 Rue De L Hotel De Ville</t>
  </si>
  <si>
    <t>20 Avenue Felix Faure</t>
  </si>
  <si>
    <t>20 Boulevard Castellane</t>
  </si>
  <si>
    <t>43 Place Du Mezel</t>
  </si>
  <si>
    <t>108 Grande Rue</t>
  </si>
  <si>
    <t>174 Grande Rue</t>
  </si>
  <si>
    <t>94 Grande Rue</t>
  </si>
  <si>
    <t>26 Grande Rue</t>
  </si>
  <si>
    <t>1 Zone Artisanale Gare</t>
  </si>
  <si>
    <t>103 Place De La Libération</t>
  </si>
  <si>
    <t>2 Rue Des Viollieres</t>
  </si>
  <si>
    <t>74 Route De Brignais</t>
  </si>
  <si>
    <t>Place Esplanade La Mendillonne</t>
  </si>
  <si>
    <t>1 Place Du 8 Mai 1945</t>
  </si>
  <si>
    <t>27, Place Du Marché</t>
  </si>
  <si>
    <t>37 Rue Jean Ligonnet</t>
  </si>
  <si>
    <t>Ccal Carr Les 2 Vallees</t>
  </si>
  <si>
    <t>Zone Industrielle Du Gier</t>
  </si>
  <si>
    <t>39 Route Nationale 6</t>
  </si>
  <si>
    <t>7 Chemin Des Engrives</t>
  </si>
  <si>
    <t>2 Rue De La Gare</t>
  </si>
  <si>
    <t>2 Rue De L Egalite</t>
  </si>
  <si>
    <t>Rue Du 19 Mars 1962</t>
  </si>
  <si>
    <t>37 Boulevard Edouard Herriot</t>
  </si>
  <si>
    <t>42 Pl De L Hot De Vil C Ottina</t>
  </si>
  <si>
    <t>4O Rue Louis Braille</t>
  </si>
  <si>
    <t>54 Rue Henri Marechal</t>
  </si>
  <si>
    <t>1 Route De Lyon</t>
  </si>
  <si>
    <t>40 Grande Rue</t>
  </si>
  <si>
    <t>Place De La Poste</t>
  </si>
  <si>
    <t>5 Rue De Paris</t>
  </si>
  <si>
    <t>61 Place De La Pompe</t>
  </si>
  <si>
    <t>Rue De L Eglise</t>
  </si>
  <si>
    <t>Place Charles De Gaulle</t>
  </si>
  <si>
    <t>Avenue De Corbetta</t>
  </si>
  <si>
    <t>LYON</t>
  </si>
  <si>
    <t>VILLEURBANNE</t>
  </si>
  <si>
    <t>STE FOY LES LYON</t>
  </si>
  <si>
    <t>VAULX EN VELIN</t>
  </si>
  <si>
    <t>BRINDAS</t>
  </si>
  <si>
    <t>ECULLY</t>
  </si>
  <si>
    <t>RILLIEUX LA PAPE</t>
  </si>
  <si>
    <t>DECINES CHARPIEU</t>
  </si>
  <si>
    <t>TASSIN-LA-DEMI-LUNE</t>
  </si>
  <si>
    <t>TASSIN LA DEMI LUNE</t>
  </si>
  <si>
    <t>TARARE</t>
  </si>
  <si>
    <t>ST FONS</t>
  </si>
  <si>
    <t>VENISSIEUX</t>
  </si>
  <si>
    <t>SAIN BEL</t>
  </si>
  <si>
    <t>L ARBRESLE</t>
  </si>
  <si>
    <t>BELLEVILLE</t>
  </si>
  <si>
    <t>ST GENIS LAVAL</t>
  </si>
  <si>
    <t>NEUVILLE SUR SAONE</t>
  </si>
  <si>
    <t>CHARBONNIERES LES BAINS</t>
  </si>
  <si>
    <t>LEGNY</t>
  </si>
  <si>
    <t>FONTAINES SUR SAONE</t>
  </si>
  <si>
    <t>CRAPONNE</t>
  </si>
  <si>
    <t>GREZIEU LA VARENNE</t>
  </si>
  <si>
    <t>CALUIRE ET CUIRE</t>
  </si>
  <si>
    <t>FEYZIN</t>
  </si>
  <si>
    <t>MEYZIEU</t>
  </si>
  <si>
    <t>PUSIGNAN</t>
  </si>
  <si>
    <t>FRANCHEVILLE</t>
  </si>
  <si>
    <t>ST SYMPHORIEN D OZON</t>
  </si>
  <si>
    <t>TERNAY</t>
  </si>
  <si>
    <t>ST DIDIER AU MONT D OR</t>
  </si>
  <si>
    <t>CHESSY</t>
  </si>
  <si>
    <t>CIVRIEUX D AZERGUES</t>
  </si>
  <si>
    <t>CHAZAY D AZERGUES</t>
  </si>
  <si>
    <t>VERNAISON</t>
  </si>
  <si>
    <t>VILLEFRANCHE SUR SAONE</t>
  </si>
  <si>
    <t>Champagne-au-Mont-d'Or</t>
  </si>
  <si>
    <t>BEAUJEU</t>
  </si>
  <si>
    <t>MORNANT</t>
  </si>
  <si>
    <t>ST CYR AU MONT D OR</t>
  </si>
  <si>
    <t>ST ETIENNE DES OULLIERES</t>
  </si>
  <si>
    <t>COURS LA VILLE</t>
  </si>
  <si>
    <t>ANSE</t>
  </si>
  <si>
    <t>BRON</t>
  </si>
  <si>
    <t>SOUCIEU EN JARREST</t>
  </si>
  <si>
    <t>GRIGNY</t>
  </si>
  <si>
    <t>BRIGNAIS</t>
  </si>
  <si>
    <t>IRIGNY</t>
  </si>
  <si>
    <t>AMPLEPUIS</t>
  </si>
  <si>
    <t>SATHONAY CAMP</t>
  </si>
  <si>
    <t>SATHONAY-CAMP</t>
  </si>
  <si>
    <t>ST SYMPHORIEN SUR COISE</t>
  </si>
  <si>
    <t>OULLINS</t>
  </si>
  <si>
    <t>STE FOY L ARGENTIERE</t>
  </si>
  <si>
    <t>LE BOIS D'OINGT</t>
  </si>
  <si>
    <t>CHAPONOST</t>
  </si>
  <si>
    <t>ST GERMAIN AU MONT D OR</t>
  </si>
  <si>
    <t>VAUGNERAY</t>
  </si>
  <si>
    <t>BESSENAY</t>
  </si>
  <si>
    <t>GIVORS</t>
  </si>
  <si>
    <t>SAINT BONNET DE MURE</t>
  </si>
  <si>
    <t>ST BONNET DE MURE</t>
  </si>
  <si>
    <t>GENAY</t>
  </si>
  <si>
    <t>GENAS</t>
  </si>
  <si>
    <t>MIONS</t>
  </si>
  <si>
    <t>ST PRIEST</t>
  </si>
  <si>
    <t>SAINT PRIEST</t>
  </si>
  <si>
    <t>ST MARTIN EN HAUT</t>
  </si>
  <si>
    <t>LAMURE SUR AZERGUES</t>
  </si>
  <si>
    <t>LA TOUR DE SALVAGNY</t>
  </si>
  <si>
    <t>VILLIE MORGON</t>
  </si>
  <si>
    <t>ST LAURENT DE CHAMOUSSET</t>
  </si>
  <si>
    <t>CHAPONNAY</t>
  </si>
  <si>
    <t>CORBAS</t>
  </si>
  <si>
    <t>04 78 23 51 13</t>
  </si>
  <si>
    <t>optique.terreaux@gmail.com</t>
  </si>
  <si>
    <t>optique-lacroix@orange.fr</t>
  </si>
  <si>
    <t>04 78 28 41 70</t>
  </si>
  <si>
    <t>contact@optique-debauge.com</t>
  </si>
  <si>
    <t>04 78 28 69 42</t>
  </si>
  <si>
    <t>optiquebourdeaulyon1@orange.fr</t>
  </si>
  <si>
    <t>contact@clementv.com</t>
  </si>
  <si>
    <t>wegelin@wanadoo.fr</t>
  </si>
  <si>
    <t>04 78 37 81 07</t>
  </si>
  <si>
    <t>contact@optique-bourdeau.com</t>
  </si>
  <si>
    <t>bellecouroptique@orange.fr</t>
  </si>
  <si>
    <t>04 78 37 79 95</t>
  </si>
  <si>
    <t> info@optiqueconfluence.fr</t>
  </si>
  <si>
    <t>04 78 60 16 76</t>
  </si>
  <si>
    <t>bronoptique@wanadoo.fr</t>
  </si>
  <si>
    <t>contact@meyeoptic.com</t>
  </si>
  <si>
    <t>denis.kalfoun@free.fr</t>
  </si>
  <si>
    <t>contact@justinoptic.fr</t>
  </si>
  <si>
    <t>opticollier@gmail.com</t>
  </si>
  <si>
    <t>04 72 04 23 88 </t>
  </si>
  <si>
    <t>contact@actueyes.com</t>
  </si>
  <si>
    <t>04 72 08 95 94</t>
  </si>
  <si>
    <t>contact@reg-art-opticien.fr</t>
  </si>
  <si>
    <t>04 78 30 50 18</t>
  </si>
  <si>
    <t>cartalat.opticiens@riennevaplus.fr</t>
  </si>
  <si>
    <t>04 78 30 77 42</t>
  </si>
  <si>
    <t>co.henon1@orange.fr</t>
  </si>
  <si>
    <t>04 78 29 62 72</t>
  </si>
  <si>
    <t>optique.maureau@orange.fr</t>
  </si>
  <si>
    <t>04 78 25 14 98</t>
  </si>
  <si>
    <t>04 78 03 70 98</t>
  </si>
  <si>
    <t>laplaineoptique@gmail.com</t>
  </si>
  <si>
    <t>69005@clementv.com</t>
  </si>
  <si>
    <t>04 78 52 58 94</t>
  </si>
  <si>
    <t>freiss.opticiens@riennevaplus.fr</t>
  </si>
  <si>
    <t>okialioptics@hotmail.fr</t>
  </si>
  <si>
    <t>04 78 52 59 02</t>
  </si>
  <si>
    <t>coteoptique.chabanon@orange.fr</t>
  </si>
  <si>
    <t>04 37 47 24 54</t>
  </si>
  <si>
    <t>bourdeaulyon@wanadoo.fr</t>
  </si>
  <si>
    <t>04 78 26 72 53</t>
  </si>
  <si>
    <t>co.saxe@orange.fr</t>
  </si>
  <si>
    <t>laurent@chagrot.com</t>
  </si>
  <si>
    <t>denis.chazaux@free.fr</t>
  </si>
  <si>
    <t>gregory@lopticiengerland.fr</t>
  </si>
  <si>
    <t>optique.galerie@wanadoo.fr</t>
  </si>
  <si>
    <t>04 78 72 23 71</t>
  </si>
  <si>
    <t>optique.vue.de.quartier@orange.fr</t>
  </si>
  <si>
    <t>04 78 00 23 58</t>
  </si>
  <si>
    <t>optiqueducret@orange.fr </t>
  </si>
  <si>
    <t>04 78 92 91 74</t>
  </si>
  <si>
    <t>co.villeurbanne@orange.fr</t>
  </si>
  <si>
    <t>04 78 16 98 27</t>
  </si>
  <si>
    <t>optiquebretagne@free.fr</t>
  </si>
  <si>
    <t>optique.isern@wanadoo.fr</t>
  </si>
  <si>
    <t>04 78 34 15 12</t>
  </si>
  <si>
    <t>optique.poignant@orange.fr</t>
  </si>
  <si>
    <t>tassin@notreopticien.fr</t>
  </si>
  <si>
    <t>04 74 05 00 00</t>
  </si>
  <si>
    <t>04 78 76 85 97</t>
  </si>
  <si>
    <t>pressence@vision-unik.com</t>
  </si>
  <si>
    <t>toutouie@hotmail.fr</t>
  </si>
  <si>
    <t>04 74 06 41 94</t>
  </si>
  <si>
    <t>kreanaissance@orange.fr</t>
  </si>
  <si>
    <t>creaoptic@gmail.com</t>
  </si>
  <si>
    <t>04 72 42 09 32</t>
  </si>
  <si>
    <t>opticpt@orange.fr</t>
  </si>
  <si>
    <t>04 78 57 15 52</t>
  </si>
  <si>
    <t>poignantcraponne@alicepro.fr</t>
  </si>
  <si>
    <t>vues@wanadoo.fr</t>
  </si>
  <si>
    <t>04 78 57 38 19</t>
  </si>
  <si>
    <t>contact@lamy-opticien.net</t>
  </si>
  <si>
    <t>contactcaluire2@optical-premium.fr</t>
  </si>
  <si>
    <t>optique.durenne@aliceadsl.fr</t>
  </si>
  <si>
    <t>04 72 93 94 84</t>
  </si>
  <si>
    <t>co.meyzieu@orange.fr</t>
  </si>
  <si>
    <t>lunetteriedechessy@gmail.com</t>
  </si>
  <si>
    <t>mathieu.opticien.vernaison@wanadoo.fr</t>
  </si>
  <si>
    <t>04 72 17 81 14</t>
  </si>
  <si>
    <t>domitille.panis@sfr.fr</t>
  </si>
  <si>
    <t>04 72 37 68 24</t>
  </si>
  <si>
    <t>bron@vision-unik.com</t>
  </si>
  <si>
    <t>04 78 26 71 39</t>
  </si>
  <si>
    <t>baulieuxoptique@wanadoo.fr</t>
  </si>
  <si>
    <t>id.opticiens@orange.fr</t>
  </si>
  <si>
    <t>opticsathonay@hotmail.fr</t>
  </si>
  <si>
    <t>04 78 29 34 01</t>
  </si>
  <si>
    <t>co.sat@orange.fr</t>
  </si>
  <si>
    <t>optiquebo@wanadoo.fr</t>
  </si>
  <si>
    <t>bmangonoptic@free.fr</t>
  </si>
  <si>
    <t>optik.genay@hotmail.fr</t>
  </si>
  <si>
    <t>04 72 28 86 14 </t>
  </si>
  <si>
    <t>co.saintpriest@orange.fr</t>
  </si>
  <si>
    <t>contact@vue-dailleurs.fr</t>
  </si>
  <si>
    <t>09 50 24 17 35</t>
  </si>
  <si>
    <t>NAGABBO SA</t>
  </si>
  <si>
    <t>AU VIEUX CAMPEUR</t>
  </si>
  <si>
    <t>CARRE DE L' OPTIQUE 26</t>
  </si>
  <si>
    <t>IDEAL OPTIQUE</t>
  </si>
  <si>
    <t>DEBAUGE SARL</t>
  </si>
  <si>
    <t>CARRE DE L' OPTIQUE 25</t>
  </si>
  <si>
    <t>N2F GROUP  - OPTICAL PREMIUM</t>
  </si>
  <si>
    <t>Centre Ccial Confluence</t>
  </si>
  <si>
    <t>70 Cours de la liberté</t>
  </si>
  <si>
    <t>130 b Rue de La Part Dieu</t>
  </si>
  <si>
    <t>22 Rue de Bonnel</t>
  </si>
  <si>
    <t>161 Boulevard De La Croix Rousse</t>
  </si>
  <si>
    <t>100 Cours Gambetta</t>
  </si>
  <si>
    <t>CCR Caluire 2</t>
  </si>
  <si>
    <t>10 chemin Jean Petit</t>
  </si>
  <si>
    <t>13 Rue Emile Zola</t>
  </si>
  <si>
    <t>855 Rue Nationale - BP 453</t>
  </si>
  <si>
    <t>LYON 02</t>
  </si>
  <si>
    <t>CALUIRE</t>
  </si>
  <si>
    <t>caroline.rigondet@gmail.com</t>
  </si>
  <si>
    <t>lunette.lyon@auvieuxcampeur.fr</t>
  </si>
  <si>
    <t>espacedevue@gmail.com</t>
  </si>
  <si>
    <t>jerome.tondeur@optiquetondeur.com</t>
  </si>
  <si>
    <t>CHAUSSET OPTICIENS</t>
  </si>
  <si>
    <t>KLS LUNETTES</t>
  </si>
  <si>
    <t>OSIRIS D. CHAZAUX</t>
  </si>
  <si>
    <t>GENERATION OPTIQUE</t>
  </si>
  <si>
    <t>MARTIN OPTIQUE</t>
  </si>
  <si>
    <t>OPTIQUE NIKITINE</t>
  </si>
  <si>
    <t>STE OYA</t>
  </si>
  <si>
    <t>FRANCHEVILLE OPTIQUE</t>
  </si>
  <si>
    <t>I.D OPTIQUE</t>
  </si>
  <si>
    <t>ALPS OPTIQUE</t>
  </si>
  <si>
    <t>238 Rue Paul Bert</t>
  </si>
  <si>
    <t>57 cours Franklin Roosevelt</t>
  </si>
  <si>
    <t>38 Cours Gambetta</t>
  </si>
  <si>
    <t>50 Cours Emile Zola</t>
  </si>
  <si>
    <t>22 avenue de l'Europe</t>
  </si>
  <si>
    <t>5 Rue Benoît Launay</t>
  </si>
  <si>
    <t>124 Place Am Perrin</t>
  </si>
  <si>
    <t>21 Rue Hôtel De Ville</t>
  </si>
  <si>
    <t>10 Place Général De Gaulle</t>
  </si>
  <si>
    <t>9 Rue Pasteur</t>
  </si>
  <si>
    <t>104 rue du Président E. Herriot</t>
  </si>
  <si>
    <t>LYON 06</t>
  </si>
  <si>
    <t>RILLEUX LA PAPE</t>
  </si>
  <si>
    <t>MON OPTICIEN</t>
  </si>
  <si>
    <t>C B O PLEIN LES YEUX</t>
  </si>
  <si>
    <t>OPTIQUE C F PLUS - LUNETTERIE MICHELET</t>
  </si>
  <si>
    <t>CENTRE OPTIQUE FILIERIS</t>
  </si>
  <si>
    <t>ARBEZ OPTICIENS</t>
  </si>
  <si>
    <t>RENAISON OPTIQUE</t>
  </si>
  <si>
    <t>DU JAMAIS VU - RC OPTIQUE</t>
  </si>
  <si>
    <t>FOREZ OPTIQUE</t>
  </si>
  <si>
    <t>OPTIQUE DU VIADUC</t>
  </si>
  <si>
    <t>LES LUNETTES DE DELPHINE</t>
  </si>
  <si>
    <t>OPTIQUE SAINT GENEST</t>
  </si>
  <si>
    <t>CONRAD OPTIQUE</t>
  </si>
  <si>
    <t>OPTIQUE BOURDEAU - ROCHETTE LYON 1</t>
  </si>
  <si>
    <t>OPTIQUE BOURDEAU - LYON 2</t>
  </si>
  <si>
    <t>CONCEPT OPTIQUE - LYON 4</t>
  </si>
  <si>
    <t>OPTIQUE BOURDEAU - LYON 6</t>
  </si>
  <si>
    <t>CONCEPT OPTIQUE - LYON 6</t>
  </si>
  <si>
    <t>GUMII OPTICIEN</t>
  </si>
  <si>
    <t>CONCEPT OPTIQUE - VILLEURBANNE</t>
  </si>
  <si>
    <t>PATRICK SANDERS OPTICIEN</t>
  </si>
  <si>
    <t>SPENGLER OPTIQUE</t>
  </si>
  <si>
    <t>VISION UNIK - VÉNISSIEUX</t>
  </si>
  <si>
    <t>OPTIQUE BOURDEAU - PONT TARRETS</t>
  </si>
  <si>
    <t>CONCEPT OPTIQUE - MEYZIEU</t>
  </si>
  <si>
    <t>LUNETTERIE DE CHESSY - HANI ALEXANDRE</t>
  </si>
  <si>
    <t>JULIEN OPTIQUE</t>
  </si>
  <si>
    <t>VISION UNIK - BRON</t>
  </si>
  <si>
    <t>CONCEPT OPTIQUE - SATHONAY - CAMP</t>
  </si>
  <si>
    <t>CERISE SUR LA LUNETTE</t>
  </si>
  <si>
    <t>CONCEPT OPTIQUE - SAINT PRIEST</t>
  </si>
  <si>
    <t>ETS R. ET J. TONDEUR</t>
  </si>
  <si>
    <t>RENE HERRY EURL</t>
  </si>
  <si>
    <t>Charles</t>
  </si>
  <si>
    <t>GAUDILLIERE</t>
  </si>
  <si>
    <t>Oliver</t>
  </si>
  <si>
    <t>GAUDET</t>
  </si>
  <si>
    <t>Clément</t>
  </si>
  <si>
    <t>VIEILLY</t>
  </si>
  <si>
    <t>Alexandre</t>
  </si>
  <si>
    <t>CATON</t>
  </si>
  <si>
    <t>Jean-Louis</t>
  </si>
  <si>
    <t>CIRGUES</t>
  </si>
  <si>
    <t>Lévy</t>
  </si>
  <si>
    <t>ZEKRI</t>
  </si>
  <si>
    <t>Justine</t>
  </si>
  <si>
    <t>RICHARD</t>
  </si>
  <si>
    <t>Karim</t>
  </si>
  <si>
    <t>KHOUIDER</t>
  </si>
  <si>
    <t>Joseph</t>
  </si>
  <si>
    <t>COHEN</t>
  </si>
  <si>
    <t>Aurélie</t>
  </si>
  <si>
    <t xml:space="preserve">Ophelia </t>
  </si>
  <si>
    <t>BARBEY DAIME</t>
  </si>
  <si>
    <t xml:space="preserve">François </t>
  </si>
  <si>
    <t>CAPELLE</t>
  </si>
  <si>
    <t>Celine</t>
  </si>
  <si>
    <t>ROY</t>
  </si>
  <si>
    <t xml:space="preserve">Clement </t>
  </si>
  <si>
    <t>Laurent</t>
  </si>
  <si>
    <t>PROST-BOUCLE</t>
  </si>
  <si>
    <t>Florence</t>
  </si>
  <si>
    <t xml:space="preserve"> GUYAUD</t>
  </si>
  <si>
    <t>Jérémi</t>
  </si>
  <si>
    <t>DRAY</t>
  </si>
  <si>
    <t xml:space="preserve">Catherine </t>
  </si>
  <si>
    <t>ABRAHAM</t>
  </si>
  <si>
    <t>Magali</t>
  </si>
  <si>
    <t>MARCEL</t>
  </si>
  <si>
    <t>Virginie</t>
  </si>
  <si>
    <t>VERNILLET</t>
  </si>
  <si>
    <t>Jean-Gaël</t>
  </si>
  <si>
    <t>BRETAGNE</t>
  </si>
  <si>
    <t>Gilles</t>
  </si>
  <si>
    <t>MOLLIERE</t>
  </si>
  <si>
    <t>Jean-Baptiste</t>
  </si>
  <si>
    <t>CHALUMET</t>
  </si>
  <si>
    <t>Bernard</t>
  </si>
  <si>
    <t>GIRAUD</t>
  </si>
  <si>
    <t>Elodie</t>
  </si>
  <si>
    <t>TATU</t>
  </si>
  <si>
    <t>Frédéric</t>
  </si>
  <si>
    <t>GAVOILLE</t>
  </si>
  <si>
    <t>Gabriel</t>
  </si>
  <si>
    <t>JUBRAN</t>
  </si>
  <si>
    <t>Alexis</t>
  </si>
  <si>
    <t>NOHARET</t>
  </si>
  <si>
    <t>Christine</t>
  </si>
  <si>
    <t>REPELLIN</t>
  </si>
  <si>
    <t>Vanessa</t>
  </si>
  <si>
    <t>NICOLAI</t>
  </si>
  <si>
    <t>Nicolas</t>
  </si>
  <si>
    <t>SOLELHAC</t>
  </si>
  <si>
    <t>Eric</t>
  </si>
  <si>
    <t>LEVE</t>
  </si>
  <si>
    <t>Hervé</t>
  </si>
  <si>
    <t>GIMET</t>
  </si>
  <si>
    <t>HÄNI</t>
  </si>
  <si>
    <t>Olivier</t>
  </si>
  <si>
    <t>GONZALEZ</t>
  </si>
  <si>
    <t>HANI</t>
  </si>
  <si>
    <t>Julien</t>
  </si>
  <si>
    <t>BENGUIGUI</t>
  </si>
  <si>
    <t>BAUDET</t>
  </si>
  <si>
    <t>Loïc</t>
  </si>
  <si>
    <t>PAGE</t>
  </si>
  <si>
    <t>Pascal</t>
  </si>
  <si>
    <t>NIEMERICH</t>
  </si>
  <si>
    <t>Emmanuel</t>
  </si>
  <si>
    <t>MORAND</t>
  </si>
  <si>
    <t>Vincent</t>
  </si>
  <si>
    <t>RAVEL</t>
  </si>
  <si>
    <t>RIGONDET</t>
  </si>
  <si>
    <t>Marc</t>
  </si>
  <si>
    <t>LE BIHAN</t>
  </si>
  <si>
    <t>DEMETZ</t>
  </si>
  <si>
    <t>Benjamin</t>
  </si>
  <si>
    <t>BONOT</t>
  </si>
  <si>
    <t>Thierry</t>
  </si>
  <si>
    <t>CAILLAT</t>
  </si>
  <si>
    <t>Didier</t>
  </si>
  <si>
    <t>LAMARCHE</t>
  </si>
  <si>
    <t>Frédéric Mag1</t>
  </si>
  <si>
    <t>SEYVE</t>
  </si>
  <si>
    <t>Jérôme</t>
  </si>
  <si>
    <t>Sebastien</t>
  </si>
  <si>
    <t>MOUILLESEAUX</t>
  </si>
  <si>
    <t>Martine</t>
  </si>
  <si>
    <t>PATRIS</t>
  </si>
  <si>
    <t>CHAUSSET</t>
  </si>
  <si>
    <t>Servane</t>
  </si>
  <si>
    <t>TEISSEIRE</t>
  </si>
  <si>
    <t>Denis</t>
  </si>
  <si>
    <t>CHAZAUX</t>
  </si>
  <si>
    <t>René</t>
  </si>
  <si>
    <t>HERRY</t>
  </si>
  <si>
    <t>DESCHAMPS</t>
  </si>
  <si>
    <t>Raphaël</t>
  </si>
  <si>
    <t>BENZAKIN</t>
  </si>
  <si>
    <t>Pierre</t>
  </si>
  <si>
    <t>MARTIN</t>
  </si>
  <si>
    <t>Jean</t>
  </si>
  <si>
    <t>PHUTTHAVONG</t>
  </si>
  <si>
    <t>EYMAR</t>
  </si>
  <si>
    <t>BROSSETTE</t>
  </si>
  <si>
    <t>Nadia</t>
  </si>
  <si>
    <t>ALIBAY</t>
  </si>
  <si>
    <t>Sophie</t>
  </si>
  <si>
    <t>LAMY</t>
  </si>
  <si>
    <t>Isabelle</t>
  </si>
  <si>
    <t>JACQUET</t>
  </si>
  <si>
    <t>Lorris</t>
  </si>
  <si>
    <t>PROIETTO</t>
  </si>
  <si>
    <t>MON LUNETIER</t>
  </si>
  <si>
    <t>OSIRIS</t>
  </si>
  <si>
    <t>CARRE D'OPTICIENS</t>
  </si>
  <si>
    <t>VISION DESIGN</t>
  </si>
  <si>
    <t>EYE LOVE OPTIQUE</t>
  </si>
  <si>
    <t>I&amp;D OPTICIENS</t>
  </si>
  <si>
    <t>OPTICAL DISCOUNT</t>
  </si>
  <si>
    <t>OPTICIENS KRYS LA MONTAT</t>
  </si>
  <si>
    <t>OPTICIENS KRYS WILSON</t>
  </si>
  <si>
    <t>OPTICIENS KRYS ANATOLE France</t>
  </si>
  <si>
    <t>LISSAC FRERES ST ETIENNE</t>
  </si>
  <si>
    <t>LYNX OPTIQUE ST ETIENNE</t>
  </si>
  <si>
    <t>OPTIC 2000 ST ETIENNE</t>
  </si>
  <si>
    <t>OPTICAL CENTER ST ETIENNE</t>
  </si>
  <si>
    <t>LES OPTICIENS MUTUALISTES ST ETIENNE</t>
  </si>
  <si>
    <t>ALAIN AFFLELOU ST ETIENNE</t>
  </si>
  <si>
    <t>GRAND OPTICAL ST ETIENNE</t>
  </si>
  <si>
    <t>LA GENERALE D'OPTIQUE ST ETIENNE</t>
  </si>
  <si>
    <t>OPTICAL CENTER ROCHETTE</t>
  </si>
  <si>
    <t>ATOL FEURS</t>
  </si>
  <si>
    <t>ATOL FRAPPA</t>
  </si>
  <si>
    <t>ATOL GAMBETTA</t>
  </si>
  <si>
    <t>ATOL ST ETIENNE</t>
  </si>
  <si>
    <t>ATOL BELLEVILLE</t>
  </si>
  <si>
    <t>GENERALE D'OPTIQUE ST ETIENNE</t>
  </si>
  <si>
    <t>OPTICEO FEURS</t>
  </si>
  <si>
    <t>OPTIC 2000 FEURS</t>
  </si>
  <si>
    <t>GENERALE D'OPTIQUE LA RICAMARIE</t>
  </si>
  <si>
    <t>OPTICEO ANDREZIEUX</t>
  </si>
  <si>
    <t>FUTUROPTIC MABLY</t>
  </si>
  <si>
    <t>Boulevard d'Astree</t>
  </si>
  <si>
    <t>CENTRAL OPTIC ST JUST</t>
  </si>
  <si>
    <t>CENTRAL OPTIC NOIRETABLE</t>
  </si>
  <si>
    <t>NOTRE OPTICIEN TASSIN</t>
  </si>
  <si>
    <t>OPTICAL CENTER TARARE</t>
  </si>
  <si>
    <t>NOTRE OPTICIEN CHAPONNAY</t>
  </si>
  <si>
    <t>VISUAL CONCEPT VILLEURBANNE</t>
  </si>
  <si>
    <t>VGS OPTIQUE BRAILLE</t>
  </si>
  <si>
    <t>VGS OPTIQUE PEISSEL</t>
  </si>
  <si>
    <t>Titre</t>
  </si>
  <si>
    <t>Frédéric Juppet</t>
  </si>
  <si>
    <t>Damien Briatte</t>
  </si>
  <si>
    <t>Charles GAUDILLIERE</t>
  </si>
  <si>
    <t>Remarques</t>
  </si>
  <si>
    <t>Oliver GAUDET</t>
  </si>
  <si>
    <t>Appel</t>
  </si>
  <si>
    <t>Prospect bloqué</t>
  </si>
  <si>
    <t>raccroché au nez</t>
  </si>
  <si>
    <t>venir le 23/03 matin</t>
  </si>
  <si>
    <t>Absent</t>
  </si>
  <si>
    <t>Prospect n'existe plus</t>
  </si>
  <si>
    <t>en liquidation judiciaire</t>
  </si>
  <si>
    <t>OPTIQUE DEBAUGE</t>
  </si>
  <si>
    <t>Marc LE BIHAN</t>
  </si>
  <si>
    <t>Samuel</t>
  </si>
  <si>
    <t xml:space="preserve">Samuel </t>
  </si>
  <si>
    <t>Rappeler Samuel</t>
  </si>
  <si>
    <t>Rappeler</t>
  </si>
  <si>
    <t>Mauvais interlocuteur</t>
  </si>
  <si>
    <t>Mail de présentation envoyé</t>
  </si>
  <si>
    <t>Magasin fermé</t>
  </si>
  <si>
    <t>Aurélie CARTALAT</t>
  </si>
  <si>
    <t>Ne souhaite pas prendre de nouvelles marques.
Elle ne veut pas prendre de RDV, mais je passerai quand même mardi.</t>
  </si>
  <si>
    <t>Site web</t>
  </si>
  <si>
    <t/>
  </si>
  <si>
    <t>www.optique-du-serpent.com/</t>
  </si>
  <si>
    <t>www.clementv.com/</t>
  </si>
  <si>
    <t>www.optiqueconfluence.fr/</t>
  </si>
  <si>
    <t>www.justinoptic.fr/</t>
  </si>
  <si>
    <t>www.actueyes.com/fr/magasins.php</t>
  </si>
  <si>
    <t>www.riennevaplus.fr/opticiens-design/lyon-cartalat-opticiens/</t>
  </si>
  <si>
    <t>www.concept-optique.com/?nav=5&amp;fiche=20</t>
  </si>
  <si>
    <t>www.optique-champvert.fr/</t>
  </si>
  <si>
    <t>www.la-plaine-optique.fr/</t>
  </si>
  <si>
    <t>www.riennevaplus.fr/opticiens-design/lyon-freiss-opticiens/</t>
  </si>
  <si>
    <t>www.concept-optique.com/?nav=5&amp;fiche=21</t>
  </si>
  <si>
    <t>www.lopticiengerland.fr/#accueil.a</t>
  </si>
  <si>
    <t>www.optiqueducret.com/</t>
  </si>
  <si>
    <t>www.concept-optique.com/?nav=5&amp;fiche=32</t>
  </si>
  <si>
    <t>www.lamy-opticien.net</t>
  </si>
  <si>
    <t>www.concept-optique.com/?nav=5&amp;fiche=23</t>
  </si>
  <si>
    <t>www.concept-optique.com/?nav=5&amp;fiche=25</t>
  </si>
  <si>
    <t>www.concept-optique.com/?nav=5&amp;fiche=24</t>
  </si>
  <si>
    <t>www.optique-terreaux.com/</t>
  </si>
  <si>
    <t>www.optiquelacroix-lyoncroixrousse.monopticien.com</t>
  </si>
  <si>
    <t>www.bourdeauoptique.com/magasin/optique-bourdeau-rochette</t>
  </si>
  <si>
    <t>BOURDEAU</t>
  </si>
  <si>
    <t>www.bourdeauoptique.com/magasin/optique-bourdeau-lyon-2</t>
  </si>
  <si>
    <t>www.bourdeauoptique.com/magasin/optique-bourdeau-lyon-3</t>
  </si>
  <si>
    <t>ACTUEYES</t>
  </si>
  <si>
    <t>www.optiquemaureau-lyoncroixrousse.monopticien.com/</t>
  </si>
  <si>
    <t>www.optique-lacassagne.fr/</t>
  </si>
  <si>
    <t>www.facebook.com/reg.art.opticien</t>
  </si>
  <si>
    <t>RIEN NE VA PLUS</t>
  </si>
  <si>
    <t>www.bourdeauoptique.com/magasin/optique-bourdeau-lyon-6</t>
  </si>
  <si>
    <t>www.optiquejeanmace.com/</t>
  </si>
  <si>
    <t>www.bourdeauoptique.com/magasin/optique-poignant</t>
  </si>
  <si>
    <t>www.bourdeauoptique.com/magasin/optique-bourdeau-ponts-tarrets</t>
  </si>
  <si>
    <t>www.bourdeauoptique.com/magasin/optique-bourdeau-craponne</t>
  </si>
  <si>
    <t>www.visionunik.fr/</t>
  </si>
  <si>
    <t>www.bourdeauoptique.com/magasin/optique-bourdeau-bron</t>
  </si>
  <si>
    <t>www.optiquebenat-lyon.monopticien.com/</t>
  </si>
  <si>
    <t>www.optiquegalimard-lyon.monopticien.com/</t>
  </si>
  <si>
    <t>www.collin-opticien.fr/</t>
  </si>
  <si>
    <t>34 Avenue de l'hippodrome</t>
  </si>
  <si>
    <t>OPTIQUE BOURDEAU - PONTS TARRETS</t>
  </si>
  <si>
    <t>Dpt</t>
  </si>
  <si>
    <t>04 72 41 76 25</t>
  </si>
  <si>
    <t>Double clic pour insertion</t>
  </si>
  <si>
    <t>Regroupement</t>
  </si>
  <si>
    <t>Lieu adresse</t>
  </si>
  <si>
    <t>Indirect</t>
  </si>
  <si>
    <t>Resultat action</t>
  </si>
  <si>
    <t>Etape commerciale</t>
  </si>
  <si>
    <t>0c- N'existe plus</t>
  </si>
  <si>
    <t>0477435958</t>
  </si>
  <si>
    <t>0477938337</t>
  </si>
  <si>
    <t>0477324308</t>
  </si>
  <si>
    <t>04 77 39 29 90</t>
  </si>
  <si>
    <t>04 77 53 74 90</t>
  </si>
  <si>
    <t>04 77 41 69 74</t>
  </si>
  <si>
    <t>04 77 56 15 95</t>
  </si>
  <si>
    <t>04 78 28 43 69</t>
  </si>
  <si>
    <t>04 78 29 28 07</t>
  </si>
  <si>
    <t>04 78 37 60 97</t>
  </si>
  <si>
    <t>04 72 15 75 75</t>
  </si>
  <si>
    <t>04 72 77 90 10</t>
  </si>
  <si>
    <t>04 78 28 28 69</t>
  </si>
  <si>
    <t>04 72 77 56 18</t>
  </si>
  <si>
    <t>09 63 42 87 31</t>
  </si>
  <si>
    <t>04 78 37 07 05</t>
  </si>
  <si>
    <t>04 78 42 18 23</t>
  </si>
  <si>
    <t>04 78 37 47 72</t>
  </si>
  <si>
    <t>04 78 59 25 09</t>
  </si>
  <si>
    <t>04 72 31 61 61</t>
  </si>
  <si>
    <t>04 78 38 07 94</t>
  </si>
  <si>
    <t>0478050477</t>
  </si>
  <si>
    <t>0979552368</t>
  </si>
  <si>
    <t>0478377003</t>
  </si>
  <si>
    <t>0478604364</t>
  </si>
  <si>
    <t>0478603874</t>
  </si>
  <si>
    <t>0478544668</t>
  </si>
  <si>
    <t>0478607277</t>
  </si>
  <si>
    <t>0437910443</t>
  </si>
  <si>
    <t>0478183092</t>
  </si>
  <si>
    <t>0478534261</t>
  </si>
  <si>
    <t>0478534109</t>
  </si>
  <si>
    <t>0472122069</t>
  </si>
  <si>
    <t>0472330067</t>
  </si>
  <si>
    <t>0478185162</t>
  </si>
  <si>
    <t>0426188584</t>
  </si>
  <si>
    <t>0980467665</t>
  </si>
  <si>
    <t>0472337263</t>
  </si>
  <si>
    <t>0478183448</t>
  </si>
  <si>
    <t>0472608403</t>
  </si>
  <si>
    <t>0472042388</t>
  </si>
  <si>
    <t>0478281344</t>
  </si>
  <si>
    <t>0986497841</t>
  </si>
  <si>
    <t>0950535717</t>
  </si>
  <si>
    <t>0478256827</t>
  </si>
  <si>
    <t>0437410861</t>
  </si>
  <si>
    <t>0478364477</t>
  </si>
  <si>
    <t>0478248296</t>
  </si>
  <si>
    <t>0983752670</t>
  </si>
  <si>
    <t>0478248353</t>
  </si>
  <si>
    <t>0478266795</t>
  </si>
  <si>
    <t>0437243731</t>
  </si>
  <si>
    <t>0478243393</t>
  </si>
  <si>
    <t>0478526222</t>
  </si>
  <si>
    <t>0478267253</t>
  </si>
  <si>
    <t>0437240777</t>
  </si>
  <si>
    <t>0437454816</t>
  </si>
  <si>
    <t>0478893104</t>
  </si>
  <si>
    <t>0472375439</t>
  </si>
  <si>
    <t>0478890404</t>
  </si>
  <si>
    <t>0472742540</t>
  </si>
  <si>
    <t>0472713457</t>
  </si>
  <si>
    <t>0437286710</t>
  </si>
  <si>
    <t>0478585877</t>
  </si>
  <si>
    <t>0478611346</t>
  </si>
  <si>
    <t>0472714145</t>
  </si>
  <si>
    <t>0472713925</t>
  </si>
  <si>
    <t>0437667408</t>
  </si>
  <si>
    <t>0478729366</t>
  </si>
  <si>
    <t>0478691896</t>
  </si>
  <si>
    <t>0478742443</t>
  </si>
  <si>
    <t>0478003377</t>
  </si>
  <si>
    <t>0478746056</t>
  </si>
  <si>
    <t>0478008542</t>
  </si>
  <si>
    <t>0437644730</t>
  </si>
  <si>
    <t>0478837057</t>
  </si>
  <si>
    <t>0478641991</t>
  </si>
  <si>
    <t>0478431287</t>
  </si>
  <si>
    <t>0437580909</t>
  </si>
  <si>
    <t>0478835202</t>
  </si>
  <si>
    <t>0478472924</t>
  </si>
  <si>
    <t>0983003441</t>
  </si>
  <si>
    <t>0478680892</t>
  </si>
  <si>
    <t>0478891575</t>
  </si>
  <si>
    <t>0437430621</t>
  </si>
  <si>
    <t>0478601728</t>
  </si>
  <si>
    <t>0478848596</t>
  </si>
  <si>
    <t>0478547600</t>
  </si>
  <si>
    <t>0478240063</t>
  </si>
  <si>
    <t>0478898708</t>
  </si>
  <si>
    <t>0478857140</t>
  </si>
  <si>
    <t>0478540410</t>
  </si>
  <si>
    <t>0472346831</t>
  </si>
  <si>
    <t>0478259657</t>
  </si>
  <si>
    <t>0478592838</t>
  </si>
  <si>
    <t>0472040108</t>
  </si>
  <si>
    <t>0472041822</t>
  </si>
  <si>
    <t>0472043542</t>
  </si>
  <si>
    <t>0478332796</t>
  </si>
  <si>
    <t>0478332328</t>
  </si>
  <si>
    <t>0478648742</t>
  </si>
  <si>
    <t>0478333334</t>
  </si>
  <si>
    <t>0478888683</t>
  </si>
  <si>
    <t>0478970120</t>
  </si>
  <si>
    <t>0478492800</t>
  </si>
  <si>
    <t>0472020337</t>
  </si>
  <si>
    <t>0478494142</t>
  </si>
  <si>
    <t>0478497114</t>
  </si>
  <si>
    <t>0478341962</t>
  </si>
  <si>
    <t>0478344649</t>
  </si>
  <si>
    <t>0478342967</t>
  </si>
  <si>
    <t>0478341512</t>
  </si>
  <si>
    <t>0472387255</t>
  </si>
  <si>
    <t>0474630214</t>
  </si>
  <si>
    <t>0474632100</t>
  </si>
  <si>
    <t>0474635118</t>
  </si>
  <si>
    <t>0474635966</t>
  </si>
  <si>
    <t>0478702276</t>
  </si>
  <si>
    <t>0478709404</t>
  </si>
  <si>
    <t>0478709542</t>
  </si>
  <si>
    <t>0472506249</t>
  </si>
  <si>
    <t>0472515467</t>
  </si>
  <si>
    <t>0478701440</t>
  </si>
  <si>
    <t>0472216762</t>
  </si>
  <si>
    <t>0474012687</t>
  </si>
  <si>
    <t>0472291932</t>
  </si>
  <si>
    <t>0474729063</t>
  </si>
  <si>
    <t>0474663287</t>
  </si>
  <si>
    <t>0474025893</t>
  </si>
  <si>
    <t>0474064194</t>
  </si>
  <si>
    <t>0474691276</t>
  </si>
  <si>
    <t>0478561059</t>
  </si>
  <si>
    <t>0478913277</t>
  </si>
  <si>
    <t>0478916459</t>
  </si>
  <si>
    <t>0478912888</t>
  </si>
  <si>
    <t>0478576692</t>
  </si>
  <si>
    <t>0478221439</t>
  </si>
  <si>
    <t>0478573819</t>
  </si>
  <si>
    <t>0437226743</t>
  </si>
  <si>
    <t>0478570266</t>
  </si>
  <si>
    <t>0437220247</t>
  </si>
  <si>
    <t>0478517830</t>
  </si>
  <si>
    <t>0482315416</t>
  </si>
  <si>
    <t>0478080671</t>
  </si>
  <si>
    <t>0478083444</t>
  </si>
  <si>
    <t>0478086719</t>
  </si>
  <si>
    <t>0478673379</t>
  </si>
  <si>
    <t>0478314495</t>
  </si>
  <si>
    <t>0478496662</t>
  </si>
  <si>
    <t>0472027677</t>
  </si>
  <si>
    <t>0478320396</t>
  </si>
  <si>
    <t>0967479236</t>
  </si>
  <si>
    <t>0472850101</t>
  </si>
  <si>
    <t>0478595260</t>
  </si>
  <si>
    <t>0478021359</t>
  </si>
  <si>
    <t>0472497133</t>
  </si>
  <si>
    <t>0478356484</t>
  </si>
  <si>
    <t>0472544056</t>
  </si>
  <si>
    <t>0474725185</t>
  </si>
  <si>
    <t>0478431830</t>
  </si>
  <si>
    <t>0472546105</t>
  </si>
  <si>
    <t>0964064017</t>
  </si>
  <si>
    <t>0478463727</t>
  </si>
  <si>
    <t>0474034837</t>
  </si>
  <si>
    <t>0474651005</t>
  </si>
  <si>
    <t>0474623396</t>
  </si>
  <si>
    <t>0474688479</t>
  </si>
  <si>
    <t>0474683873</t>
  </si>
  <si>
    <t>0474094560</t>
  </si>
  <si>
    <t>0474048959</t>
  </si>
  <si>
    <t>0478449004</t>
  </si>
  <si>
    <t>0478197673</t>
  </si>
  <si>
    <t>0478438770</t>
  </si>
  <si>
    <t>0474033240</t>
  </si>
  <si>
    <t>0474642287</t>
  </si>
  <si>
    <t>0474602940</t>
  </si>
  <si>
    <t>0472374653</t>
  </si>
  <si>
    <t>0975657196</t>
  </si>
  <si>
    <t>0478240731</t>
  </si>
  <si>
    <t>0472310145</t>
  </si>
  <si>
    <t>0478739141</t>
  </si>
  <si>
    <t>0478054688</t>
  </si>
  <si>
    <t>0478051132</t>
  </si>
  <si>
    <t>0478463544</t>
  </si>
  <si>
    <t>0474893301</t>
  </si>
  <si>
    <t>0474891258</t>
  </si>
  <si>
    <t>0975611277</t>
  </si>
  <si>
    <t>0478912390</t>
  </si>
  <si>
    <t>0478445304</t>
  </si>
  <si>
    <t>0478518361</t>
  </si>
  <si>
    <t>0478500739</t>
  </si>
  <si>
    <t>0472390064</t>
  </si>
  <si>
    <t>0979573507</t>
  </si>
  <si>
    <t>0472420932</t>
  </si>
  <si>
    <t>0474718801</t>
  </si>
  <si>
    <t>0478451312</t>
  </si>
  <si>
    <t>0472670888</t>
  </si>
  <si>
    <t>0478085199</t>
  </si>
  <si>
    <t>0478451841</t>
  </si>
  <si>
    <t>0478435556</t>
  </si>
  <si>
    <t>0478731008</t>
  </si>
  <si>
    <t>0472242231</t>
  </si>
  <si>
    <t>0478731254</t>
  </si>
  <si>
    <t>0472488932</t>
  </si>
  <si>
    <t>0478408857</t>
  </si>
  <si>
    <t>0478295708</t>
  </si>
  <si>
    <t>0472210809</t>
  </si>
  <si>
    <t>0478218926</t>
  </si>
  <si>
    <t>0478200862</t>
  </si>
  <si>
    <t>0472230579</t>
  </si>
  <si>
    <t>0983711359</t>
  </si>
  <si>
    <t>0478211622</t>
  </si>
  <si>
    <t>0478169183</t>
  </si>
  <si>
    <t>0478486907</t>
  </si>
  <si>
    <t>0474692934</t>
  </si>
  <si>
    <t>0478443038</t>
  </si>
  <si>
    <t>0478810615</t>
  </si>
  <si>
    <t>0437554752</t>
  </si>
  <si>
    <t>0474265053</t>
  </si>
  <si>
    <t>0472904758</t>
  </si>
  <si>
    <t>0478374377</t>
  </si>
  <si>
    <t>0472157575</t>
  </si>
  <si>
    <t>0478608100</t>
  </si>
  <si>
    <t>0474094567</t>
  </si>
  <si>
    <t>0478380794</t>
  </si>
  <si>
    <t>0478376097</t>
  </si>
  <si>
    <t>0426175008</t>
  </si>
  <si>
    <t>0478246414</t>
  </si>
  <si>
    <t>0474890592</t>
  </si>
  <si>
    <t>Ophelia  BARBEY DAIME</t>
  </si>
  <si>
    <t>A ouvert il y a 6 mois, ne veut pas rentrer de nouvelles collections. Je dois passer quand même pour lui montrer.</t>
  </si>
  <si>
    <t>RDV formel</t>
  </si>
  <si>
    <t>Visite informelle</t>
  </si>
  <si>
    <t>François  CAPELLE</t>
  </si>
  <si>
    <t>Appartient à Gaudet</t>
  </si>
  <si>
    <t>CLEMENT V</t>
  </si>
  <si>
    <t>Clément VIEILLY</t>
  </si>
  <si>
    <t>Attente rappel</t>
  </si>
  <si>
    <t>Il a 2 magasins. Message laissé à une collaboratrice, il doit me rappeler</t>
  </si>
  <si>
    <t>Hugo</t>
  </si>
  <si>
    <t xml:space="preserve">Hugo </t>
  </si>
  <si>
    <t>Eu Hugo, recentrage sur qqs marques plus "branchées" et plus d'antériorité/notoriété</t>
  </si>
  <si>
    <t>Laurent PROST-BOUCLE</t>
  </si>
  <si>
    <t>Client Magnys, de la part de D.Thoral</t>
  </si>
  <si>
    <t>Florence  GUYAUD</t>
  </si>
  <si>
    <t>Pas intéressée</t>
  </si>
  <si>
    <t>Catherine  ABRAHAM</t>
  </si>
  <si>
    <t>Doit regarder - rappeler dans une semaine</t>
  </si>
  <si>
    <t>Pas intéréssée cette année</t>
  </si>
  <si>
    <t>pas d'implantation de prévu. À rappeler fin mai.</t>
  </si>
  <si>
    <t>Virginie VERNILLET</t>
  </si>
  <si>
    <t>Vendu à R.Linage (par G.Mollière)</t>
  </si>
  <si>
    <t>Bernard GIRAUD</t>
  </si>
  <si>
    <t>depuis 30 ans s/Tarare, Panier moyen Monture aux environs de 130€, a part les pdts de Lamy qui n'avaient "pas trop mal tourné" dans les années 80/90, n'a jms réussi avec les pdts type Dilem, Zenca etc. N'a pas envie de prendre ce genre de concept dans son magasin.</t>
  </si>
  <si>
    <t>Elodie TATU</t>
  </si>
  <si>
    <t>LIQUIDATION 2015</t>
  </si>
  <si>
    <t>Eric LEVE</t>
  </si>
  <si>
    <t>a priori en liquidation depuis octobre 2016</t>
  </si>
  <si>
    <t>Alexandre HÄNI</t>
  </si>
  <si>
    <t>Julien BENGUIGUI</t>
  </si>
  <si>
    <t>Suite visite Damien s/Charbonnières, attendre avril pour rdv, 05/04 longue discussion tél., positionnement de généraliste, montures trop typées et "épaisses", trouve le concept très bon, veut être recontacté lorsque collection plus abordable</t>
  </si>
  <si>
    <t>Caroline RIGONDET</t>
  </si>
  <si>
    <t>Eue en ligne, en clientèle, veut être rappellée 19/07 (il y aura plus de collaborateurs)</t>
  </si>
  <si>
    <t xml:space="preserve"> A-priori "défavorable" sur le principe en général d'interchangeabilité =&gt; clientèle ht de gamme, ont essayé de vendre du Zenca "un carnage"…mais OK pour me recevoir fin août</t>
  </si>
  <si>
    <t>Long échange avec Caroline qui dit avoir déjà vu qqn de chez nous (Jérome Philippot et/ou Pantalacci ?), blocage de principe sur interchangeabilité (a apparemment un gros stock de Zenca), reconnait intérêt sur le concept mais n'en veut pas !</t>
  </si>
  <si>
    <t>FICHE CONTACT</t>
  </si>
  <si>
    <t>Adresse</t>
  </si>
  <si>
    <t>Contacts</t>
  </si>
  <si>
    <t>Statut commercial</t>
  </si>
  <si>
    <t>Récapitulatif prospection (10 derniers contacts)</t>
  </si>
  <si>
    <t>Quand</t>
  </si>
  <si>
    <t>Auprès de</t>
  </si>
  <si>
    <t>Quoi?</t>
  </si>
  <si>
    <t>Montant</t>
  </si>
  <si>
    <t>Deal HT</t>
  </si>
  <si>
    <t>04 78 28 40 05</t>
  </si>
  <si>
    <t>Denomination</t>
  </si>
  <si>
    <t>Objectif action</t>
  </si>
  <si>
    <t>Num action</t>
  </si>
  <si>
    <t>Type meeting</t>
  </si>
  <si>
    <t>Categorie</t>
  </si>
  <si>
    <t>Offre</t>
  </si>
  <si>
    <t>Absente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</si>
</sst>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"/>
    <numFmt numFmtId="165" formatCode="0#&quot; &quot;##&quot; &quot;##&quot; &quot;##&quot; &quot;##"/>
    <numFmt numFmtId="166" formatCode="#,##0\ &quot;€&quot;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33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/>
    <xf numFmtId="166" fontId="0" fillId="0" borderId="0" xfId="0" applyNumberForma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ont="1" applyAlignment="1">
      <alignment vertical="center"/>
    </xf>
    <xf numFmtId="164" fontId="0" fillId="0" borderId="4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165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Font="1" applyBorder="1" applyAlignment="1" applyProtection="1">
      <alignment horizontal="left" vertical="center"/>
      <protection locked="0"/>
    </xf>
    <xf numFmtId="165" fontId="0" fillId="0" borderId="3" xfId="0" applyNumberFormat="1" applyFont="1" applyBorder="1" applyAlignment="1" applyProtection="1">
      <alignment horizontal="center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3" xfId="0" quotePrefix="1" applyNumberFormat="1" applyFont="1" applyBorder="1" applyAlignment="1" applyProtection="1">
      <alignment horizontal="left" vertical="center"/>
      <protection locked="0"/>
    </xf>
    <xf numFmtId="165" fontId="2" fillId="0" borderId="3" xfId="1" applyNumberFormat="1" applyBorder="1" applyAlignment="1" applyProtection="1">
      <alignment horizontal="left" vertical="center"/>
      <protection locked="0"/>
    </xf>
    <xf numFmtId="14" fontId="0" fillId="0" borderId="3" xfId="0" applyNumberFormat="1" applyFont="1" applyBorder="1" applyAlignment="1" applyProtection="1">
      <alignment horizontal="left" vertical="center"/>
      <protection locked="0"/>
    </xf>
    <xf numFmtId="165" fontId="0" fillId="0" borderId="3" xfId="0" applyNumberFormat="1" applyFont="1" applyBorder="1" applyAlignment="1" applyProtection="1">
      <alignment horizontal="left" vertical="center"/>
      <protection locked="0"/>
    </xf>
    <xf numFmtId="165" fontId="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4" xfId="0" applyNumberFormat="1" applyFont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left"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164" fontId="0" fillId="0" borderId="3" xfId="0" applyNumberFormat="1" applyFont="1" applyBorder="1" applyAlignment="1" applyProtection="1">
      <alignment horizontal="left" vertical="center"/>
      <protection locked="0"/>
    </xf>
    <xf numFmtId="164" fontId="0" fillId="0" borderId="4" xfId="0" applyNumberFormat="1" applyFont="1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vertical="center" wrapText="1"/>
      <protection locked="0"/>
    </xf>
    <xf numFmtId="164" fontId="0" fillId="0" borderId="3" xfId="0" applyNumberFormat="1" applyFont="1" applyBorder="1" applyAlignment="1" applyProtection="1">
      <alignment horizontal="center" vertical="center"/>
      <protection locked="0"/>
    </xf>
    <xf numFmtId="49" fontId="0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</xf>
    <xf numFmtId="49" fontId="0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165" fontId="0" fillId="0" borderId="0" xfId="0" applyNumberFormat="1" applyFont="1" applyAlignment="1" applyProtection="1">
      <alignment horizontal="left" vertical="center"/>
    </xf>
    <xf numFmtId="49" fontId="0" fillId="0" borderId="0" xfId="0" applyNumberFormat="1" applyFont="1" applyAlignment="1" applyProtection="1">
      <alignment horizontal="left" vertical="center"/>
    </xf>
    <xf numFmtId="14" fontId="0" fillId="0" borderId="0" xfId="0" applyNumberFormat="1" applyFont="1" applyAlignment="1" applyProtection="1">
      <alignment horizontal="center" vertical="center"/>
    </xf>
    <xf numFmtId="0" fontId="0" fillId="0" borderId="7" xfId="0" applyFont="1" applyBorder="1" applyAlignment="1" applyProtection="1">
      <alignment vertical="center"/>
      <protection locked="0"/>
    </xf>
    <xf numFmtId="49" fontId="0" fillId="0" borderId="7" xfId="0" applyNumberFormat="1" applyFont="1" applyBorder="1" applyAlignment="1" applyProtection="1">
      <alignment horizontal="center" vertical="center"/>
      <protection locked="0"/>
    </xf>
    <xf numFmtId="164" fontId="0" fillId="0" borderId="7" xfId="0" applyNumberFormat="1" applyFont="1" applyBorder="1" applyAlignment="1" applyProtection="1">
      <alignment horizontal="left" vertical="center"/>
      <protection locked="0"/>
    </xf>
    <xf numFmtId="165" fontId="0" fillId="0" borderId="7" xfId="0" applyNumberFormat="1" applyFont="1" applyBorder="1" applyAlignment="1" applyProtection="1">
      <alignment horizontal="center" vertical="center"/>
      <protection locked="0"/>
    </xf>
    <xf numFmtId="49" fontId="0" fillId="0" borderId="7" xfId="0" applyNumberFormat="1" applyFont="1" applyBorder="1" applyAlignment="1" applyProtection="1">
      <alignment horizontal="left" vertical="center"/>
      <protection locked="0"/>
    </xf>
    <xf numFmtId="0" fontId="0" fillId="0" borderId="0" xfId="0" applyBorder="1"/>
    <xf numFmtId="49" fontId="0" fillId="0" borderId="0" xfId="0" applyNumberFormat="1" applyBorder="1"/>
    <xf numFmtId="49" fontId="0" fillId="0" borderId="0" xfId="0" applyNumberFormat="1" applyBorder="1" applyAlignment="1">
      <alignment horizontal="center"/>
    </xf>
    <xf numFmtId="49" fontId="0" fillId="0" borderId="2" xfId="0" applyNumberFormat="1" applyBorder="1"/>
    <xf numFmtId="49" fontId="0" fillId="0" borderId="2" xfId="0" applyNumberFormat="1" applyBorder="1" applyAlignment="1">
      <alignment horizontal="center"/>
    </xf>
    <xf numFmtId="49" fontId="2" fillId="0" borderId="2" xfId="1" applyNumberFormat="1" applyBorder="1"/>
    <xf numFmtId="49" fontId="0" fillId="0" borderId="3" xfId="0" applyNumberFormat="1" applyBorder="1"/>
    <xf numFmtId="49" fontId="0" fillId="0" borderId="3" xfId="0" applyNumberFormat="1" applyBorder="1" applyAlignment="1">
      <alignment horizontal="center"/>
    </xf>
    <xf numFmtId="49" fontId="2" fillId="0" borderId="3" xfId="1" applyNumberFormat="1" applyBorder="1"/>
    <xf numFmtId="49" fontId="0" fillId="0" borderId="10" xfId="0" applyNumberFormat="1" applyFont="1" applyBorder="1" applyAlignment="1" applyProtection="1">
      <alignment horizontal="left" vertical="center"/>
      <protection locked="0"/>
    </xf>
    <xf numFmtId="14" fontId="0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/>
    <xf numFmtId="49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4" fontId="3" fillId="2" borderId="0" xfId="0" applyNumberFormat="1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 applyProtection="1">
      <alignment horizontal="left" vertical="center"/>
    </xf>
    <xf numFmtId="49" fontId="0" fillId="0" borderId="4" xfId="0" applyNumberFormat="1" applyFont="1" applyBorder="1" applyAlignment="1" applyProtection="1">
      <alignment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vertical="center"/>
    </xf>
    <xf numFmtId="14" fontId="0" fillId="0" borderId="7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0" fontId="0" fillId="0" borderId="7" xfId="0" applyBorder="1"/>
    <xf numFmtId="49" fontId="0" fillId="0" borderId="7" xfId="0" applyNumberFormat="1" applyBorder="1"/>
    <xf numFmtId="49" fontId="0" fillId="0" borderId="7" xfId="0" applyNumberFormat="1" applyBorder="1" applyAlignment="1">
      <alignment horizontal="center"/>
    </xf>
    <xf numFmtId="0" fontId="4" fillId="0" borderId="4" xfId="0" applyFont="1" applyBorder="1" applyAlignment="1" applyProtection="1">
      <alignment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</xf>
    <xf numFmtId="14" fontId="0" fillId="0" borderId="2" xfId="0" applyNumberFormat="1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7" xfId="0" applyNumberFormat="1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Border="1" applyAlignment="1" applyProtection="1">
      <alignment horizontal="center" vertical="center"/>
    </xf>
    <xf numFmtId="164" fontId="0" fillId="0" borderId="3" xfId="0" applyNumberFormat="1" applyFont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 vertical="center"/>
    </xf>
    <xf numFmtId="164" fontId="0" fillId="0" borderId="4" xfId="0" applyNumberFormat="1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65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left" vertical="center"/>
    </xf>
    <xf numFmtId="0" fontId="0" fillId="0" borderId="0" xfId="0" applyProtection="1"/>
    <xf numFmtId="164" fontId="1" fillId="0" borderId="2" xfId="0" applyNumberFormat="1" applyFont="1" applyBorder="1" applyAlignment="1" applyProtection="1">
      <alignment horizontal="center" vertical="center"/>
    </xf>
    <xf numFmtId="14" fontId="0" fillId="0" borderId="2" xfId="0" applyNumberFormat="1" applyBorder="1" applyAlignment="1" applyProtection="1">
      <alignment horizontal="center"/>
    </xf>
    <xf numFmtId="164" fontId="1" fillId="0" borderId="3" xfId="0" applyNumberFormat="1" applyFont="1" applyBorder="1" applyAlignment="1" applyProtection="1">
      <alignment horizontal="center" vertical="center"/>
    </xf>
    <xf numFmtId="14" fontId="0" fillId="0" borderId="3" xfId="0" applyNumberFormat="1" applyBorder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65" fontId="0" fillId="0" borderId="0" xfId="0" applyNumberFormat="1" applyProtection="1"/>
    <xf numFmtId="14" fontId="0" fillId="0" borderId="0" xfId="0" applyNumberFormat="1" applyAlignment="1" applyProtection="1">
      <alignment horizontal="center"/>
    </xf>
    <xf numFmtId="0" fontId="1" fillId="0" borderId="2" xfId="0" applyFont="1" applyBorder="1" applyAlignment="1" applyProtection="1">
      <alignment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165" fontId="0" fillId="0" borderId="2" xfId="0" applyNumberFormat="1" applyBorder="1" applyProtection="1">
      <protection locked="0"/>
    </xf>
    <xf numFmtId="0" fontId="1" fillId="0" borderId="3" xfId="0" applyFont="1" applyBorder="1" applyAlignment="1" applyProtection="1">
      <alignment vertical="center"/>
      <protection locked="0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165" fontId="0" fillId="0" borderId="3" xfId="0" applyNumberFormat="1" applyBorder="1" applyProtection="1">
      <protection locked="0"/>
    </xf>
    <xf numFmtId="0" fontId="1" fillId="0" borderId="7" xfId="0" applyFont="1" applyBorder="1" applyAlignment="1" applyProtection="1">
      <alignment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164" fontId="1" fillId="0" borderId="7" xfId="0" applyNumberFormat="1" applyFont="1" applyBorder="1" applyAlignment="1" applyProtection="1">
      <alignment horizontal="center" vertical="center"/>
    </xf>
    <xf numFmtId="165" fontId="0" fillId="0" borderId="7" xfId="0" applyNumberFormat="1" applyBorder="1" applyProtection="1">
      <protection locked="0"/>
    </xf>
    <xf numFmtId="14" fontId="0" fillId="0" borderId="7" xfId="0" applyNumberFormat="1" applyBorder="1" applyAlignment="1" applyProtection="1">
      <alignment horizontal="center"/>
    </xf>
    <xf numFmtId="0" fontId="0" fillId="0" borderId="1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horizontal="left" vertical="center"/>
    </xf>
    <xf numFmtId="164" fontId="0" fillId="0" borderId="16" xfId="0" applyNumberFormat="1" applyBorder="1" applyAlignment="1">
      <alignment horizontal="left" vertical="center"/>
    </xf>
    <xf numFmtId="0" fontId="6" fillId="3" borderId="20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22" xfId="0" quotePrefix="1" applyFont="1" applyFill="1" applyBorder="1" applyAlignment="1">
      <alignment vertical="center"/>
    </xf>
    <xf numFmtId="0" fontId="6" fillId="3" borderId="22" xfId="0" applyFont="1" applyFill="1" applyBorder="1" applyAlignment="1">
      <alignment horizontal="right" vertical="center"/>
    </xf>
    <xf numFmtId="14" fontId="6" fillId="3" borderId="21" xfId="0" applyNumberFormat="1" applyFont="1" applyFill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11" fillId="0" borderId="20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auto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acebook.com/reg.art.opticien" TargetMode="External"/><Relationship Id="rId13" Type="http://schemas.openxmlformats.org/officeDocument/2006/relationships/hyperlink" Target="http://www.bourdeauoptique.com/magasin/optique-bourdeau-ponts-tarrets" TargetMode="External"/><Relationship Id="rId18" Type="http://schemas.openxmlformats.org/officeDocument/2006/relationships/hyperlink" Target="http://www.optiquebenat-lyon.monopticien.com/" TargetMode="External"/><Relationship Id="rId3" Type="http://schemas.openxmlformats.org/officeDocument/2006/relationships/hyperlink" Target="http://www.bourdeauoptique.com/magasin/optique-bourdeau-rochett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optique-lacassagne.fr/" TargetMode="External"/><Relationship Id="rId12" Type="http://schemas.openxmlformats.org/officeDocument/2006/relationships/hyperlink" Target="http://www.bourdeauoptique.com/magasin/optique-poignant" TargetMode="External"/><Relationship Id="rId17" Type="http://schemas.openxmlformats.org/officeDocument/2006/relationships/hyperlink" Target="http://www.visionunik.fr/" TargetMode="External"/><Relationship Id="rId2" Type="http://schemas.openxmlformats.org/officeDocument/2006/relationships/hyperlink" Target="http://www.optiquelacroix-lyoncroixrousse.monopticien.com/" TargetMode="External"/><Relationship Id="rId16" Type="http://schemas.openxmlformats.org/officeDocument/2006/relationships/hyperlink" Target="http://www.bourdeauoptique.com/magasin/optique-bourdeau-bron" TargetMode="External"/><Relationship Id="rId20" Type="http://schemas.openxmlformats.org/officeDocument/2006/relationships/hyperlink" Target="http://www.collin-opticien.fr/" TargetMode="External"/><Relationship Id="rId1" Type="http://schemas.openxmlformats.org/officeDocument/2006/relationships/hyperlink" Target="http://www.optique-terreaux.com/" TargetMode="External"/><Relationship Id="rId6" Type="http://schemas.openxmlformats.org/officeDocument/2006/relationships/hyperlink" Target="http://www.optiquemaureau-lyoncroixrousse.monopticien.com/" TargetMode="External"/><Relationship Id="rId11" Type="http://schemas.openxmlformats.org/officeDocument/2006/relationships/hyperlink" Target="http://www.optiquejeanmace.com/" TargetMode="External"/><Relationship Id="rId5" Type="http://schemas.openxmlformats.org/officeDocument/2006/relationships/hyperlink" Target="http://www.bourdeauoptique.com/magasin/optique-bourdeau-lyon-3" TargetMode="External"/><Relationship Id="rId15" Type="http://schemas.openxmlformats.org/officeDocument/2006/relationships/hyperlink" Target="http://www.visionunik.fr/" TargetMode="External"/><Relationship Id="rId10" Type="http://schemas.openxmlformats.org/officeDocument/2006/relationships/hyperlink" Target="http://www.bourdeauoptique.com/magasin/optique-bourdeau-lyon-6" TargetMode="External"/><Relationship Id="rId19" Type="http://schemas.openxmlformats.org/officeDocument/2006/relationships/hyperlink" Target="http://www.optiquegalimard-lyon.monopticien.com/" TargetMode="External"/><Relationship Id="rId4" Type="http://schemas.openxmlformats.org/officeDocument/2006/relationships/hyperlink" Target="http://www.bourdeauoptique.com/magasin/optique-bourdeau-lyon-2" TargetMode="External"/><Relationship Id="rId9" Type="http://schemas.openxmlformats.org/officeDocument/2006/relationships/hyperlink" Target="http://www.riennevaplus.fr/opticiens-design/lyon-freiss-opticiens/" TargetMode="External"/><Relationship Id="rId14" Type="http://schemas.openxmlformats.org/officeDocument/2006/relationships/hyperlink" Target="http://www.bourdeauoptique.com/magasin/optique-bourdeau-craponn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aurent@chagrot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43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2" sqref="A12"/>
    </sheetView>
  </sheetViews>
  <sheetFormatPr baseColWidth="10" defaultRowHeight="14.5" x14ac:dyDescent="0.35"/>
  <cols>
    <col min="1" max="1" width="40.08984375" style="41" bestFit="1" customWidth="1"/>
    <col min="2" max="2" width="21.81640625" style="41" bestFit="1" customWidth="1"/>
    <col min="3" max="3" width="38.26953125" style="41" bestFit="1" customWidth="1"/>
    <col min="4" max="4" width="30.7265625" style="41" bestFit="1" customWidth="1"/>
    <col min="5" max="5" width="7.54296875" style="42" bestFit="1" customWidth="1"/>
    <col min="6" max="6" width="8.453125" style="43" bestFit="1" customWidth="1"/>
    <col min="7" max="7" width="25.90625" style="44" bestFit="1" customWidth="1"/>
    <col min="8" max="8" width="10.90625" style="41"/>
    <col min="9" max="9" width="13.08984375" style="42" bestFit="1" customWidth="1"/>
    <col min="10" max="10" width="60.6328125" style="45" bestFit="1" customWidth="1"/>
    <col min="11" max="11" width="28.1796875" style="46" bestFit="1" customWidth="1"/>
    <col min="12" max="12" width="12.36328125" style="47" bestFit="1" customWidth="1"/>
    <col min="13" max="16384" width="10.90625" style="41"/>
  </cols>
  <sheetData>
    <row r="1" spans="1:12" x14ac:dyDescent="0.35">
      <c r="A1" s="121" t="s">
        <v>1766</v>
      </c>
      <c r="B1" s="121" t="str">
        <f>Parametres!F1</f>
        <v>Regroupement</v>
      </c>
      <c r="C1" s="121" t="s">
        <v>1485</v>
      </c>
      <c r="D1" s="121" t="s">
        <v>8</v>
      </c>
      <c r="E1" s="122" t="s">
        <v>9</v>
      </c>
      <c r="F1" s="116" t="s">
        <v>1481</v>
      </c>
      <c r="G1" s="123" t="s">
        <v>10</v>
      </c>
      <c r="H1" s="121" t="s">
        <v>11</v>
      </c>
      <c r="I1" s="122" t="s">
        <v>12</v>
      </c>
      <c r="J1" s="124" t="s">
        <v>1438</v>
      </c>
      <c r="K1" s="125" t="s">
        <v>28</v>
      </c>
      <c r="L1" s="111" t="s">
        <v>33</v>
      </c>
    </row>
    <row r="2" spans="1:12" s="11" customFormat="1" x14ac:dyDescent="0.35">
      <c r="A2" s="29" t="s">
        <v>119</v>
      </c>
      <c r="B2" s="29"/>
      <c r="C2" s="29"/>
      <c r="D2" s="29" t="s">
        <v>239</v>
      </c>
      <c r="E2" s="36">
        <v>42000</v>
      </c>
      <c r="F2" s="117" t="str">
        <f t="shared" ref="F2:F65" si="0">LEFT(E2,2)</f>
        <v>42</v>
      </c>
      <c r="G2" s="28" t="s">
        <v>364</v>
      </c>
      <c r="H2" s="29" t="s">
        <v>44</v>
      </c>
      <c r="I2" s="36" t="s">
        <v>417</v>
      </c>
      <c r="J2" s="15" t="s">
        <v>1439</v>
      </c>
      <c r="K2" s="16"/>
      <c r="L2" s="112" t="str">
        <f>IF(_xlfn.MAXIFS(Meetings!$O:$O,Meetings!$D:$D,$A2)&gt;DATE(1900,1,0),_xlfn.MAXIFS(Meetings!$O:$O,Meetings!$D:$D,$A2),"pas rencontré")</f>
        <v>pas rencontré</v>
      </c>
    </row>
    <row r="3" spans="1:12" s="11" customFormat="1" x14ac:dyDescent="0.35">
      <c r="A3" s="31" t="s">
        <v>1224</v>
      </c>
      <c r="B3" s="31"/>
      <c r="C3" s="31"/>
      <c r="D3" s="31" t="s">
        <v>240</v>
      </c>
      <c r="E3" s="37">
        <v>42000</v>
      </c>
      <c r="F3" s="118" t="str">
        <f t="shared" si="0"/>
        <v>42</v>
      </c>
      <c r="G3" s="30" t="s">
        <v>364</v>
      </c>
      <c r="H3" s="31" t="s">
        <v>44</v>
      </c>
      <c r="I3" s="37" t="s">
        <v>418</v>
      </c>
      <c r="J3" s="17" t="s">
        <v>1439</v>
      </c>
      <c r="K3" s="18" t="s">
        <v>520</v>
      </c>
      <c r="L3" s="113" t="str">
        <f>IF(_xlfn.MAXIFS(Meetings!$O:$O,Meetings!$D:$D,$A3)&gt;DATE(1900,1,0),_xlfn.MAXIFS(Meetings!$O:$O,Meetings!$D:$D,$A3),"pas rencontré")</f>
        <v>pas rencontré</v>
      </c>
    </row>
    <row r="4" spans="1:12" s="11" customFormat="1" x14ac:dyDescent="0.35">
      <c r="A4" s="31" t="s">
        <v>120</v>
      </c>
      <c r="B4" s="31"/>
      <c r="C4" s="31"/>
      <c r="D4" s="31" t="s">
        <v>241</v>
      </c>
      <c r="E4" s="37">
        <v>42000</v>
      </c>
      <c r="F4" s="118" t="str">
        <f t="shared" si="0"/>
        <v>42</v>
      </c>
      <c r="G4" s="30" t="s">
        <v>364</v>
      </c>
      <c r="H4" s="31" t="s">
        <v>44</v>
      </c>
      <c r="I4" s="37" t="s">
        <v>419</v>
      </c>
      <c r="J4" s="17" t="s">
        <v>1439</v>
      </c>
      <c r="K4" s="18" t="s">
        <v>521</v>
      </c>
      <c r="L4" s="113" t="str">
        <f>IF(_xlfn.MAXIFS(Meetings!$O:$O,Meetings!$D:$D,$A4)&gt;DATE(1900,1,0),_xlfn.MAXIFS(Meetings!$O:$O,Meetings!$D:$D,$A4),"pas rencontré")</f>
        <v>pas rencontré</v>
      </c>
    </row>
    <row r="5" spans="1:12" s="11" customFormat="1" x14ac:dyDescent="0.35">
      <c r="A5" s="31" t="s">
        <v>537</v>
      </c>
      <c r="B5" s="31"/>
      <c r="C5" s="31"/>
      <c r="D5" s="31" t="s">
        <v>242</v>
      </c>
      <c r="E5" s="37">
        <v>42000</v>
      </c>
      <c r="F5" s="118" t="str">
        <f t="shared" si="0"/>
        <v>42</v>
      </c>
      <c r="G5" s="30" t="s">
        <v>364</v>
      </c>
      <c r="H5" s="31" t="s">
        <v>44</v>
      </c>
      <c r="I5" s="37" t="s">
        <v>420</v>
      </c>
      <c r="J5" s="17" t="s">
        <v>1439</v>
      </c>
      <c r="K5" s="18" t="s">
        <v>522</v>
      </c>
      <c r="L5" s="113" t="str">
        <f>IF(_xlfn.MAXIFS(Meetings!$O:$O,Meetings!$D:$D,$A5)&gt;DATE(1900,1,0),_xlfn.MAXIFS(Meetings!$O:$O,Meetings!$D:$D,$A5),"pas rencontré")</f>
        <v>pas rencontré</v>
      </c>
    </row>
    <row r="6" spans="1:12" s="11" customFormat="1" x14ac:dyDescent="0.35">
      <c r="A6" s="31" t="s">
        <v>121</v>
      </c>
      <c r="B6" s="31"/>
      <c r="C6" s="31"/>
      <c r="D6" s="31" t="s">
        <v>241</v>
      </c>
      <c r="E6" s="37">
        <v>42000</v>
      </c>
      <c r="F6" s="118" t="str">
        <f t="shared" si="0"/>
        <v>42</v>
      </c>
      <c r="G6" s="30" t="s">
        <v>364</v>
      </c>
      <c r="H6" s="31" t="s">
        <v>44</v>
      </c>
      <c r="I6" s="37" t="s">
        <v>419</v>
      </c>
      <c r="J6" s="17" t="s">
        <v>1439</v>
      </c>
      <c r="K6" s="18"/>
      <c r="L6" s="113" t="str">
        <f>IF(_xlfn.MAXIFS(Meetings!$O:$O,Meetings!$D:$D,$A6)&gt;DATE(1900,1,0),_xlfn.MAXIFS(Meetings!$O:$O,Meetings!$D:$D,$A6),"pas rencontré")</f>
        <v>pas rencontré</v>
      </c>
    </row>
    <row r="7" spans="1:12" s="11" customFormat="1" x14ac:dyDescent="0.35">
      <c r="A7" s="31" t="s">
        <v>1225</v>
      </c>
      <c r="B7" s="31"/>
      <c r="C7" s="31"/>
      <c r="D7" s="31" t="s">
        <v>243</v>
      </c>
      <c r="E7" s="37">
        <v>42000</v>
      </c>
      <c r="F7" s="118" t="str">
        <f t="shared" si="0"/>
        <v>42</v>
      </c>
      <c r="G7" s="30" t="s">
        <v>364</v>
      </c>
      <c r="H7" s="31" t="s">
        <v>44</v>
      </c>
      <c r="I7" s="37" t="s">
        <v>421</v>
      </c>
      <c r="J7" s="17" t="s">
        <v>1439</v>
      </c>
      <c r="K7" s="18"/>
      <c r="L7" s="113" t="str">
        <f>IF(_xlfn.MAXIFS(Meetings!$O:$O,Meetings!$D:$D,$A7)&gt;DATE(1900,1,0),_xlfn.MAXIFS(Meetings!$O:$O,Meetings!$D:$D,$A7),"pas rencontré")</f>
        <v>pas rencontré</v>
      </c>
    </row>
    <row r="8" spans="1:12" s="11" customFormat="1" x14ac:dyDescent="0.35">
      <c r="A8" s="31" t="s">
        <v>122</v>
      </c>
      <c r="B8" s="31"/>
      <c r="C8" s="31"/>
      <c r="D8" s="31" t="s">
        <v>228</v>
      </c>
      <c r="E8" s="37">
        <v>42000</v>
      </c>
      <c r="F8" s="118" t="str">
        <f t="shared" si="0"/>
        <v>42</v>
      </c>
      <c r="G8" s="30" t="s">
        <v>364</v>
      </c>
      <c r="H8" s="31" t="s">
        <v>44</v>
      </c>
      <c r="I8" s="37" t="s">
        <v>422</v>
      </c>
      <c r="J8" s="17" t="s">
        <v>1439</v>
      </c>
      <c r="K8" s="18"/>
      <c r="L8" s="113" t="str">
        <f>IF(_xlfn.MAXIFS(Meetings!$O:$O,Meetings!$D:$D,$A8)&gt;DATE(1900,1,0),_xlfn.MAXIFS(Meetings!$O:$O,Meetings!$D:$D,$A8),"pas rencontré")</f>
        <v>pas rencontré</v>
      </c>
    </row>
    <row r="9" spans="1:12" s="11" customFormat="1" x14ac:dyDescent="0.35">
      <c r="A9" s="31" t="s">
        <v>123</v>
      </c>
      <c r="B9" s="31"/>
      <c r="C9" s="31"/>
      <c r="D9" s="31" t="s">
        <v>244</v>
      </c>
      <c r="E9" s="37">
        <v>42000</v>
      </c>
      <c r="F9" s="118" t="str">
        <f t="shared" si="0"/>
        <v>42</v>
      </c>
      <c r="G9" s="30" t="s">
        <v>364</v>
      </c>
      <c r="H9" s="31" t="s">
        <v>44</v>
      </c>
      <c r="I9" s="37" t="s">
        <v>423</v>
      </c>
      <c r="J9" s="17" t="s">
        <v>1439</v>
      </c>
      <c r="K9" s="18"/>
      <c r="L9" s="113" t="str">
        <f>IF(_xlfn.MAXIFS(Meetings!$O:$O,Meetings!$D:$D,$A9)&gt;DATE(1900,1,0),_xlfn.MAXIFS(Meetings!$O:$O,Meetings!$D:$D,$A9),"pas rencontré")</f>
        <v>pas rencontré</v>
      </c>
    </row>
    <row r="10" spans="1:12" s="11" customFormat="1" x14ac:dyDescent="0.35">
      <c r="A10" s="31" t="s">
        <v>124</v>
      </c>
      <c r="B10" s="31"/>
      <c r="C10" s="31"/>
      <c r="D10" s="31" t="s">
        <v>245</v>
      </c>
      <c r="E10" s="37">
        <v>42000</v>
      </c>
      <c r="F10" s="118" t="str">
        <f t="shared" si="0"/>
        <v>42</v>
      </c>
      <c r="G10" s="30" t="s">
        <v>364</v>
      </c>
      <c r="H10" s="31" t="s">
        <v>44</v>
      </c>
      <c r="I10" s="37" t="s">
        <v>424</v>
      </c>
      <c r="J10" s="17" t="s">
        <v>1439</v>
      </c>
      <c r="K10" s="18" t="s">
        <v>523</v>
      </c>
      <c r="L10" s="113" t="str">
        <f>IF(_xlfn.MAXIFS(Meetings!$O:$O,Meetings!$D:$D,$A10)&gt;DATE(1900,1,0),_xlfn.MAXIFS(Meetings!$O:$O,Meetings!$D:$D,$A10),"pas rencontré")</f>
        <v>pas rencontré</v>
      </c>
    </row>
    <row r="11" spans="1:12" s="11" customFormat="1" x14ac:dyDescent="0.35">
      <c r="A11" s="31" t="s">
        <v>125</v>
      </c>
      <c r="B11" s="31"/>
      <c r="C11" s="31"/>
      <c r="D11" s="31"/>
      <c r="E11" s="37">
        <v>42000</v>
      </c>
      <c r="F11" s="118" t="str">
        <f t="shared" si="0"/>
        <v>42</v>
      </c>
      <c r="G11" s="30" t="s">
        <v>365</v>
      </c>
      <c r="H11" s="31" t="s">
        <v>44</v>
      </c>
      <c r="I11" s="37" t="s">
        <v>1439</v>
      </c>
      <c r="J11" s="17" t="s">
        <v>1439</v>
      </c>
      <c r="K11" s="18"/>
      <c r="L11" s="113" t="str">
        <f>IF(_xlfn.MAXIFS(Meetings!$O:$O,Meetings!$D:$D,$A11)&gt;DATE(1900,1,0),_xlfn.MAXIFS(Meetings!$O:$O,Meetings!$D:$D,$A11),"pas rencontré")</f>
        <v>pas rencontré</v>
      </c>
    </row>
    <row r="12" spans="1:12" s="11" customFormat="1" x14ac:dyDescent="0.35">
      <c r="A12" s="31" t="s">
        <v>1226</v>
      </c>
      <c r="B12" s="31" t="s">
        <v>539</v>
      </c>
      <c r="C12" s="31"/>
      <c r="D12" s="31" t="s">
        <v>246</v>
      </c>
      <c r="E12" s="37">
        <v>42000</v>
      </c>
      <c r="F12" s="118" t="str">
        <f t="shared" si="0"/>
        <v>42</v>
      </c>
      <c r="G12" s="30" t="s">
        <v>365</v>
      </c>
      <c r="H12" s="31" t="s">
        <v>44</v>
      </c>
      <c r="I12" s="37" t="s">
        <v>1490</v>
      </c>
      <c r="J12" s="17" t="s">
        <v>1439</v>
      </c>
      <c r="K12" s="18"/>
      <c r="L12" s="113" t="str">
        <f>IF(_xlfn.MAXIFS(Meetings!$O:$O,Meetings!$D:$D,$A12)&gt;DATE(1900,1,0),_xlfn.MAXIFS(Meetings!$O:$O,Meetings!$D:$D,$A12),"pas rencontré")</f>
        <v>pas rencontré</v>
      </c>
    </row>
    <row r="13" spans="1:12" s="11" customFormat="1" x14ac:dyDescent="0.35">
      <c r="A13" s="31" t="s">
        <v>126</v>
      </c>
      <c r="B13" s="31"/>
      <c r="C13" s="31"/>
      <c r="D13" s="31" t="s">
        <v>222</v>
      </c>
      <c r="E13" s="37">
        <v>42000</v>
      </c>
      <c r="F13" s="118" t="str">
        <f t="shared" si="0"/>
        <v>42</v>
      </c>
      <c r="G13" s="30" t="s">
        <v>365</v>
      </c>
      <c r="H13" s="31" t="s">
        <v>44</v>
      </c>
      <c r="I13" s="37" t="s">
        <v>1491</v>
      </c>
      <c r="J13" s="17" t="s">
        <v>1439</v>
      </c>
      <c r="K13" s="18"/>
      <c r="L13" s="113" t="str">
        <f>IF(_xlfn.MAXIFS(Meetings!$O:$O,Meetings!$D:$D,$A13)&gt;DATE(1900,1,0),_xlfn.MAXIFS(Meetings!$O:$O,Meetings!$D:$D,$A13),"pas rencontré")</f>
        <v>pas rencontré</v>
      </c>
    </row>
    <row r="14" spans="1:12" s="11" customFormat="1" x14ac:dyDescent="0.35">
      <c r="A14" s="31" t="s">
        <v>127</v>
      </c>
      <c r="B14" s="31"/>
      <c r="C14" s="31"/>
      <c r="D14" s="31" t="s">
        <v>247</v>
      </c>
      <c r="E14" s="37">
        <v>42000</v>
      </c>
      <c r="F14" s="118" t="str">
        <f t="shared" si="0"/>
        <v>42</v>
      </c>
      <c r="G14" s="30" t="s">
        <v>365</v>
      </c>
      <c r="H14" s="31" t="s">
        <v>44</v>
      </c>
      <c r="I14" s="37" t="s">
        <v>1492</v>
      </c>
      <c r="J14" s="17" t="s">
        <v>1439</v>
      </c>
      <c r="K14" s="18"/>
      <c r="L14" s="113" t="str">
        <f>IF(_xlfn.MAXIFS(Meetings!$O:$O,Meetings!$D:$D,$A14)&gt;DATE(1900,1,0),_xlfn.MAXIFS(Meetings!$O:$O,Meetings!$D:$D,$A14),"pas rencontré")</f>
        <v>pas rencontré</v>
      </c>
    </row>
    <row r="15" spans="1:12" s="11" customFormat="1" x14ac:dyDescent="0.35">
      <c r="A15" s="31" t="s">
        <v>358</v>
      </c>
      <c r="B15" s="31"/>
      <c r="C15" s="31"/>
      <c r="D15" s="31" t="s">
        <v>248</v>
      </c>
      <c r="E15" s="37">
        <v>42000</v>
      </c>
      <c r="F15" s="118" t="str">
        <f t="shared" si="0"/>
        <v>42</v>
      </c>
      <c r="G15" s="30" t="s">
        <v>364</v>
      </c>
      <c r="H15" s="31" t="s">
        <v>44</v>
      </c>
      <c r="I15" s="37" t="s">
        <v>419</v>
      </c>
      <c r="J15" s="17" t="s">
        <v>1439</v>
      </c>
      <c r="K15" s="18"/>
      <c r="L15" s="113" t="str">
        <f>IF(_xlfn.MAXIFS(Meetings!$O:$O,Meetings!$D:$D,$A15)&gt;DATE(1900,1,0),_xlfn.MAXIFS(Meetings!$O:$O,Meetings!$D:$D,$A15),"pas rencontré")</f>
        <v>pas rencontré</v>
      </c>
    </row>
    <row r="16" spans="1:12" s="11" customFormat="1" x14ac:dyDescent="0.35">
      <c r="A16" s="31" t="s">
        <v>128</v>
      </c>
      <c r="B16" s="31"/>
      <c r="C16" s="31"/>
      <c r="D16" s="31" t="s">
        <v>249</v>
      </c>
      <c r="E16" s="37">
        <v>42000</v>
      </c>
      <c r="F16" s="118" t="str">
        <f t="shared" si="0"/>
        <v>42</v>
      </c>
      <c r="G16" s="30" t="s">
        <v>365</v>
      </c>
      <c r="H16" s="31" t="s">
        <v>44</v>
      </c>
      <c r="I16" s="37" t="s">
        <v>425</v>
      </c>
      <c r="J16" s="17" t="s">
        <v>1439</v>
      </c>
      <c r="K16" s="18"/>
      <c r="L16" s="113" t="str">
        <f>IF(_xlfn.MAXIFS(Meetings!$O:$O,Meetings!$D:$D,$A16)&gt;DATE(1900,1,0),_xlfn.MAXIFS(Meetings!$O:$O,Meetings!$D:$D,$A16),"pas rencontré")</f>
        <v>pas rencontré</v>
      </c>
    </row>
    <row r="17" spans="1:12" s="11" customFormat="1" x14ac:dyDescent="0.35">
      <c r="A17" s="31" t="s">
        <v>129</v>
      </c>
      <c r="B17" s="31"/>
      <c r="C17" s="31"/>
      <c r="D17" s="31" t="s">
        <v>223</v>
      </c>
      <c r="E17" s="37">
        <v>42000</v>
      </c>
      <c r="F17" s="118" t="str">
        <f t="shared" si="0"/>
        <v>42</v>
      </c>
      <c r="G17" s="30" t="s">
        <v>365</v>
      </c>
      <c r="H17" s="31" t="s">
        <v>44</v>
      </c>
      <c r="I17" s="37" t="s">
        <v>1439</v>
      </c>
      <c r="J17" s="17" t="s">
        <v>1439</v>
      </c>
      <c r="K17" s="18"/>
      <c r="L17" s="113" t="str">
        <f>IF(_xlfn.MAXIFS(Meetings!$O:$O,Meetings!$D:$D,$A17)&gt;DATE(1900,1,0),_xlfn.MAXIFS(Meetings!$O:$O,Meetings!$D:$D,$A17),"pas rencontré")</f>
        <v>pas rencontré</v>
      </c>
    </row>
    <row r="18" spans="1:12" s="11" customFormat="1" x14ac:dyDescent="0.35">
      <c r="A18" s="31" t="s">
        <v>1395</v>
      </c>
      <c r="B18" s="31" t="s">
        <v>52</v>
      </c>
      <c r="C18" s="31"/>
      <c r="D18" s="31" t="s">
        <v>250</v>
      </c>
      <c r="E18" s="37">
        <v>42000</v>
      </c>
      <c r="F18" s="118" t="str">
        <f t="shared" si="0"/>
        <v>42</v>
      </c>
      <c r="G18" s="30" t="s">
        <v>365</v>
      </c>
      <c r="H18" s="31" t="s">
        <v>44</v>
      </c>
      <c r="I18" s="37" t="s">
        <v>1439</v>
      </c>
      <c r="J18" s="17" t="s">
        <v>1439</v>
      </c>
      <c r="K18" s="18"/>
      <c r="L18" s="113" t="str">
        <f>IF(_xlfn.MAXIFS(Meetings!$O:$O,Meetings!$D:$D,$A18)&gt;DATE(1900,1,0),_xlfn.MAXIFS(Meetings!$O:$O,Meetings!$D:$D,$A18),"pas rencontré")</f>
        <v>pas rencontré</v>
      </c>
    </row>
    <row r="19" spans="1:12" s="11" customFormat="1" x14ac:dyDescent="0.35">
      <c r="A19" s="31" t="s">
        <v>1396</v>
      </c>
      <c r="B19" s="31" t="s">
        <v>52</v>
      </c>
      <c r="C19" s="31"/>
      <c r="D19" s="31" t="s">
        <v>224</v>
      </c>
      <c r="E19" s="37">
        <v>42000</v>
      </c>
      <c r="F19" s="118" t="str">
        <f t="shared" si="0"/>
        <v>42</v>
      </c>
      <c r="G19" s="30" t="s">
        <v>365</v>
      </c>
      <c r="H19" s="31" t="s">
        <v>44</v>
      </c>
      <c r="I19" s="37" t="s">
        <v>1439</v>
      </c>
      <c r="J19" s="17" t="s">
        <v>1439</v>
      </c>
      <c r="K19" s="18"/>
      <c r="L19" s="113" t="str">
        <f>IF(_xlfn.MAXIFS(Meetings!$O:$O,Meetings!$D:$D,$A19)&gt;DATE(1900,1,0),_xlfn.MAXIFS(Meetings!$O:$O,Meetings!$D:$D,$A19),"pas rencontré")</f>
        <v>pas rencontré</v>
      </c>
    </row>
    <row r="20" spans="1:12" s="11" customFormat="1" x14ac:dyDescent="0.35">
      <c r="A20" s="31" t="s">
        <v>1397</v>
      </c>
      <c r="B20" s="31" t="s">
        <v>52</v>
      </c>
      <c r="C20" s="31"/>
      <c r="D20" s="31" t="s">
        <v>251</v>
      </c>
      <c r="E20" s="37">
        <v>42000</v>
      </c>
      <c r="F20" s="118" t="str">
        <f t="shared" si="0"/>
        <v>42</v>
      </c>
      <c r="G20" s="30" t="s">
        <v>365</v>
      </c>
      <c r="H20" s="31" t="s">
        <v>44</v>
      </c>
      <c r="I20" s="37" t="s">
        <v>1439</v>
      </c>
      <c r="J20" s="17" t="s">
        <v>1439</v>
      </c>
      <c r="K20" s="18"/>
      <c r="L20" s="113" t="str">
        <f>IF(_xlfn.MAXIFS(Meetings!$O:$O,Meetings!$D:$D,$A20)&gt;DATE(1900,1,0),_xlfn.MAXIFS(Meetings!$O:$O,Meetings!$D:$D,$A20),"pas rencontré")</f>
        <v>pas rencontré</v>
      </c>
    </row>
    <row r="21" spans="1:12" s="11" customFormat="1" x14ac:dyDescent="0.35">
      <c r="A21" s="31" t="s">
        <v>1382</v>
      </c>
      <c r="B21" s="31" t="s">
        <v>29</v>
      </c>
      <c r="C21" s="31" t="s">
        <v>253</v>
      </c>
      <c r="D21" s="31" t="s">
        <v>359</v>
      </c>
      <c r="E21" s="37">
        <v>42000</v>
      </c>
      <c r="F21" s="118" t="str">
        <f t="shared" si="0"/>
        <v>42</v>
      </c>
      <c r="G21" s="30" t="s">
        <v>365</v>
      </c>
      <c r="H21" s="31" t="s">
        <v>44</v>
      </c>
      <c r="I21" s="37" t="s">
        <v>1439</v>
      </c>
      <c r="J21" s="17" t="s">
        <v>1439</v>
      </c>
      <c r="K21" s="18"/>
      <c r="L21" s="113" t="str">
        <f>IF(_xlfn.MAXIFS(Meetings!$O:$O,Meetings!$D:$D,$A21)&gt;DATE(1900,1,0),_xlfn.MAXIFS(Meetings!$O:$O,Meetings!$D:$D,$A21),"pas rencontré")</f>
        <v>pas rencontré</v>
      </c>
    </row>
    <row r="22" spans="1:12" s="11" customFormat="1" x14ac:dyDescent="0.35">
      <c r="A22" s="31" t="s">
        <v>1383</v>
      </c>
      <c r="B22" s="31" t="s">
        <v>29</v>
      </c>
      <c r="C22" s="31"/>
      <c r="D22" s="31" t="s">
        <v>252</v>
      </c>
      <c r="E22" s="37">
        <v>42000</v>
      </c>
      <c r="F22" s="118" t="str">
        <f t="shared" si="0"/>
        <v>42</v>
      </c>
      <c r="G22" s="30" t="s">
        <v>365</v>
      </c>
      <c r="H22" s="31" t="s">
        <v>44</v>
      </c>
      <c r="I22" s="37" t="s">
        <v>1439</v>
      </c>
      <c r="J22" s="17" t="s">
        <v>1439</v>
      </c>
      <c r="K22" s="18"/>
      <c r="L22" s="113" t="str">
        <f>IF(_xlfn.MAXIFS(Meetings!$O:$O,Meetings!$D:$D,$A22)&gt;DATE(1900,1,0),_xlfn.MAXIFS(Meetings!$O:$O,Meetings!$D:$D,$A22),"pas rencontré")</f>
        <v>pas rencontré</v>
      </c>
    </row>
    <row r="23" spans="1:12" s="11" customFormat="1" x14ac:dyDescent="0.35">
      <c r="A23" s="31" t="s">
        <v>1384</v>
      </c>
      <c r="B23" s="31" t="s">
        <v>29</v>
      </c>
      <c r="C23" s="31"/>
      <c r="D23" s="31" t="s">
        <v>225</v>
      </c>
      <c r="E23" s="37">
        <v>42000</v>
      </c>
      <c r="F23" s="118" t="str">
        <f t="shared" si="0"/>
        <v>42</v>
      </c>
      <c r="G23" s="30" t="s">
        <v>365</v>
      </c>
      <c r="H23" s="31" t="s">
        <v>44</v>
      </c>
      <c r="I23" s="37" t="s">
        <v>1439</v>
      </c>
      <c r="J23" s="17" t="s">
        <v>1439</v>
      </c>
      <c r="K23" s="18"/>
      <c r="L23" s="113" t="str">
        <f>IF(_xlfn.MAXIFS(Meetings!$O:$O,Meetings!$D:$D,$A23)&gt;DATE(1900,1,0),_xlfn.MAXIFS(Meetings!$O:$O,Meetings!$D:$D,$A23),"pas rencontré")</f>
        <v>pas rencontré</v>
      </c>
    </row>
    <row r="24" spans="1:12" s="11" customFormat="1" x14ac:dyDescent="0.35">
      <c r="A24" s="31" t="s">
        <v>1399</v>
      </c>
      <c r="B24" s="31" t="s">
        <v>30</v>
      </c>
      <c r="C24" s="31" t="s">
        <v>253</v>
      </c>
      <c r="D24" s="31"/>
      <c r="E24" s="37">
        <v>42000</v>
      </c>
      <c r="F24" s="118" t="str">
        <f t="shared" si="0"/>
        <v>42</v>
      </c>
      <c r="G24" s="30" t="s">
        <v>365</v>
      </c>
      <c r="H24" s="31" t="s">
        <v>44</v>
      </c>
      <c r="I24" s="37" t="s">
        <v>1439</v>
      </c>
      <c r="J24" s="17" t="s">
        <v>1439</v>
      </c>
      <c r="K24" s="18"/>
      <c r="L24" s="113" t="str">
        <f>IF(_xlfn.MAXIFS(Meetings!$O:$O,Meetings!$D:$D,$A24)&gt;DATE(1900,1,0),_xlfn.MAXIFS(Meetings!$O:$O,Meetings!$D:$D,$A24),"pas rencontré")</f>
        <v>pas rencontré</v>
      </c>
    </row>
    <row r="25" spans="1:12" s="11" customFormat="1" x14ac:dyDescent="0.35">
      <c r="A25" s="31" t="s">
        <v>1385</v>
      </c>
      <c r="B25" s="31" t="s">
        <v>540</v>
      </c>
      <c r="C25" s="31"/>
      <c r="D25" s="31" t="s">
        <v>254</v>
      </c>
      <c r="E25" s="37">
        <v>42000</v>
      </c>
      <c r="F25" s="118" t="str">
        <f t="shared" si="0"/>
        <v>42</v>
      </c>
      <c r="G25" s="30" t="s">
        <v>365</v>
      </c>
      <c r="H25" s="31" t="s">
        <v>44</v>
      </c>
      <c r="I25" s="37" t="s">
        <v>1439</v>
      </c>
      <c r="J25" s="17" t="s">
        <v>1439</v>
      </c>
      <c r="K25" s="18"/>
      <c r="L25" s="113" t="str">
        <f>IF(_xlfn.MAXIFS(Meetings!$O:$O,Meetings!$D:$D,$A25)&gt;DATE(1900,1,0),_xlfn.MAXIFS(Meetings!$O:$O,Meetings!$D:$D,$A25),"pas rencontré")</f>
        <v>pas rencontré</v>
      </c>
    </row>
    <row r="26" spans="1:12" s="11" customFormat="1" x14ac:dyDescent="0.35">
      <c r="A26" s="31" t="s">
        <v>1386</v>
      </c>
      <c r="B26" s="31" t="s">
        <v>32</v>
      </c>
      <c r="C26" s="31"/>
      <c r="D26" s="31" t="s">
        <v>255</v>
      </c>
      <c r="E26" s="37">
        <v>42000</v>
      </c>
      <c r="F26" s="118" t="str">
        <f t="shared" si="0"/>
        <v>42</v>
      </c>
      <c r="G26" s="30" t="s">
        <v>365</v>
      </c>
      <c r="H26" s="31" t="s">
        <v>44</v>
      </c>
      <c r="I26" s="37" t="s">
        <v>1439</v>
      </c>
      <c r="J26" s="17" t="s">
        <v>1439</v>
      </c>
      <c r="K26" s="18"/>
      <c r="L26" s="113" t="str">
        <f>IF(_xlfn.MAXIFS(Meetings!$O:$O,Meetings!$D:$D,$A26)&gt;DATE(1900,1,0),_xlfn.MAXIFS(Meetings!$O:$O,Meetings!$D:$D,$A26),"pas rencontré")</f>
        <v>pas rencontré</v>
      </c>
    </row>
    <row r="27" spans="1:12" s="11" customFormat="1" x14ac:dyDescent="0.35">
      <c r="A27" s="31" t="s">
        <v>1387</v>
      </c>
      <c r="B27" s="31" t="s">
        <v>1</v>
      </c>
      <c r="C27" s="31"/>
      <c r="D27" s="38" t="s">
        <v>226</v>
      </c>
      <c r="E27" s="37">
        <v>42000</v>
      </c>
      <c r="F27" s="118" t="str">
        <f t="shared" si="0"/>
        <v>42</v>
      </c>
      <c r="G27" s="30" t="s">
        <v>365</v>
      </c>
      <c r="H27" s="31" t="s">
        <v>44</v>
      </c>
      <c r="I27" s="37" t="s">
        <v>426</v>
      </c>
      <c r="J27" s="17" t="s">
        <v>1439</v>
      </c>
      <c r="K27" s="18"/>
      <c r="L27" s="113" t="str">
        <f>IF(_xlfn.MAXIFS(Meetings!$O:$O,Meetings!$D:$D,$A27)&gt;DATE(1900,1,0),_xlfn.MAXIFS(Meetings!$O:$O,Meetings!$D:$D,$A27),"pas rencontré")</f>
        <v>pas rencontré</v>
      </c>
    </row>
    <row r="28" spans="1:12" s="11" customFormat="1" x14ac:dyDescent="0.35">
      <c r="A28" s="31" t="s">
        <v>1388</v>
      </c>
      <c r="B28" s="31" t="s">
        <v>6</v>
      </c>
      <c r="C28" s="31"/>
      <c r="D28" s="31" t="s">
        <v>256</v>
      </c>
      <c r="E28" s="37">
        <v>42000</v>
      </c>
      <c r="F28" s="118" t="str">
        <f t="shared" si="0"/>
        <v>42</v>
      </c>
      <c r="G28" s="30" t="s">
        <v>365</v>
      </c>
      <c r="H28" s="31" t="s">
        <v>44</v>
      </c>
      <c r="I28" s="37" t="s">
        <v>1439</v>
      </c>
      <c r="J28" s="17" t="s">
        <v>1439</v>
      </c>
      <c r="K28" s="18"/>
      <c r="L28" s="113" t="str">
        <f>IF(_xlfn.MAXIFS(Meetings!$O:$O,Meetings!$D:$D,$A28)&gt;DATE(1900,1,0),_xlfn.MAXIFS(Meetings!$O:$O,Meetings!$D:$D,$A28),"pas rencontré")</f>
        <v>pas rencontré</v>
      </c>
    </row>
    <row r="29" spans="1:12" s="11" customFormat="1" x14ac:dyDescent="0.35">
      <c r="A29" s="31" t="s">
        <v>1389</v>
      </c>
      <c r="B29" s="31" t="s">
        <v>14</v>
      </c>
      <c r="C29" s="31"/>
      <c r="D29" s="38" t="s">
        <v>227</v>
      </c>
      <c r="E29" s="37">
        <v>42000</v>
      </c>
      <c r="F29" s="118" t="str">
        <f t="shared" si="0"/>
        <v>42</v>
      </c>
      <c r="G29" s="30" t="s">
        <v>365</v>
      </c>
      <c r="H29" s="31" t="s">
        <v>44</v>
      </c>
      <c r="I29" s="37" t="s">
        <v>1439</v>
      </c>
      <c r="J29" s="17" t="s">
        <v>1439</v>
      </c>
      <c r="K29" s="18"/>
      <c r="L29" s="113" t="str">
        <f>IF(_xlfn.MAXIFS(Meetings!$O:$O,Meetings!$D:$D,$A29)&gt;DATE(1900,1,0),_xlfn.MAXIFS(Meetings!$O:$O,Meetings!$D:$D,$A29),"pas rencontré")</f>
        <v>pas rencontré</v>
      </c>
    </row>
    <row r="30" spans="1:12" s="11" customFormat="1" x14ac:dyDescent="0.35">
      <c r="A30" s="31" t="s">
        <v>1390</v>
      </c>
      <c r="B30" s="31" t="s">
        <v>13</v>
      </c>
      <c r="C30" s="31"/>
      <c r="D30" s="31" t="s">
        <v>257</v>
      </c>
      <c r="E30" s="37">
        <v>42000</v>
      </c>
      <c r="F30" s="118" t="str">
        <f t="shared" si="0"/>
        <v>42</v>
      </c>
      <c r="G30" s="30" t="s">
        <v>365</v>
      </c>
      <c r="H30" s="31" t="s">
        <v>44</v>
      </c>
      <c r="I30" s="37" t="s">
        <v>1439</v>
      </c>
      <c r="J30" s="17" t="s">
        <v>1439</v>
      </c>
      <c r="K30" s="18"/>
      <c r="L30" s="113" t="str">
        <f>IF(_xlfn.MAXIFS(Meetings!$O:$O,Meetings!$D:$D,$A30)&gt;DATE(1900,1,0),_xlfn.MAXIFS(Meetings!$O:$O,Meetings!$D:$D,$A30),"pas rencontré")</f>
        <v>pas rencontré</v>
      </c>
    </row>
    <row r="31" spans="1:12" s="11" customFormat="1" x14ac:dyDescent="0.35">
      <c r="A31" s="31" t="s">
        <v>1391</v>
      </c>
      <c r="B31" s="31" t="s">
        <v>5</v>
      </c>
      <c r="C31" s="31" t="s">
        <v>253</v>
      </c>
      <c r="D31" s="31"/>
      <c r="E31" s="37">
        <v>42000</v>
      </c>
      <c r="F31" s="118" t="str">
        <f t="shared" si="0"/>
        <v>42</v>
      </c>
      <c r="G31" s="30" t="s">
        <v>365</v>
      </c>
      <c r="H31" s="31" t="s">
        <v>44</v>
      </c>
      <c r="I31" s="37" t="s">
        <v>1439</v>
      </c>
      <c r="J31" s="17" t="s">
        <v>1439</v>
      </c>
      <c r="K31" s="18"/>
      <c r="L31" s="113" t="str">
        <f>IF(_xlfn.MAXIFS(Meetings!$O:$O,Meetings!$D:$D,$A31)&gt;DATE(1900,1,0),_xlfn.MAXIFS(Meetings!$O:$O,Meetings!$D:$D,$A31),"pas rencontré")</f>
        <v>pas rencontré</v>
      </c>
    </row>
    <row r="32" spans="1:12" s="11" customFormat="1" x14ac:dyDescent="0.35">
      <c r="A32" s="31" t="s">
        <v>1392</v>
      </c>
      <c r="B32" s="31" t="s">
        <v>30</v>
      </c>
      <c r="C32" s="31" t="s">
        <v>258</v>
      </c>
      <c r="D32" s="31"/>
      <c r="E32" s="37">
        <v>42000</v>
      </c>
      <c r="F32" s="118" t="str">
        <f t="shared" si="0"/>
        <v>42</v>
      </c>
      <c r="G32" s="30" t="s">
        <v>365</v>
      </c>
      <c r="H32" s="31" t="s">
        <v>44</v>
      </c>
      <c r="I32" s="37" t="s">
        <v>1439</v>
      </c>
      <c r="J32" s="17" t="s">
        <v>1439</v>
      </c>
      <c r="K32" s="18"/>
      <c r="L32" s="113" t="str">
        <f>IF(_xlfn.MAXIFS(Meetings!$O:$O,Meetings!$D:$D,$A32)&gt;DATE(1900,1,0),_xlfn.MAXIFS(Meetings!$O:$O,Meetings!$D:$D,$A32),"pas rencontré")</f>
        <v>pas rencontré</v>
      </c>
    </row>
    <row r="33" spans="1:12" s="11" customFormat="1" x14ac:dyDescent="0.35">
      <c r="A33" s="31" t="s">
        <v>1393</v>
      </c>
      <c r="B33" s="31" t="s">
        <v>6</v>
      </c>
      <c r="C33" s="31"/>
      <c r="D33" s="31" t="s">
        <v>259</v>
      </c>
      <c r="E33" s="37">
        <v>42000</v>
      </c>
      <c r="F33" s="118" t="str">
        <f t="shared" si="0"/>
        <v>42</v>
      </c>
      <c r="G33" s="30" t="s">
        <v>365</v>
      </c>
      <c r="H33" s="31" t="s">
        <v>44</v>
      </c>
      <c r="I33" s="37" t="s">
        <v>1439</v>
      </c>
      <c r="J33" s="17" t="s">
        <v>1439</v>
      </c>
      <c r="K33" s="18"/>
      <c r="L33" s="113" t="str">
        <f>IF(_xlfn.MAXIFS(Meetings!$O:$O,Meetings!$D:$D,$A33)&gt;DATE(1900,1,0),_xlfn.MAXIFS(Meetings!$O:$O,Meetings!$D:$D,$A33),"pas rencontré")</f>
        <v>pas rencontré</v>
      </c>
    </row>
    <row r="34" spans="1:12" s="11" customFormat="1" x14ac:dyDescent="0.35">
      <c r="A34" s="31" t="s">
        <v>130</v>
      </c>
      <c r="B34" s="31"/>
      <c r="C34" s="31"/>
      <c r="D34" s="31" t="s">
        <v>260</v>
      </c>
      <c r="E34" s="37">
        <v>42000</v>
      </c>
      <c r="F34" s="118" t="str">
        <f t="shared" si="0"/>
        <v>42</v>
      </c>
      <c r="G34" s="30" t="s">
        <v>365</v>
      </c>
      <c r="H34" s="31" t="s">
        <v>44</v>
      </c>
      <c r="I34" s="106" t="s">
        <v>427</v>
      </c>
      <c r="J34" s="17" t="s">
        <v>1439</v>
      </c>
      <c r="K34" s="19"/>
      <c r="L34" s="113" t="str">
        <f>IF(_xlfn.MAXIFS(Meetings!$O:$O,Meetings!$D:$D,$A34)&gt;DATE(1900,1,0),_xlfn.MAXIFS(Meetings!$O:$O,Meetings!$D:$D,$A34),"pas rencontré")</f>
        <v>pas rencontré</v>
      </c>
    </row>
    <row r="35" spans="1:12" s="11" customFormat="1" x14ac:dyDescent="0.35">
      <c r="A35" s="31" t="s">
        <v>122</v>
      </c>
      <c r="B35" s="31"/>
      <c r="C35" s="31"/>
      <c r="D35" s="31" t="s">
        <v>228</v>
      </c>
      <c r="E35" s="37">
        <v>42000</v>
      </c>
      <c r="F35" s="118" t="str">
        <f t="shared" si="0"/>
        <v>42</v>
      </c>
      <c r="G35" s="30" t="s">
        <v>365</v>
      </c>
      <c r="H35" s="31" t="s">
        <v>44</v>
      </c>
      <c r="I35" s="37" t="s">
        <v>1439</v>
      </c>
      <c r="J35" s="17" t="s">
        <v>1439</v>
      </c>
      <c r="K35" s="18"/>
      <c r="L35" s="113" t="str">
        <f>IF(_xlfn.MAXIFS(Meetings!$O:$O,Meetings!$D:$D,$A35)&gt;DATE(1900,1,0),_xlfn.MAXIFS(Meetings!$O:$O,Meetings!$D:$D,$A35),"pas rencontré")</f>
        <v>pas rencontré</v>
      </c>
    </row>
    <row r="36" spans="1:12" s="11" customFormat="1" x14ac:dyDescent="0.35">
      <c r="A36" s="31" t="s">
        <v>123</v>
      </c>
      <c r="B36" s="31"/>
      <c r="C36" s="31"/>
      <c r="D36" s="31" t="s">
        <v>244</v>
      </c>
      <c r="E36" s="37">
        <v>42000</v>
      </c>
      <c r="F36" s="118" t="str">
        <f t="shared" si="0"/>
        <v>42</v>
      </c>
      <c r="G36" s="30" t="s">
        <v>365</v>
      </c>
      <c r="H36" s="31" t="s">
        <v>44</v>
      </c>
      <c r="I36" s="37" t="s">
        <v>1439</v>
      </c>
      <c r="J36" s="17" t="s">
        <v>1439</v>
      </c>
      <c r="K36" s="18"/>
      <c r="L36" s="113" t="str">
        <f>IF(_xlfn.MAXIFS(Meetings!$O:$O,Meetings!$D:$D,$A36)&gt;DATE(1900,1,0),_xlfn.MAXIFS(Meetings!$O:$O,Meetings!$D:$D,$A36),"pas rencontré")</f>
        <v>pas rencontré</v>
      </c>
    </row>
    <row r="37" spans="1:12" s="11" customFormat="1" x14ac:dyDescent="0.35">
      <c r="A37" s="31" t="s">
        <v>131</v>
      </c>
      <c r="B37" s="31"/>
      <c r="C37" s="31"/>
      <c r="D37" s="31" t="s">
        <v>261</v>
      </c>
      <c r="E37" s="37">
        <v>42100</v>
      </c>
      <c r="F37" s="118" t="str">
        <f t="shared" si="0"/>
        <v>42</v>
      </c>
      <c r="G37" s="30" t="s">
        <v>365</v>
      </c>
      <c r="H37" s="31" t="s">
        <v>44</v>
      </c>
      <c r="I37" s="37" t="s">
        <v>428</v>
      </c>
      <c r="J37" s="17" t="s">
        <v>1439</v>
      </c>
      <c r="K37" s="18"/>
      <c r="L37" s="113" t="str">
        <f>IF(_xlfn.MAXIFS(Meetings!$O:$O,Meetings!$D:$D,$A37)&gt;DATE(1900,1,0),_xlfn.MAXIFS(Meetings!$O:$O,Meetings!$D:$D,$A37),"pas rencontré")</f>
        <v>pas rencontré</v>
      </c>
    </row>
    <row r="38" spans="1:12" s="11" customFormat="1" x14ac:dyDescent="0.35">
      <c r="A38" s="31" t="s">
        <v>132</v>
      </c>
      <c r="B38" s="31"/>
      <c r="C38" s="31"/>
      <c r="D38" s="31" t="s">
        <v>262</v>
      </c>
      <c r="E38" s="37">
        <v>42100</v>
      </c>
      <c r="F38" s="118" t="str">
        <f t="shared" si="0"/>
        <v>42</v>
      </c>
      <c r="G38" s="30" t="s">
        <v>364</v>
      </c>
      <c r="H38" s="31" t="s">
        <v>44</v>
      </c>
      <c r="I38" s="37" t="s">
        <v>427</v>
      </c>
      <c r="J38" s="17" t="s">
        <v>1439</v>
      </c>
      <c r="K38" s="18" t="s">
        <v>524</v>
      </c>
      <c r="L38" s="113" t="str">
        <f>IF(_xlfn.MAXIFS(Meetings!$O:$O,Meetings!$D:$D,$A38)&gt;DATE(1900,1,0),_xlfn.MAXIFS(Meetings!$O:$O,Meetings!$D:$D,$A38),"pas rencontré")</f>
        <v>pas rencontré</v>
      </c>
    </row>
    <row r="39" spans="1:12" s="11" customFormat="1" x14ac:dyDescent="0.35">
      <c r="A39" s="31" t="s">
        <v>133</v>
      </c>
      <c r="B39" s="31"/>
      <c r="C39" s="31"/>
      <c r="D39" s="31" t="s">
        <v>229</v>
      </c>
      <c r="E39" s="37">
        <v>42100</v>
      </c>
      <c r="F39" s="118" t="str">
        <f t="shared" si="0"/>
        <v>42</v>
      </c>
      <c r="G39" s="30" t="s">
        <v>364</v>
      </c>
      <c r="H39" s="31" t="s">
        <v>44</v>
      </c>
      <c r="I39" s="37" t="s">
        <v>429</v>
      </c>
      <c r="J39" s="17" t="s">
        <v>1439</v>
      </c>
      <c r="K39" s="18"/>
      <c r="L39" s="113" t="str">
        <f>IF(_xlfn.MAXIFS(Meetings!$O:$O,Meetings!$D:$D,$A39)&gt;DATE(1900,1,0),_xlfn.MAXIFS(Meetings!$O:$O,Meetings!$D:$D,$A39),"pas rencontré")</f>
        <v>pas rencontré</v>
      </c>
    </row>
    <row r="40" spans="1:12" s="11" customFormat="1" x14ac:dyDescent="0.35">
      <c r="A40" s="31" t="s">
        <v>134</v>
      </c>
      <c r="B40" s="31"/>
      <c r="C40" s="31"/>
      <c r="D40" s="31" t="s">
        <v>263</v>
      </c>
      <c r="E40" s="37">
        <v>42110</v>
      </c>
      <c r="F40" s="118" t="str">
        <f t="shared" si="0"/>
        <v>42</v>
      </c>
      <c r="G40" s="30" t="s">
        <v>366</v>
      </c>
      <c r="H40" s="31" t="s">
        <v>44</v>
      </c>
      <c r="I40" s="37" t="s">
        <v>430</v>
      </c>
      <c r="J40" s="17" t="s">
        <v>1439</v>
      </c>
      <c r="K40" s="18"/>
      <c r="L40" s="113" t="str">
        <f>IF(_xlfn.MAXIFS(Meetings!$O:$O,Meetings!$D:$D,$A40)&gt;DATE(1900,1,0),_xlfn.MAXIFS(Meetings!$O:$O,Meetings!$D:$D,$A40),"pas rencontré")</f>
        <v>pas rencontré</v>
      </c>
    </row>
    <row r="41" spans="1:12" s="11" customFormat="1" x14ac:dyDescent="0.35">
      <c r="A41" s="31" t="s">
        <v>135</v>
      </c>
      <c r="B41" s="31"/>
      <c r="C41" s="31"/>
      <c r="D41" s="31" t="s">
        <v>230</v>
      </c>
      <c r="E41" s="37">
        <v>42110</v>
      </c>
      <c r="F41" s="118" t="str">
        <f t="shared" si="0"/>
        <v>42</v>
      </c>
      <c r="G41" s="30" t="s">
        <v>366</v>
      </c>
      <c r="H41" s="31" t="s">
        <v>44</v>
      </c>
      <c r="I41" s="37" t="s">
        <v>431</v>
      </c>
      <c r="J41" s="17" t="s">
        <v>1439</v>
      </c>
      <c r="K41" s="18"/>
      <c r="L41" s="113" t="str">
        <f>IF(_xlfn.MAXIFS(Meetings!$O:$O,Meetings!$D:$D,$A41)&gt;DATE(1900,1,0),_xlfn.MAXIFS(Meetings!$O:$O,Meetings!$D:$D,$A41),"pas rencontré")</f>
        <v>pas rencontré</v>
      </c>
    </row>
    <row r="42" spans="1:12" s="11" customFormat="1" x14ac:dyDescent="0.35">
      <c r="A42" s="31" t="s">
        <v>136</v>
      </c>
      <c r="B42" s="31"/>
      <c r="C42" s="31" t="s">
        <v>361</v>
      </c>
      <c r="D42" s="31" t="s">
        <v>360</v>
      </c>
      <c r="E42" s="37">
        <v>42110</v>
      </c>
      <c r="F42" s="118" t="str">
        <f t="shared" si="0"/>
        <v>42</v>
      </c>
      <c r="G42" s="30" t="s">
        <v>366</v>
      </c>
      <c r="H42" s="31" t="s">
        <v>44</v>
      </c>
      <c r="I42" s="37" t="s">
        <v>432</v>
      </c>
      <c r="J42" s="17" t="s">
        <v>1439</v>
      </c>
      <c r="K42" s="18"/>
      <c r="L42" s="113" t="str">
        <f>IF(_xlfn.MAXIFS(Meetings!$O:$O,Meetings!$D:$D,$A42)&gt;DATE(1900,1,0),_xlfn.MAXIFS(Meetings!$O:$O,Meetings!$D:$D,$A42),"pas rencontré")</f>
        <v>pas rencontré</v>
      </c>
    </row>
    <row r="43" spans="1:12" s="11" customFormat="1" x14ac:dyDescent="0.35">
      <c r="A43" s="31" t="s">
        <v>137</v>
      </c>
      <c r="B43" s="31"/>
      <c r="C43" s="31"/>
      <c r="D43" s="31" t="s">
        <v>264</v>
      </c>
      <c r="E43" s="37">
        <v>42110</v>
      </c>
      <c r="F43" s="118" t="str">
        <f t="shared" si="0"/>
        <v>42</v>
      </c>
      <c r="G43" s="30" t="s">
        <v>366</v>
      </c>
      <c r="H43" s="31" t="s">
        <v>44</v>
      </c>
      <c r="I43" s="37" t="s">
        <v>433</v>
      </c>
      <c r="J43" s="17" t="s">
        <v>1439</v>
      </c>
      <c r="K43" s="18"/>
      <c r="L43" s="113" t="str">
        <f>IF(_xlfn.MAXIFS(Meetings!$O:$O,Meetings!$D:$D,$A43)&gt;DATE(1900,1,0),_xlfn.MAXIFS(Meetings!$O:$O,Meetings!$D:$D,$A43),"pas rencontré")</f>
        <v>pas rencontré</v>
      </c>
    </row>
    <row r="44" spans="1:12" s="11" customFormat="1" x14ac:dyDescent="0.35">
      <c r="A44" s="31" t="s">
        <v>138</v>
      </c>
      <c r="B44" s="31"/>
      <c r="C44" s="31"/>
      <c r="D44" s="31" t="s">
        <v>265</v>
      </c>
      <c r="E44" s="37">
        <v>42110</v>
      </c>
      <c r="F44" s="118" t="str">
        <f t="shared" si="0"/>
        <v>42</v>
      </c>
      <c r="G44" s="30" t="s">
        <v>366</v>
      </c>
      <c r="H44" s="31" t="s">
        <v>44</v>
      </c>
      <c r="I44" s="37" t="s">
        <v>434</v>
      </c>
      <c r="J44" s="17" t="s">
        <v>1439</v>
      </c>
      <c r="K44" s="18"/>
      <c r="L44" s="113" t="str">
        <f>IF(_xlfn.MAXIFS(Meetings!$O:$O,Meetings!$D:$D,$A44)&gt;DATE(1900,1,0),_xlfn.MAXIFS(Meetings!$O:$O,Meetings!$D:$D,$A44),"pas rencontré")</f>
        <v>pas rencontré</v>
      </c>
    </row>
    <row r="45" spans="1:12" s="11" customFormat="1" x14ac:dyDescent="0.35">
      <c r="A45" s="31" t="s">
        <v>1400</v>
      </c>
      <c r="B45" s="31" t="s">
        <v>139</v>
      </c>
      <c r="C45" s="31" t="s">
        <v>363</v>
      </c>
      <c r="D45" s="31" t="s">
        <v>362</v>
      </c>
      <c r="E45" s="37">
        <v>42110</v>
      </c>
      <c r="F45" s="118" t="str">
        <f t="shared" si="0"/>
        <v>42</v>
      </c>
      <c r="G45" s="30" t="s">
        <v>366</v>
      </c>
      <c r="H45" s="31" t="s">
        <v>44</v>
      </c>
      <c r="I45" s="37" t="s">
        <v>434</v>
      </c>
      <c r="J45" s="17" t="s">
        <v>1439</v>
      </c>
      <c r="K45" s="18"/>
      <c r="L45" s="113" t="str">
        <f>IF(_xlfn.MAXIFS(Meetings!$O:$O,Meetings!$D:$D,$A45)&gt;DATE(1900,1,0),_xlfn.MAXIFS(Meetings!$O:$O,Meetings!$D:$D,$A45),"pas rencontré")</f>
        <v>pas rencontré</v>
      </c>
    </row>
    <row r="46" spans="1:12" s="11" customFormat="1" x14ac:dyDescent="0.35">
      <c r="A46" s="31" t="s">
        <v>1394</v>
      </c>
      <c r="B46" s="31" t="s">
        <v>52</v>
      </c>
      <c r="C46" s="31"/>
      <c r="D46" s="31" t="s">
        <v>266</v>
      </c>
      <c r="E46" s="37">
        <v>42110</v>
      </c>
      <c r="F46" s="118" t="str">
        <f t="shared" si="0"/>
        <v>42</v>
      </c>
      <c r="G46" s="30" t="s">
        <v>366</v>
      </c>
      <c r="H46" s="31" t="s">
        <v>44</v>
      </c>
      <c r="I46" s="37" t="s">
        <v>1439</v>
      </c>
      <c r="J46" s="17" t="s">
        <v>1439</v>
      </c>
      <c r="K46" s="18"/>
      <c r="L46" s="113" t="str">
        <f>IF(_xlfn.MAXIFS(Meetings!$O:$O,Meetings!$D:$D,$A46)&gt;DATE(1900,1,0),_xlfn.MAXIFS(Meetings!$O:$O,Meetings!$D:$D,$A46),"pas rencontré")</f>
        <v>pas rencontré</v>
      </c>
    </row>
    <row r="47" spans="1:12" s="11" customFormat="1" x14ac:dyDescent="0.35">
      <c r="A47" s="31" t="s">
        <v>1401</v>
      </c>
      <c r="B47" s="31" t="s">
        <v>1</v>
      </c>
      <c r="C47" s="31"/>
      <c r="D47" s="31" t="s">
        <v>263</v>
      </c>
      <c r="E47" s="37">
        <v>42110</v>
      </c>
      <c r="F47" s="118" t="str">
        <f t="shared" si="0"/>
        <v>42</v>
      </c>
      <c r="G47" s="30" t="s">
        <v>366</v>
      </c>
      <c r="H47" s="31" t="s">
        <v>44</v>
      </c>
      <c r="I47" s="37" t="s">
        <v>430</v>
      </c>
      <c r="J47" s="17" t="s">
        <v>1439</v>
      </c>
      <c r="K47" s="18"/>
      <c r="L47" s="113" t="str">
        <f>IF(_xlfn.MAXIFS(Meetings!$O:$O,Meetings!$D:$D,$A47)&gt;DATE(1900,1,0),_xlfn.MAXIFS(Meetings!$O:$O,Meetings!$D:$D,$A47),"pas rencontré")</f>
        <v>pas rencontré</v>
      </c>
    </row>
    <row r="48" spans="1:12" s="11" customFormat="1" x14ac:dyDescent="0.35">
      <c r="A48" s="31" t="s">
        <v>135</v>
      </c>
      <c r="B48" s="31"/>
      <c r="C48" s="31"/>
      <c r="D48" s="31" t="s">
        <v>230</v>
      </c>
      <c r="E48" s="37">
        <v>42110</v>
      </c>
      <c r="F48" s="118" t="str">
        <f t="shared" si="0"/>
        <v>42</v>
      </c>
      <c r="G48" s="30" t="s">
        <v>366</v>
      </c>
      <c r="H48" s="31" t="s">
        <v>44</v>
      </c>
      <c r="I48" s="37" t="s">
        <v>431</v>
      </c>
      <c r="J48" s="17" t="s">
        <v>1439</v>
      </c>
      <c r="K48" s="18"/>
      <c r="L48" s="113" t="str">
        <f>IF(_xlfn.MAXIFS(Meetings!$O:$O,Meetings!$D:$D,$A48)&gt;DATE(1900,1,0),_xlfn.MAXIFS(Meetings!$O:$O,Meetings!$D:$D,$A48),"pas rencontré")</f>
        <v>pas rencontré</v>
      </c>
    </row>
    <row r="49" spans="1:12" s="11" customFormat="1" x14ac:dyDescent="0.35">
      <c r="A49" s="31" t="s">
        <v>140</v>
      </c>
      <c r="B49" s="31"/>
      <c r="C49" s="31"/>
      <c r="D49" s="31" t="s">
        <v>267</v>
      </c>
      <c r="E49" s="37">
        <v>42120</v>
      </c>
      <c r="F49" s="118" t="str">
        <f t="shared" si="0"/>
        <v>42</v>
      </c>
      <c r="G49" s="30" t="s">
        <v>367</v>
      </c>
      <c r="H49" s="31" t="s">
        <v>44</v>
      </c>
      <c r="I49" s="37" t="s">
        <v>435</v>
      </c>
      <c r="J49" s="17" t="s">
        <v>1439</v>
      </c>
      <c r="K49" s="18"/>
      <c r="L49" s="113" t="str">
        <f>IF(_xlfn.MAXIFS(Meetings!$O:$O,Meetings!$D:$D,$A49)&gt;DATE(1900,1,0),_xlfn.MAXIFS(Meetings!$O:$O,Meetings!$D:$D,$A49),"pas rencontré")</f>
        <v>pas rencontré</v>
      </c>
    </row>
    <row r="50" spans="1:12" s="11" customFormat="1" x14ac:dyDescent="0.35">
      <c r="A50" s="31" t="s">
        <v>141</v>
      </c>
      <c r="B50" s="31"/>
      <c r="C50" s="31"/>
      <c r="D50" s="31" t="s">
        <v>268</v>
      </c>
      <c r="E50" s="37">
        <v>42120</v>
      </c>
      <c r="F50" s="118" t="str">
        <f t="shared" si="0"/>
        <v>42</v>
      </c>
      <c r="G50" s="30" t="s">
        <v>367</v>
      </c>
      <c r="H50" s="31" t="s">
        <v>44</v>
      </c>
      <c r="I50" s="37" t="s">
        <v>436</v>
      </c>
      <c r="J50" s="17"/>
      <c r="K50" s="18"/>
      <c r="L50" s="113" t="str">
        <f>IF(_xlfn.MAXIFS(Meetings!$O:$O,Meetings!$D:$D,$A50)&gt;DATE(1900,1,0),_xlfn.MAXIFS(Meetings!$O:$O,Meetings!$D:$D,$A50),"pas rencontré")</f>
        <v>pas rencontré</v>
      </c>
    </row>
    <row r="51" spans="1:12" s="11" customFormat="1" x14ac:dyDescent="0.35">
      <c r="A51" s="31" t="s">
        <v>142</v>
      </c>
      <c r="B51" s="31"/>
      <c r="C51" s="31"/>
      <c r="D51" s="31" t="s">
        <v>269</v>
      </c>
      <c r="E51" s="37">
        <v>42130</v>
      </c>
      <c r="F51" s="118" t="str">
        <f t="shared" si="0"/>
        <v>42</v>
      </c>
      <c r="G51" s="30" t="s">
        <v>368</v>
      </c>
      <c r="H51" s="31" t="s">
        <v>44</v>
      </c>
      <c r="I51" s="37" t="s">
        <v>437</v>
      </c>
      <c r="J51" s="17" t="s">
        <v>1439</v>
      </c>
      <c r="K51" s="18" t="s">
        <v>525</v>
      </c>
      <c r="L51" s="113" t="str">
        <f>IF(_xlfn.MAXIFS(Meetings!$O:$O,Meetings!$D:$D,$A51)&gt;DATE(1900,1,0),_xlfn.MAXIFS(Meetings!$O:$O,Meetings!$D:$D,$A51),"pas rencontré")</f>
        <v>pas rencontré</v>
      </c>
    </row>
    <row r="52" spans="1:12" s="11" customFormat="1" x14ac:dyDescent="0.35">
      <c r="A52" s="31" t="s">
        <v>143</v>
      </c>
      <c r="B52" s="31"/>
      <c r="C52" s="31"/>
      <c r="D52" s="31" t="s">
        <v>270</v>
      </c>
      <c r="E52" s="37">
        <v>42130</v>
      </c>
      <c r="F52" s="118" t="str">
        <f t="shared" si="0"/>
        <v>42</v>
      </c>
      <c r="G52" s="30" t="s">
        <v>368</v>
      </c>
      <c r="H52" s="31" t="s">
        <v>44</v>
      </c>
      <c r="I52" s="37" t="s">
        <v>438</v>
      </c>
      <c r="J52" s="17" t="s">
        <v>1439</v>
      </c>
      <c r="K52" s="18"/>
      <c r="L52" s="113" t="str">
        <f>IF(_xlfn.MAXIFS(Meetings!$O:$O,Meetings!$D:$D,$A52)&gt;DATE(1900,1,0),_xlfn.MAXIFS(Meetings!$O:$O,Meetings!$D:$D,$A52),"pas rencontré")</f>
        <v>pas rencontré</v>
      </c>
    </row>
    <row r="53" spans="1:12" s="11" customFormat="1" x14ac:dyDescent="0.35">
      <c r="A53" s="31" t="s">
        <v>143</v>
      </c>
      <c r="B53" s="31"/>
      <c r="C53" s="31"/>
      <c r="D53" s="31" t="s">
        <v>271</v>
      </c>
      <c r="E53" s="37">
        <v>42130</v>
      </c>
      <c r="F53" s="118" t="str">
        <f t="shared" si="0"/>
        <v>42</v>
      </c>
      <c r="G53" s="30" t="s">
        <v>369</v>
      </c>
      <c r="H53" s="31" t="s">
        <v>44</v>
      </c>
      <c r="I53" s="37" t="s">
        <v>438</v>
      </c>
      <c r="J53" s="17" t="s">
        <v>1439</v>
      </c>
      <c r="K53" s="18"/>
      <c r="L53" s="113" t="str">
        <f>IF(_xlfn.MAXIFS(Meetings!$O:$O,Meetings!$D:$D,$A53)&gt;DATE(1900,1,0),_xlfn.MAXIFS(Meetings!$O:$O,Meetings!$D:$D,$A53),"pas rencontré")</f>
        <v>pas rencontré</v>
      </c>
    </row>
    <row r="54" spans="1:12" s="11" customFormat="1" x14ac:dyDescent="0.35">
      <c r="A54" s="31" t="s">
        <v>144</v>
      </c>
      <c r="B54" s="31"/>
      <c r="C54" s="31"/>
      <c r="D54" s="31" t="s">
        <v>272</v>
      </c>
      <c r="E54" s="37">
        <v>42130</v>
      </c>
      <c r="F54" s="118" t="str">
        <f t="shared" si="0"/>
        <v>42</v>
      </c>
      <c r="G54" s="30" t="s">
        <v>369</v>
      </c>
      <c r="H54" s="31" t="s">
        <v>44</v>
      </c>
      <c r="I54" s="37" t="s">
        <v>1439</v>
      </c>
      <c r="J54" s="17" t="s">
        <v>1439</v>
      </c>
      <c r="K54" s="18"/>
      <c r="L54" s="113" t="str">
        <f>IF(_xlfn.MAXIFS(Meetings!$O:$O,Meetings!$D:$D,$A54)&gt;DATE(1900,1,0),_xlfn.MAXIFS(Meetings!$O:$O,Meetings!$D:$D,$A54),"pas rencontré")</f>
        <v>pas rencontré</v>
      </c>
    </row>
    <row r="55" spans="1:12" s="11" customFormat="1" x14ac:dyDescent="0.35">
      <c r="A55" s="31" t="s">
        <v>145</v>
      </c>
      <c r="B55" s="31"/>
      <c r="C55" s="31"/>
      <c r="D55" s="31" t="s">
        <v>273</v>
      </c>
      <c r="E55" s="37">
        <v>42140</v>
      </c>
      <c r="F55" s="118" t="str">
        <f t="shared" si="0"/>
        <v>42</v>
      </c>
      <c r="G55" s="30" t="s">
        <v>370</v>
      </c>
      <c r="H55" s="31" t="s">
        <v>44</v>
      </c>
      <c r="I55" s="37" t="s">
        <v>439</v>
      </c>
      <c r="J55" s="17"/>
      <c r="K55" s="18"/>
      <c r="L55" s="113" t="str">
        <f>IF(_xlfn.MAXIFS(Meetings!$O:$O,Meetings!$D:$D,$A55)&gt;DATE(1900,1,0),_xlfn.MAXIFS(Meetings!$O:$O,Meetings!$D:$D,$A55),"pas rencontré")</f>
        <v>pas rencontré</v>
      </c>
    </row>
    <row r="56" spans="1:12" s="11" customFormat="1" x14ac:dyDescent="0.35">
      <c r="A56" s="31" t="s">
        <v>146</v>
      </c>
      <c r="B56" s="31"/>
      <c r="C56" s="31"/>
      <c r="D56" s="31" t="s">
        <v>274</v>
      </c>
      <c r="E56" s="37">
        <v>42140</v>
      </c>
      <c r="F56" s="118" t="str">
        <f t="shared" si="0"/>
        <v>42</v>
      </c>
      <c r="G56" s="30" t="s">
        <v>370</v>
      </c>
      <c r="H56" s="31" t="s">
        <v>44</v>
      </c>
      <c r="I56" s="37" t="s">
        <v>440</v>
      </c>
      <c r="J56" s="17" t="s">
        <v>1439</v>
      </c>
      <c r="K56" s="18"/>
      <c r="L56" s="113" t="str">
        <f>IF(_xlfn.MAXIFS(Meetings!$O:$O,Meetings!$D:$D,$A56)&gt;DATE(1900,1,0),_xlfn.MAXIFS(Meetings!$O:$O,Meetings!$D:$D,$A56),"pas rencontré")</f>
        <v>pas rencontré</v>
      </c>
    </row>
    <row r="57" spans="1:12" s="11" customFormat="1" x14ac:dyDescent="0.35">
      <c r="A57" s="31" t="s">
        <v>147</v>
      </c>
      <c r="B57" s="31"/>
      <c r="C57" s="31"/>
      <c r="D57" s="31" t="s">
        <v>273</v>
      </c>
      <c r="E57" s="37">
        <v>42140</v>
      </c>
      <c r="F57" s="118" t="str">
        <f t="shared" si="0"/>
        <v>42</v>
      </c>
      <c r="G57" s="30" t="s">
        <v>370</v>
      </c>
      <c r="H57" s="31" t="s">
        <v>44</v>
      </c>
      <c r="I57" s="37" t="s">
        <v>1439</v>
      </c>
      <c r="J57" s="17" t="s">
        <v>1439</v>
      </c>
      <c r="K57" s="18"/>
      <c r="L57" s="113" t="str">
        <f>IF(_xlfn.MAXIFS(Meetings!$O:$O,Meetings!$D:$D,$A57)&gt;DATE(1900,1,0),_xlfn.MAXIFS(Meetings!$O:$O,Meetings!$D:$D,$A57),"pas rencontré")</f>
        <v>pas rencontré</v>
      </c>
    </row>
    <row r="58" spans="1:12" s="11" customFormat="1" x14ac:dyDescent="0.35">
      <c r="A58" s="31" t="s">
        <v>146</v>
      </c>
      <c r="B58" s="31"/>
      <c r="C58" s="31"/>
      <c r="D58" s="31" t="s">
        <v>274</v>
      </c>
      <c r="E58" s="37">
        <v>42140</v>
      </c>
      <c r="F58" s="118" t="str">
        <f t="shared" si="0"/>
        <v>42</v>
      </c>
      <c r="G58" s="30" t="s">
        <v>370</v>
      </c>
      <c r="H58" s="31" t="s">
        <v>44</v>
      </c>
      <c r="I58" s="37" t="s">
        <v>1439</v>
      </c>
      <c r="J58" s="17" t="s">
        <v>1439</v>
      </c>
      <c r="K58" s="18"/>
      <c r="L58" s="113" t="str">
        <f>IF(_xlfn.MAXIFS(Meetings!$O:$O,Meetings!$D:$D,$A58)&gt;DATE(1900,1,0),_xlfn.MAXIFS(Meetings!$O:$O,Meetings!$D:$D,$A58),"pas rencontré")</f>
        <v>pas rencontré</v>
      </c>
    </row>
    <row r="59" spans="1:12" s="11" customFormat="1" x14ac:dyDescent="0.35">
      <c r="A59" s="31" t="s">
        <v>148</v>
      </c>
      <c r="B59" s="31"/>
      <c r="C59" s="31" t="s">
        <v>275</v>
      </c>
      <c r="D59" s="31"/>
      <c r="E59" s="37">
        <v>42150</v>
      </c>
      <c r="F59" s="118" t="str">
        <f t="shared" si="0"/>
        <v>42</v>
      </c>
      <c r="G59" s="30" t="s">
        <v>371</v>
      </c>
      <c r="H59" s="31" t="s">
        <v>44</v>
      </c>
      <c r="I59" s="37" t="s">
        <v>441</v>
      </c>
      <c r="J59" s="17" t="s">
        <v>1439</v>
      </c>
      <c r="K59" s="18"/>
      <c r="L59" s="113" t="str">
        <f>IF(_xlfn.MAXIFS(Meetings!$O:$O,Meetings!$D:$D,$A59)&gt;DATE(1900,1,0),_xlfn.MAXIFS(Meetings!$O:$O,Meetings!$D:$D,$A59),"pas rencontré")</f>
        <v>pas rencontré</v>
      </c>
    </row>
    <row r="60" spans="1:12" s="11" customFormat="1" x14ac:dyDescent="0.35">
      <c r="A60" s="31" t="s">
        <v>1402</v>
      </c>
      <c r="B60" s="31" t="s">
        <v>30</v>
      </c>
      <c r="C60" s="31" t="s">
        <v>276</v>
      </c>
      <c r="D60" s="31"/>
      <c r="E60" s="37">
        <v>42150</v>
      </c>
      <c r="F60" s="118" t="str">
        <f t="shared" si="0"/>
        <v>42</v>
      </c>
      <c r="G60" s="30" t="s">
        <v>371</v>
      </c>
      <c r="H60" s="31" t="s">
        <v>44</v>
      </c>
      <c r="I60" s="37" t="s">
        <v>1439</v>
      </c>
      <c r="J60" s="17" t="s">
        <v>1439</v>
      </c>
      <c r="K60" s="18"/>
      <c r="L60" s="113" t="str">
        <f>IF(_xlfn.MAXIFS(Meetings!$O:$O,Meetings!$D:$D,$A60)&gt;DATE(1900,1,0),_xlfn.MAXIFS(Meetings!$O:$O,Meetings!$D:$D,$A60),"pas rencontré")</f>
        <v>pas rencontré</v>
      </c>
    </row>
    <row r="61" spans="1:12" s="11" customFormat="1" x14ac:dyDescent="0.35">
      <c r="A61" s="31" t="s">
        <v>149</v>
      </c>
      <c r="B61" s="31"/>
      <c r="C61" s="31"/>
      <c r="D61" s="31" t="s">
        <v>277</v>
      </c>
      <c r="E61" s="37">
        <v>42152</v>
      </c>
      <c r="F61" s="118" t="str">
        <f t="shared" si="0"/>
        <v>42</v>
      </c>
      <c r="G61" s="30" t="s">
        <v>372</v>
      </c>
      <c r="H61" s="31" t="s">
        <v>44</v>
      </c>
      <c r="I61" s="37" t="s">
        <v>442</v>
      </c>
      <c r="J61" s="17" t="s">
        <v>1439</v>
      </c>
      <c r="K61" s="18" t="s">
        <v>526</v>
      </c>
      <c r="L61" s="113" t="str">
        <f>IF(_xlfn.MAXIFS(Meetings!$O:$O,Meetings!$D:$D,$A61)&gt;DATE(1900,1,0),_xlfn.MAXIFS(Meetings!$O:$O,Meetings!$D:$D,$A61),"pas rencontré")</f>
        <v>pas rencontré</v>
      </c>
    </row>
    <row r="62" spans="1:12" s="11" customFormat="1" x14ac:dyDescent="0.35">
      <c r="A62" s="31" t="s">
        <v>150</v>
      </c>
      <c r="B62" s="31"/>
      <c r="C62" s="31"/>
      <c r="D62" s="31" t="s">
        <v>278</v>
      </c>
      <c r="E62" s="37">
        <v>42153</v>
      </c>
      <c r="F62" s="118" t="str">
        <f t="shared" si="0"/>
        <v>42</v>
      </c>
      <c r="G62" s="30" t="s">
        <v>373</v>
      </c>
      <c r="H62" s="31" t="s">
        <v>44</v>
      </c>
      <c r="I62" s="37" t="s">
        <v>443</v>
      </c>
      <c r="J62" s="17" t="s">
        <v>1439</v>
      </c>
      <c r="K62" s="18"/>
      <c r="L62" s="113" t="str">
        <f>IF(_xlfn.MAXIFS(Meetings!$O:$O,Meetings!$D:$D,$A62)&gt;DATE(1900,1,0),_xlfn.MAXIFS(Meetings!$O:$O,Meetings!$D:$D,$A62),"pas rencontré")</f>
        <v>pas rencontré</v>
      </c>
    </row>
    <row r="63" spans="1:12" s="11" customFormat="1" x14ac:dyDescent="0.35">
      <c r="A63" s="31" t="s">
        <v>151</v>
      </c>
      <c r="B63" s="31"/>
      <c r="C63" s="31"/>
      <c r="D63" s="31" t="s">
        <v>279</v>
      </c>
      <c r="E63" s="37">
        <v>42155</v>
      </c>
      <c r="F63" s="118" t="str">
        <f t="shared" si="0"/>
        <v>42</v>
      </c>
      <c r="G63" s="30" t="s">
        <v>374</v>
      </c>
      <c r="H63" s="31" t="s">
        <v>44</v>
      </c>
      <c r="I63" s="37" t="s">
        <v>444</v>
      </c>
      <c r="J63" s="17" t="s">
        <v>1439</v>
      </c>
      <c r="K63" s="18"/>
      <c r="L63" s="113" t="str">
        <f>IF(_xlfn.MAXIFS(Meetings!$O:$O,Meetings!$D:$D,$A63)&gt;DATE(1900,1,0),_xlfn.MAXIFS(Meetings!$O:$O,Meetings!$D:$D,$A63),"pas rencontré")</f>
        <v>pas rencontré</v>
      </c>
    </row>
    <row r="64" spans="1:12" s="11" customFormat="1" x14ac:dyDescent="0.35">
      <c r="A64" s="31" t="s">
        <v>152</v>
      </c>
      <c r="B64" s="31"/>
      <c r="C64" s="31"/>
      <c r="D64" s="31" t="s">
        <v>280</v>
      </c>
      <c r="E64" s="37">
        <v>42160</v>
      </c>
      <c r="F64" s="118" t="str">
        <f t="shared" si="0"/>
        <v>42</v>
      </c>
      <c r="G64" s="30" t="s">
        <v>375</v>
      </c>
      <c r="H64" s="31" t="s">
        <v>44</v>
      </c>
      <c r="I64" s="37" t="s">
        <v>1493</v>
      </c>
      <c r="J64" s="17" t="s">
        <v>1439</v>
      </c>
      <c r="K64" s="18"/>
      <c r="L64" s="113" t="str">
        <f>IF(_xlfn.MAXIFS(Meetings!$O:$O,Meetings!$D:$D,$A64)&gt;DATE(1900,1,0),_xlfn.MAXIFS(Meetings!$O:$O,Meetings!$D:$D,$A64),"pas rencontré")</f>
        <v>pas rencontré</v>
      </c>
    </row>
    <row r="65" spans="1:12" s="11" customFormat="1" x14ac:dyDescent="0.35">
      <c r="A65" s="31" t="s">
        <v>153</v>
      </c>
      <c r="B65" s="31"/>
      <c r="C65" s="31"/>
      <c r="D65" s="31" t="s">
        <v>281</v>
      </c>
      <c r="E65" s="37">
        <v>42160</v>
      </c>
      <c r="F65" s="118" t="str">
        <f t="shared" si="0"/>
        <v>42</v>
      </c>
      <c r="G65" s="30" t="s">
        <v>376</v>
      </c>
      <c r="H65" s="31" t="s">
        <v>44</v>
      </c>
      <c r="I65" s="37" t="s">
        <v>445</v>
      </c>
      <c r="J65" s="17" t="s">
        <v>1439</v>
      </c>
      <c r="K65" s="18"/>
      <c r="L65" s="113" t="str">
        <f>IF(_xlfn.MAXIFS(Meetings!$O:$O,Meetings!$D:$D,$A65)&gt;DATE(1900,1,0),_xlfn.MAXIFS(Meetings!$O:$O,Meetings!$D:$D,$A65),"pas rencontré")</f>
        <v>pas rencontré</v>
      </c>
    </row>
    <row r="66" spans="1:12" s="11" customFormat="1" x14ac:dyDescent="0.35">
      <c r="A66" s="31" t="s">
        <v>154</v>
      </c>
      <c r="B66" s="31"/>
      <c r="C66" s="31"/>
      <c r="D66" s="31" t="s">
        <v>282</v>
      </c>
      <c r="E66" s="37">
        <v>42160</v>
      </c>
      <c r="F66" s="118" t="str">
        <f t="shared" ref="F66:F129" si="1">LEFT(E66,2)</f>
        <v>42</v>
      </c>
      <c r="G66" s="30" t="s">
        <v>376</v>
      </c>
      <c r="H66" s="31" t="s">
        <v>44</v>
      </c>
      <c r="I66" s="37" t="s">
        <v>446</v>
      </c>
      <c r="J66" s="17" t="s">
        <v>1439</v>
      </c>
      <c r="K66" s="18"/>
      <c r="L66" s="113" t="str">
        <f>IF(_xlfn.MAXIFS(Meetings!$O:$O,Meetings!$D:$D,$A66)&gt;DATE(1900,1,0),_xlfn.MAXIFS(Meetings!$O:$O,Meetings!$D:$D,$A66),"pas rencontré")</f>
        <v>pas rencontré</v>
      </c>
    </row>
    <row r="67" spans="1:12" s="11" customFormat="1" x14ac:dyDescent="0.35">
      <c r="A67" s="31" t="s">
        <v>155</v>
      </c>
      <c r="B67" s="31"/>
      <c r="C67" s="31" t="s">
        <v>283</v>
      </c>
      <c r="D67" s="31"/>
      <c r="E67" s="37">
        <v>42160</v>
      </c>
      <c r="F67" s="118" t="str">
        <f t="shared" si="1"/>
        <v>42</v>
      </c>
      <c r="G67" s="30" t="s">
        <v>376</v>
      </c>
      <c r="H67" s="31" t="s">
        <v>44</v>
      </c>
      <c r="I67" s="37" t="s">
        <v>447</v>
      </c>
      <c r="J67" s="17" t="s">
        <v>1439</v>
      </c>
      <c r="K67" s="18"/>
      <c r="L67" s="113" t="str">
        <f>IF(_xlfn.MAXIFS(Meetings!$O:$O,Meetings!$D:$D,$A67)&gt;DATE(1900,1,0),_xlfn.MAXIFS(Meetings!$O:$O,Meetings!$D:$D,$A67),"pas rencontré")</f>
        <v>pas rencontré</v>
      </c>
    </row>
    <row r="68" spans="1:12" s="11" customFormat="1" x14ac:dyDescent="0.35">
      <c r="A68" s="31" t="s">
        <v>156</v>
      </c>
      <c r="B68" s="31"/>
      <c r="C68" s="31"/>
      <c r="D68" s="31" t="s">
        <v>284</v>
      </c>
      <c r="E68" s="37">
        <v>42160</v>
      </c>
      <c r="F68" s="118" t="str">
        <f t="shared" si="1"/>
        <v>42</v>
      </c>
      <c r="G68" s="30" t="s">
        <v>376</v>
      </c>
      <c r="H68" s="31" t="s">
        <v>44</v>
      </c>
      <c r="I68" s="37" t="s">
        <v>448</v>
      </c>
      <c r="J68" s="17" t="s">
        <v>1439</v>
      </c>
      <c r="K68" s="18"/>
      <c r="L68" s="113" t="str">
        <f>IF(_xlfn.MAXIFS(Meetings!$O:$O,Meetings!$D:$D,$A68)&gt;DATE(1900,1,0),_xlfn.MAXIFS(Meetings!$O:$O,Meetings!$D:$D,$A68),"pas rencontré")</f>
        <v>pas rencontré</v>
      </c>
    </row>
    <row r="69" spans="1:12" s="11" customFormat="1" x14ac:dyDescent="0.35">
      <c r="A69" s="31" t="s">
        <v>157</v>
      </c>
      <c r="B69" s="31"/>
      <c r="C69" s="31"/>
      <c r="D69" s="31" t="s">
        <v>270</v>
      </c>
      <c r="E69" s="37">
        <v>42160</v>
      </c>
      <c r="F69" s="118" t="str">
        <f t="shared" si="1"/>
        <v>42</v>
      </c>
      <c r="G69" s="30" t="s">
        <v>375</v>
      </c>
      <c r="H69" s="31" t="s">
        <v>44</v>
      </c>
      <c r="I69" s="37" t="s">
        <v>438</v>
      </c>
      <c r="J69" s="17" t="s">
        <v>1439</v>
      </c>
      <c r="K69" s="18"/>
      <c r="L69" s="113" t="str">
        <f>IF(_xlfn.MAXIFS(Meetings!$O:$O,Meetings!$D:$D,$A69)&gt;DATE(1900,1,0),_xlfn.MAXIFS(Meetings!$O:$O,Meetings!$D:$D,$A69),"pas rencontré")</f>
        <v>pas rencontré</v>
      </c>
    </row>
    <row r="70" spans="1:12" s="11" customFormat="1" x14ac:dyDescent="0.35">
      <c r="A70" s="31" t="s">
        <v>158</v>
      </c>
      <c r="B70" s="31"/>
      <c r="C70" s="31"/>
      <c r="D70" s="31" t="s">
        <v>265</v>
      </c>
      <c r="E70" s="37">
        <v>42160</v>
      </c>
      <c r="F70" s="118" t="str">
        <f t="shared" si="1"/>
        <v>42</v>
      </c>
      <c r="G70" s="30" t="s">
        <v>376</v>
      </c>
      <c r="H70" s="31" t="s">
        <v>44</v>
      </c>
      <c r="I70" s="37" t="s">
        <v>447</v>
      </c>
      <c r="J70" s="17" t="s">
        <v>1439</v>
      </c>
      <c r="K70" s="18"/>
      <c r="L70" s="113" t="str">
        <f>IF(_xlfn.MAXIFS(Meetings!$O:$O,Meetings!$D:$D,$A70)&gt;DATE(1900,1,0),_xlfn.MAXIFS(Meetings!$O:$O,Meetings!$D:$D,$A70),"pas rencontré")</f>
        <v>pas rencontré</v>
      </c>
    </row>
    <row r="71" spans="1:12" s="11" customFormat="1" x14ac:dyDescent="0.35">
      <c r="A71" s="31" t="s">
        <v>1403</v>
      </c>
      <c r="B71" s="31" t="s">
        <v>139</v>
      </c>
      <c r="C71" s="31" t="s">
        <v>285</v>
      </c>
      <c r="D71" s="31"/>
      <c r="E71" s="37">
        <v>42160</v>
      </c>
      <c r="F71" s="118" t="str">
        <f t="shared" si="1"/>
        <v>42</v>
      </c>
      <c r="G71" s="30" t="s">
        <v>376</v>
      </c>
      <c r="H71" s="31" t="s">
        <v>44</v>
      </c>
      <c r="I71" s="37" t="s">
        <v>447</v>
      </c>
      <c r="J71" s="17" t="s">
        <v>1439</v>
      </c>
      <c r="K71" s="18"/>
      <c r="L71" s="113" t="str">
        <f>IF(_xlfn.MAXIFS(Meetings!$O:$O,Meetings!$D:$D,$A71)&gt;DATE(1900,1,0),_xlfn.MAXIFS(Meetings!$O:$O,Meetings!$D:$D,$A71),"pas rencontré")</f>
        <v>pas rencontré</v>
      </c>
    </row>
    <row r="72" spans="1:12" s="11" customFormat="1" x14ac:dyDescent="0.35">
      <c r="A72" s="31" t="s">
        <v>159</v>
      </c>
      <c r="B72" s="31"/>
      <c r="C72" s="31"/>
      <c r="D72" s="31" t="s">
        <v>286</v>
      </c>
      <c r="E72" s="37">
        <v>42170</v>
      </c>
      <c r="F72" s="118" t="str">
        <f t="shared" si="1"/>
        <v>42</v>
      </c>
      <c r="G72" s="30" t="s">
        <v>377</v>
      </c>
      <c r="H72" s="31" t="s">
        <v>44</v>
      </c>
      <c r="I72" s="37" t="s">
        <v>449</v>
      </c>
      <c r="J72" s="17" t="s">
        <v>1439</v>
      </c>
      <c r="K72" s="18" t="s">
        <v>527</v>
      </c>
      <c r="L72" s="113" t="str">
        <f>IF(_xlfn.MAXIFS(Meetings!$O:$O,Meetings!$D:$D,$A72)&gt;DATE(1900,1,0),_xlfn.MAXIFS(Meetings!$O:$O,Meetings!$D:$D,$A72),"pas rencontré")</f>
        <v>pas rencontré</v>
      </c>
    </row>
    <row r="73" spans="1:12" s="11" customFormat="1" x14ac:dyDescent="0.35">
      <c r="A73" s="31" t="s">
        <v>160</v>
      </c>
      <c r="B73" s="31"/>
      <c r="C73" s="31"/>
      <c r="D73" s="31" t="s">
        <v>287</v>
      </c>
      <c r="E73" s="37">
        <v>42170</v>
      </c>
      <c r="F73" s="118" t="str">
        <f t="shared" si="1"/>
        <v>42</v>
      </c>
      <c r="G73" s="30" t="s">
        <v>377</v>
      </c>
      <c r="H73" s="31" t="s">
        <v>44</v>
      </c>
      <c r="I73" s="37" t="s">
        <v>450</v>
      </c>
      <c r="J73" s="17" t="s">
        <v>1439</v>
      </c>
      <c r="K73" s="18"/>
      <c r="L73" s="113" t="str">
        <f>IF(_xlfn.MAXIFS(Meetings!$O:$O,Meetings!$D:$D,$A73)&gt;DATE(1900,1,0),_xlfn.MAXIFS(Meetings!$O:$O,Meetings!$D:$D,$A73),"pas rencontré")</f>
        <v>pas rencontré</v>
      </c>
    </row>
    <row r="74" spans="1:12" s="11" customFormat="1" x14ac:dyDescent="0.35">
      <c r="A74" s="31" t="s">
        <v>161</v>
      </c>
      <c r="B74" s="31"/>
      <c r="C74" s="31"/>
      <c r="D74" s="31" t="s">
        <v>288</v>
      </c>
      <c r="E74" s="37">
        <v>42170</v>
      </c>
      <c r="F74" s="118" t="str">
        <f t="shared" si="1"/>
        <v>42</v>
      </c>
      <c r="G74" s="30" t="s">
        <v>377</v>
      </c>
      <c r="H74" s="31" t="s">
        <v>44</v>
      </c>
      <c r="I74" s="37" t="s">
        <v>451</v>
      </c>
      <c r="J74" s="17" t="s">
        <v>1439</v>
      </c>
      <c r="K74" s="18" t="s">
        <v>528</v>
      </c>
      <c r="L74" s="113" t="str">
        <f>IF(_xlfn.MAXIFS(Meetings!$O:$O,Meetings!$D:$D,$A74)&gt;DATE(1900,1,0),_xlfn.MAXIFS(Meetings!$O:$O,Meetings!$D:$D,$A74),"pas rencontré")</f>
        <v>pas rencontré</v>
      </c>
    </row>
    <row r="75" spans="1:12" s="11" customFormat="1" x14ac:dyDescent="0.35">
      <c r="A75" s="31" t="s">
        <v>159</v>
      </c>
      <c r="B75" s="31"/>
      <c r="C75" s="31"/>
      <c r="D75" s="31" t="s">
        <v>286</v>
      </c>
      <c r="E75" s="37">
        <v>42170</v>
      </c>
      <c r="F75" s="118" t="str">
        <f t="shared" si="1"/>
        <v>42</v>
      </c>
      <c r="G75" s="30" t="s">
        <v>378</v>
      </c>
      <c r="H75" s="31" t="s">
        <v>44</v>
      </c>
      <c r="I75" s="37" t="s">
        <v>1439</v>
      </c>
      <c r="J75" s="17" t="s">
        <v>1439</v>
      </c>
      <c r="K75" s="18"/>
      <c r="L75" s="113" t="str">
        <f>IF(_xlfn.MAXIFS(Meetings!$O:$O,Meetings!$D:$D,$A75)&gt;DATE(1900,1,0),_xlfn.MAXIFS(Meetings!$O:$O,Meetings!$D:$D,$A75),"pas rencontré")</f>
        <v>pas rencontré</v>
      </c>
    </row>
    <row r="76" spans="1:12" s="11" customFormat="1" x14ac:dyDescent="0.35">
      <c r="A76" s="31" t="s">
        <v>161</v>
      </c>
      <c r="B76" s="31"/>
      <c r="C76" s="31"/>
      <c r="D76" s="31" t="s">
        <v>289</v>
      </c>
      <c r="E76" s="37">
        <v>42170</v>
      </c>
      <c r="F76" s="118" t="str">
        <f t="shared" si="1"/>
        <v>42</v>
      </c>
      <c r="G76" s="30" t="s">
        <v>378</v>
      </c>
      <c r="H76" s="31" t="s">
        <v>44</v>
      </c>
      <c r="I76" s="37" t="s">
        <v>1439</v>
      </c>
      <c r="J76" s="17" t="s">
        <v>1439</v>
      </c>
      <c r="K76" s="18"/>
      <c r="L76" s="113" t="str">
        <f>IF(_xlfn.MAXIFS(Meetings!$O:$O,Meetings!$D:$D,$A76)&gt;DATE(1900,1,0),_xlfn.MAXIFS(Meetings!$O:$O,Meetings!$D:$D,$A76),"pas rencontré")</f>
        <v>pas rencontré</v>
      </c>
    </row>
    <row r="77" spans="1:12" s="11" customFormat="1" x14ac:dyDescent="0.35">
      <c r="A77" s="31" t="s">
        <v>162</v>
      </c>
      <c r="B77" s="31"/>
      <c r="C77" s="31"/>
      <c r="D77" s="31" t="s">
        <v>290</v>
      </c>
      <c r="E77" s="37">
        <v>42190</v>
      </c>
      <c r="F77" s="118" t="str">
        <f t="shared" si="1"/>
        <v>42</v>
      </c>
      <c r="G77" s="30" t="s">
        <v>379</v>
      </c>
      <c r="H77" s="31" t="s">
        <v>44</v>
      </c>
      <c r="I77" s="37" t="s">
        <v>452</v>
      </c>
      <c r="J77" s="17" t="s">
        <v>1439</v>
      </c>
      <c r="K77" s="18"/>
      <c r="L77" s="113" t="str">
        <f>IF(_xlfn.MAXIFS(Meetings!$O:$O,Meetings!$D:$D,$A77)&gt;DATE(1900,1,0),_xlfn.MAXIFS(Meetings!$O:$O,Meetings!$D:$D,$A77),"pas rencontré")</f>
        <v>pas rencontré</v>
      </c>
    </row>
    <row r="78" spans="1:12" s="11" customFormat="1" x14ac:dyDescent="0.35">
      <c r="A78" s="31" t="s">
        <v>163</v>
      </c>
      <c r="B78" s="31"/>
      <c r="C78" s="31"/>
      <c r="D78" s="31" t="s">
        <v>291</v>
      </c>
      <c r="E78" s="37">
        <v>42190</v>
      </c>
      <c r="F78" s="118" t="str">
        <f t="shared" si="1"/>
        <v>42</v>
      </c>
      <c r="G78" s="30" t="s">
        <v>379</v>
      </c>
      <c r="H78" s="31" t="s">
        <v>44</v>
      </c>
      <c r="I78" s="37" t="s">
        <v>453</v>
      </c>
      <c r="J78" s="17" t="s">
        <v>1439</v>
      </c>
      <c r="K78" s="18"/>
      <c r="L78" s="113" t="str">
        <f>IF(_xlfn.MAXIFS(Meetings!$O:$O,Meetings!$D:$D,$A78)&gt;DATE(1900,1,0),_xlfn.MAXIFS(Meetings!$O:$O,Meetings!$D:$D,$A78),"pas rencontré")</f>
        <v>pas rencontré</v>
      </c>
    </row>
    <row r="79" spans="1:12" s="11" customFormat="1" x14ac:dyDescent="0.35">
      <c r="A79" s="31" t="s">
        <v>164</v>
      </c>
      <c r="B79" s="31"/>
      <c r="C79" s="31"/>
      <c r="D79" s="31" t="s">
        <v>292</v>
      </c>
      <c r="E79" s="37">
        <v>42190</v>
      </c>
      <c r="F79" s="118" t="str">
        <f t="shared" si="1"/>
        <v>42</v>
      </c>
      <c r="G79" s="30" t="s">
        <v>379</v>
      </c>
      <c r="H79" s="31" t="s">
        <v>44</v>
      </c>
      <c r="I79" s="37" t="s">
        <v>454</v>
      </c>
      <c r="J79" s="17" t="s">
        <v>1439</v>
      </c>
      <c r="K79" s="18"/>
      <c r="L79" s="113" t="str">
        <f>IF(_xlfn.MAXIFS(Meetings!$O:$O,Meetings!$D:$D,$A79)&gt;DATE(1900,1,0),_xlfn.MAXIFS(Meetings!$O:$O,Meetings!$D:$D,$A79),"pas rencontré")</f>
        <v>pas rencontré</v>
      </c>
    </row>
    <row r="80" spans="1:12" s="11" customFormat="1" x14ac:dyDescent="0.35">
      <c r="A80" s="31" t="s">
        <v>165</v>
      </c>
      <c r="B80" s="31"/>
      <c r="C80" s="31"/>
      <c r="D80" s="31" t="s">
        <v>293</v>
      </c>
      <c r="E80" s="37">
        <v>42210</v>
      </c>
      <c r="F80" s="118" t="str">
        <f t="shared" si="1"/>
        <v>42</v>
      </c>
      <c r="G80" s="30" t="s">
        <v>380</v>
      </c>
      <c r="H80" s="31" t="s">
        <v>44</v>
      </c>
      <c r="I80" s="37" t="s">
        <v>455</v>
      </c>
      <c r="J80" s="17" t="s">
        <v>1439</v>
      </c>
      <c r="K80" s="18"/>
      <c r="L80" s="113" t="str">
        <f>IF(_xlfn.MAXIFS(Meetings!$O:$O,Meetings!$D:$D,$A80)&gt;DATE(1900,1,0),_xlfn.MAXIFS(Meetings!$O:$O,Meetings!$D:$D,$A80),"pas rencontré")</f>
        <v>pas rencontré</v>
      </c>
    </row>
    <row r="81" spans="1:12" s="11" customFormat="1" x14ac:dyDescent="0.35">
      <c r="A81" s="31" t="s">
        <v>166</v>
      </c>
      <c r="B81" s="31"/>
      <c r="C81" s="31"/>
      <c r="D81" s="31" t="s">
        <v>294</v>
      </c>
      <c r="E81" s="37">
        <v>42210</v>
      </c>
      <c r="F81" s="118" t="str">
        <f t="shared" si="1"/>
        <v>42</v>
      </c>
      <c r="G81" s="30" t="s">
        <v>380</v>
      </c>
      <c r="H81" s="31" t="s">
        <v>44</v>
      </c>
      <c r="I81" s="37" t="s">
        <v>1439</v>
      </c>
      <c r="J81" s="17" t="s">
        <v>1439</v>
      </c>
      <c r="K81" s="18"/>
      <c r="L81" s="113" t="str">
        <f>IF(_xlfn.MAXIFS(Meetings!$O:$O,Meetings!$D:$D,$A81)&gt;DATE(1900,1,0),_xlfn.MAXIFS(Meetings!$O:$O,Meetings!$D:$D,$A81),"pas rencontré")</f>
        <v>pas rencontré</v>
      </c>
    </row>
    <row r="82" spans="1:12" s="11" customFormat="1" x14ac:dyDescent="0.35">
      <c r="A82" s="31" t="s">
        <v>167</v>
      </c>
      <c r="B82" s="31"/>
      <c r="C82" s="31"/>
      <c r="D82" s="31" t="s">
        <v>295</v>
      </c>
      <c r="E82" s="37">
        <v>42220</v>
      </c>
      <c r="F82" s="118" t="str">
        <f t="shared" si="1"/>
        <v>42</v>
      </c>
      <c r="G82" s="30" t="s">
        <v>381</v>
      </c>
      <c r="H82" s="31" t="s">
        <v>44</v>
      </c>
      <c r="I82" s="37" t="s">
        <v>456</v>
      </c>
      <c r="J82" s="17" t="s">
        <v>1439</v>
      </c>
      <c r="K82" s="18"/>
      <c r="L82" s="113" t="str">
        <f>IF(_xlfn.MAXIFS(Meetings!$O:$O,Meetings!$D:$D,$A82)&gt;DATE(1900,1,0),_xlfn.MAXIFS(Meetings!$O:$O,Meetings!$D:$D,$A82),"pas rencontré")</f>
        <v>pas rencontré</v>
      </c>
    </row>
    <row r="83" spans="1:12" s="11" customFormat="1" x14ac:dyDescent="0.35">
      <c r="A83" s="31" t="s">
        <v>168</v>
      </c>
      <c r="B83" s="31"/>
      <c r="C83" s="31"/>
      <c r="D83" s="31" t="s">
        <v>296</v>
      </c>
      <c r="E83" s="37">
        <v>42230</v>
      </c>
      <c r="F83" s="118" t="str">
        <f t="shared" si="1"/>
        <v>42</v>
      </c>
      <c r="G83" s="30" t="s">
        <v>382</v>
      </c>
      <c r="H83" s="31" t="s">
        <v>44</v>
      </c>
      <c r="I83" s="37" t="s">
        <v>1494</v>
      </c>
      <c r="J83" s="17" t="s">
        <v>1439</v>
      </c>
      <c r="K83" s="18" t="s">
        <v>529</v>
      </c>
      <c r="L83" s="113" t="str">
        <f>IF(_xlfn.MAXIFS(Meetings!$O:$O,Meetings!$D:$D,$A83)&gt;DATE(1900,1,0),_xlfn.MAXIFS(Meetings!$O:$O,Meetings!$D:$D,$A83),"pas rencontré")</f>
        <v>pas rencontré</v>
      </c>
    </row>
    <row r="84" spans="1:12" s="11" customFormat="1" x14ac:dyDescent="0.35">
      <c r="A84" s="31" t="s">
        <v>169</v>
      </c>
      <c r="B84" s="31"/>
      <c r="C84" s="31"/>
      <c r="D84" s="31" t="s">
        <v>297</v>
      </c>
      <c r="E84" s="37">
        <v>42230</v>
      </c>
      <c r="F84" s="118" t="str">
        <f t="shared" si="1"/>
        <v>42</v>
      </c>
      <c r="G84" s="30" t="s">
        <v>382</v>
      </c>
      <c r="H84" s="31" t="s">
        <v>44</v>
      </c>
      <c r="I84" s="37" t="s">
        <v>457</v>
      </c>
      <c r="J84" s="17" t="s">
        <v>1439</v>
      </c>
      <c r="K84" s="18"/>
      <c r="L84" s="113" t="str">
        <f>IF(_xlfn.MAXIFS(Meetings!$O:$O,Meetings!$D:$D,$A84)&gt;DATE(1900,1,0),_xlfn.MAXIFS(Meetings!$O:$O,Meetings!$D:$D,$A84),"pas rencontré")</f>
        <v>pas rencontré</v>
      </c>
    </row>
    <row r="85" spans="1:12" s="11" customFormat="1" x14ac:dyDescent="0.35">
      <c r="A85" s="31" t="s">
        <v>170</v>
      </c>
      <c r="B85" s="31"/>
      <c r="C85" s="31"/>
      <c r="D85" s="31" t="s">
        <v>298</v>
      </c>
      <c r="E85" s="37">
        <v>42240</v>
      </c>
      <c r="F85" s="118" t="str">
        <f t="shared" si="1"/>
        <v>42</v>
      </c>
      <c r="G85" s="30" t="s">
        <v>383</v>
      </c>
      <c r="H85" s="31" t="s">
        <v>44</v>
      </c>
      <c r="I85" s="37" t="s">
        <v>458</v>
      </c>
      <c r="J85" s="17" t="s">
        <v>1439</v>
      </c>
      <c r="K85" s="18"/>
      <c r="L85" s="113" t="str">
        <f>IF(_xlfn.MAXIFS(Meetings!$O:$O,Meetings!$D:$D,$A85)&gt;DATE(1900,1,0),_xlfn.MAXIFS(Meetings!$O:$O,Meetings!$D:$D,$A85),"pas rencontré")</f>
        <v>pas rencontré</v>
      </c>
    </row>
    <row r="86" spans="1:12" s="11" customFormat="1" x14ac:dyDescent="0.35">
      <c r="A86" s="31" t="s">
        <v>171</v>
      </c>
      <c r="B86" s="31"/>
      <c r="C86" s="31"/>
      <c r="D86" s="31" t="s">
        <v>299</v>
      </c>
      <c r="E86" s="37">
        <v>42260</v>
      </c>
      <c r="F86" s="118" t="str">
        <f t="shared" si="1"/>
        <v>42</v>
      </c>
      <c r="G86" s="30" t="s">
        <v>384</v>
      </c>
      <c r="H86" s="31" t="s">
        <v>44</v>
      </c>
      <c r="I86" s="37" t="s">
        <v>459</v>
      </c>
      <c r="J86" s="17" t="s">
        <v>1439</v>
      </c>
      <c r="K86" s="18"/>
      <c r="L86" s="113" t="str">
        <f>IF(_xlfn.MAXIFS(Meetings!$O:$O,Meetings!$D:$D,$A86)&gt;DATE(1900,1,0),_xlfn.MAXIFS(Meetings!$O:$O,Meetings!$D:$D,$A86),"pas rencontré")</f>
        <v>pas rencontré</v>
      </c>
    </row>
    <row r="87" spans="1:12" s="11" customFormat="1" x14ac:dyDescent="0.35">
      <c r="A87" s="31" t="s">
        <v>172</v>
      </c>
      <c r="B87" s="31"/>
      <c r="C87" s="31"/>
      <c r="D87" s="31" t="s">
        <v>300</v>
      </c>
      <c r="E87" s="37">
        <v>42270</v>
      </c>
      <c r="F87" s="118" t="str">
        <f t="shared" si="1"/>
        <v>42</v>
      </c>
      <c r="G87" s="30" t="s">
        <v>385</v>
      </c>
      <c r="H87" s="31" t="s">
        <v>44</v>
      </c>
      <c r="I87" s="37" t="s">
        <v>1495</v>
      </c>
      <c r="J87" s="17" t="s">
        <v>1439</v>
      </c>
      <c r="K87" s="18"/>
      <c r="L87" s="113" t="str">
        <f>IF(_xlfn.MAXIFS(Meetings!$O:$O,Meetings!$D:$D,$A87)&gt;DATE(1900,1,0),_xlfn.MAXIFS(Meetings!$O:$O,Meetings!$D:$D,$A87),"pas rencontré")</f>
        <v>pas rencontré</v>
      </c>
    </row>
    <row r="88" spans="1:12" s="11" customFormat="1" x14ac:dyDescent="0.35">
      <c r="A88" s="31" t="s">
        <v>173</v>
      </c>
      <c r="B88" s="31"/>
      <c r="C88" s="31"/>
      <c r="D88" s="31" t="s">
        <v>231</v>
      </c>
      <c r="E88" s="37">
        <v>42270</v>
      </c>
      <c r="F88" s="118" t="str">
        <f t="shared" si="1"/>
        <v>42</v>
      </c>
      <c r="G88" s="30" t="s">
        <v>386</v>
      </c>
      <c r="H88" s="31" t="s">
        <v>44</v>
      </c>
      <c r="I88" s="106" t="s">
        <v>460</v>
      </c>
      <c r="J88" s="17" t="s">
        <v>1439</v>
      </c>
      <c r="K88" s="19"/>
      <c r="L88" s="113" t="str">
        <f>IF(_xlfn.MAXIFS(Meetings!$O:$O,Meetings!$D:$D,$A88)&gt;DATE(1900,1,0),_xlfn.MAXIFS(Meetings!$O:$O,Meetings!$D:$D,$A88),"pas rencontré")</f>
        <v>pas rencontré</v>
      </c>
    </row>
    <row r="89" spans="1:12" s="11" customFormat="1" x14ac:dyDescent="0.35">
      <c r="A89" s="31" t="s">
        <v>174</v>
      </c>
      <c r="B89" s="31"/>
      <c r="C89" s="31"/>
      <c r="D89" s="31" t="s">
        <v>301</v>
      </c>
      <c r="E89" s="37">
        <v>42290</v>
      </c>
      <c r="F89" s="118" t="str">
        <f t="shared" si="1"/>
        <v>42</v>
      </c>
      <c r="G89" s="30" t="s">
        <v>387</v>
      </c>
      <c r="H89" s="31" t="s">
        <v>44</v>
      </c>
      <c r="I89" s="37" t="s">
        <v>461</v>
      </c>
      <c r="J89" s="17" t="s">
        <v>1439</v>
      </c>
      <c r="K89" s="18"/>
      <c r="L89" s="113" t="str">
        <f>IF(_xlfn.MAXIFS(Meetings!$O:$O,Meetings!$D:$D,$A89)&gt;DATE(1900,1,0),_xlfn.MAXIFS(Meetings!$O:$O,Meetings!$D:$D,$A89),"pas rencontré")</f>
        <v>pas rencontré</v>
      </c>
    </row>
    <row r="90" spans="1:12" s="11" customFormat="1" x14ac:dyDescent="0.35">
      <c r="A90" s="31" t="s">
        <v>175</v>
      </c>
      <c r="B90" s="31"/>
      <c r="C90" s="31"/>
      <c r="D90" s="31" t="s">
        <v>302</v>
      </c>
      <c r="E90" s="37">
        <v>42290</v>
      </c>
      <c r="F90" s="118" t="str">
        <f t="shared" si="1"/>
        <v>42</v>
      </c>
      <c r="G90" s="30" t="s">
        <v>387</v>
      </c>
      <c r="H90" s="31" t="s">
        <v>44</v>
      </c>
      <c r="I90" s="37" t="s">
        <v>462</v>
      </c>
      <c r="J90" s="17" t="s">
        <v>1439</v>
      </c>
      <c r="K90" s="18"/>
      <c r="L90" s="113" t="str">
        <f>IF(_xlfn.MAXIFS(Meetings!$O:$O,Meetings!$D:$D,$A90)&gt;DATE(1900,1,0),_xlfn.MAXIFS(Meetings!$O:$O,Meetings!$D:$D,$A90),"pas rencontré")</f>
        <v>pas rencontré</v>
      </c>
    </row>
    <row r="91" spans="1:12" s="11" customFormat="1" x14ac:dyDescent="0.35">
      <c r="A91" s="31" t="s">
        <v>176</v>
      </c>
      <c r="B91" s="31"/>
      <c r="C91" s="31"/>
      <c r="D91" s="31" t="s">
        <v>302</v>
      </c>
      <c r="E91" s="37">
        <v>42290</v>
      </c>
      <c r="F91" s="118" t="str">
        <f t="shared" si="1"/>
        <v>42</v>
      </c>
      <c r="G91" s="30" t="s">
        <v>387</v>
      </c>
      <c r="H91" s="31" t="s">
        <v>44</v>
      </c>
      <c r="I91" s="37" t="s">
        <v>1439</v>
      </c>
      <c r="J91" s="17" t="s">
        <v>1439</v>
      </c>
      <c r="K91" s="18"/>
      <c r="L91" s="113" t="str">
        <f>IF(_xlfn.MAXIFS(Meetings!$O:$O,Meetings!$D:$D,$A91)&gt;DATE(1900,1,0),_xlfn.MAXIFS(Meetings!$O:$O,Meetings!$D:$D,$A91),"pas rencontré")</f>
        <v>pas rencontré</v>
      </c>
    </row>
    <row r="92" spans="1:12" s="11" customFormat="1" x14ac:dyDescent="0.35">
      <c r="A92" s="31" t="s">
        <v>1404</v>
      </c>
      <c r="B92" s="31" t="s">
        <v>541</v>
      </c>
      <c r="C92" s="31" t="s">
        <v>303</v>
      </c>
      <c r="D92" s="31"/>
      <c r="E92" s="37">
        <v>42300</v>
      </c>
      <c r="F92" s="118" t="str">
        <f t="shared" si="1"/>
        <v>42</v>
      </c>
      <c r="G92" s="30" t="s">
        <v>388</v>
      </c>
      <c r="H92" s="31" t="s">
        <v>44</v>
      </c>
      <c r="I92" s="37" t="s">
        <v>463</v>
      </c>
      <c r="J92" s="17" t="s">
        <v>1439</v>
      </c>
      <c r="K92" s="18" t="s">
        <v>530</v>
      </c>
      <c r="L92" s="113" t="str">
        <f>IF(_xlfn.MAXIFS(Meetings!$O:$O,Meetings!$D:$D,$A92)&gt;DATE(1900,1,0),_xlfn.MAXIFS(Meetings!$O:$O,Meetings!$D:$D,$A92),"pas rencontré")</f>
        <v>pas rencontré</v>
      </c>
    </row>
    <row r="93" spans="1:12" s="11" customFormat="1" x14ac:dyDescent="0.35">
      <c r="A93" s="31" t="s">
        <v>136</v>
      </c>
      <c r="B93" s="31"/>
      <c r="C93" s="31"/>
      <c r="D93" s="31" t="s">
        <v>304</v>
      </c>
      <c r="E93" s="37">
        <v>42300</v>
      </c>
      <c r="F93" s="118" t="str">
        <f t="shared" si="1"/>
        <v>42</v>
      </c>
      <c r="G93" s="30" t="s">
        <v>388</v>
      </c>
      <c r="H93" s="31" t="s">
        <v>44</v>
      </c>
      <c r="I93" s="37" t="s">
        <v>464</v>
      </c>
      <c r="J93" s="17" t="s">
        <v>1439</v>
      </c>
      <c r="K93" s="18"/>
      <c r="L93" s="113" t="str">
        <f>IF(_xlfn.MAXIFS(Meetings!$O:$O,Meetings!$D:$D,$A93)&gt;DATE(1900,1,0),_xlfn.MAXIFS(Meetings!$O:$O,Meetings!$D:$D,$A93),"pas rencontré")</f>
        <v>pas rencontré</v>
      </c>
    </row>
    <row r="94" spans="1:12" s="11" customFormat="1" x14ac:dyDescent="0.35">
      <c r="A94" s="31" t="s">
        <v>177</v>
      </c>
      <c r="B94" s="31"/>
      <c r="C94" s="31"/>
      <c r="D94" s="31" t="s">
        <v>305</v>
      </c>
      <c r="E94" s="37">
        <v>42300</v>
      </c>
      <c r="F94" s="118" t="str">
        <f t="shared" si="1"/>
        <v>42</v>
      </c>
      <c r="G94" s="30" t="s">
        <v>389</v>
      </c>
      <c r="H94" s="31" t="s">
        <v>44</v>
      </c>
      <c r="I94" s="37" t="s">
        <v>465</v>
      </c>
      <c r="J94" s="17" t="s">
        <v>1439</v>
      </c>
      <c r="K94" s="18"/>
      <c r="L94" s="113" t="str">
        <f>IF(_xlfn.MAXIFS(Meetings!$O:$O,Meetings!$D:$D,$A94)&gt;DATE(1900,1,0),_xlfn.MAXIFS(Meetings!$O:$O,Meetings!$D:$D,$A94),"pas rencontré")</f>
        <v>pas rencontré</v>
      </c>
    </row>
    <row r="95" spans="1:12" s="11" customFormat="1" x14ac:dyDescent="0.35">
      <c r="A95" s="31" t="s">
        <v>1227</v>
      </c>
      <c r="B95" s="31"/>
      <c r="C95" s="31"/>
      <c r="D95" s="31" t="s">
        <v>306</v>
      </c>
      <c r="E95" s="37">
        <v>42300</v>
      </c>
      <c r="F95" s="118" t="str">
        <f t="shared" si="1"/>
        <v>42</v>
      </c>
      <c r="G95" s="30" t="s">
        <v>389</v>
      </c>
      <c r="H95" s="31" t="s">
        <v>44</v>
      </c>
      <c r="I95" s="37" t="s">
        <v>466</v>
      </c>
      <c r="J95" s="17" t="s">
        <v>1439</v>
      </c>
      <c r="K95" s="18" t="s">
        <v>531</v>
      </c>
      <c r="L95" s="113" t="str">
        <f>IF(_xlfn.MAXIFS(Meetings!$O:$O,Meetings!$D:$D,$A95)&gt;DATE(1900,1,0),_xlfn.MAXIFS(Meetings!$O:$O,Meetings!$D:$D,$A95),"pas rencontré")</f>
        <v>pas rencontré</v>
      </c>
    </row>
    <row r="96" spans="1:12" s="11" customFormat="1" x14ac:dyDescent="0.35">
      <c r="A96" s="31" t="s">
        <v>178</v>
      </c>
      <c r="B96" s="31"/>
      <c r="C96" s="31"/>
      <c r="D96" s="31" t="s">
        <v>307</v>
      </c>
      <c r="E96" s="37">
        <v>42300</v>
      </c>
      <c r="F96" s="118" t="str">
        <f t="shared" si="1"/>
        <v>42</v>
      </c>
      <c r="G96" s="30" t="s">
        <v>389</v>
      </c>
      <c r="H96" s="31" t="s">
        <v>44</v>
      </c>
      <c r="I96" s="37" t="s">
        <v>467</v>
      </c>
      <c r="J96" s="17" t="s">
        <v>1439</v>
      </c>
      <c r="K96" s="18"/>
      <c r="L96" s="113" t="str">
        <f>IF(_xlfn.MAXIFS(Meetings!$O:$O,Meetings!$D:$D,$A96)&gt;DATE(1900,1,0),_xlfn.MAXIFS(Meetings!$O:$O,Meetings!$D:$D,$A96),"pas rencontré")</f>
        <v>pas rencontré</v>
      </c>
    </row>
    <row r="97" spans="1:12" s="11" customFormat="1" x14ac:dyDescent="0.35">
      <c r="A97" s="31" t="s">
        <v>179</v>
      </c>
      <c r="B97" s="31"/>
      <c r="C97" s="31"/>
      <c r="D97" s="31" t="s">
        <v>305</v>
      </c>
      <c r="E97" s="37">
        <v>42300</v>
      </c>
      <c r="F97" s="118" t="str">
        <f t="shared" si="1"/>
        <v>42</v>
      </c>
      <c r="G97" s="30" t="s">
        <v>389</v>
      </c>
      <c r="H97" s="31" t="s">
        <v>44</v>
      </c>
      <c r="I97" s="37" t="s">
        <v>465</v>
      </c>
      <c r="J97" s="17" t="s">
        <v>1439</v>
      </c>
      <c r="K97" s="18"/>
      <c r="L97" s="113" t="str">
        <f>IF(_xlfn.MAXIFS(Meetings!$O:$O,Meetings!$D:$D,$A97)&gt;DATE(1900,1,0),_xlfn.MAXIFS(Meetings!$O:$O,Meetings!$D:$D,$A97),"pas rencontré")</f>
        <v>pas rencontré</v>
      </c>
    </row>
    <row r="98" spans="1:12" s="11" customFormat="1" x14ac:dyDescent="0.35">
      <c r="A98" s="31" t="s">
        <v>151</v>
      </c>
      <c r="B98" s="31"/>
      <c r="C98" s="31"/>
      <c r="D98" s="31" t="s">
        <v>308</v>
      </c>
      <c r="E98" s="37">
        <v>42300</v>
      </c>
      <c r="F98" s="118" t="str">
        <f t="shared" si="1"/>
        <v>42</v>
      </c>
      <c r="G98" s="30" t="s">
        <v>389</v>
      </c>
      <c r="H98" s="31" t="s">
        <v>44</v>
      </c>
      <c r="I98" s="37" t="s">
        <v>468</v>
      </c>
      <c r="J98" s="17" t="s">
        <v>1439</v>
      </c>
      <c r="K98" s="18"/>
      <c r="L98" s="113" t="str">
        <f>IF(_xlfn.MAXIFS(Meetings!$O:$O,Meetings!$D:$D,$A98)&gt;DATE(1900,1,0),_xlfn.MAXIFS(Meetings!$O:$O,Meetings!$D:$D,$A98),"pas rencontré")</f>
        <v>pas rencontré</v>
      </c>
    </row>
    <row r="99" spans="1:12" s="11" customFormat="1" x14ac:dyDescent="0.35">
      <c r="A99" s="31" t="s">
        <v>180</v>
      </c>
      <c r="B99" s="31"/>
      <c r="C99" s="31"/>
      <c r="D99" s="31" t="s">
        <v>309</v>
      </c>
      <c r="E99" s="37">
        <v>42300</v>
      </c>
      <c r="F99" s="118" t="str">
        <f t="shared" si="1"/>
        <v>42</v>
      </c>
      <c r="G99" s="30" t="s">
        <v>389</v>
      </c>
      <c r="H99" s="31" t="s">
        <v>44</v>
      </c>
      <c r="I99" s="37" t="s">
        <v>469</v>
      </c>
      <c r="J99" s="17" t="s">
        <v>1439</v>
      </c>
      <c r="K99" s="18" t="s">
        <v>532</v>
      </c>
      <c r="L99" s="113" t="str">
        <f>IF(_xlfn.MAXIFS(Meetings!$O:$O,Meetings!$D:$D,$A99)&gt;DATE(1900,1,0),_xlfn.MAXIFS(Meetings!$O:$O,Meetings!$D:$D,$A99),"pas rencontré")</f>
        <v>pas rencontré</v>
      </c>
    </row>
    <row r="100" spans="1:12" s="11" customFormat="1" x14ac:dyDescent="0.35">
      <c r="A100" s="31" t="s">
        <v>181</v>
      </c>
      <c r="B100" s="31"/>
      <c r="C100" s="31"/>
      <c r="D100" s="31" t="s">
        <v>310</v>
      </c>
      <c r="E100" s="37">
        <v>42300</v>
      </c>
      <c r="F100" s="118" t="str">
        <f t="shared" si="1"/>
        <v>42</v>
      </c>
      <c r="G100" s="30" t="s">
        <v>389</v>
      </c>
      <c r="H100" s="31" t="s">
        <v>44</v>
      </c>
      <c r="I100" s="37" t="s">
        <v>470</v>
      </c>
      <c r="J100" s="17" t="s">
        <v>1439</v>
      </c>
      <c r="K100" s="18" t="s">
        <v>533</v>
      </c>
      <c r="L100" s="113" t="str">
        <f>IF(_xlfn.MAXIFS(Meetings!$O:$O,Meetings!$D:$D,$A100)&gt;DATE(1900,1,0),_xlfn.MAXIFS(Meetings!$O:$O,Meetings!$D:$D,$A100),"pas rencontré")</f>
        <v>pas rencontré</v>
      </c>
    </row>
    <row r="101" spans="1:12" s="11" customFormat="1" x14ac:dyDescent="0.35">
      <c r="A101" s="31" t="s">
        <v>182</v>
      </c>
      <c r="B101" s="31"/>
      <c r="C101" s="31"/>
      <c r="D101" s="31" t="s">
        <v>311</v>
      </c>
      <c r="E101" s="37">
        <v>42300</v>
      </c>
      <c r="F101" s="118" t="str">
        <f t="shared" si="1"/>
        <v>42</v>
      </c>
      <c r="G101" s="30" t="s">
        <v>389</v>
      </c>
      <c r="H101" s="31" t="s">
        <v>44</v>
      </c>
      <c r="I101" s="37" t="s">
        <v>471</v>
      </c>
      <c r="J101" s="17" t="s">
        <v>1439</v>
      </c>
      <c r="K101" s="18"/>
      <c r="L101" s="113" t="str">
        <f>IF(_xlfn.MAXIFS(Meetings!$O:$O,Meetings!$D:$D,$A101)&gt;DATE(1900,1,0),_xlfn.MAXIFS(Meetings!$O:$O,Meetings!$D:$D,$A101),"pas rencontré")</f>
        <v>pas rencontré</v>
      </c>
    </row>
    <row r="102" spans="1:12" s="11" customFormat="1" x14ac:dyDescent="0.35">
      <c r="A102" s="31" t="s">
        <v>183</v>
      </c>
      <c r="B102" s="31"/>
      <c r="C102" s="31"/>
      <c r="D102" s="31" t="s">
        <v>312</v>
      </c>
      <c r="E102" s="37">
        <v>42300</v>
      </c>
      <c r="F102" s="118" t="str">
        <f t="shared" si="1"/>
        <v>42</v>
      </c>
      <c r="G102" s="30" t="s">
        <v>389</v>
      </c>
      <c r="H102" s="31" t="s">
        <v>44</v>
      </c>
      <c r="I102" s="37" t="s">
        <v>472</v>
      </c>
      <c r="J102" s="17" t="s">
        <v>1439</v>
      </c>
      <c r="K102" s="18"/>
      <c r="L102" s="113" t="str">
        <f>IF(_xlfn.MAXIFS(Meetings!$O:$O,Meetings!$D:$D,$A102)&gt;DATE(1900,1,0),_xlfn.MAXIFS(Meetings!$O:$O,Meetings!$D:$D,$A102),"pas rencontré")</f>
        <v>pas rencontré</v>
      </c>
    </row>
    <row r="103" spans="1:12" s="11" customFormat="1" x14ac:dyDescent="0.35">
      <c r="A103" s="31" t="s">
        <v>184</v>
      </c>
      <c r="B103" s="31"/>
      <c r="C103" s="31"/>
      <c r="D103" s="31" t="s">
        <v>313</v>
      </c>
      <c r="E103" s="37">
        <v>42320</v>
      </c>
      <c r="F103" s="118" t="str">
        <f t="shared" si="1"/>
        <v>42</v>
      </c>
      <c r="G103" s="30" t="s">
        <v>390</v>
      </c>
      <c r="H103" s="31" t="s">
        <v>44</v>
      </c>
      <c r="I103" s="37" t="s">
        <v>473</v>
      </c>
      <c r="J103" s="17" t="s">
        <v>1439</v>
      </c>
      <c r="K103" s="18"/>
      <c r="L103" s="113" t="str">
        <f>IF(_xlfn.MAXIFS(Meetings!$O:$O,Meetings!$D:$D,$A103)&gt;DATE(1900,1,0),_xlfn.MAXIFS(Meetings!$O:$O,Meetings!$D:$D,$A103),"pas rencontré")</f>
        <v>pas rencontré</v>
      </c>
    </row>
    <row r="104" spans="1:12" s="11" customFormat="1" x14ac:dyDescent="0.35">
      <c r="A104" s="31" t="s">
        <v>168</v>
      </c>
      <c r="B104" s="31"/>
      <c r="C104" s="31"/>
      <c r="D104" s="31" t="s">
        <v>314</v>
      </c>
      <c r="E104" s="37">
        <v>42330</v>
      </c>
      <c r="F104" s="118" t="str">
        <f t="shared" si="1"/>
        <v>42</v>
      </c>
      <c r="G104" s="30" t="s">
        <v>391</v>
      </c>
      <c r="H104" s="31" t="s">
        <v>44</v>
      </c>
      <c r="I104" s="37" t="s">
        <v>474</v>
      </c>
      <c r="J104" s="17" t="s">
        <v>1439</v>
      </c>
      <c r="K104" s="18"/>
      <c r="L104" s="113" t="str">
        <f>IF(_xlfn.MAXIFS(Meetings!$O:$O,Meetings!$D:$D,$A104)&gt;DATE(1900,1,0),_xlfn.MAXIFS(Meetings!$O:$O,Meetings!$D:$D,$A104),"pas rencontré")</f>
        <v>pas rencontré</v>
      </c>
    </row>
    <row r="105" spans="1:12" s="11" customFormat="1" x14ac:dyDescent="0.35">
      <c r="A105" s="31" t="s">
        <v>185</v>
      </c>
      <c r="B105" s="31"/>
      <c r="C105" s="31"/>
      <c r="D105" s="31" t="s">
        <v>315</v>
      </c>
      <c r="E105" s="37">
        <v>42340</v>
      </c>
      <c r="F105" s="118" t="str">
        <f t="shared" si="1"/>
        <v>42</v>
      </c>
      <c r="G105" s="30" t="s">
        <v>392</v>
      </c>
      <c r="H105" s="31" t="s">
        <v>44</v>
      </c>
      <c r="I105" s="37" t="s">
        <v>475</v>
      </c>
      <c r="J105" s="17" t="s">
        <v>1439</v>
      </c>
      <c r="K105" s="18"/>
      <c r="L105" s="113" t="str">
        <f>IF(_xlfn.MAXIFS(Meetings!$O:$O,Meetings!$D:$D,$A105)&gt;DATE(1900,1,0),_xlfn.MAXIFS(Meetings!$O:$O,Meetings!$D:$D,$A105),"pas rencontré")</f>
        <v>pas rencontré</v>
      </c>
    </row>
    <row r="106" spans="1:12" s="11" customFormat="1" x14ac:dyDescent="0.35">
      <c r="A106" s="31" t="s">
        <v>186</v>
      </c>
      <c r="B106" s="31"/>
      <c r="C106" s="31"/>
      <c r="D106" s="31" t="s">
        <v>316</v>
      </c>
      <c r="E106" s="37">
        <v>42340</v>
      </c>
      <c r="F106" s="118" t="str">
        <f t="shared" si="1"/>
        <v>42</v>
      </c>
      <c r="G106" s="30" t="s">
        <v>392</v>
      </c>
      <c r="H106" s="31" t="s">
        <v>44</v>
      </c>
      <c r="I106" s="37" t="s">
        <v>476</v>
      </c>
      <c r="J106" s="17" t="s">
        <v>1439</v>
      </c>
      <c r="K106" s="18"/>
      <c r="L106" s="113" t="str">
        <f>IF(_xlfn.MAXIFS(Meetings!$O:$O,Meetings!$D:$D,$A106)&gt;DATE(1900,1,0),_xlfn.MAXIFS(Meetings!$O:$O,Meetings!$D:$D,$A106),"pas rencontré")</f>
        <v>pas rencontré</v>
      </c>
    </row>
    <row r="107" spans="1:12" s="11" customFormat="1" x14ac:dyDescent="0.35">
      <c r="A107" s="31" t="s">
        <v>187</v>
      </c>
      <c r="B107" s="31"/>
      <c r="C107" s="31"/>
      <c r="D107" s="31" t="s">
        <v>317</v>
      </c>
      <c r="E107" s="37">
        <v>42350</v>
      </c>
      <c r="F107" s="118" t="str">
        <f t="shared" si="1"/>
        <v>42</v>
      </c>
      <c r="G107" s="30" t="s">
        <v>393</v>
      </c>
      <c r="H107" s="31" t="s">
        <v>44</v>
      </c>
      <c r="I107" s="37" t="s">
        <v>477</v>
      </c>
      <c r="J107" s="17" t="s">
        <v>1439</v>
      </c>
      <c r="K107" s="18"/>
      <c r="L107" s="113" t="str">
        <f>IF(_xlfn.MAXIFS(Meetings!$O:$O,Meetings!$D:$D,$A107)&gt;DATE(1900,1,0),_xlfn.MAXIFS(Meetings!$O:$O,Meetings!$D:$D,$A107),"pas rencontré")</f>
        <v>pas rencontré</v>
      </c>
    </row>
    <row r="108" spans="1:12" s="11" customFormat="1" x14ac:dyDescent="0.35">
      <c r="A108" s="31" t="s">
        <v>188</v>
      </c>
      <c r="B108" s="31"/>
      <c r="C108" s="31"/>
      <c r="D108" s="31" t="s">
        <v>318</v>
      </c>
      <c r="E108" s="37">
        <v>42350</v>
      </c>
      <c r="F108" s="118" t="str">
        <f t="shared" si="1"/>
        <v>42</v>
      </c>
      <c r="G108" s="30" t="s">
        <v>393</v>
      </c>
      <c r="H108" s="31" t="s">
        <v>44</v>
      </c>
      <c r="I108" s="37" t="s">
        <v>478</v>
      </c>
      <c r="J108" s="17" t="s">
        <v>1439</v>
      </c>
      <c r="K108" s="18"/>
      <c r="L108" s="113" t="str">
        <f>IF(_xlfn.MAXIFS(Meetings!$O:$O,Meetings!$D:$D,$A108)&gt;DATE(1900,1,0),_xlfn.MAXIFS(Meetings!$O:$O,Meetings!$D:$D,$A108),"pas rencontré")</f>
        <v>pas rencontré</v>
      </c>
    </row>
    <row r="109" spans="1:12" s="11" customFormat="1" x14ac:dyDescent="0.35">
      <c r="A109" s="31" t="s">
        <v>189</v>
      </c>
      <c r="B109" s="31"/>
      <c r="C109" s="31"/>
      <c r="D109" s="31" t="s">
        <v>319</v>
      </c>
      <c r="E109" s="37">
        <v>42350</v>
      </c>
      <c r="F109" s="118" t="str">
        <f t="shared" si="1"/>
        <v>42</v>
      </c>
      <c r="G109" s="30" t="s">
        <v>393</v>
      </c>
      <c r="H109" s="31" t="s">
        <v>44</v>
      </c>
      <c r="I109" s="37" t="s">
        <v>479</v>
      </c>
      <c r="J109" s="17" t="s">
        <v>1439</v>
      </c>
      <c r="K109" s="18" t="s">
        <v>534</v>
      </c>
      <c r="L109" s="113" t="str">
        <f>IF(_xlfn.MAXIFS(Meetings!$O:$O,Meetings!$D:$D,$A109)&gt;DATE(1900,1,0),_xlfn.MAXIFS(Meetings!$O:$O,Meetings!$D:$D,$A109),"pas rencontré")</f>
        <v>pas rencontré</v>
      </c>
    </row>
    <row r="110" spans="1:12" s="11" customFormat="1" x14ac:dyDescent="0.35">
      <c r="A110" s="31" t="s">
        <v>145</v>
      </c>
      <c r="B110" s="31"/>
      <c r="C110" s="31"/>
      <c r="D110" s="31" t="s">
        <v>320</v>
      </c>
      <c r="E110" s="37">
        <v>42360</v>
      </c>
      <c r="F110" s="118" t="str">
        <f t="shared" si="1"/>
        <v>42</v>
      </c>
      <c r="G110" s="30" t="s">
        <v>394</v>
      </c>
      <c r="H110" s="31" t="s">
        <v>44</v>
      </c>
      <c r="I110" s="37" t="s">
        <v>480</v>
      </c>
      <c r="J110" s="17"/>
      <c r="K110" s="18"/>
      <c r="L110" s="113" t="str">
        <f>IF(_xlfn.MAXIFS(Meetings!$O:$O,Meetings!$D:$D,$A110)&gt;DATE(1900,1,0),_xlfn.MAXIFS(Meetings!$O:$O,Meetings!$D:$D,$A110),"pas rencontré")</f>
        <v>pas rencontré</v>
      </c>
    </row>
    <row r="111" spans="1:12" s="11" customFormat="1" x14ac:dyDescent="0.35">
      <c r="A111" s="31" t="s">
        <v>1228</v>
      </c>
      <c r="B111" s="31"/>
      <c r="C111" s="31"/>
      <c r="D111" s="31" t="s">
        <v>321</v>
      </c>
      <c r="E111" s="37">
        <v>42370</v>
      </c>
      <c r="F111" s="118" t="str">
        <f t="shared" si="1"/>
        <v>42</v>
      </c>
      <c r="G111" s="30" t="s">
        <v>395</v>
      </c>
      <c r="H111" s="31" t="s">
        <v>44</v>
      </c>
      <c r="I111" s="106" t="s">
        <v>481</v>
      </c>
      <c r="J111" s="17" t="s">
        <v>1439</v>
      </c>
      <c r="K111" s="19"/>
      <c r="L111" s="113" t="str">
        <f>IF(_xlfn.MAXIFS(Meetings!$O:$O,Meetings!$D:$D,$A111)&gt;DATE(1900,1,0),_xlfn.MAXIFS(Meetings!$O:$O,Meetings!$D:$D,$A111),"pas rencontré")</f>
        <v>pas rencontré</v>
      </c>
    </row>
    <row r="112" spans="1:12" s="11" customFormat="1" x14ac:dyDescent="0.35">
      <c r="A112" s="31" t="s">
        <v>190</v>
      </c>
      <c r="B112" s="31"/>
      <c r="C112" s="31"/>
      <c r="D112" s="31" t="s">
        <v>322</v>
      </c>
      <c r="E112" s="37">
        <v>42370</v>
      </c>
      <c r="F112" s="118" t="str">
        <f t="shared" si="1"/>
        <v>42</v>
      </c>
      <c r="G112" s="30" t="s">
        <v>395</v>
      </c>
      <c r="H112" s="31" t="s">
        <v>44</v>
      </c>
      <c r="I112" s="37" t="s">
        <v>482</v>
      </c>
      <c r="J112" s="17" t="s">
        <v>1439</v>
      </c>
      <c r="K112" s="18"/>
      <c r="L112" s="113" t="str">
        <f>IF(_xlfn.MAXIFS(Meetings!$O:$O,Meetings!$D:$D,$A112)&gt;DATE(1900,1,0),_xlfn.MAXIFS(Meetings!$O:$O,Meetings!$D:$D,$A112),"pas rencontré")</f>
        <v>pas rencontré</v>
      </c>
    </row>
    <row r="113" spans="1:12" s="11" customFormat="1" x14ac:dyDescent="0.35">
      <c r="A113" s="31" t="s">
        <v>123</v>
      </c>
      <c r="B113" s="31"/>
      <c r="C113" s="31"/>
      <c r="D113" s="31" t="s">
        <v>323</v>
      </c>
      <c r="E113" s="37">
        <v>42380</v>
      </c>
      <c r="F113" s="118" t="str">
        <f t="shared" si="1"/>
        <v>42</v>
      </c>
      <c r="G113" s="30" t="s">
        <v>396</v>
      </c>
      <c r="H113" s="31" t="s">
        <v>44</v>
      </c>
      <c r="I113" s="37" t="s">
        <v>483</v>
      </c>
      <c r="J113" s="17" t="s">
        <v>1439</v>
      </c>
      <c r="K113" s="18"/>
      <c r="L113" s="113" t="str">
        <f>IF(_xlfn.MAXIFS(Meetings!$O:$O,Meetings!$D:$D,$A113)&gt;DATE(1900,1,0),_xlfn.MAXIFS(Meetings!$O:$O,Meetings!$D:$D,$A113),"pas rencontré")</f>
        <v>pas rencontré</v>
      </c>
    </row>
    <row r="114" spans="1:12" s="11" customFormat="1" x14ac:dyDescent="0.35">
      <c r="A114" s="31" t="s">
        <v>191</v>
      </c>
      <c r="B114" s="31"/>
      <c r="C114" s="31"/>
      <c r="D114" s="31" t="s">
        <v>324</v>
      </c>
      <c r="E114" s="37">
        <v>42380</v>
      </c>
      <c r="F114" s="118" t="str">
        <f t="shared" si="1"/>
        <v>42</v>
      </c>
      <c r="G114" s="30" t="s">
        <v>397</v>
      </c>
      <c r="H114" s="31" t="s">
        <v>44</v>
      </c>
      <c r="I114" s="37" t="s">
        <v>484</v>
      </c>
      <c r="J114" s="17" t="s">
        <v>1439</v>
      </c>
      <c r="K114" s="18"/>
      <c r="L114" s="113" t="str">
        <f>IF(_xlfn.MAXIFS(Meetings!$O:$O,Meetings!$D:$D,$A114)&gt;DATE(1900,1,0),_xlfn.MAXIFS(Meetings!$O:$O,Meetings!$D:$D,$A114),"pas rencontré")</f>
        <v>pas rencontré</v>
      </c>
    </row>
    <row r="115" spans="1:12" s="11" customFormat="1" x14ac:dyDescent="0.35">
      <c r="A115" s="31" t="s">
        <v>192</v>
      </c>
      <c r="B115" s="31"/>
      <c r="C115" s="31" t="s">
        <v>325</v>
      </c>
      <c r="D115" s="31"/>
      <c r="E115" s="37">
        <v>42380</v>
      </c>
      <c r="F115" s="118" t="str">
        <f t="shared" si="1"/>
        <v>42</v>
      </c>
      <c r="G115" s="30" t="s">
        <v>396</v>
      </c>
      <c r="H115" s="31" t="s">
        <v>44</v>
      </c>
      <c r="I115" s="37" t="s">
        <v>1439</v>
      </c>
      <c r="J115" s="17" t="s">
        <v>1439</v>
      </c>
      <c r="K115" s="18"/>
      <c r="L115" s="113" t="str">
        <f>IF(_xlfn.MAXIFS(Meetings!$O:$O,Meetings!$D:$D,$A115)&gt;DATE(1900,1,0),_xlfn.MAXIFS(Meetings!$O:$O,Meetings!$D:$D,$A115),"pas rencontré")</f>
        <v>pas rencontré</v>
      </c>
    </row>
    <row r="116" spans="1:12" s="11" customFormat="1" x14ac:dyDescent="0.35">
      <c r="A116" s="31" t="s">
        <v>193</v>
      </c>
      <c r="B116" s="31"/>
      <c r="C116" s="31"/>
      <c r="D116" s="31" t="s">
        <v>326</v>
      </c>
      <c r="E116" s="37">
        <v>42380</v>
      </c>
      <c r="F116" s="118" t="str">
        <f t="shared" si="1"/>
        <v>42</v>
      </c>
      <c r="G116" s="30" t="s">
        <v>398</v>
      </c>
      <c r="H116" s="31" t="s">
        <v>44</v>
      </c>
      <c r="I116" s="37" t="s">
        <v>484</v>
      </c>
      <c r="J116" s="17" t="s">
        <v>1439</v>
      </c>
      <c r="K116" s="18"/>
      <c r="L116" s="113" t="str">
        <f>IF(_xlfn.MAXIFS(Meetings!$O:$O,Meetings!$D:$D,$A116)&gt;DATE(1900,1,0),_xlfn.MAXIFS(Meetings!$O:$O,Meetings!$D:$D,$A116),"pas rencontré")</f>
        <v>pas rencontré</v>
      </c>
    </row>
    <row r="117" spans="1:12" s="11" customFormat="1" x14ac:dyDescent="0.35">
      <c r="A117" s="31" t="s">
        <v>1229</v>
      </c>
      <c r="B117" s="31"/>
      <c r="C117" s="31"/>
      <c r="D117" s="31" t="s">
        <v>232</v>
      </c>
      <c r="E117" s="37">
        <v>42390</v>
      </c>
      <c r="F117" s="118" t="str">
        <f t="shared" si="1"/>
        <v>42</v>
      </c>
      <c r="G117" s="30" t="s">
        <v>399</v>
      </c>
      <c r="H117" s="31" t="s">
        <v>44</v>
      </c>
      <c r="I117" s="106" t="s">
        <v>485</v>
      </c>
      <c r="J117" s="17" t="s">
        <v>1439</v>
      </c>
      <c r="K117" s="19"/>
      <c r="L117" s="113" t="str">
        <f>IF(_xlfn.MAXIFS(Meetings!$O:$O,Meetings!$D:$D,$A117)&gt;DATE(1900,1,0),_xlfn.MAXIFS(Meetings!$O:$O,Meetings!$D:$D,$A117),"pas rencontré")</f>
        <v>pas rencontré</v>
      </c>
    </row>
    <row r="118" spans="1:12" s="11" customFormat="1" x14ac:dyDescent="0.35">
      <c r="A118" s="31" t="s">
        <v>1230</v>
      </c>
      <c r="B118" s="31"/>
      <c r="C118" s="31"/>
      <c r="D118" s="31" t="s">
        <v>327</v>
      </c>
      <c r="E118" s="37">
        <v>42390</v>
      </c>
      <c r="F118" s="118" t="str">
        <f t="shared" si="1"/>
        <v>42</v>
      </c>
      <c r="G118" s="30" t="s">
        <v>399</v>
      </c>
      <c r="H118" s="31" t="s">
        <v>44</v>
      </c>
      <c r="I118" s="106" t="s">
        <v>486</v>
      </c>
      <c r="J118" s="17" t="s">
        <v>1439</v>
      </c>
      <c r="K118" s="19"/>
      <c r="L118" s="113" t="str">
        <f>IF(_xlfn.MAXIFS(Meetings!$O:$O,Meetings!$D:$D,$A118)&gt;DATE(1900,1,0),_xlfn.MAXIFS(Meetings!$O:$O,Meetings!$D:$D,$A118),"pas rencontré")</f>
        <v>pas rencontré</v>
      </c>
    </row>
    <row r="119" spans="1:12" s="11" customFormat="1" x14ac:dyDescent="0.35">
      <c r="A119" s="31" t="s">
        <v>194</v>
      </c>
      <c r="B119" s="31"/>
      <c r="C119" s="31" t="s">
        <v>328</v>
      </c>
      <c r="D119" s="31"/>
      <c r="E119" s="37">
        <v>42390</v>
      </c>
      <c r="F119" s="118" t="str">
        <f t="shared" si="1"/>
        <v>42</v>
      </c>
      <c r="G119" s="30" t="s">
        <v>399</v>
      </c>
      <c r="H119" s="31" t="s">
        <v>44</v>
      </c>
      <c r="I119" s="37" t="s">
        <v>487</v>
      </c>
      <c r="J119" s="17" t="s">
        <v>1439</v>
      </c>
      <c r="K119" s="18"/>
      <c r="L119" s="113" t="str">
        <f>IF(_xlfn.MAXIFS(Meetings!$O:$O,Meetings!$D:$D,$A119)&gt;DATE(1900,1,0),_xlfn.MAXIFS(Meetings!$O:$O,Meetings!$D:$D,$A119),"pas rencontré")</f>
        <v>pas rencontré</v>
      </c>
    </row>
    <row r="120" spans="1:12" s="11" customFormat="1" x14ac:dyDescent="0.35">
      <c r="A120" s="31" t="s">
        <v>195</v>
      </c>
      <c r="B120" s="31"/>
      <c r="C120" s="31"/>
      <c r="D120" s="31" t="s">
        <v>327</v>
      </c>
      <c r="E120" s="37">
        <v>42390</v>
      </c>
      <c r="F120" s="118" t="str">
        <f t="shared" si="1"/>
        <v>42</v>
      </c>
      <c r="G120" s="30" t="s">
        <v>399</v>
      </c>
      <c r="H120" s="31" t="s">
        <v>44</v>
      </c>
      <c r="I120" s="37" t="s">
        <v>488</v>
      </c>
      <c r="J120" s="17" t="s">
        <v>1439</v>
      </c>
      <c r="K120" s="18"/>
      <c r="L120" s="113" t="str">
        <f>IF(_xlfn.MAXIFS(Meetings!$O:$O,Meetings!$D:$D,$A120)&gt;DATE(1900,1,0),_xlfn.MAXIFS(Meetings!$O:$O,Meetings!$D:$D,$A120),"pas rencontré")</f>
        <v>pas rencontré</v>
      </c>
    </row>
    <row r="121" spans="1:12" s="11" customFormat="1" x14ac:dyDescent="0.35">
      <c r="A121" s="31" t="s">
        <v>196</v>
      </c>
      <c r="B121" s="31"/>
      <c r="C121" s="31" t="s">
        <v>329</v>
      </c>
      <c r="D121" s="31"/>
      <c r="E121" s="37">
        <v>42390</v>
      </c>
      <c r="F121" s="118" t="str">
        <f t="shared" si="1"/>
        <v>42</v>
      </c>
      <c r="G121" s="30" t="s">
        <v>399</v>
      </c>
      <c r="H121" s="31" t="s">
        <v>44</v>
      </c>
      <c r="I121" s="37" t="s">
        <v>489</v>
      </c>
      <c r="J121" s="17" t="s">
        <v>1439</v>
      </c>
      <c r="K121" s="18"/>
      <c r="L121" s="113" t="str">
        <f>IF(_xlfn.MAXIFS(Meetings!$O:$O,Meetings!$D:$D,$A121)&gt;DATE(1900,1,0),_xlfn.MAXIFS(Meetings!$O:$O,Meetings!$D:$D,$A121),"pas rencontré")</f>
        <v>pas rencontré</v>
      </c>
    </row>
    <row r="122" spans="1:12" s="11" customFormat="1" x14ac:dyDescent="0.35">
      <c r="A122" s="31" t="s">
        <v>197</v>
      </c>
      <c r="B122" s="31"/>
      <c r="C122" s="31"/>
      <c r="D122" s="31" t="s">
        <v>233</v>
      </c>
      <c r="E122" s="37">
        <v>42400</v>
      </c>
      <c r="F122" s="118" t="str">
        <f t="shared" si="1"/>
        <v>42</v>
      </c>
      <c r="G122" s="30" t="s">
        <v>400</v>
      </c>
      <c r="H122" s="31" t="s">
        <v>44</v>
      </c>
      <c r="I122" s="106" t="s">
        <v>490</v>
      </c>
      <c r="J122" s="17" t="s">
        <v>1439</v>
      </c>
      <c r="K122" s="19"/>
      <c r="L122" s="113" t="str">
        <f>IF(_xlfn.MAXIFS(Meetings!$O:$O,Meetings!$D:$D,$A122)&gt;DATE(1900,1,0),_xlfn.MAXIFS(Meetings!$O:$O,Meetings!$D:$D,$A122),"pas rencontré")</f>
        <v>pas rencontré</v>
      </c>
    </row>
    <row r="123" spans="1:12" s="11" customFormat="1" x14ac:dyDescent="0.35">
      <c r="A123" s="31" t="s">
        <v>155</v>
      </c>
      <c r="B123" s="31"/>
      <c r="C123" s="31" t="s">
        <v>330</v>
      </c>
      <c r="D123" s="31"/>
      <c r="E123" s="37">
        <v>42400</v>
      </c>
      <c r="F123" s="118" t="str">
        <f t="shared" si="1"/>
        <v>42</v>
      </c>
      <c r="G123" s="30" t="s">
        <v>400</v>
      </c>
      <c r="H123" s="31" t="s">
        <v>44</v>
      </c>
      <c r="I123" s="37" t="s">
        <v>491</v>
      </c>
      <c r="J123" s="17" t="s">
        <v>1439</v>
      </c>
      <c r="K123" s="18"/>
      <c r="L123" s="113" t="str">
        <f>IF(_xlfn.MAXIFS(Meetings!$O:$O,Meetings!$D:$D,$A123)&gt;DATE(1900,1,0),_xlfn.MAXIFS(Meetings!$O:$O,Meetings!$D:$D,$A123),"pas rencontré")</f>
        <v>pas rencontré</v>
      </c>
    </row>
    <row r="124" spans="1:12" s="11" customFormat="1" x14ac:dyDescent="0.35">
      <c r="A124" s="31" t="s">
        <v>198</v>
      </c>
      <c r="B124" s="31"/>
      <c r="C124" s="31"/>
      <c r="D124" s="31" t="s">
        <v>331</v>
      </c>
      <c r="E124" s="37">
        <v>42400</v>
      </c>
      <c r="F124" s="118" t="str">
        <f t="shared" si="1"/>
        <v>42</v>
      </c>
      <c r="G124" s="30" t="s">
        <v>400</v>
      </c>
      <c r="H124" s="31" t="s">
        <v>44</v>
      </c>
      <c r="I124" s="37" t="s">
        <v>492</v>
      </c>
      <c r="J124" s="17" t="s">
        <v>1439</v>
      </c>
      <c r="K124" s="18" t="s">
        <v>535</v>
      </c>
      <c r="L124" s="113" t="str">
        <f>IF(_xlfn.MAXIFS(Meetings!$O:$O,Meetings!$D:$D,$A124)&gt;DATE(1900,1,0),_xlfn.MAXIFS(Meetings!$O:$O,Meetings!$D:$D,$A124),"pas rencontré")</f>
        <v>pas rencontré</v>
      </c>
    </row>
    <row r="125" spans="1:12" s="11" customFormat="1" x14ac:dyDescent="0.35">
      <c r="A125" s="31" t="s">
        <v>1231</v>
      </c>
      <c r="B125" s="31"/>
      <c r="C125" s="31"/>
      <c r="D125" s="31" t="s">
        <v>332</v>
      </c>
      <c r="E125" s="37">
        <v>42410</v>
      </c>
      <c r="F125" s="118" t="str">
        <f t="shared" si="1"/>
        <v>42</v>
      </c>
      <c r="G125" s="30" t="s">
        <v>401</v>
      </c>
      <c r="H125" s="31" t="s">
        <v>44</v>
      </c>
      <c r="I125" s="106" t="s">
        <v>493</v>
      </c>
      <c r="J125" s="17" t="s">
        <v>1439</v>
      </c>
      <c r="K125" s="19"/>
      <c r="L125" s="113" t="str">
        <f>IF(_xlfn.MAXIFS(Meetings!$O:$O,Meetings!$D:$D,$A125)&gt;DATE(1900,1,0),_xlfn.MAXIFS(Meetings!$O:$O,Meetings!$D:$D,$A125),"pas rencontré")</f>
        <v>pas rencontré</v>
      </c>
    </row>
    <row r="126" spans="1:12" s="11" customFormat="1" x14ac:dyDescent="0.35">
      <c r="A126" s="31" t="s">
        <v>199</v>
      </c>
      <c r="B126" s="31"/>
      <c r="C126" s="31"/>
      <c r="D126" s="31" t="s">
        <v>333</v>
      </c>
      <c r="E126" s="37">
        <v>42410</v>
      </c>
      <c r="F126" s="118" t="str">
        <f t="shared" si="1"/>
        <v>42</v>
      </c>
      <c r="G126" s="30" t="s">
        <v>401</v>
      </c>
      <c r="H126" s="31" t="s">
        <v>44</v>
      </c>
      <c r="I126" s="37" t="s">
        <v>494</v>
      </c>
      <c r="J126" s="17" t="s">
        <v>1439</v>
      </c>
      <c r="K126" s="18" t="s">
        <v>536</v>
      </c>
      <c r="L126" s="113" t="str">
        <f>IF(_xlfn.MAXIFS(Meetings!$O:$O,Meetings!$D:$D,$A126)&gt;DATE(1900,1,0),_xlfn.MAXIFS(Meetings!$O:$O,Meetings!$D:$D,$A126),"pas rencontré")</f>
        <v>pas rencontré</v>
      </c>
    </row>
    <row r="127" spans="1:12" s="11" customFormat="1" x14ac:dyDescent="0.35">
      <c r="A127" s="31" t="s">
        <v>200</v>
      </c>
      <c r="B127" s="31"/>
      <c r="C127" s="31"/>
      <c r="D127" s="31"/>
      <c r="E127" s="37">
        <v>42410</v>
      </c>
      <c r="F127" s="118" t="str">
        <f t="shared" si="1"/>
        <v>42</v>
      </c>
      <c r="G127" s="30" t="s">
        <v>402</v>
      </c>
      <c r="H127" s="31" t="s">
        <v>44</v>
      </c>
      <c r="I127" s="37" t="s">
        <v>495</v>
      </c>
      <c r="J127" s="17" t="s">
        <v>1439</v>
      </c>
      <c r="K127" s="18"/>
      <c r="L127" s="113" t="str">
        <f>IF(_xlfn.MAXIFS(Meetings!$O:$O,Meetings!$D:$D,$A127)&gt;DATE(1900,1,0),_xlfn.MAXIFS(Meetings!$O:$O,Meetings!$D:$D,$A127),"pas rencontré")</f>
        <v>pas rencontré</v>
      </c>
    </row>
    <row r="128" spans="1:12" s="11" customFormat="1" x14ac:dyDescent="0.35">
      <c r="A128" s="31" t="s">
        <v>201</v>
      </c>
      <c r="B128" s="31"/>
      <c r="C128" s="31" t="s">
        <v>334</v>
      </c>
      <c r="D128" s="31"/>
      <c r="E128" s="37">
        <v>42410</v>
      </c>
      <c r="F128" s="118" t="str">
        <f t="shared" si="1"/>
        <v>42</v>
      </c>
      <c r="G128" s="30" t="s">
        <v>402</v>
      </c>
      <c r="H128" s="31" t="s">
        <v>44</v>
      </c>
      <c r="I128" s="37" t="s">
        <v>1439</v>
      </c>
      <c r="J128" s="17" t="s">
        <v>1439</v>
      </c>
      <c r="K128" s="18"/>
      <c r="L128" s="113" t="str">
        <f>IF(_xlfn.MAXIFS(Meetings!$O:$O,Meetings!$D:$D,$A128)&gt;DATE(1900,1,0),_xlfn.MAXIFS(Meetings!$O:$O,Meetings!$D:$D,$A128),"pas rencontré")</f>
        <v>pas rencontré</v>
      </c>
    </row>
    <row r="129" spans="1:12" s="11" customFormat="1" x14ac:dyDescent="0.35">
      <c r="A129" s="31" t="s">
        <v>1406</v>
      </c>
      <c r="B129" s="31" t="s">
        <v>202</v>
      </c>
      <c r="C129" s="31"/>
      <c r="D129" s="31" t="s">
        <v>1405</v>
      </c>
      <c r="E129" s="37">
        <v>42430</v>
      </c>
      <c r="F129" s="118" t="str">
        <f t="shared" si="1"/>
        <v>42</v>
      </c>
      <c r="G129" s="30" t="s">
        <v>403</v>
      </c>
      <c r="H129" s="31" t="s">
        <v>44</v>
      </c>
      <c r="I129" s="37" t="s">
        <v>1439</v>
      </c>
      <c r="J129" s="17" t="s">
        <v>1439</v>
      </c>
      <c r="K129" s="18"/>
      <c r="L129" s="113" t="str">
        <f>IF(_xlfn.MAXIFS(Meetings!$O:$O,Meetings!$D:$D,$A129)&gt;DATE(1900,1,0),_xlfn.MAXIFS(Meetings!$O:$O,Meetings!$D:$D,$A129),"pas rencontré")</f>
        <v>pas rencontré</v>
      </c>
    </row>
    <row r="130" spans="1:12" s="11" customFormat="1" x14ac:dyDescent="0.35">
      <c r="A130" s="31" t="s">
        <v>1407</v>
      </c>
      <c r="B130" s="31" t="s">
        <v>202</v>
      </c>
      <c r="C130" s="31"/>
      <c r="D130" s="31" t="s">
        <v>335</v>
      </c>
      <c r="E130" s="37">
        <v>42440</v>
      </c>
      <c r="F130" s="118" t="str">
        <f t="shared" ref="F130:F193" si="2">LEFT(E130,2)</f>
        <v>42</v>
      </c>
      <c r="G130" s="30" t="s">
        <v>404</v>
      </c>
      <c r="H130" s="31" t="s">
        <v>44</v>
      </c>
      <c r="I130" s="37" t="s">
        <v>496</v>
      </c>
      <c r="J130" s="17" t="s">
        <v>1439</v>
      </c>
      <c r="K130" s="18"/>
      <c r="L130" s="113" t="str">
        <f>IF(_xlfn.MAXIFS(Meetings!$O:$O,Meetings!$D:$D,$A130)&gt;DATE(1900,1,0),_xlfn.MAXIFS(Meetings!$O:$O,Meetings!$D:$D,$A130),"pas rencontré")</f>
        <v>pas rencontré</v>
      </c>
    </row>
    <row r="131" spans="1:12" s="11" customFormat="1" x14ac:dyDescent="0.35">
      <c r="A131" s="31" t="s">
        <v>151</v>
      </c>
      <c r="B131" s="31"/>
      <c r="C131" s="31"/>
      <c r="D131" s="31" t="s">
        <v>336</v>
      </c>
      <c r="E131" s="37">
        <v>42470</v>
      </c>
      <c r="F131" s="118" t="str">
        <f t="shared" si="2"/>
        <v>42</v>
      </c>
      <c r="G131" s="30" t="s">
        <v>405</v>
      </c>
      <c r="H131" s="31" t="s">
        <v>44</v>
      </c>
      <c r="I131" s="37" t="s">
        <v>497</v>
      </c>
      <c r="J131" s="17" t="s">
        <v>1439</v>
      </c>
      <c r="K131" s="18"/>
      <c r="L131" s="113" t="str">
        <f>IF(_xlfn.MAXIFS(Meetings!$O:$O,Meetings!$D:$D,$A131)&gt;DATE(1900,1,0),_xlfn.MAXIFS(Meetings!$O:$O,Meetings!$D:$D,$A131),"pas rencontré")</f>
        <v>pas rencontré</v>
      </c>
    </row>
    <row r="132" spans="1:12" s="11" customFormat="1" x14ac:dyDescent="0.35">
      <c r="A132" s="31" t="s">
        <v>203</v>
      </c>
      <c r="B132" s="31"/>
      <c r="C132" s="31"/>
      <c r="D132" s="31" t="s">
        <v>337</v>
      </c>
      <c r="E132" s="37">
        <v>42480</v>
      </c>
      <c r="F132" s="118" t="str">
        <f t="shared" si="2"/>
        <v>42</v>
      </c>
      <c r="G132" s="30" t="s">
        <v>406</v>
      </c>
      <c r="H132" s="31" t="s">
        <v>44</v>
      </c>
      <c r="I132" s="37" t="s">
        <v>498</v>
      </c>
      <c r="J132" s="17" t="s">
        <v>1439</v>
      </c>
      <c r="K132" s="18"/>
      <c r="L132" s="113" t="str">
        <f>IF(_xlfn.MAXIFS(Meetings!$O:$O,Meetings!$D:$D,$A132)&gt;DATE(1900,1,0),_xlfn.MAXIFS(Meetings!$O:$O,Meetings!$D:$D,$A132),"pas rencontré")</f>
        <v>pas rencontré</v>
      </c>
    </row>
    <row r="133" spans="1:12" s="11" customFormat="1" x14ac:dyDescent="0.35">
      <c r="A133" s="31" t="s">
        <v>204</v>
      </c>
      <c r="B133" s="31"/>
      <c r="C133" s="31"/>
      <c r="D133" s="31" t="s">
        <v>338</v>
      </c>
      <c r="E133" s="37">
        <v>42480</v>
      </c>
      <c r="F133" s="118" t="str">
        <f t="shared" si="2"/>
        <v>42</v>
      </c>
      <c r="G133" s="30" t="s">
        <v>406</v>
      </c>
      <c r="H133" s="31" t="s">
        <v>44</v>
      </c>
      <c r="I133" s="37" t="s">
        <v>1439</v>
      </c>
      <c r="J133" s="17" t="s">
        <v>1439</v>
      </c>
      <c r="K133" s="18"/>
      <c r="L133" s="113" t="str">
        <f>IF(_xlfn.MAXIFS(Meetings!$O:$O,Meetings!$D:$D,$A133)&gt;DATE(1900,1,0),_xlfn.MAXIFS(Meetings!$O:$O,Meetings!$D:$D,$A133),"pas rencontré")</f>
        <v>pas rencontré</v>
      </c>
    </row>
    <row r="134" spans="1:12" s="11" customFormat="1" x14ac:dyDescent="0.35">
      <c r="A134" s="31" t="s">
        <v>205</v>
      </c>
      <c r="B134" s="31"/>
      <c r="C134" s="31"/>
      <c r="D134" s="31" t="s">
        <v>339</v>
      </c>
      <c r="E134" s="37">
        <v>42500</v>
      </c>
      <c r="F134" s="118" t="str">
        <f t="shared" si="2"/>
        <v>42</v>
      </c>
      <c r="G134" s="30" t="s">
        <v>407</v>
      </c>
      <c r="H134" s="31" t="s">
        <v>44</v>
      </c>
      <c r="I134" s="37" t="s">
        <v>499</v>
      </c>
      <c r="J134" s="17" t="s">
        <v>1439</v>
      </c>
      <c r="K134" s="18"/>
      <c r="L134" s="113" t="str">
        <f>IF(_xlfn.MAXIFS(Meetings!$O:$O,Meetings!$D:$D,$A134)&gt;DATE(1900,1,0),_xlfn.MAXIFS(Meetings!$O:$O,Meetings!$D:$D,$A134),"pas rencontré")</f>
        <v>pas rencontré</v>
      </c>
    </row>
    <row r="135" spans="1:12" s="11" customFormat="1" x14ac:dyDescent="0.35">
      <c r="A135" s="31" t="s">
        <v>206</v>
      </c>
      <c r="B135" s="31"/>
      <c r="C135" s="31"/>
      <c r="D135" s="31" t="s">
        <v>340</v>
      </c>
      <c r="E135" s="37">
        <v>42500</v>
      </c>
      <c r="F135" s="118" t="str">
        <f t="shared" si="2"/>
        <v>42</v>
      </c>
      <c r="G135" s="30" t="s">
        <v>407</v>
      </c>
      <c r="H135" s="31" t="s">
        <v>44</v>
      </c>
      <c r="I135" s="37" t="s">
        <v>500</v>
      </c>
      <c r="J135" s="17" t="s">
        <v>1439</v>
      </c>
      <c r="K135" s="18"/>
      <c r="L135" s="113" t="str">
        <f>IF(_xlfn.MAXIFS(Meetings!$O:$O,Meetings!$D:$D,$A135)&gt;DATE(1900,1,0),_xlfn.MAXIFS(Meetings!$O:$O,Meetings!$D:$D,$A135),"pas rencontré")</f>
        <v>pas rencontré</v>
      </c>
    </row>
    <row r="136" spans="1:12" s="11" customFormat="1" x14ac:dyDescent="0.35">
      <c r="A136" s="31" t="s">
        <v>207</v>
      </c>
      <c r="B136" s="31"/>
      <c r="C136" s="31"/>
      <c r="D136" s="31" t="s">
        <v>341</v>
      </c>
      <c r="E136" s="37">
        <v>42510</v>
      </c>
      <c r="F136" s="118" t="str">
        <f t="shared" si="2"/>
        <v>42</v>
      </c>
      <c r="G136" s="30" t="s">
        <v>408</v>
      </c>
      <c r="H136" s="31" t="s">
        <v>44</v>
      </c>
      <c r="I136" s="37" t="s">
        <v>501</v>
      </c>
      <c r="J136" s="17" t="s">
        <v>1439</v>
      </c>
      <c r="K136" s="18"/>
      <c r="L136" s="113" t="str">
        <f>IF(_xlfn.MAXIFS(Meetings!$O:$O,Meetings!$D:$D,$A136)&gt;DATE(1900,1,0),_xlfn.MAXIFS(Meetings!$O:$O,Meetings!$D:$D,$A136),"pas rencontré")</f>
        <v>pas rencontré</v>
      </c>
    </row>
    <row r="137" spans="1:12" s="11" customFormat="1" x14ac:dyDescent="0.35">
      <c r="A137" s="31" t="s">
        <v>208</v>
      </c>
      <c r="B137" s="31"/>
      <c r="C137" s="31"/>
      <c r="D137" s="31" t="s">
        <v>342</v>
      </c>
      <c r="E137" s="37">
        <v>42510</v>
      </c>
      <c r="F137" s="118" t="str">
        <f t="shared" si="2"/>
        <v>42</v>
      </c>
      <c r="G137" s="30" t="s">
        <v>408</v>
      </c>
      <c r="H137" s="31" t="s">
        <v>44</v>
      </c>
      <c r="I137" s="37" t="s">
        <v>502</v>
      </c>
      <c r="J137" s="17" t="s">
        <v>1439</v>
      </c>
      <c r="K137" s="18"/>
      <c r="L137" s="113" t="str">
        <f>IF(_xlfn.MAXIFS(Meetings!$O:$O,Meetings!$D:$D,$A137)&gt;DATE(1900,1,0),_xlfn.MAXIFS(Meetings!$O:$O,Meetings!$D:$D,$A137),"pas rencontré")</f>
        <v>pas rencontré</v>
      </c>
    </row>
    <row r="138" spans="1:12" s="11" customFormat="1" x14ac:dyDescent="0.35">
      <c r="A138" s="31" t="s">
        <v>1232</v>
      </c>
      <c r="B138" s="31"/>
      <c r="C138" s="31"/>
      <c r="D138" s="31" t="s">
        <v>343</v>
      </c>
      <c r="E138" s="37">
        <v>42530</v>
      </c>
      <c r="F138" s="118" t="str">
        <f t="shared" si="2"/>
        <v>42</v>
      </c>
      <c r="G138" s="30" t="s">
        <v>409</v>
      </c>
      <c r="H138" s="31" t="s">
        <v>44</v>
      </c>
      <c r="I138" s="37" t="s">
        <v>503</v>
      </c>
      <c r="J138" s="17" t="s">
        <v>1439</v>
      </c>
      <c r="K138" s="18"/>
      <c r="L138" s="113" t="str">
        <f>IF(_xlfn.MAXIFS(Meetings!$O:$O,Meetings!$D:$D,$A138)&gt;DATE(1900,1,0),_xlfn.MAXIFS(Meetings!$O:$O,Meetings!$D:$D,$A138),"pas rencontré")</f>
        <v>pas rencontré</v>
      </c>
    </row>
    <row r="139" spans="1:12" s="11" customFormat="1" x14ac:dyDescent="0.35">
      <c r="A139" s="31" t="s">
        <v>209</v>
      </c>
      <c r="B139" s="31"/>
      <c r="C139" s="31"/>
      <c r="D139" s="31" t="s">
        <v>344</v>
      </c>
      <c r="E139" s="37">
        <v>42580</v>
      </c>
      <c r="F139" s="118" t="str">
        <f t="shared" si="2"/>
        <v>42</v>
      </c>
      <c r="G139" s="30" t="s">
        <v>410</v>
      </c>
      <c r="H139" s="31" t="s">
        <v>44</v>
      </c>
      <c r="I139" s="37" t="s">
        <v>1439</v>
      </c>
      <c r="J139" s="17" t="s">
        <v>1439</v>
      </c>
      <c r="K139" s="18"/>
      <c r="L139" s="113" t="str">
        <f>IF(_xlfn.MAXIFS(Meetings!$O:$O,Meetings!$D:$D,$A139)&gt;DATE(1900,1,0),_xlfn.MAXIFS(Meetings!$O:$O,Meetings!$D:$D,$A139),"pas rencontré")</f>
        <v>pas rencontré</v>
      </c>
    </row>
    <row r="140" spans="1:12" s="11" customFormat="1" x14ac:dyDescent="0.35">
      <c r="A140" s="31" t="s">
        <v>210</v>
      </c>
      <c r="B140" s="31"/>
      <c r="C140" s="31"/>
      <c r="D140" s="31" t="s">
        <v>345</v>
      </c>
      <c r="E140" s="37">
        <v>42590</v>
      </c>
      <c r="F140" s="118" t="str">
        <f t="shared" si="2"/>
        <v>42</v>
      </c>
      <c r="G140" s="30" t="s">
        <v>411</v>
      </c>
      <c r="H140" s="31" t="s">
        <v>44</v>
      </c>
      <c r="I140" s="37" t="s">
        <v>504</v>
      </c>
      <c r="J140" s="17" t="s">
        <v>1439</v>
      </c>
      <c r="K140" s="18"/>
      <c r="L140" s="113" t="str">
        <f>IF(_xlfn.MAXIFS(Meetings!$O:$O,Meetings!$D:$D,$A140)&gt;DATE(1900,1,0),_xlfn.MAXIFS(Meetings!$O:$O,Meetings!$D:$D,$A140),"pas rencontré")</f>
        <v>pas rencontré</v>
      </c>
    </row>
    <row r="141" spans="1:12" s="11" customFormat="1" x14ac:dyDescent="0.35">
      <c r="A141" s="31" t="s">
        <v>211</v>
      </c>
      <c r="B141" s="31"/>
      <c r="C141" s="31"/>
      <c r="D141" s="31" t="s">
        <v>346</v>
      </c>
      <c r="E141" s="37">
        <v>42600</v>
      </c>
      <c r="F141" s="118" t="str">
        <f t="shared" si="2"/>
        <v>42</v>
      </c>
      <c r="G141" s="30" t="s">
        <v>412</v>
      </c>
      <c r="H141" s="31" t="s">
        <v>44</v>
      </c>
      <c r="I141" s="37" t="s">
        <v>505</v>
      </c>
      <c r="J141" s="17" t="s">
        <v>1439</v>
      </c>
      <c r="K141" s="18"/>
      <c r="L141" s="113" t="str">
        <f>IF(_xlfn.MAXIFS(Meetings!$O:$O,Meetings!$D:$D,$A141)&gt;DATE(1900,1,0),_xlfn.MAXIFS(Meetings!$O:$O,Meetings!$D:$D,$A141),"pas rencontré")</f>
        <v>pas rencontré</v>
      </c>
    </row>
    <row r="142" spans="1:12" s="11" customFormat="1" x14ac:dyDescent="0.35">
      <c r="A142" s="31" t="s">
        <v>142</v>
      </c>
      <c r="B142" s="31"/>
      <c r="C142" s="31"/>
      <c r="D142" s="31" t="s">
        <v>234</v>
      </c>
      <c r="E142" s="37">
        <v>42600</v>
      </c>
      <c r="F142" s="118" t="str">
        <f t="shared" si="2"/>
        <v>42</v>
      </c>
      <c r="G142" s="30" t="s">
        <v>412</v>
      </c>
      <c r="H142" s="31" t="s">
        <v>44</v>
      </c>
      <c r="I142" s="37" t="s">
        <v>506</v>
      </c>
      <c r="J142" s="17" t="s">
        <v>1439</v>
      </c>
      <c r="K142" s="18"/>
      <c r="L142" s="113" t="str">
        <f>IF(_xlfn.MAXIFS(Meetings!$O:$O,Meetings!$D:$D,$A142)&gt;DATE(1900,1,0),_xlfn.MAXIFS(Meetings!$O:$O,Meetings!$D:$D,$A142),"pas rencontré")</f>
        <v>pas rencontré</v>
      </c>
    </row>
    <row r="143" spans="1:12" s="11" customFormat="1" x14ac:dyDescent="0.35">
      <c r="A143" s="31" t="s">
        <v>542</v>
      </c>
      <c r="B143" s="31"/>
      <c r="C143" s="31"/>
      <c r="D143" s="31" t="s">
        <v>235</v>
      </c>
      <c r="E143" s="37">
        <v>42600</v>
      </c>
      <c r="F143" s="118" t="str">
        <f t="shared" si="2"/>
        <v>42</v>
      </c>
      <c r="G143" s="30" t="s">
        <v>412</v>
      </c>
      <c r="H143" s="31" t="s">
        <v>44</v>
      </c>
      <c r="I143" s="37" t="s">
        <v>507</v>
      </c>
      <c r="J143" s="17" t="s">
        <v>1439</v>
      </c>
      <c r="K143" s="18"/>
      <c r="L143" s="113" t="str">
        <f>IF(_xlfn.MAXIFS(Meetings!$O:$O,Meetings!$D:$D,$A143)&gt;DATE(1900,1,0),_xlfn.MAXIFS(Meetings!$O:$O,Meetings!$D:$D,$A143),"pas rencontré")</f>
        <v>pas rencontré</v>
      </c>
    </row>
    <row r="144" spans="1:12" s="11" customFormat="1" x14ac:dyDescent="0.35">
      <c r="A144" s="31" t="s">
        <v>142</v>
      </c>
      <c r="B144" s="31"/>
      <c r="C144" s="31"/>
      <c r="D144" s="31" t="s">
        <v>347</v>
      </c>
      <c r="E144" s="37">
        <v>42600</v>
      </c>
      <c r="F144" s="118" t="str">
        <f t="shared" si="2"/>
        <v>42</v>
      </c>
      <c r="G144" s="30" t="s">
        <v>412</v>
      </c>
      <c r="H144" s="31" t="s">
        <v>44</v>
      </c>
      <c r="I144" s="37" t="s">
        <v>508</v>
      </c>
      <c r="J144" s="17" t="s">
        <v>1439</v>
      </c>
      <c r="K144" s="18"/>
      <c r="L144" s="113" t="str">
        <f>IF(_xlfn.MAXIFS(Meetings!$O:$O,Meetings!$D:$D,$A144)&gt;DATE(1900,1,0),_xlfn.MAXIFS(Meetings!$O:$O,Meetings!$D:$D,$A144),"pas rencontré")</f>
        <v>pas rencontré</v>
      </c>
    </row>
    <row r="145" spans="1:12" s="11" customFormat="1" x14ac:dyDescent="0.35">
      <c r="A145" s="31" t="s">
        <v>212</v>
      </c>
      <c r="B145" s="31"/>
      <c r="C145" s="31"/>
      <c r="D145" s="31" t="s">
        <v>348</v>
      </c>
      <c r="E145" s="37">
        <v>42600</v>
      </c>
      <c r="F145" s="118" t="str">
        <f t="shared" si="2"/>
        <v>42</v>
      </c>
      <c r="G145" s="30" t="s">
        <v>412</v>
      </c>
      <c r="H145" s="31" t="s">
        <v>44</v>
      </c>
      <c r="I145" s="37" t="s">
        <v>509</v>
      </c>
      <c r="J145" s="17" t="s">
        <v>1439</v>
      </c>
      <c r="K145" s="18"/>
      <c r="L145" s="113" t="str">
        <f>IF(_xlfn.MAXIFS(Meetings!$O:$O,Meetings!$D:$D,$A145)&gt;DATE(1900,1,0),_xlfn.MAXIFS(Meetings!$O:$O,Meetings!$D:$D,$A145),"pas rencontré")</f>
        <v>pas rencontré</v>
      </c>
    </row>
    <row r="146" spans="1:12" s="11" customFormat="1" x14ac:dyDescent="0.35">
      <c r="A146" s="31" t="s">
        <v>136</v>
      </c>
      <c r="B146" s="31"/>
      <c r="C146" s="31"/>
      <c r="D146" s="31" t="s">
        <v>349</v>
      </c>
      <c r="E146" s="37">
        <v>42600</v>
      </c>
      <c r="F146" s="118" t="str">
        <f t="shared" si="2"/>
        <v>42</v>
      </c>
      <c r="G146" s="30" t="s">
        <v>412</v>
      </c>
      <c r="H146" s="31" t="s">
        <v>44</v>
      </c>
      <c r="I146" s="37" t="s">
        <v>510</v>
      </c>
      <c r="J146" s="17" t="s">
        <v>1439</v>
      </c>
      <c r="K146" s="18"/>
      <c r="L146" s="113" t="str">
        <f>IF(_xlfn.MAXIFS(Meetings!$O:$O,Meetings!$D:$D,$A146)&gt;DATE(1900,1,0),_xlfn.MAXIFS(Meetings!$O:$O,Meetings!$D:$D,$A146),"pas rencontré")</f>
        <v>pas rencontré</v>
      </c>
    </row>
    <row r="147" spans="1:12" s="11" customFormat="1" x14ac:dyDescent="0.35">
      <c r="A147" s="31" t="s">
        <v>211</v>
      </c>
      <c r="B147" s="31"/>
      <c r="C147" s="31"/>
      <c r="D147" s="31"/>
      <c r="E147" s="37">
        <v>42600</v>
      </c>
      <c r="F147" s="118" t="str">
        <f t="shared" si="2"/>
        <v>42</v>
      </c>
      <c r="G147" s="30" t="s">
        <v>412</v>
      </c>
      <c r="H147" s="31" t="s">
        <v>44</v>
      </c>
      <c r="I147" s="37" t="s">
        <v>505</v>
      </c>
      <c r="J147" s="17" t="s">
        <v>1439</v>
      </c>
      <c r="K147" s="18"/>
      <c r="L147" s="113" t="str">
        <f>IF(_xlfn.MAXIFS(Meetings!$O:$O,Meetings!$D:$D,$A147)&gt;DATE(1900,1,0),_xlfn.MAXIFS(Meetings!$O:$O,Meetings!$D:$D,$A147),"pas rencontré")</f>
        <v>pas rencontré</v>
      </c>
    </row>
    <row r="148" spans="1:12" s="11" customFormat="1" x14ac:dyDescent="0.35">
      <c r="A148" s="31" t="s">
        <v>213</v>
      </c>
      <c r="B148" s="31"/>
      <c r="C148" s="31"/>
      <c r="D148" s="31" t="s">
        <v>236</v>
      </c>
      <c r="E148" s="37">
        <v>42602</v>
      </c>
      <c r="F148" s="118" t="str">
        <f t="shared" si="2"/>
        <v>42</v>
      </c>
      <c r="G148" s="30" t="s">
        <v>412</v>
      </c>
      <c r="H148" s="31" t="s">
        <v>44</v>
      </c>
      <c r="I148" s="106" t="s">
        <v>511</v>
      </c>
      <c r="J148" s="17" t="s">
        <v>1439</v>
      </c>
      <c r="K148" s="19"/>
      <c r="L148" s="113" t="str">
        <f>IF(_xlfn.MAXIFS(Meetings!$O:$O,Meetings!$D:$D,$A148)&gt;DATE(1900,1,0),_xlfn.MAXIFS(Meetings!$O:$O,Meetings!$D:$D,$A148),"pas rencontré")</f>
        <v>pas rencontré</v>
      </c>
    </row>
    <row r="149" spans="1:12" s="11" customFormat="1" x14ac:dyDescent="0.35">
      <c r="A149" s="31" t="s">
        <v>1233</v>
      </c>
      <c r="B149" s="31"/>
      <c r="C149" s="31"/>
      <c r="D149" s="31" t="s">
        <v>350</v>
      </c>
      <c r="E149" s="37">
        <v>42660</v>
      </c>
      <c r="F149" s="118" t="str">
        <f t="shared" si="2"/>
        <v>42</v>
      </c>
      <c r="G149" s="30" t="s">
        <v>413</v>
      </c>
      <c r="H149" s="31" t="s">
        <v>44</v>
      </c>
      <c r="I149" s="106" t="s">
        <v>512</v>
      </c>
      <c r="J149" s="17" t="s">
        <v>1439</v>
      </c>
      <c r="K149" s="19"/>
      <c r="L149" s="113" t="str">
        <f>IF(_xlfn.MAXIFS(Meetings!$O:$O,Meetings!$D:$D,$A149)&gt;DATE(1900,1,0),_xlfn.MAXIFS(Meetings!$O:$O,Meetings!$D:$D,$A149),"pas rencontré")</f>
        <v>pas rencontré</v>
      </c>
    </row>
    <row r="150" spans="1:12" s="11" customFormat="1" x14ac:dyDescent="0.35">
      <c r="A150" s="31" t="s">
        <v>214</v>
      </c>
      <c r="B150" s="31"/>
      <c r="C150" s="31"/>
      <c r="D150" s="31" t="s">
        <v>351</v>
      </c>
      <c r="E150" s="37">
        <v>42660</v>
      </c>
      <c r="F150" s="118" t="str">
        <f t="shared" si="2"/>
        <v>42</v>
      </c>
      <c r="G150" s="30" t="s">
        <v>413</v>
      </c>
      <c r="H150" s="31" t="s">
        <v>44</v>
      </c>
      <c r="I150" s="37" t="s">
        <v>513</v>
      </c>
      <c r="J150" s="17" t="s">
        <v>1439</v>
      </c>
      <c r="K150" s="18"/>
      <c r="L150" s="113" t="str">
        <f>IF(_xlfn.MAXIFS(Meetings!$O:$O,Meetings!$D:$D,$A150)&gt;DATE(1900,1,0),_xlfn.MAXIFS(Meetings!$O:$O,Meetings!$D:$D,$A150),"pas rencontré")</f>
        <v>pas rencontré</v>
      </c>
    </row>
    <row r="151" spans="1:12" s="11" customFormat="1" x14ac:dyDescent="0.35">
      <c r="A151" s="31" t="s">
        <v>215</v>
      </c>
      <c r="B151" s="31"/>
      <c r="C151" s="31"/>
      <c r="D151" s="31" t="s">
        <v>352</v>
      </c>
      <c r="E151" s="37">
        <v>42680</v>
      </c>
      <c r="F151" s="118" t="str">
        <f t="shared" si="2"/>
        <v>42</v>
      </c>
      <c r="G151" s="30" t="s">
        <v>414</v>
      </c>
      <c r="H151" s="31" t="s">
        <v>44</v>
      </c>
      <c r="I151" s="37" t="s">
        <v>514</v>
      </c>
      <c r="J151" s="17" t="s">
        <v>1439</v>
      </c>
      <c r="K151" s="18"/>
      <c r="L151" s="113" t="str">
        <f>IF(_xlfn.MAXIFS(Meetings!$O:$O,Meetings!$D:$D,$A151)&gt;DATE(1900,1,0),_xlfn.MAXIFS(Meetings!$O:$O,Meetings!$D:$D,$A151),"pas rencontré")</f>
        <v>pas rencontré</v>
      </c>
    </row>
    <row r="152" spans="1:12" s="11" customFormat="1" x14ac:dyDescent="0.35">
      <c r="A152" s="31" t="s">
        <v>1234</v>
      </c>
      <c r="B152" s="31"/>
      <c r="C152" s="31"/>
      <c r="D152" s="31" t="s">
        <v>237</v>
      </c>
      <c r="E152" s="37">
        <v>42700</v>
      </c>
      <c r="F152" s="118" t="str">
        <f t="shared" si="2"/>
        <v>42</v>
      </c>
      <c r="G152" s="30" t="s">
        <v>415</v>
      </c>
      <c r="H152" s="31" t="s">
        <v>44</v>
      </c>
      <c r="I152" s="37" t="s">
        <v>1496</v>
      </c>
      <c r="J152" s="17" t="s">
        <v>1439</v>
      </c>
      <c r="K152" s="18"/>
      <c r="L152" s="113" t="str">
        <f>IF(_xlfn.MAXIFS(Meetings!$O:$O,Meetings!$D:$D,$A152)&gt;DATE(1900,1,0),_xlfn.MAXIFS(Meetings!$O:$O,Meetings!$D:$D,$A152),"pas rencontré")</f>
        <v>pas rencontré</v>
      </c>
    </row>
    <row r="153" spans="1:12" s="11" customFormat="1" x14ac:dyDescent="0.35">
      <c r="A153" s="31" t="s">
        <v>216</v>
      </c>
      <c r="B153" s="31"/>
      <c r="C153" s="31"/>
      <c r="D153" s="31" t="s">
        <v>353</v>
      </c>
      <c r="E153" s="37">
        <v>42700</v>
      </c>
      <c r="F153" s="118" t="str">
        <f t="shared" si="2"/>
        <v>42</v>
      </c>
      <c r="G153" s="30" t="s">
        <v>415</v>
      </c>
      <c r="H153" s="31" t="s">
        <v>44</v>
      </c>
      <c r="I153" s="37" t="s">
        <v>515</v>
      </c>
      <c r="J153" s="17" t="s">
        <v>1439</v>
      </c>
      <c r="K153" s="18"/>
      <c r="L153" s="113" t="str">
        <f>IF(_xlfn.MAXIFS(Meetings!$O:$O,Meetings!$D:$D,$A153)&gt;DATE(1900,1,0),_xlfn.MAXIFS(Meetings!$O:$O,Meetings!$D:$D,$A153),"pas rencontré")</f>
        <v>pas rencontré</v>
      </c>
    </row>
    <row r="154" spans="1:12" s="11" customFormat="1" x14ac:dyDescent="0.35">
      <c r="A154" s="31" t="s">
        <v>217</v>
      </c>
      <c r="B154" s="31"/>
      <c r="C154" s="31"/>
      <c r="D154" s="31" t="s">
        <v>354</v>
      </c>
      <c r="E154" s="37">
        <v>42700</v>
      </c>
      <c r="F154" s="118" t="str">
        <f t="shared" si="2"/>
        <v>42</v>
      </c>
      <c r="G154" s="30" t="s">
        <v>415</v>
      </c>
      <c r="H154" s="31" t="s">
        <v>44</v>
      </c>
      <c r="I154" s="37" t="s">
        <v>516</v>
      </c>
      <c r="J154" s="17" t="s">
        <v>1439</v>
      </c>
      <c r="K154" s="18"/>
      <c r="L154" s="113" t="str">
        <f>IF(_xlfn.MAXIFS(Meetings!$O:$O,Meetings!$D:$D,$A154)&gt;DATE(1900,1,0),_xlfn.MAXIFS(Meetings!$O:$O,Meetings!$D:$D,$A154),"pas rencontré")</f>
        <v>pas rencontré</v>
      </c>
    </row>
    <row r="155" spans="1:12" s="11" customFormat="1" x14ac:dyDescent="0.35">
      <c r="A155" s="31" t="s">
        <v>218</v>
      </c>
      <c r="B155" s="31"/>
      <c r="C155" s="31"/>
      <c r="D155" s="31" t="s">
        <v>238</v>
      </c>
      <c r="E155" s="37">
        <v>42700</v>
      </c>
      <c r="F155" s="118" t="str">
        <f t="shared" si="2"/>
        <v>42</v>
      </c>
      <c r="G155" s="30" t="s">
        <v>415</v>
      </c>
      <c r="H155" s="31" t="s">
        <v>44</v>
      </c>
      <c r="I155" s="37" t="s">
        <v>515</v>
      </c>
      <c r="J155" s="17" t="s">
        <v>1439</v>
      </c>
      <c r="K155" s="18"/>
      <c r="L155" s="113" t="str">
        <f>IF(_xlfn.MAXIFS(Meetings!$O:$O,Meetings!$D:$D,$A155)&gt;DATE(1900,1,0),_xlfn.MAXIFS(Meetings!$O:$O,Meetings!$D:$D,$A155),"pas rencontré")</f>
        <v>pas rencontré</v>
      </c>
    </row>
    <row r="156" spans="1:12" s="11" customFormat="1" x14ac:dyDescent="0.35">
      <c r="A156" s="31" t="s">
        <v>219</v>
      </c>
      <c r="B156" s="31"/>
      <c r="C156" s="31" t="s">
        <v>357</v>
      </c>
      <c r="D156" s="31"/>
      <c r="E156" s="37">
        <v>42800</v>
      </c>
      <c r="F156" s="118" t="str">
        <f t="shared" si="2"/>
        <v>42</v>
      </c>
      <c r="G156" s="30" t="s">
        <v>416</v>
      </c>
      <c r="H156" s="31" t="s">
        <v>44</v>
      </c>
      <c r="I156" s="37" t="s">
        <v>517</v>
      </c>
      <c r="J156" s="17" t="s">
        <v>1439</v>
      </c>
      <c r="K156" s="18"/>
      <c r="L156" s="113" t="str">
        <f>IF(_xlfn.MAXIFS(Meetings!$O:$O,Meetings!$D:$D,$A156)&gt;DATE(1900,1,0),_xlfn.MAXIFS(Meetings!$O:$O,Meetings!$D:$D,$A156),"pas rencontré")</f>
        <v>pas rencontré</v>
      </c>
    </row>
    <row r="157" spans="1:12" s="11" customFormat="1" x14ac:dyDescent="0.35">
      <c r="A157" s="31" t="s">
        <v>220</v>
      </c>
      <c r="B157" s="31"/>
      <c r="C157" s="31"/>
      <c r="D157" s="31" t="s">
        <v>355</v>
      </c>
      <c r="E157" s="37">
        <v>42800</v>
      </c>
      <c r="F157" s="118" t="str">
        <f t="shared" si="2"/>
        <v>42</v>
      </c>
      <c r="G157" s="30" t="s">
        <v>416</v>
      </c>
      <c r="H157" s="31" t="s">
        <v>44</v>
      </c>
      <c r="I157" s="37" t="s">
        <v>518</v>
      </c>
      <c r="J157" s="17" t="s">
        <v>1439</v>
      </c>
      <c r="K157" s="18"/>
      <c r="L157" s="113" t="str">
        <f>IF(_xlfn.MAXIFS(Meetings!$O:$O,Meetings!$D:$D,$A157)&gt;DATE(1900,1,0),_xlfn.MAXIFS(Meetings!$O:$O,Meetings!$D:$D,$A157),"pas rencontré")</f>
        <v>pas rencontré</v>
      </c>
    </row>
    <row r="158" spans="1:12" s="11" customFormat="1" x14ac:dyDescent="0.35">
      <c r="A158" s="31" t="s">
        <v>221</v>
      </c>
      <c r="B158" s="31"/>
      <c r="C158" s="31"/>
      <c r="D158" s="31" t="s">
        <v>356</v>
      </c>
      <c r="E158" s="37">
        <v>42800</v>
      </c>
      <c r="F158" s="118" t="str">
        <f t="shared" si="2"/>
        <v>42</v>
      </c>
      <c r="G158" s="30" t="s">
        <v>416</v>
      </c>
      <c r="H158" s="31" t="s">
        <v>44</v>
      </c>
      <c r="I158" s="37" t="s">
        <v>519</v>
      </c>
      <c r="J158" s="17" t="s">
        <v>1439</v>
      </c>
      <c r="K158" s="18"/>
      <c r="L158" s="113" t="str">
        <f>IF(_xlfn.MAXIFS(Meetings!$O:$O,Meetings!$D:$D,$A158)&gt;DATE(1900,1,0),_xlfn.MAXIFS(Meetings!$O:$O,Meetings!$D:$D,$A158),"pas rencontré")</f>
        <v>pas rencontré</v>
      </c>
    </row>
    <row r="159" spans="1:12" s="11" customFormat="1" x14ac:dyDescent="0.35">
      <c r="A159" s="31" t="s">
        <v>543</v>
      </c>
      <c r="B159" s="31"/>
      <c r="C159" s="31"/>
      <c r="D159" s="31" t="s">
        <v>768</v>
      </c>
      <c r="E159" s="39">
        <v>69001</v>
      </c>
      <c r="F159" s="118" t="str">
        <f t="shared" si="2"/>
        <v>69</v>
      </c>
      <c r="G159" s="30" t="s">
        <v>1007</v>
      </c>
      <c r="H159" s="31" t="s">
        <v>44</v>
      </c>
      <c r="I159" s="37" t="s">
        <v>1081</v>
      </c>
      <c r="J159" s="20" t="s">
        <v>1458</v>
      </c>
      <c r="K159" s="21" t="s">
        <v>1082</v>
      </c>
      <c r="L159" s="113">
        <f>IF(_xlfn.MAXIFS(Meetings!$O:$O,Meetings!$D:$D,$A159)&gt;DATE(1900,1,0),_xlfn.MAXIFS(Meetings!$O:$O,Meetings!$D:$D,$A159),"pas rencontré")</f>
        <v>42817</v>
      </c>
    </row>
    <row r="160" spans="1:12" s="11" customFormat="1" x14ac:dyDescent="0.35">
      <c r="A160" s="31" t="s">
        <v>544</v>
      </c>
      <c r="B160" s="31"/>
      <c r="C160" s="31"/>
      <c r="D160" s="31" t="s">
        <v>769</v>
      </c>
      <c r="E160" s="39">
        <v>69001</v>
      </c>
      <c r="F160" s="118" t="str">
        <f t="shared" si="2"/>
        <v>69</v>
      </c>
      <c r="G160" s="30" t="s">
        <v>1007</v>
      </c>
      <c r="H160" s="31" t="s">
        <v>44</v>
      </c>
      <c r="I160" s="37" t="s">
        <v>1497</v>
      </c>
      <c r="J160" s="20" t="s">
        <v>1459</v>
      </c>
      <c r="K160" s="21" t="s">
        <v>1083</v>
      </c>
      <c r="L160" s="113" t="str">
        <f>IF(_xlfn.MAXIFS(Meetings!$O:$O,Meetings!$D:$D,$A160)&gt;DATE(1900,1,0),_xlfn.MAXIFS(Meetings!$O:$O,Meetings!$D:$D,$A160),"pas rencontré")</f>
        <v>pas rencontré</v>
      </c>
    </row>
    <row r="161" spans="1:12" s="11" customFormat="1" x14ac:dyDescent="0.35">
      <c r="A161" s="31" t="s">
        <v>545</v>
      </c>
      <c r="B161" s="31"/>
      <c r="C161" s="31"/>
      <c r="D161" s="31" t="s">
        <v>770</v>
      </c>
      <c r="E161" s="39">
        <v>69001</v>
      </c>
      <c r="F161" s="118" t="str">
        <f t="shared" si="2"/>
        <v>69</v>
      </c>
      <c r="G161" s="30" t="s">
        <v>1007</v>
      </c>
      <c r="H161" s="31" t="s">
        <v>44</v>
      </c>
      <c r="I161" s="37" t="s">
        <v>1084</v>
      </c>
      <c r="J161" s="22" t="s">
        <v>1440</v>
      </c>
      <c r="K161" s="21"/>
      <c r="L161" s="113" t="str">
        <f>IF(_xlfn.MAXIFS(Meetings!$O:$O,Meetings!$D:$D,$A161)&gt;DATE(1900,1,0),_xlfn.MAXIFS(Meetings!$O:$O,Meetings!$D:$D,$A161),"pas rencontré")</f>
        <v>pas rencontré</v>
      </c>
    </row>
    <row r="162" spans="1:12" s="11" customFormat="1" x14ac:dyDescent="0.35">
      <c r="A162" s="31" t="s">
        <v>546</v>
      </c>
      <c r="B162" s="31"/>
      <c r="C162" s="31"/>
      <c r="D162" s="31" t="s">
        <v>771</v>
      </c>
      <c r="E162" s="39">
        <v>69001</v>
      </c>
      <c r="F162" s="118" t="str">
        <f t="shared" si="2"/>
        <v>69</v>
      </c>
      <c r="G162" s="30" t="s">
        <v>1007</v>
      </c>
      <c r="H162" s="31" t="s">
        <v>44</v>
      </c>
      <c r="I162" s="37" t="s">
        <v>1498</v>
      </c>
      <c r="J162" s="17"/>
      <c r="K162" s="21" t="s">
        <v>1085</v>
      </c>
      <c r="L162" s="113" t="str">
        <f>IF(_xlfn.MAXIFS(Meetings!$O:$O,Meetings!$D:$D,$A162)&gt;DATE(1900,1,0),_xlfn.MAXIFS(Meetings!$O:$O,Meetings!$D:$D,$A162),"pas rencontré")</f>
        <v>pas rencontré</v>
      </c>
    </row>
    <row r="163" spans="1:12" s="11" customFormat="1" x14ac:dyDescent="0.35">
      <c r="A163" s="31" t="s">
        <v>1235</v>
      </c>
      <c r="B163" s="31" t="s">
        <v>1461</v>
      </c>
      <c r="C163" s="31"/>
      <c r="D163" s="31" t="s">
        <v>772</v>
      </c>
      <c r="E163" s="39">
        <v>69001</v>
      </c>
      <c r="F163" s="118" t="str">
        <f t="shared" si="2"/>
        <v>69</v>
      </c>
      <c r="G163" s="30" t="s">
        <v>1007</v>
      </c>
      <c r="H163" s="31" t="s">
        <v>44</v>
      </c>
      <c r="I163" s="37" t="s">
        <v>1086</v>
      </c>
      <c r="J163" s="20" t="s">
        <v>1460</v>
      </c>
      <c r="K163" s="21" t="s">
        <v>1087</v>
      </c>
      <c r="L163" s="113" t="str">
        <f>IF(_xlfn.MAXIFS(Meetings!$O:$O,Meetings!$D:$D,$A163)&gt;DATE(1900,1,0),_xlfn.MAXIFS(Meetings!$O:$O,Meetings!$D:$D,$A163),"pas rencontré")</f>
        <v>pas rencontré</v>
      </c>
    </row>
    <row r="164" spans="1:12" s="11" customFormat="1" x14ac:dyDescent="0.35">
      <c r="A164" s="31" t="s">
        <v>547</v>
      </c>
      <c r="B164" s="31"/>
      <c r="C164" s="31"/>
      <c r="D164" s="31" t="s">
        <v>773</v>
      </c>
      <c r="E164" s="39">
        <v>69002</v>
      </c>
      <c r="F164" s="118" t="str">
        <f t="shared" si="2"/>
        <v>69</v>
      </c>
      <c r="G164" s="30" t="s">
        <v>1007</v>
      </c>
      <c r="H164" s="31" t="s">
        <v>44</v>
      </c>
      <c r="I164" s="37" t="s">
        <v>1499</v>
      </c>
      <c r="J164" s="17"/>
      <c r="K164" s="21"/>
      <c r="L164" s="113" t="str">
        <f>IF(_xlfn.MAXIFS(Meetings!$O:$O,Meetings!$D:$D,$A164)&gt;DATE(1900,1,0),_xlfn.MAXIFS(Meetings!$O:$O,Meetings!$D:$D,$A164),"pas rencontré")</f>
        <v>pas rencontré</v>
      </c>
    </row>
    <row r="165" spans="1:12" s="11" customFormat="1" x14ac:dyDescent="0.35">
      <c r="A165" s="31" t="s">
        <v>548</v>
      </c>
      <c r="B165" s="31"/>
      <c r="C165" s="31"/>
      <c r="D165" s="31" t="s">
        <v>774</v>
      </c>
      <c r="E165" s="39">
        <v>69002</v>
      </c>
      <c r="F165" s="118" t="str">
        <f t="shared" si="2"/>
        <v>69</v>
      </c>
      <c r="G165" s="30" t="s">
        <v>1007</v>
      </c>
      <c r="H165" s="31" t="s">
        <v>44</v>
      </c>
      <c r="I165" s="37" t="s">
        <v>1500</v>
      </c>
      <c r="J165" s="17"/>
      <c r="K165" s="21"/>
      <c r="L165" s="113">
        <f>IF(_xlfn.MAXIFS(Meetings!$O:$O,Meetings!$D:$D,$A165)&gt;DATE(1900,1,0),_xlfn.MAXIFS(Meetings!$O:$O,Meetings!$D:$D,$A165),"pas rencontré")</f>
        <v>42810</v>
      </c>
    </row>
    <row r="166" spans="1:12" s="11" customFormat="1" x14ac:dyDescent="0.35">
      <c r="A166" s="31" t="s">
        <v>549</v>
      </c>
      <c r="B166" s="31" t="s">
        <v>1725</v>
      </c>
      <c r="C166" s="31"/>
      <c r="D166" s="31" t="s">
        <v>775</v>
      </c>
      <c r="E166" s="39">
        <v>69002</v>
      </c>
      <c r="F166" s="118" t="str">
        <f t="shared" si="2"/>
        <v>69</v>
      </c>
      <c r="G166" s="30" t="s">
        <v>1007</v>
      </c>
      <c r="H166" s="31" t="s">
        <v>44</v>
      </c>
      <c r="I166" s="37" t="s">
        <v>1482</v>
      </c>
      <c r="J166" s="22" t="s">
        <v>1441</v>
      </c>
      <c r="K166" s="21" t="s">
        <v>1088</v>
      </c>
      <c r="L166" s="113">
        <f>IF(_xlfn.MAXIFS(Meetings!$O:$O,Meetings!$D:$D,$A166)&gt;DATE(1900,1,0),_xlfn.MAXIFS(Meetings!$O:$O,Meetings!$D:$D,$A166),"pas rencontré")</f>
        <v>42840</v>
      </c>
    </row>
    <row r="167" spans="1:12" s="11" customFormat="1" x14ac:dyDescent="0.35">
      <c r="A167" s="31" t="s">
        <v>550</v>
      </c>
      <c r="B167" s="31"/>
      <c r="C167" s="31"/>
      <c r="D167" s="31" t="s">
        <v>776</v>
      </c>
      <c r="E167" s="39">
        <v>69002</v>
      </c>
      <c r="F167" s="118" t="str">
        <f t="shared" si="2"/>
        <v>69</v>
      </c>
      <c r="G167" s="30" t="s">
        <v>1007</v>
      </c>
      <c r="H167" s="31" t="s">
        <v>44</v>
      </c>
      <c r="I167" s="37" t="s">
        <v>1501</v>
      </c>
      <c r="J167" s="17"/>
      <c r="K167" s="21"/>
      <c r="L167" s="113" t="str">
        <f>IF(_xlfn.MAXIFS(Meetings!$O:$O,Meetings!$D:$D,$A167)&gt;DATE(1900,1,0),_xlfn.MAXIFS(Meetings!$O:$O,Meetings!$D:$D,$A167),"pas rencontré")</f>
        <v>pas rencontré</v>
      </c>
    </row>
    <row r="168" spans="1:12" s="11" customFormat="1" x14ac:dyDescent="0.35">
      <c r="A168" s="31" t="s">
        <v>754</v>
      </c>
      <c r="B168" s="31"/>
      <c r="C168" s="31"/>
      <c r="D168" s="31" t="s">
        <v>777</v>
      </c>
      <c r="E168" s="39">
        <v>69002</v>
      </c>
      <c r="F168" s="118" t="str">
        <f t="shared" si="2"/>
        <v>69</v>
      </c>
      <c r="G168" s="30" t="s">
        <v>1007</v>
      </c>
      <c r="H168" s="31" t="s">
        <v>44</v>
      </c>
      <c r="I168" s="37" t="s">
        <v>1502</v>
      </c>
      <c r="J168" s="17" t="s">
        <v>1439</v>
      </c>
      <c r="K168" s="21"/>
      <c r="L168" s="113" t="str">
        <f>IF(_xlfn.MAXIFS(Meetings!$O:$O,Meetings!$D:$D,$A168)&gt;DATE(1900,1,0),_xlfn.MAXIFS(Meetings!$O:$O,Meetings!$D:$D,$A168),"pas rencontré")</f>
        <v>pas rencontré</v>
      </c>
    </row>
    <row r="169" spans="1:12" s="11" customFormat="1" x14ac:dyDescent="0.35">
      <c r="A169" s="31" t="s">
        <v>552</v>
      </c>
      <c r="B169" s="31"/>
      <c r="C169" s="31"/>
      <c r="D169" s="31" t="s">
        <v>778</v>
      </c>
      <c r="E169" s="39">
        <v>69002</v>
      </c>
      <c r="F169" s="118" t="str">
        <f t="shared" si="2"/>
        <v>69</v>
      </c>
      <c r="G169" s="30" t="s">
        <v>1007</v>
      </c>
      <c r="H169" s="31" t="s">
        <v>44</v>
      </c>
      <c r="I169" s="37" t="s">
        <v>1503</v>
      </c>
      <c r="J169" s="17"/>
      <c r="K169" s="21"/>
      <c r="L169" s="113" t="str">
        <f>IF(_xlfn.MAXIFS(Meetings!$O:$O,Meetings!$D:$D,$A169)&gt;DATE(1900,1,0),_xlfn.MAXIFS(Meetings!$O:$O,Meetings!$D:$D,$A169),"pas rencontré")</f>
        <v>pas rencontré</v>
      </c>
    </row>
    <row r="170" spans="1:12" s="11" customFormat="1" x14ac:dyDescent="0.35">
      <c r="A170" s="31" t="s">
        <v>553</v>
      </c>
      <c r="B170" s="31"/>
      <c r="C170" s="31"/>
      <c r="D170" s="31" t="s">
        <v>779</v>
      </c>
      <c r="E170" s="39">
        <v>69002</v>
      </c>
      <c r="F170" s="118" t="str">
        <f t="shared" si="2"/>
        <v>69</v>
      </c>
      <c r="G170" s="30" t="s">
        <v>1007</v>
      </c>
      <c r="H170" s="31" t="s">
        <v>44</v>
      </c>
      <c r="I170" s="37" t="s">
        <v>1504</v>
      </c>
      <c r="J170" s="17"/>
      <c r="K170" s="21"/>
      <c r="L170" s="113" t="str">
        <f>IF(_xlfn.MAXIFS(Meetings!$O:$O,Meetings!$D:$D,$A170)&gt;DATE(1900,1,0),_xlfn.MAXIFS(Meetings!$O:$O,Meetings!$D:$D,$A170),"pas rencontré")</f>
        <v>pas rencontré</v>
      </c>
    </row>
    <row r="171" spans="1:12" s="11" customFormat="1" x14ac:dyDescent="0.35">
      <c r="A171" s="31" t="s">
        <v>554</v>
      </c>
      <c r="B171" s="31"/>
      <c r="C171" s="31"/>
      <c r="D171" s="31" t="s">
        <v>780</v>
      </c>
      <c r="E171" s="39">
        <v>69002</v>
      </c>
      <c r="F171" s="118" t="str">
        <f t="shared" si="2"/>
        <v>69</v>
      </c>
      <c r="G171" s="30" t="s">
        <v>1007</v>
      </c>
      <c r="H171" s="31" t="s">
        <v>44</v>
      </c>
      <c r="I171" s="37" t="s">
        <v>1505</v>
      </c>
      <c r="J171" s="17"/>
      <c r="K171" s="21" t="s">
        <v>1089</v>
      </c>
      <c r="L171" s="113" t="str">
        <f>IF(_xlfn.MAXIFS(Meetings!$O:$O,Meetings!$D:$D,$A171)&gt;DATE(1900,1,0),_xlfn.MAXIFS(Meetings!$O:$O,Meetings!$D:$D,$A171),"pas rencontré")</f>
        <v>pas rencontré</v>
      </c>
    </row>
    <row r="172" spans="1:12" s="11" customFormat="1" x14ac:dyDescent="0.35">
      <c r="A172" s="31" t="s">
        <v>555</v>
      </c>
      <c r="B172" s="31" t="s">
        <v>753</v>
      </c>
      <c r="C172" s="31"/>
      <c r="D172" s="31" t="s">
        <v>781</v>
      </c>
      <c r="E172" s="39">
        <v>69002</v>
      </c>
      <c r="F172" s="118" t="str">
        <f t="shared" si="2"/>
        <v>69</v>
      </c>
      <c r="G172" s="30" t="s">
        <v>1007</v>
      </c>
      <c r="H172" s="31" t="s">
        <v>44</v>
      </c>
      <c r="I172" s="37" t="s">
        <v>1506</v>
      </c>
      <c r="J172" s="17"/>
      <c r="K172" s="21"/>
      <c r="L172" s="113" t="str">
        <f>IF(_xlfn.MAXIFS(Meetings!$O:$O,Meetings!$D:$D,$A172)&gt;DATE(1900,1,0),_xlfn.MAXIFS(Meetings!$O:$O,Meetings!$D:$D,$A172),"pas rencontré")</f>
        <v>pas rencontré</v>
      </c>
    </row>
    <row r="173" spans="1:12" s="11" customFormat="1" x14ac:dyDescent="0.35">
      <c r="A173" s="31" t="s">
        <v>556</v>
      </c>
      <c r="B173" s="31"/>
      <c r="C173" s="31"/>
      <c r="D173" s="31" t="s">
        <v>782</v>
      </c>
      <c r="E173" s="39">
        <v>69002</v>
      </c>
      <c r="F173" s="118" t="str">
        <f t="shared" si="2"/>
        <v>69</v>
      </c>
      <c r="G173" s="30" t="s">
        <v>1007</v>
      </c>
      <c r="H173" s="31" t="s">
        <v>44</v>
      </c>
      <c r="I173" s="37" t="s">
        <v>1507</v>
      </c>
      <c r="J173" s="17"/>
      <c r="K173" s="21"/>
      <c r="L173" s="113" t="str">
        <f>IF(_xlfn.MAXIFS(Meetings!$O:$O,Meetings!$D:$D,$A173)&gt;DATE(1900,1,0),_xlfn.MAXIFS(Meetings!$O:$O,Meetings!$D:$D,$A173),"pas rencontré")</f>
        <v>pas rencontré</v>
      </c>
    </row>
    <row r="174" spans="1:12" s="11" customFormat="1" x14ac:dyDescent="0.35">
      <c r="A174" s="31" t="s">
        <v>557</v>
      </c>
      <c r="B174" s="31"/>
      <c r="C174" s="31"/>
      <c r="D174" s="31" t="s">
        <v>783</v>
      </c>
      <c r="E174" s="39">
        <v>69002</v>
      </c>
      <c r="F174" s="118" t="str">
        <f t="shared" si="2"/>
        <v>69</v>
      </c>
      <c r="G174" s="30" t="s">
        <v>1007</v>
      </c>
      <c r="H174" s="31" t="s">
        <v>44</v>
      </c>
      <c r="I174" s="37" t="s">
        <v>1508</v>
      </c>
      <c r="J174" s="17"/>
      <c r="K174" s="21"/>
      <c r="L174" s="113" t="str">
        <f>IF(_xlfn.MAXIFS(Meetings!$O:$O,Meetings!$D:$D,$A174)&gt;DATE(1900,1,0),_xlfn.MAXIFS(Meetings!$O:$O,Meetings!$D:$D,$A174),"pas rencontré")</f>
        <v>pas rencontré</v>
      </c>
    </row>
    <row r="175" spans="1:12" s="11" customFormat="1" x14ac:dyDescent="0.35">
      <c r="A175" s="31" t="s">
        <v>558</v>
      </c>
      <c r="B175" s="31"/>
      <c r="C175" s="31"/>
      <c r="D175" s="31" t="s">
        <v>784</v>
      </c>
      <c r="E175" s="39">
        <v>69002</v>
      </c>
      <c r="F175" s="118" t="str">
        <f t="shared" si="2"/>
        <v>69</v>
      </c>
      <c r="G175" s="30" t="s">
        <v>1007</v>
      </c>
      <c r="H175" s="31" t="s">
        <v>44</v>
      </c>
      <c r="I175" s="37" t="s">
        <v>1509</v>
      </c>
      <c r="J175" s="17"/>
      <c r="K175" s="21"/>
      <c r="L175" s="113" t="str">
        <f>IF(_xlfn.MAXIFS(Meetings!$O:$O,Meetings!$D:$D,$A175)&gt;DATE(1900,1,0),_xlfn.MAXIFS(Meetings!$O:$O,Meetings!$D:$D,$A175),"pas rencontré")</f>
        <v>pas rencontré</v>
      </c>
    </row>
    <row r="176" spans="1:12" s="11" customFormat="1" x14ac:dyDescent="0.35">
      <c r="A176" s="31" t="s">
        <v>1236</v>
      </c>
      <c r="B176" s="31" t="s">
        <v>1461</v>
      </c>
      <c r="C176" s="31"/>
      <c r="D176" s="31" t="s">
        <v>785</v>
      </c>
      <c r="E176" s="39">
        <v>69002</v>
      </c>
      <c r="F176" s="118" t="str">
        <f t="shared" si="2"/>
        <v>69</v>
      </c>
      <c r="G176" s="30" t="s">
        <v>1007</v>
      </c>
      <c r="H176" s="31" t="s">
        <v>44</v>
      </c>
      <c r="I176" s="37" t="s">
        <v>1090</v>
      </c>
      <c r="J176" s="20" t="s">
        <v>1462</v>
      </c>
      <c r="K176" s="21" t="s">
        <v>1091</v>
      </c>
      <c r="L176" s="113" t="str">
        <f>IF(_xlfn.MAXIFS(Meetings!$O:$O,Meetings!$D:$D,$A176)&gt;DATE(1900,1,0),_xlfn.MAXIFS(Meetings!$O:$O,Meetings!$D:$D,$A176),"pas rencontré")</f>
        <v>pas rencontré</v>
      </c>
    </row>
    <row r="177" spans="1:12" s="11" customFormat="1" x14ac:dyDescent="0.35">
      <c r="A177" s="31" t="s">
        <v>559</v>
      </c>
      <c r="B177" s="31"/>
      <c r="C177" s="31"/>
      <c r="D177" s="31" t="s">
        <v>786</v>
      </c>
      <c r="E177" s="39">
        <v>69002</v>
      </c>
      <c r="F177" s="118" t="str">
        <f t="shared" si="2"/>
        <v>69</v>
      </c>
      <c r="G177" s="30" t="s">
        <v>1007</v>
      </c>
      <c r="H177" s="31" t="s">
        <v>44</v>
      </c>
      <c r="I177" s="37" t="s">
        <v>1510</v>
      </c>
      <c r="J177" s="17"/>
      <c r="K177" s="21"/>
      <c r="L177" s="113" t="str">
        <f>IF(_xlfn.MAXIFS(Meetings!$O:$O,Meetings!$D:$D,$A177)&gt;DATE(1900,1,0),_xlfn.MAXIFS(Meetings!$O:$O,Meetings!$D:$D,$A177),"pas rencontré")</f>
        <v>pas rencontré</v>
      </c>
    </row>
    <row r="178" spans="1:12" s="11" customFormat="1" x14ac:dyDescent="0.35">
      <c r="A178" s="31" t="s">
        <v>560</v>
      </c>
      <c r="B178" s="31"/>
      <c r="C178" s="31"/>
      <c r="D178" s="31" t="s">
        <v>787</v>
      </c>
      <c r="E178" s="39">
        <v>69002</v>
      </c>
      <c r="F178" s="118" t="str">
        <f t="shared" si="2"/>
        <v>69</v>
      </c>
      <c r="G178" s="30" t="s">
        <v>1007</v>
      </c>
      <c r="H178" s="31" t="s">
        <v>44</v>
      </c>
      <c r="I178" s="37" t="s">
        <v>1511</v>
      </c>
      <c r="J178" s="17"/>
      <c r="K178" s="21"/>
      <c r="L178" s="113" t="str">
        <f>IF(_xlfn.MAXIFS(Meetings!$O:$O,Meetings!$D:$D,$A178)&gt;DATE(1900,1,0),_xlfn.MAXIFS(Meetings!$O:$O,Meetings!$D:$D,$A178),"pas rencontré")</f>
        <v>pas rencontré</v>
      </c>
    </row>
    <row r="179" spans="1:12" s="11" customFormat="1" x14ac:dyDescent="0.35">
      <c r="A179" s="31" t="s">
        <v>561</v>
      </c>
      <c r="B179" s="31"/>
      <c r="C179" s="31"/>
      <c r="D179" s="31" t="s">
        <v>788</v>
      </c>
      <c r="E179" s="39">
        <v>69002</v>
      </c>
      <c r="F179" s="118" t="str">
        <f t="shared" si="2"/>
        <v>69</v>
      </c>
      <c r="G179" s="30" t="s">
        <v>1007</v>
      </c>
      <c r="H179" s="31" t="s">
        <v>44</v>
      </c>
      <c r="I179" s="37" t="s">
        <v>1512</v>
      </c>
      <c r="J179" s="17"/>
      <c r="K179" s="21"/>
      <c r="L179" s="113" t="str">
        <f>IF(_xlfn.MAXIFS(Meetings!$O:$O,Meetings!$D:$D,$A179)&gt;DATE(1900,1,0),_xlfn.MAXIFS(Meetings!$O:$O,Meetings!$D:$D,$A179),"pas rencontré")</f>
        <v>pas rencontré</v>
      </c>
    </row>
    <row r="180" spans="1:12" s="11" customFormat="1" x14ac:dyDescent="0.35">
      <c r="A180" s="31" t="s">
        <v>562</v>
      </c>
      <c r="B180" s="31"/>
      <c r="C180" s="31"/>
      <c r="D180" s="31" t="s">
        <v>789</v>
      </c>
      <c r="E180" s="39">
        <v>69002</v>
      </c>
      <c r="F180" s="118" t="str">
        <f t="shared" si="2"/>
        <v>69</v>
      </c>
      <c r="G180" s="30" t="s">
        <v>1007</v>
      </c>
      <c r="H180" s="31" t="s">
        <v>44</v>
      </c>
      <c r="I180" s="37" t="s">
        <v>1513</v>
      </c>
      <c r="J180" s="17"/>
      <c r="K180" s="21" t="s">
        <v>1092</v>
      </c>
      <c r="L180" s="113" t="str">
        <f>IF(_xlfn.MAXIFS(Meetings!$O:$O,Meetings!$D:$D,$A180)&gt;DATE(1900,1,0),_xlfn.MAXIFS(Meetings!$O:$O,Meetings!$D:$D,$A180),"pas rencontré")</f>
        <v>pas rencontré</v>
      </c>
    </row>
    <row r="181" spans="1:12" s="11" customFormat="1" x14ac:dyDescent="0.35">
      <c r="A181" s="31" t="s">
        <v>563</v>
      </c>
      <c r="B181" s="31"/>
      <c r="C181" s="31"/>
      <c r="D181" s="31" t="s">
        <v>790</v>
      </c>
      <c r="E181" s="39">
        <v>69002</v>
      </c>
      <c r="F181" s="118" t="str">
        <f t="shared" si="2"/>
        <v>69</v>
      </c>
      <c r="G181" s="30" t="s">
        <v>1007</v>
      </c>
      <c r="H181" s="31" t="s">
        <v>44</v>
      </c>
      <c r="I181" s="37" t="s">
        <v>1093</v>
      </c>
      <c r="J181" s="22" t="s">
        <v>1442</v>
      </c>
      <c r="K181" s="21" t="s">
        <v>1094</v>
      </c>
      <c r="L181" s="113" t="str">
        <f>IF(_xlfn.MAXIFS(Meetings!$O:$O,Meetings!$D:$D,$A181)&gt;DATE(1900,1,0),_xlfn.MAXIFS(Meetings!$O:$O,Meetings!$D:$D,$A181),"pas rencontré")</f>
        <v>pas rencontré</v>
      </c>
    </row>
    <row r="182" spans="1:12" s="11" customFormat="1" x14ac:dyDescent="0.35">
      <c r="A182" s="31" t="s">
        <v>564</v>
      </c>
      <c r="B182" s="31"/>
      <c r="C182" s="31"/>
      <c r="D182" s="31" t="s">
        <v>791</v>
      </c>
      <c r="E182" s="39">
        <v>69003</v>
      </c>
      <c r="F182" s="118" t="str">
        <f t="shared" si="2"/>
        <v>69</v>
      </c>
      <c r="G182" s="30" t="s">
        <v>1007</v>
      </c>
      <c r="H182" s="31" t="s">
        <v>44</v>
      </c>
      <c r="I182" s="37" t="s">
        <v>1514</v>
      </c>
      <c r="J182" s="17"/>
      <c r="K182" s="21"/>
      <c r="L182" s="113" t="str">
        <f>IF(_xlfn.MAXIFS(Meetings!$O:$O,Meetings!$D:$D,$A182)&gt;DATE(1900,1,0),_xlfn.MAXIFS(Meetings!$O:$O,Meetings!$D:$D,$A182),"pas rencontré")</f>
        <v>pas rencontré</v>
      </c>
    </row>
    <row r="183" spans="1:12" s="11" customFormat="1" x14ac:dyDescent="0.35">
      <c r="A183" s="31" t="s">
        <v>565</v>
      </c>
      <c r="B183" s="31"/>
      <c r="C183" s="31"/>
      <c r="D183" s="31" t="s">
        <v>792</v>
      </c>
      <c r="E183" s="39">
        <v>69003</v>
      </c>
      <c r="F183" s="118" t="str">
        <f t="shared" si="2"/>
        <v>69</v>
      </c>
      <c r="G183" s="30" t="s">
        <v>1007</v>
      </c>
      <c r="H183" s="31" t="s">
        <v>44</v>
      </c>
      <c r="I183" s="37" t="s">
        <v>1515</v>
      </c>
      <c r="J183" s="17"/>
      <c r="K183" s="21"/>
      <c r="L183" s="113" t="str">
        <f>IF(_xlfn.MAXIFS(Meetings!$O:$O,Meetings!$D:$D,$A183)&gt;DATE(1900,1,0),_xlfn.MAXIFS(Meetings!$O:$O,Meetings!$D:$D,$A183),"pas rencontré")</f>
        <v>pas rencontré</v>
      </c>
    </row>
    <row r="184" spans="1:12" s="11" customFormat="1" x14ac:dyDescent="0.35">
      <c r="A184" s="31" t="s">
        <v>566</v>
      </c>
      <c r="B184" s="31" t="s">
        <v>1461</v>
      </c>
      <c r="C184" s="31"/>
      <c r="D184" s="31" t="s">
        <v>793</v>
      </c>
      <c r="E184" s="39">
        <v>69003</v>
      </c>
      <c r="F184" s="118" t="str">
        <f t="shared" si="2"/>
        <v>69</v>
      </c>
      <c r="G184" s="30" t="s">
        <v>1007</v>
      </c>
      <c r="H184" s="31" t="s">
        <v>44</v>
      </c>
      <c r="I184" s="37" t="s">
        <v>1095</v>
      </c>
      <c r="J184" s="20" t="s">
        <v>1463</v>
      </c>
      <c r="K184" s="21" t="s">
        <v>1096</v>
      </c>
      <c r="L184" s="113" t="str">
        <f>IF(_xlfn.MAXIFS(Meetings!$O:$O,Meetings!$D:$D,$A184)&gt;DATE(1900,1,0),_xlfn.MAXIFS(Meetings!$O:$O,Meetings!$D:$D,$A184),"pas rencontré")</f>
        <v>pas rencontré</v>
      </c>
    </row>
    <row r="185" spans="1:12" s="11" customFormat="1" x14ac:dyDescent="0.35">
      <c r="A185" s="31" t="s">
        <v>567</v>
      </c>
      <c r="B185" s="31"/>
      <c r="C185" s="31"/>
      <c r="D185" s="31" t="s">
        <v>794</v>
      </c>
      <c r="E185" s="39">
        <v>69003</v>
      </c>
      <c r="F185" s="118" t="str">
        <f t="shared" si="2"/>
        <v>69</v>
      </c>
      <c r="G185" s="30" t="s">
        <v>1007</v>
      </c>
      <c r="H185" s="31" t="s">
        <v>44</v>
      </c>
      <c r="I185" s="37" t="s">
        <v>1516</v>
      </c>
      <c r="J185" s="17"/>
      <c r="K185" s="21" t="s">
        <v>1097</v>
      </c>
      <c r="L185" s="113" t="str">
        <f>IF(_xlfn.MAXIFS(Meetings!$O:$O,Meetings!$D:$D,$A185)&gt;DATE(1900,1,0),_xlfn.MAXIFS(Meetings!$O:$O,Meetings!$D:$D,$A185),"pas rencontré")</f>
        <v>pas rencontré</v>
      </c>
    </row>
    <row r="186" spans="1:12" s="11" customFormat="1" x14ac:dyDescent="0.35">
      <c r="A186" s="31" t="s">
        <v>568</v>
      </c>
      <c r="B186" s="31"/>
      <c r="C186" s="31"/>
      <c r="D186" s="31" t="s">
        <v>795</v>
      </c>
      <c r="E186" s="39">
        <v>69003</v>
      </c>
      <c r="F186" s="118" t="str">
        <f t="shared" si="2"/>
        <v>69</v>
      </c>
      <c r="G186" s="30" t="s">
        <v>1007</v>
      </c>
      <c r="H186" s="31" t="s">
        <v>44</v>
      </c>
      <c r="I186" s="37" t="s">
        <v>1517</v>
      </c>
      <c r="J186" s="17"/>
      <c r="K186" s="21"/>
      <c r="L186" s="113" t="str">
        <f>IF(_xlfn.MAXIFS(Meetings!$O:$O,Meetings!$D:$D,$A186)&gt;DATE(1900,1,0),_xlfn.MAXIFS(Meetings!$O:$O,Meetings!$D:$D,$A186),"pas rencontré")</f>
        <v>pas rencontré</v>
      </c>
    </row>
    <row r="187" spans="1:12" s="11" customFormat="1" x14ac:dyDescent="0.35">
      <c r="A187" s="31" t="s">
        <v>569</v>
      </c>
      <c r="B187" s="31"/>
      <c r="C187" s="31"/>
      <c r="D187" s="31" t="s">
        <v>796</v>
      </c>
      <c r="E187" s="39">
        <v>69003</v>
      </c>
      <c r="F187" s="118" t="str">
        <f t="shared" si="2"/>
        <v>69</v>
      </c>
      <c r="G187" s="30" t="s">
        <v>1007</v>
      </c>
      <c r="H187" s="31" t="s">
        <v>44</v>
      </c>
      <c r="I187" s="37" t="s">
        <v>1518</v>
      </c>
      <c r="J187" s="17"/>
      <c r="K187" s="21"/>
      <c r="L187" s="113" t="str">
        <f>IF(_xlfn.MAXIFS(Meetings!$O:$O,Meetings!$D:$D,$A187)&gt;DATE(1900,1,0),_xlfn.MAXIFS(Meetings!$O:$O,Meetings!$D:$D,$A187),"pas rencontré")</f>
        <v>pas rencontré</v>
      </c>
    </row>
    <row r="188" spans="1:12" s="11" customFormat="1" x14ac:dyDescent="0.35">
      <c r="A188" s="31" t="s">
        <v>570</v>
      </c>
      <c r="B188" s="31"/>
      <c r="C188" s="31"/>
      <c r="D188" s="31" t="s">
        <v>797</v>
      </c>
      <c r="E188" s="39">
        <v>69003</v>
      </c>
      <c r="F188" s="118" t="str">
        <f t="shared" si="2"/>
        <v>69</v>
      </c>
      <c r="G188" s="30" t="s">
        <v>1007</v>
      </c>
      <c r="H188" s="31" t="s">
        <v>44</v>
      </c>
      <c r="I188" s="37" t="s">
        <v>1519</v>
      </c>
      <c r="J188" s="17"/>
      <c r="K188" s="21"/>
      <c r="L188" s="113" t="str">
        <f>IF(_xlfn.MAXIFS(Meetings!$O:$O,Meetings!$D:$D,$A188)&gt;DATE(1900,1,0),_xlfn.MAXIFS(Meetings!$O:$O,Meetings!$D:$D,$A188),"pas rencontré")</f>
        <v>pas rencontré</v>
      </c>
    </row>
    <row r="189" spans="1:12" s="11" customFormat="1" x14ac:dyDescent="0.35">
      <c r="A189" s="31" t="s">
        <v>571</v>
      </c>
      <c r="B189" s="31"/>
      <c r="C189" s="31"/>
      <c r="D189" s="31" t="s">
        <v>798</v>
      </c>
      <c r="E189" s="39">
        <v>69003</v>
      </c>
      <c r="F189" s="118" t="str">
        <f t="shared" si="2"/>
        <v>69</v>
      </c>
      <c r="G189" s="30" t="s">
        <v>1007</v>
      </c>
      <c r="H189" s="31" t="s">
        <v>44</v>
      </c>
      <c r="I189" s="37" t="s">
        <v>1520</v>
      </c>
      <c r="J189" s="17"/>
      <c r="K189" s="21" t="s">
        <v>1098</v>
      </c>
      <c r="L189" s="113" t="str">
        <f>IF(_xlfn.MAXIFS(Meetings!$O:$O,Meetings!$D:$D,$A189)&gt;DATE(1900,1,0),_xlfn.MAXIFS(Meetings!$O:$O,Meetings!$D:$D,$A189),"pas rencontré")</f>
        <v>pas rencontré</v>
      </c>
    </row>
    <row r="190" spans="1:12" s="11" customFormat="1" x14ac:dyDescent="0.35">
      <c r="A190" s="31" t="s">
        <v>572</v>
      </c>
      <c r="B190" s="31"/>
      <c r="C190" s="31"/>
      <c r="D190" s="31" t="s">
        <v>758</v>
      </c>
      <c r="E190" s="39">
        <v>69003</v>
      </c>
      <c r="F190" s="118" t="str">
        <f t="shared" si="2"/>
        <v>69</v>
      </c>
      <c r="G190" s="30" t="s">
        <v>1007</v>
      </c>
      <c r="H190" s="31" t="s">
        <v>44</v>
      </c>
      <c r="I190" s="37" t="s">
        <v>1521</v>
      </c>
      <c r="J190" s="20" t="s">
        <v>1466</v>
      </c>
      <c r="K190" s="21"/>
      <c r="L190" s="113" t="str">
        <f>IF(_xlfn.MAXIFS(Meetings!$O:$O,Meetings!$D:$D,$A190)&gt;DATE(1900,1,0),_xlfn.MAXIFS(Meetings!$O:$O,Meetings!$D:$D,$A190),"pas rencontré")</f>
        <v>pas rencontré</v>
      </c>
    </row>
    <row r="191" spans="1:12" s="11" customFormat="1" x14ac:dyDescent="0.35">
      <c r="A191" s="31" t="s">
        <v>573</v>
      </c>
      <c r="B191" s="31"/>
      <c r="C191" s="31"/>
      <c r="D191" s="31" t="s">
        <v>799</v>
      </c>
      <c r="E191" s="39">
        <v>69003</v>
      </c>
      <c r="F191" s="118" t="str">
        <f t="shared" si="2"/>
        <v>69</v>
      </c>
      <c r="G191" s="30" t="s">
        <v>1007</v>
      </c>
      <c r="H191" s="31" t="s">
        <v>44</v>
      </c>
      <c r="I191" s="37" t="s">
        <v>1522</v>
      </c>
      <c r="J191" s="17"/>
      <c r="K191" s="21"/>
      <c r="L191" s="113" t="str">
        <f>IF(_xlfn.MAXIFS(Meetings!$O:$O,Meetings!$D:$D,$A191)&gt;DATE(1900,1,0),_xlfn.MAXIFS(Meetings!$O:$O,Meetings!$D:$D,$A191),"pas rencontré")</f>
        <v>pas rencontré</v>
      </c>
    </row>
    <row r="192" spans="1:12" s="11" customFormat="1" x14ac:dyDescent="0.35">
      <c r="A192" s="31" t="s">
        <v>574</v>
      </c>
      <c r="B192" s="31"/>
      <c r="C192" s="31"/>
      <c r="D192" s="31" t="s">
        <v>800</v>
      </c>
      <c r="E192" s="39">
        <v>69003</v>
      </c>
      <c r="F192" s="118" t="str">
        <f t="shared" si="2"/>
        <v>69</v>
      </c>
      <c r="G192" s="30" t="s">
        <v>1007</v>
      </c>
      <c r="H192" s="31" t="s">
        <v>44</v>
      </c>
      <c r="I192" s="37" t="s">
        <v>1523</v>
      </c>
      <c r="J192" s="17"/>
      <c r="K192" s="21"/>
      <c r="L192" s="113" t="str">
        <f>IF(_xlfn.MAXIFS(Meetings!$O:$O,Meetings!$D:$D,$A192)&gt;DATE(1900,1,0),_xlfn.MAXIFS(Meetings!$O:$O,Meetings!$D:$D,$A192),"pas rencontré")</f>
        <v>pas rencontré</v>
      </c>
    </row>
    <row r="193" spans="1:12" s="11" customFormat="1" x14ac:dyDescent="0.35">
      <c r="A193" s="31" t="s">
        <v>575</v>
      </c>
      <c r="B193" s="31"/>
      <c r="C193" s="31"/>
      <c r="D193" s="31" t="s">
        <v>801</v>
      </c>
      <c r="E193" s="39">
        <v>69003</v>
      </c>
      <c r="F193" s="118" t="str">
        <f t="shared" si="2"/>
        <v>69</v>
      </c>
      <c r="G193" s="30" t="s">
        <v>1007</v>
      </c>
      <c r="H193" s="31" t="s">
        <v>44</v>
      </c>
      <c r="I193" s="37" t="s">
        <v>1524</v>
      </c>
      <c r="J193" s="17"/>
      <c r="K193" s="21"/>
      <c r="L193" s="113" t="str">
        <f>IF(_xlfn.MAXIFS(Meetings!$O:$O,Meetings!$D:$D,$A193)&gt;DATE(1900,1,0),_xlfn.MAXIFS(Meetings!$O:$O,Meetings!$D:$D,$A193),"pas rencontré")</f>
        <v>pas rencontré</v>
      </c>
    </row>
    <row r="194" spans="1:12" s="11" customFormat="1" x14ac:dyDescent="0.35">
      <c r="A194" s="31" t="s">
        <v>576</v>
      </c>
      <c r="B194" s="31"/>
      <c r="C194" s="31"/>
      <c r="D194" s="31" t="s">
        <v>759</v>
      </c>
      <c r="E194" s="39">
        <v>69003</v>
      </c>
      <c r="F194" s="118" t="str">
        <f t="shared" ref="F194:F256" si="3">LEFT(E194,2)</f>
        <v>69</v>
      </c>
      <c r="G194" s="30" t="s">
        <v>1007</v>
      </c>
      <c r="H194" s="31" t="s">
        <v>44</v>
      </c>
      <c r="I194" s="37" t="s">
        <v>1525</v>
      </c>
      <c r="J194" s="22" t="s">
        <v>1443</v>
      </c>
      <c r="K194" s="21" t="s">
        <v>1099</v>
      </c>
      <c r="L194" s="113" t="str">
        <f>IF(_xlfn.MAXIFS(Meetings!$O:$O,Meetings!$D:$D,$A194)&gt;DATE(1900,1,0),_xlfn.MAXIFS(Meetings!$O:$O,Meetings!$D:$D,$A194),"pas rencontré")</f>
        <v>pas rencontré</v>
      </c>
    </row>
    <row r="195" spans="1:12" s="11" customFormat="1" x14ac:dyDescent="0.35">
      <c r="A195" s="31" t="s">
        <v>577</v>
      </c>
      <c r="B195" s="31" t="s">
        <v>755</v>
      </c>
      <c r="C195" s="31"/>
      <c r="D195" s="31" t="s">
        <v>802</v>
      </c>
      <c r="E195" s="39">
        <v>69003</v>
      </c>
      <c r="F195" s="118" t="str">
        <f t="shared" si="3"/>
        <v>69</v>
      </c>
      <c r="G195" s="30" t="s">
        <v>1007</v>
      </c>
      <c r="H195" s="31" t="s">
        <v>44</v>
      </c>
      <c r="I195" s="37" t="s">
        <v>1526</v>
      </c>
      <c r="J195" s="17"/>
      <c r="K195" s="21"/>
      <c r="L195" s="113" t="str">
        <f>IF(_xlfn.MAXIFS(Meetings!$O:$O,Meetings!$D:$D,$A195)&gt;DATE(1900,1,0),_xlfn.MAXIFS(Meetings!$O:$O,Meetings!$D:$D,$A195),"pas rencontré")</f>
        <v>pas rencontré</v>
      </c>
    </row>
    <row r="196" spans="1:12" s="11" customFormat="1" x14ac:dyDescent="0.35">
      <c r="A196" s="31" t="s">
        <v>578</v>
      </c>
      <c r="B196" s="31"/>
      <c r="C196" s="31"/>
      <c r="D196" s="31" t="s">
        <v>803</v>
      </c>
      <c r="E196" s="39">
        <v>69003</v>
      </c>
      <c r="F196" s="118" t="str">
        <f t="shared" si="3"/>
        <v>69</v>
      </c>
      <c r="G196" s="30" t="s">
        <v>1007</v>
      </c>
      <c r="H196" s="31" t="s">
        <v>44</v>
      </c>
      <c r="I196" s="37" t="s">
        <v>1527</v>
      </c>
      <c r="J196" s="17"/>
      <c r="K196" s="21" t="s">
        <v>1100</v>
      </c>
      <c r="L196" s="113" t="str">
        <f>IF(_xlfn.MAXIFS(Meetings!$O:$O,Meetings!$D:$D,$A196)&gt;DATE(1900,1,0),_xlfn.MAXIFS(Meetings!$O:$O,Meetings!$D:$D,$A196),"pas rencontré")</f>
        <v>pas rencontré</v>
      </c>
    </row>
    <row r="197" spans="1:12" s="11" customFormat="1" x14ac:dyDescent="0.35">
      <c r="A197" s="31" t="s">
        <v>579</v>
      </c>
      <c r="B197" s="31"/>
      <c r="C197" s="31"/>
      <c r="D197" s="31" t="s">
        <v>804</v>
      </c>
      <c r="E197" s="39">
        <v>69003</v>
      </c>
      <c r="F197" s="118" t="str">
        <f t="shared" si="3"/>
        <v>69</v>
      </c>
      <c r="G197" s="30" t="s">
        <v>1007</v>
      </c>
      <c r="H197" s="31" t="s">
        <v>44</v>
      </c>
      <c r="I197" s="37" t="s">
        <v>1528</v>
      </c>
      <c r="J197" s="17"/>
      <c r="K197" s="21"/>
      <c r="L197" s="113" t="str">
        <f>IF(_xlfn.MAXIFS(Meetings!$O:$O,Meetings!$D:$D,$A197)&gt;DATE(1900,1,0),_xlfn.MAXIFS(Meetings!$O:$O,Meetings!$D:$D,$A197),"pas rencontré")</f>
        <v>pas rencontré</v>
      </c>
    </row>
    <row r="198" spans="1:12" s="11" customFormat="1" x14ac:dyDescent="0.35">
      <c r="A198" s="31" t="s">
        <v>580</v>
      </c>
      <c r="B198" s="31" t="s">
        <v>1464</v>
      </c>
      <c r="C198" s="31" t="s">
        <v>805</v>
      </c>
      <c r="D198" s="31"/>
      <c r="E198" s="39">
        <v>69003</v>
      </c>
      <c r="F198" s="118" t="str">
        <f t="shared" si="3"/>
        <v>69</v>
      </c>
      <c r="G198" s="30" t="s">
        <v>1007</v>
      </c>
      <c r="H198" s="31" t="s">
        <v>44</v>
      </c>
      <c r="I198" s="37" t="s">
        <v>1101</v>
      </c>
      <c r="J198" s="22" t="s">
        <v>1444</v>
      </c>
      <c r="K198" s="21" t="s">
        <v>1102</v>
      </c>
      <c r="L198" s="113" t="str">
        <f>IF(_xlfn.MAXIFS(Meetings!$O:$O,Meetings!$D:$D,$A198)&gt;DATE(1900,1,0),_xlfn.MAXIFS(Meetings!$O:$O,Meetings!$D:$D,$A198),"pas rencontré")</f>
        <v>pas rencontré</v>
      </c>
    </row>
    <row r="199" spans="1:12" s="11" customFormat="1" x14ac:dyDescent="0.35">
      <c r="A199" s="31" t="s">
        <v>581</v>
      </c>
      <c r="B199" s="31"/>
      <c r="C199" s="31" t="s">
        <v>806</v>
      </c>
      <c r="D199" s="31"/>
      <c r="E199" s="39">
        <v>69003</v>
      </c>
      <c r="F199" s="118" t="str">
        <f t="shared" si="3"/>
        <v>69</v>
      </c>
      <c r="G199" s="30" t="s">
        <v>1007</v>
      </c>
      <c r="H199" s="31" t="s">
        <v>44</v>
      </c>
      <c r="I199" s="37" t="s">
        <v>1529</v>
      </c>
      <c r="J199" s="17"/>
      <c r="K199" s="21"/>
      <c r="L199" s="113" t="str">
        <f>IF(_xlfn.MAXIFS(Meetings!$O:$O,Meetings!$D:$D,$A199)&gt;DATE(1900,1,0),_xlfn.MAXIFS(Meetings!$O:$O,Meetings!$D:$D,$A199),"pas rencontré")</f>
        <v>pas rencontré</v>
      </c>
    </row>
    <row r="200" spans="1:12" s="11" customFormat="1" x14ac:dyDescent="0.35">
      <c r="A200" s="31" t="s">
        <v>575</v>
      </c>
      <c r="B200" s="31"/>
      <c r="C200" s="31" t="s">
        <v>807</v>
      </c>
      <c r="D200" s="31"/>
      <c r="E200" s="39">
        <v>69003</v>
      </c>
      <c r="F200" s="118" t="str">
        <f t="shared" si="3"/>
        <v>69</v>
      </c>
      <c r="G200" s="30" t="s">
        <v>1007</v>
      </c>
      <c r="H200" s="31" t="s">
        <v>44</v>
      </c>
      <c r="I200" s="37" t="s">
        <v>1530</v>
      </c>
      <c r="J200" s="17"/>
      <c r="K200" s="21"/>
      <c r="L200" s="113" t="str">
        <f>IF(_xlfn.MAXIFS(Meetings!$O:$O,Meetings!$D:$D,$A200)&gt;DATE(1900,1,0),_xlfn.MAXIFS(Meetings!$O:$O,Meetings!$D:$D,$A200),"pas rencontré")</f>
        <v>pas rencontré</v>
      </c>
    </row>
    <row r="201" spans="1:12" s="11" customFormat="1" x14ac:dyDescent="0.35">
      <c r="A201" s="31" t="s">
        <v>582</v>
      </c>
      <c r="B201" s="31"/>
      <c r="C201" s="31"/>
      <c r="D201" s="31" t="s">
        <v>808</v>
      </c>
      <c r="E201" s="39">
        <v>69004</v>
      </c>
      <c r="F201" s="118" t="str">
        <f t="shared" si="3"/>
        <v>69</v>
      </c>
      <c r="G201" s="30" t="s">
        <v>1007</v>
      </c>
      <c r="H201" s="31" t="s">
        <v>44</v>
      </c>
      <c r="I201" s="37" t="s">
        <v>1103</v>
      </c>
      <c r="J201" s="20" t="s">
        <v>1467</v>
      </c>
      <c r="K201" s="21" t="s">
        <v>1104</v>
      </c>
      <c r="L201" s="113" t="str">
        <f>IF(_xlfn.MAXIFS(Meetings!$O:$O,Meetings!$D:$D,$A201)&gt;DATE(1900,1,0),_xlfn.MAXIFS(Meetings!$O:$O,Meetings!$D:$D,$A201),"pas rencontré")</f>
        <v>pas rencontré</v>
      </c>
    </row>
    <row r="202" spans="1:12" s="11" customFormat="1" x14ac:dyDescent="0.35">
      <c r="A202" s="31" t="s">
        <v>583</v>
      </c>
      <c r="B202" s="31"/>
      <c r="C202" s="31"/>
      <c r="D202" s="31" t="s">
        <v>809</v>
      </c>
      <c r="E202" s="39">
        <v>69004</v>
      </c>
      <c r="F202" s="118" t="str">
        <f t="shared" si="3"/>
        <v>69</v>
      </c>
      <c r="G202" s="30" t="s">
        <v>1007</v>
      </c>
      <c r="H202" s="31" t="s">
        <v>44</v>
      </c>
      <c r="I202" s="37" t="s">
        <v>1105</v>
      </c>
      <c r="J202" s="22" t="s">
        <v>1445</v>
      </c>
      <c r="K202" s="21" t="s">
        <v>1106</v>
      </c>
      <c r="L202" s="113">
        <f>IF(_xlfn.MAXIFS(Meetings!$O:$O,Meetings!$D:$D,$A202)&gt;DATE(1900,1,0),_xlfn.MAXIFS(Meetings!$O:$O,Meetings!$D:$D,$A202),"pas rencontré")</f>
        <v>42831</v>
      </c>
    </row>
    <row r="203" spans="1:12" s="11" customFormat="1" x14ac:dyDescent="0.35">
      <c r="A203" s="31" t="s">
        <v>584</v>
      </c>
      <c r="B203" s="31"/>
      <c r="C203" s="31"/>
      <c r="D203" s="31" t="s">
        <v>810</v>
      </c>
      <c r="E203" s="39">
        <v>69004</v>
      </c>
      <c r="F203" s="118" t="str">
        <f t="shared" si="3"/>
        <v>69</v>
      </c>
      <c r="G203" s="30" t="s">
        <v>1007</v>
      </c>
      <c r="H203" s="31" t="s">
        <v>44</v>
      </c>
      <c r="I203" s="37" t="s">
        <v>1531</v>
      </c>
      <c r="J203" s="17"/>
      <c r="K203" s="21"/>
      <c r="L203" s="113" t="str">
        <f>IF(_xlfn.MAXIFS(Meetings!$O:$O,Meetings!$D:$D,$A203)&gt;DATE(1900,1,0),_xlfn.MAXIFS(Meetings!$O:$O,Meetings!$D:$D,$A203),"pas rencontré")</f>
        <v>pas rencontré</v>
      </c>
    </row>
    <row r="204" spans="1:12" s="11" customFormat="1" x14ac:dyDescent="0.35">
      <c r="A204" s="31" t="s">
        <v>1237</v>
      </c>
      <c r="B204" s="31" t="s">
        <v>756</v>
      </c>
      <c r="C204" s="31"/>
      <c r="D204" s="31" t="s">
        <v>811</v>
      </c>
      <c r="E204" s="39">
        <v>69004</v>
      </c>
      <c r="F204" s="118" t="str">
        <f t="shared" si="3"/>
        <v>69</v>
      </c>
      <c r="G204" s="30" t="s">
        <v>1007</v>
      </c>
      <c r="H204" s="31" t="s">
        <v>44</v>
      </c>
      <c r="I204" s="37" t="s">
        <v>1107</v>
      </c>
      <c r="J204" s="22" t="s">
        <v>1446</v>
      </c>
      <c r="K204" s="21" t="s">
        <v>1108</v>
      </c>
      <c r="L204" s="113" t="str">
        <f>IF(_xlfn.MAXIFS(Meetings!$O:$O,Meetings!$D:$D,$A204)&gt;DATE(1900,1,0),_xlfn.MAXIFS(Meetings!$O:$O,Meetings!$D:$D,$A204),"pas rencontré")</f>
        <v>pas rencontré</v>
      </c>
    </row>
    <row r="205" spans="1:12" s="11" customFormat="1" x14ac:dyDescent="0.35">
      <c r="A205" s="31" t="s">
        <v>585</v>
      </c>
      <c r="B205" s="31" t="s">
        <v>1223</v>
      </c>
      <c r="C205" s="31"/>
      <c r="D205" s="31" t="s">
        <v>812</v>
      </c>
      <c r="E205" s="39">
        <v>69004</v>
      </c>
      <c r="F205" s="118" t="str">
        <f t="shared" si="3"/>
        <v>69</v>
      </c>
      <c r="G205" s="30" t="s">
        <v>1007</v>
      </c>
      <c r="H205" s="31" t="s">
        <v>44</v>
      </c>
      <c r="I205" s="37" t="s">
        <v>1109</v>
      </c>
      <c r="J205" s="20" t="s">
        <v>1465</v>
      </c>
      <c r="K205" s="21" t="s">
        <v>1110</v>
      </c>
      <c r="L205" s="113">
        <f>IF(_xlfn.MAXIFS(Meetings!$O:$O,Meetings!$D:$D,$A205)&gt;DATE(1900,1,0),_xlfn.MAXIFS(Meetings!$O:$O,Meetings!$D:$D,$A205),"pas rencontré")</f>
        <v>42831</v>
      </c>
    </row>
    <row r="206" spans="1:12" s="11" customFormat="1" x14ac:dyDescent="0.35">
      <c r="A206" s="31" t="s">
        <v>586</v>
      </c>
      <c r="B206" s="31"/>
      <c r="C206" s="31"/>
      <c r="D206" s="31" t="s">
        <v>813</v>
      </c>
      <c r="E206" s="39">
        <v>69004</v>
      </c>
      <c r="F206" s="118" t="str">
        <f t="shared" si="3"/>
        <v>69</v>
      </c>
      <c r="G206" s="30" t="s">
        <v>1007</v>
      </c>
      <c r="H206" s="31" t="s">
        <v>44</v>
      </c>
      <c r="I206" s="37" t="s">
        <v>1532</v>
      </c>
      <c r="J206" s="17"/>
      <c r="K206" s="21"/>
      <c r="L206" s="113">
        <f>IF(_xlfn.MAXIFS(Meetings!$O:$O,Meetings!$D:$D,$A206)&gt;DATE(1900,1,0),_xlfn.MAXIFS(Meetings!$O:$O,Meetings!$D:$D,$A206),"pas rencontré")</f>
        <v>42831</v>
      </c>
    </row>
    <row r="207" spans="1:12" s="11" customFormat="1" x14ac:dyDescent="0.35">
      <c r="A207" s="31" t="s">
        <v>587</v>
      </c>
      <c r="B207" s="31"/>
      <c r="C207" s="31"/>
      <c r="D207" s="31" t="s">
        <v>814</v>
      </c>
      <c r="E207" s="39">
        <v>69005</v>
      </c>
      <c r="F207" s="118" t="str">
        <f t="shared" si="3"/>
        <v>69</v>
      </c>
      <c r="G207" s="30" t="s">
        <v>1007</v>
      </c>
      <c r="H207" s="31" t="s">
        <v>44</v>
      </c>
      <c r="I207" s="37" t="s">
        <v>1533</v>
      </c>
      <c r="J207" s="17"/>
      <c r="K207" s="21"/>
      <c r="L207" s="113" t="str">
        <f>IF(_xlfn.MAXIFS(Meetings!$O:$O,Meetings!$D:$D,$A207)&gt;DATE(1900,1,0),_xlfn.MAXIFS(Meetings!$O:$O,Meetings!$D:$D,$A207),"pas rencontré")</f>
        <v>pas rencontré</v>
      </c>
    </row>
    <row r="208" spans="1:12" s="11" customFormat="1" x14ac:dyDescent="0.35">
      <c r="A208" s="31" t="s">
        <v>588</v>
      </c>
      <c r="B208" s="31" t="s">
        <v>1</v>
      </c>
      <c r="C208" s="31"/>
      <c r="D208" s="31" t="s">
        <v>815</v>
      </c>
      <c r="E208" s="39">
        <v>69005</v>
      </c>
      <c r="F208" s="118" t="str">
        <f t="shared" si="3"/>
        <v>69</v>
      </c>
      <c r="G208" s="30" t="s">
        <v>1007</v>
      </c>
      <c r="H208" s="31" t="s">
        <v>44</v>
      </c>
      <c r="I208" s="37" t="s">
        <v>1534</v>
      </c>
      <c r="J208" s="17"/>
      <c r="K208" s="21"/>
      <c r="L208" s="113" t="str">
        <f>IF(_xlfn.MAXIFS(Meetings!$O:$O,Meetings!$D:$D,$A208)&gt;DATE(1900,1,0),_xlfn.MAXIFS(Meetings!$O:$O,Meetings!$D:$D,$A208),"pas rencontré")</f>
        <v>pas rencontré</v>
      </c>
    </row>
    <row r="209" spans="1:12" s="11" customFormat="1" x14ac:dyDescent="0.35">
      <c r="A209" s="31" t="s">
        <v>589</v>
      </c>
      <c r="B209" s="31"/>
      <c r="C209" s="31"/>
      <c r="D209" s="31" t="s">
        <v>816</v>
      </c>
      <c r="E209" s="39">
        <v>69005</v>
      </c>
      <c r="F209" s="118" t="str">
        <f t="shared" si="3"/>
        <v>69</v>
      </c>
      <c r="G209" s="30" t="s">
        <v>1007</v>
      </c>
      <c r="H209" s="31" t="s">
        <v>44</v>
      </c>
      <c r="I209" s="37" t="s">
        <v>1111</v>
      </c>
      <c r="J209" s="22" t="s">
        <v>1447</v>
      </c>
      <c r="K209" s="21"/>
      <c r="L209" s="113" t="str">
        <f>IF(_xlfn.MAXIFS(Meetings!$O:$O,Meetings!$D:$D,$A209)&gt;DATE(1900,1,0),_xlfn.MAXIFS(Meetings!$O:$O,Meetings!$D:$D,$A209),"pas rencontré")</f>
        <v>pas rencontré</v>
      </c>
    </row>
    <row r="210" spans="1:12" s="11" customFormat="1" x14ac:dyDescent="0.35">
      <c r="A210" s="31" t="s">
        <v>590</v>
      </c>
      <c r="B210" s="31"/>
      <c r="C210" s="31"/>
      <c r="D210" s="31" t="s">
        <v>817</v>
      </c>
      <c r="E210" s="39">
        <v>69005</v>
      </c>
      <c r="F210" s="118" t="str">
        <f t="shared" si="3"/>
        <v>69</v>
      </c>
      <c r="G210" s="30" t="s">
        <v>1007</v>
      </c>
      <c r="H210" s="31" t="s">
        <v>44</v>
      </c>
      <c r="I210" s="37" t="s">
        <v>1112</v>
      </c>
      <c r="J210" s="22" t="s">
        <v>1448</v>
      </c>
      <c r="K210" s="21" t="s">
        <v>1113</v>
      </c>
      <c r="L210" s="113" t="str">
        <f>IF(_xlfn.MAXIFS(Meetings!$O:$O,Meetings!$D:$D,$A210)&gt;DATE(1900,1,0),_xlfn.MAXIFS(Meetings!$O:$O,Meetings!$D:$D,$A210),"pas rencontré")</f>
        <v>pas rencontré</v>
      </c>
    </row>
    <row r="211" spans="1:12" s="11" customFormat="1" x14ac:dyDescent="0.35">
      <c r="A211" s="31" t="s">
        <v>591</v>
      </c>
      <c r="B211" s="31" t="s">
        <v>1725</v>
      </c>
      <c r="C211" s="31"/>
      <c r="D211" s="31" t="s">
        <v>818</v>
      </c>
      <c r="E211" s="39">
        <v>69005</v>
      </c>
      <c r="F211" s="118" t="str">
        <f t="shared" si="3"/>
        <v>69</v>
      </c>
      <c r="G211" s="30" t="s">
        <v>1007</v>
      </c>
      <c r="H211" s="31" t="s">
        <v>44</v>
      </c>
      <c r="I211" s="37" t="s">
        <v>1482</v>
      </c>
      <c r="J211" s="22" t="s">
        <v>1441</v>
      </c>
      <c r="K211" s="21" t="s">
        <v>1114</v>
      </c>
      <c r="L211" s="113" t="str">
        <f>IF(_xlfn.MAXIFS(Meetings!$O:$O,Meetings!$D:$D,$A211)&gt;DATE(1900,1,0),_xlfn.MAXIFS(Meetings!$O:$O,Meetings!$D:$D,$A211),"pas rencontré")</f>
        <v>pas rencontré</v>
      </c>
    </row>
    <row r="212" spans="1:12" s="11" customFormat="1" x14ac:dyDescent="0.35">
      <c r="A212" s="31" t="s">
        <v>592</v>
      </c>
      <c r="B212" s="31"/>
      <c r="C212" s="31"/>
      <c r="D212" s="31" t="s">
        <v>819</v>
      </c>
      <c r="E212" s="39">
        <v>69005</v>
      </c>
      <c r="F212" s="118" t="str">
        <f t="shared" si="3"/>
        <v>69</v>
      </c>
      <c r="G212" s="30" t="s">
        <v>1007</v>
      </c>
      <c r="H212" s="31" t="s">
        <v>44</v>
      </c>
      <c r="I212" s="37" t="s">
        <v>1535</v>
      </c>
      <c r="J212" s="17"/>
      <c r="K212" s="21"/>
      <c r="L212" s="113" t="str">
        <f>IF(_xlfn.MAXIFS(Meetings!$O:$O,Meetings!$D:$D,$A212)&gt;DATE(1900,1,0),_xlfn.MAXIFS(Meetings!$O:$O,Meetings!$D:$D,$A212),"pas rencontré")</f>
        <v>pas rencontré</v>
      </c>
    </row>
    <row r="213" spans="1:12" s="11" customFormat="1" x14ac:dyDescent="0.35">
      <c r="A213" s="31" t="s">
        <v>593</v>
      </c>
      <c r="B213" s="31" t="s">
        <v>52</v>
      </c>
      <c r="C213" s="31"/>
      <c r="D213" s="31" t="s">
        <v>820</v>
      </c>
      <c r="E213" s="39">
        <v>69005</v>
      </c>
      <c r="F213" s="118" t="str">
        <f t="shared" si="3"/>
        <v>69</v>
      </c>
      <c r="G213" s="30" t="s">
        <v>1007</v>
      </c>
      <c r="H213" s="31" t="s">
        <v>44</v>
      </c>
      <c r="I213" s="37" t="s">
        <v>1536</v>
      </c>
      <c r="J213" s="17"/>
      <c r="K213" s="21"/>
      <c r="L213" s="113" t="str">
        <f>IF(_xlfn.MAXIFS(Meetings!$O:$O,Meetings!$D:$D,$A213)&gt;DATE(1900,1,0),_xlfn.MAXIFS(Meetings!$O:$O,Meetings!$D:$D,$A213),"pas rencontré")</f>
        <v>pas rencontré</v>
      </c>
    </row>
    <row r="214" spans="1:12" s="11" customFormat="1" x14ac:dyDescent="0.35">
      <c r="A214" s="31" t="s">
        <v>594</v>
      </c>
      <c r="B214" s="31"/>
      <c r="C214" s="31"/>
      <c r="D214" s="31" t="s">
        <v>821</v>
      </c>
      <c r="E214" s="39">
        <v>69006</v>
      </c>
      <c r="F214" s="118" t="str">
        <f t="shared" si="3"/>
        <v>69</v>
      </c>
      <c r="G214" s="30" t="s">
        <v>1007</v>
      </c>
      <c r="H214" s="31" t="s">
        <v>44</v>
      </c>
      <c r="I214" s="37" t="s">
        <v>1537</v>
      </c>
      <c r="J214" s="17"/>
      <c r="K214" s="21"/>
      <c r="L214" s="113" t="str">
        <f>IF(_xlfn.MAXIFS(Meetings!$O:$O,Meetings!$D:$D,$A214)&gt;DATE(1900,1,0),_xlfn.MAXIFS(Meetings!$O:$O,Meetings!$D:$D,$A214),"pas rencontré")</f>
        <v>pas rencontré</v>
      </c>
    </row>
    <row r="215" spans="1:12" s="11" customFormat="1" x14ac:dyDescent="0.35">
      <c r="A215" s="31" t="s">
        <v>595</v>
      </c>
      <c r="B215" s="31"/>
      <c r="C215" s="31"/>
      <c r="D215" s="31" t="s">
        <v>822</v>
      </c>
      <c r="E215" s="39">
        <v>69006</v>
      </c>
      <c r="F215" s="118" t="str">
        <f t="shared" si="3"/>
        <v>69</v>
      </c>
      <c r="G215" s="30" t="s">
        <v>1007</v>
      </c>
      <c r="H215" s="31" t="s">
        <v>44</v>
      </c>
      <c r="I215" s="37" t="s">
        <v>1538</v>
      </c>
      <c r="J215" s="17"/>
      <c r="K215" s="21"/>
      <c r="L215" s="113" t="str">
        <f>IF(_xlfn.MAXIFS(Meetings!$O:$O,Meetings!$D:$D,$A215)&gt;DATE(1900,1,0),_xlfn.MAXIFS(Meetings!$O:$O,Meetings!$D:$D,$A215),"pas rencontré")</f>
        <v>pas rencontré</v>
      </c>
    </row>
    <row r="216" spans="1:12" s="11" customFormat="1" x14ac:dyDescent="0.35">
      <c r="A216" s="31" t="s">
        <v>596</v>
      </c>
      <c r="B216" s="31"/>
      <c r="C216" s="31"/>
      <c r="D216" s="31" t="s">
        <v>823</v>
      </c>
      <c r="E216" s="39">
        <v>69006</v>
      </c>
      <c r="F216" s="118" t="str">
        <f t="shared" si="3"/>
        <v>69</v>
      </c>
      <c r="G216" s="30" t="s">
        <v>1007</v>
      </c>
      <c r="H216" s="31" t="s">
        <v>44</v>
      </c>
      <c r="I216" s="37" t="s">
        <v>1539</v>
      </c>
      <c r="J216" s="17"/>
      <c r="K216" s="21"/>
      <c r="L216" s="113" t="str">
        <f>IF(_xlfn.MAXIFS(Meetings!$O:$O,Meetings!$D:$D,$A216)&gt;DATE(1900,1,0),_xlfn.MAXIFS(Meetings!$O:$O,Meetings!$D:$D,$A216),"pas rencontré")</f>
        <v>pas rencontré</v>
      </c>
    </row>
    <row r="217" spans="1:12" s="11" customFormat="1" x14ac:dyDescent="0.35">
      <c r="A217" s="31" t="s">
        <v>597</v>
      </c>
      <c r="B217" s="31" t="s">
        <v>1468</v>
      </c>
      <c r="C217" s="31"/>
      <c r="D217" s="31" t="s">
        <v>824</v>
      </c>
      <c r="E217" s="39">
        <v>69006</v>
      </c>
      <c r="F217" s="118" t="str">
        <f t="shared" si="3"/>
        <v>69</v>
      </c>
      <c r="G217" s="30" t="s">
        <v>1007</v>
      </c>
      <c r="H217" s="31" t="s">
        <v>44</v>
      </c>
      <c r="I217" s="37" t="s">
        <v>1115</v>
      </c>
      <c r="J217" s="20" t="s">
        <v>1449</v>
      </c>
      <c r="K217" s="21" t="s">
        <v>1116</v>
      </c>
      <c r="L217" s="113" t="str">
        <f>IF(_xlfn.MAXIFS(Meetings!$O:$O,Meetings!$D:$D,$A217)&gt;DATE(1900,1,0),_xlfn.MAXIFS(Meetings!$O:$O,Meetings!$D:$D,$A217),"pas rencontré")</f>
        <v>pas rencontré</v>
      </c>
    </row>
    <row r="218" spans="1:12" s="11" customFormat="1" x14ac:dyDescent="0.35">
      <c r="A218" s="31" t="s">
        <v>598</v>
      </c>
      <c r="B218" s="31"/>
      <c r="C218" s="31"/>
      <c r="D218" s="31" t="s">
        <v>825</v>
      </c>
      <c r="E218" s="39">
        <v>69006</v>
      </c>
      <c r="F218" s="118" t="str">
        <f t="shared" si="3"/>
        <v>69</v>
      </c>
      <c r="G218" s="30" t="s">
        <v>1007</v>
      </c>
      <c r="H218" s="31" t="s">
        <v>44</v>
      </c>
      <c r="I218" s="37" t="s">
        <v>1540</v>
      </c>
      <c r="J218" s="17"/>
      <c r="K218" s="21" t="s">
        <v>1117</v>
      </c>
      <c r="L218" s="113" t="str">
        <f>IF(_xlfn.MAXIFS(Meetings!$O:$O,Meetings!$D:$D,$A218)&gt;DATE(1900,1,0),_xlfn.MAXIFS(Meetings!$O:$O,Meetings!$D:$D,$A218),"pas rencontré")</f>
        <v>pas rencontré</v>
      </c>
    </row>
    <row r="219" spans="1:12" s="11" customFormat="1" x14ac:dyDescent="0.35">
      <c r="A219" s="31" t="s">
        <v>599</v>
      </c>
      <c r="B219" s="31"/>
      <c r="C219" s="31"/>
      <c r="D219" s="31" t="s">
        <v>826</v>
      </c>
      <c r="E219" s="39">
        <v>69006</v>
      </c>
      <c r="F219" s="118" t="str">
        <f t="shared" si="3"/>
        <v>69</v>
      </c>
      <c r="G219" s="30" t="s">
        <v>1007</v>
      </c>
      <c r="H219" s="31" t="s">
        <v>44</v>
      </c>
      <c r="I219" s="37" t="s">
        <v>1118</v>
      </c>
      <c r="J219" s="20" t="s">
        <v>1477</v>
      </c>
      <c r="K219" s="21"/>
      <c r="L219" s="113" t="str">
        <f>IF(_xlfn.MAXIFS(Meetings!$O:$O,Meetings!$D:$D,$A219)&gt;DATE(1900,1,0),_xlfn.MAXIFS(Meetings!$O:$O,Meetings!$D:$D,$A219),"pas rencontré")</f>
        <v>pas rencontré</v>
      </c>
    </row>
    <row r="220" spans="1:12" s="11" customFormat="1" x14ac:dyDescent="0.35">
      <c r="A220" s="31" t="s">
        <v>600</v>
      </c>
      <c r="B220" s="31"/>
      <c r="C220" s="31"/>
      <c r="D220" s="31" t="s">
        <v>827</v>
      </c>
      <c r="E220" s="39">
        <v>69006</v>
      </c>
      <c r="F220" s="118" t="str">
        <f t="shared" si="3"/>
        <v>69</v>
      </c>
      <c r="G220" s="30" t="s">
        <v>1007</v>
      </c>
      <c r="H220" s="31" t="s">
        <v>44</v>
      </c>
      <c r="I220" s="37" t="s">
        <v>1541</v>
      </c>
      <c r="J220" s="17"/>
      <c r="K220" s="21" t="s">
        <v>1119</v>
      </c>
      <c r="L220" s="113" t="str">
        <f>IF(_xlfn.MAXIFS(Meetings!$O:$O,Meetings!$D:$D,$A220)&gt;DATE(1900,1,0),_xlfn.MAXIFS(Meetings!$O:$O,Meetings!$D:$D,$A220),"pas rencontré")</f>
        <v>pas rencontré</v>
      </c>
    </row>
    <row r="221" spans="1:12" s="11" customFormat="1" x14ac:dyDescent="0.35">
      <c r="A221" s="31" t="s">
        <v>601</v>
      </c>
      <c r="B221" s="31"/>
      <c r="C221" s="31"/>
      <c r="D221" s="31" t="s">
        <v>760</v>
      </c>
      <c r="E221" s="39">
        <v>69006</v>
      </c>
      <c r="F221" s="118" t="str">
        <f t="shared" si="3"/>
        <v>69</v>
      </c>
      <c r="G221" s="30" t="s">
        <v>1007</v>
      </c>
      <c r="H221" s="31" t="s">
        <v>44</v>
      </c>
      <c r="I221" s="37" t="s">
        <v>1542</v>
      </c>
      <c r="J221" s="20" t="s">
        <v>1478</v>
      </c>
      <c r="K221" s="21"/>
      <c r="L221" s="113" t="str">
        <f>IF(_xlfn.MAXIFS(Meetings!$O:$O,Meetings!$D:$D,$A221)&gt;DATE(1900,1,0),_xlfn.MAXIFS(Meetings!$O:$O,Meetings!$D:$D,$A221),"pas rencontré")</f>
        <v>pas rencontré</v>
      </c>
    </row>
    <row r="222" spans="1:12" s="11" customFormat="1" x14ac:dyDescent="0.35">
      <c r="A222" s="31" t="s">
        <v>1238</v>
      </c>
      <c r="B222" s="31" t="s">
        <v>1461</v>
      </c>
      <c r="C222" s="31"/>
      <c r="D222" s="31" t="s">
        <v>828</v>
      </c>
      <c r="E222" s="39">
        <v>69006</v>
      </c>
      <c r="F222" s="118" t="str">
        <f t="shared" si="3"/>
        <v>69</v>
      </c>
      <c r="G222" s="30" t="s">
        <v>1007</v>
      </c>
      <c r="H222" s="31" t="s">
        <v>44</v>
      </c>
      <c r="I222" s="37" t="s">
        <v>1120</v>
      </c>
      <c r="J222" s="20" t="s">
        <v>1469</v>
      </c>
      <c r="K222" s="21" t="s">
        <v>1121</v>
      </c>
      <c r="L222" s="113" t="str">
        <f>IF(_xlfn.MAXIFS(Meetings!$O:$O,Meetings!$D:$D,$A222)&gt;DATE(1900,1,0),_xlfn.MAXIFS(Meetings!$O:$O,Meetings!$D:$D,$A222),"pas rencontré")</f>
        <v>pas rencontré</v>
      </c>
    </row>
    <row r="223" spans="1:12" s="11" customFormat="1" x14ac:dyDescent="0.35">
      <c r="A223" s="31" t="s">
        <v>602</v>
      </c>
      <c r="B223" s="31"/>
      <c r="C223" s="31"/>
      <c r="D223" s="31" t="s">
        <v>829</v>
      </c>
      <c r="E223" s="39">
        <v>69006</v>
      </c>
      <c r="F223" s="118" t="str">
        <f t="shared" si="3"/>
        <v>69</v>
      </c>
      <c r="G223" s="30" t="s">
        <v>1007</v>
      </c>
      <c r="H223" s="31" t="s">
        <v>44</v>
      </c>
      <c r="I223" s="37" t="s">
        <v>1543</v>
      </c>
      <c r="J223" s="17"/>
      <c r="K223" s="21"/>
      <c r="L223" s="113">
        <f>IF(_xlfn.MAXIFS(Meetings!$O:$O,Meetings!$D:$D,$A223)&gt;DATE(1900,1,0),_xlfn.MAXIFS(Meetings!$O:$O,Meetings!$D:$D,$A223),"pas rencontré")</f>
        <v>43101</v>
      </c>
    </row>
    <row r="224" spans="1:12" s="11" customFormat="1" x14ac:dyDescent="0.35">
      <c r="A224" s="31" t="s">
        <v>1239</v>
      </c>
      <c r="B224" s="31" t="s">
        <v>756</v>
      </c>
      <c r="C224" s="31"/>
      <c r="D224" s="31" t="s">
        <v>830</v>
      </c>
      <c r="E224" s="39">
        <v>69006</v>
      </c>
      <c r="F224" s="118" t="str">
        <f t="shared" si="3"/>
        <v>69</v>
      </c>
      <c r="G224" s="30" t="s">
        <v>1007</v>
      </c>
      <c r="H224" s="31" t="s">
        <v>44</v>
      </c>
      <c r="I224" s="37" t="s">
        <v>1122</v>
      </c>
      <c r="J224" s="22" t="s">
        <v>1450</v>
      </c>
      <c r="K224" s="21" t="s">
        <v>1123</v>
      </c>
      <c r="L224" s="113" t="str">
        <f>IF(_xlfn.MAXIFS(Meetings!$O:$O,Meetings!$D:$D,$A224)&gt;DATE(1900,1,0),_xlfn.MAXIFS(Meetings!$O:$O,Meetings!$D:$D,$A224),"pas rencontré")</f>
        <v>pas rencontré</v>
      </c>
    </row>
    <row r="225" spans="1:12" s="11" customFormat="1" x14ac:dyDescent="0.35">
      <c r="A225" s="31" t="s">
        <v>603</v>
      </c>
      <c r="B225" s="31"/>
      <c r="C225" s="31"/>
      <c r="D225" s="31" t="s">
        <v>831</v>
      </c>
      <c r="E225" s="39">
        <v>69006</v>
      </c>
      <c r="F225" s="118" t="str">
        <f t="shared" si="3"/>
        <v>69</v>
      </c>
      <c r="G225" s="30" t="s">
        <v>1007</v>
      </c>
      <c r="H225" s="31" t="s">
        <v>44</v>
      </c>
      <c r="I225" s="37" t="s">
        <v>1544</v>
      </c>
      <c r="J225" s="17"/>
      <c r="K225" s="21"/>
      <c r="L225" s="113" t="str">
        <f>IF(_xlfn.MAXIFS(Meetings!$O:$O,Meetings!$D:$D,$A225)&gt;DATE(1900,1,0),_xlfn.MAXIFS(Meetings!$O:$O,Meetings!$D:$D,$A225),"pas rencontré")</f>
        <v>pas rencontré</v>
      </c>
    </row>
    <row r="226" spans="1:12" s="11" customFormat="1" x14ac:dyDescent="0.35">
      <c r="A226" s="31" t="s">
        <v>604</v>
      </c>
      <c r="B226" s="31"/>
      <c r="C226" s="31"/>
      <c r="D226" s="31" t="s">
        <v>832</v>
      </c>
      <c r="E226" s="39">
        <v>69006</v>
      </c>
      <c r="F226" s="118" t="str">
        <f t="shared" si="3"/>
        <v>69</v>
      </c>
      <c r="G226" s="30" t="s">
        <v>1007</v>
      </c>
      <c r="H226" s="31" t="s">
        <v>44</v>
      </c>
      <c r="I226" s="37" t="s">
        <v>1545</v>
      </c>
      <c r="J226" s="17"/>
      <c r="K226" s="21" t="s">
        <v>1124</v>
      </c>
      <c r="L226" s="113">
        <f>IF(_xlfn.MAXIFS(Meetings!$O:$O,Meetings!$D:$D,$A226)&gt;DATE(1900,1,0),_xlfn.MAXIFS(Meetings!$O:$O,Meetings!$D:$D,$A226),"pas rencontré")</f>
        <v>42887</v>
      </c>
    </row>
    <row r="227" spans="1:12" s="11" customFormat="1" x14ac:dyDescent="0.35">
      <c r="A227" s="31" t="s">
        <v>605</v>
      </c>
      <c r="B227" s="31"/>
      <c r="C227" s="31"/>
      <c r="D227" s="31" t="s">
        <v>833</v>
      </c>
      <c r="E227" s="39">
        <v>69006</v>
      </c>
      <c r="F227" s="118" t="str">
        <f t="shared" si="3"/>
        <v>69</v>
      </c>
      <c r="G227" s="30" t="s">
        <v>1007</v>
      </c>
      <c r="H227" s="31" t="s">
        <v>44</v>
      </c>
      <c r="I227" s="37" t="s">
        <v>1546</v>
      </c>
      <c r="J227" s="17"/>
      <c r="K227" s="21"/>
      <c r="L227" s="113" t="str">
        <f>IF(_xlfn.MAXIFS(Meetings!$O:$O,Meetings!$D:$D,$A227)&gt;DATE(1900,1,0),_xlfn.MAXIFS(Meetings!$O:$O,Meetings!$D:$D,$A227),"pas rencontré")</f>
        <v>pas rencontré</v>
      </c>
    </row>
    <row r="228" spans="1:12" s="11" customFormat="1" x14ac:dyDescent="0.35">
      <c r="A228" s="31" t="s">
        <v>565</v>
      </c>
      <c r="B228" s="31"/>
      <c r="C228" s="31"/>
      <c r="D228" s="31" t="s">
        <v>834</v>
      </c>
      <c r="E228" s="39">
        <v>69006</v>
      </c>
      <c r="F228" s="118" t="str">
        <f t="shared" si="3"/>
        <v>69</v>
      </c>
      <c r="G228" s="30" t="s">
        <v>1007</v>
      </c>
      <c r="H228" s="31" t="s">
        <v>44</v>
      </c>
      <c r="I228" s="37" t="s">
        <v>1547</v>
      </c>
      <c r="J228" s="17"/>
      <c r="K228" s="21"/>
      <c r="L228" s="113" t="str">
        <f>IF(_xlfn.MAXIFS(Meetings!$O:$O,Meetings!$D:$D,$A228)&gt;DATE(1900,1,0),_xlfn.MAXIFS(Meetings!$O:$O,Meetings!$D:$D,$A228),"pas rencontré")</f>
        <v>pas rencontré</v>
      </c>
    </row>
    <row r="229" spans="1:12" s="11" customFormat="1" x14ac:dyDescent="0.35">
      <c r="A229" s="31" t="s">
        <v>581</v>
      </c>
      <c r="B229" s="31"/>
      <c r="C229" s="31"/>
      <c r="D229" s="31" t="s">
        <v>835</v>
      </c>
      <c r="E229" s="39">
        <v>69006</v>
      </c>
      <c r="F229" s="118" t="str">
        <f t="shared" si="3"/>
        <v>69</v>
      </c>
      <c r="G229" s="30" t="s">
        <v>1007</v>
      </c>
      <c r="H229" s="31" t="s">
        <v>44</v>
      </c>
      <c r="I229" s="37" t="s">
        <v>1548</v>
      </c>
      <c r="J229" s="17"/>
      <c r="K229" s="21"/>
      <c r="L229" s="113" t="str">
        <f>IF(_xlfn.MAXIFS(Meetings!$O:$O,Meetings!$D:$D,$A229)&gt;DATE(1900,1,0),_xlfn.MAXIFS(Meetings!$O:$O,Meetings!$D:$D,$A229),"pas rencontré")</f>
        <v>pas rencontré</v>
      </c>
    </row>
    <row r="230" spans="1:12" s="11" customFormat="1" x14ac:dyDescent="0.35">
      <c r="A230" s="31" t="s">
        <v>606</v>
      </c>
      <c r="B230" s="31"/>
      <c r="C230" s="31"/>
      <c r="D230" s="31" t="s">
        <v>836</v>
      </c>
      <c r="E230" s="39">
        <v>69006</v>
      </c>
      <c r="F230" s="118" t="str">
        <f t="shared" si="3"/>
        <v>69</v>
      </c>
      <c r="G230" s="30" t="s">
        <v>1007</v>
      </c>
      <c r="H230" s="31" t="s">
        <v>44</v>
      </c>
      <c r="I230" s="37" t="s">
        <v>1549</v>
      </c>
      <c r="J230" s="17"/>
      <c r="K230" s="21" t="s">
        <v>1125</v>
      </c>
      <c r="L230" s="113" t="str">
        <f>IF(_xlfn.MAXIFS(Meetings!$O:$O,Meetings!$D:$D,$A230)&gt;DATE(1900,1,0),_xlfn.MAXIFS(Meetings!$O:$O,Meetings!$D:$D,$A230),"pas rencontré")</f>
        <v>pas rencontré</v>
      </c>
    </row>
    <row r="231" spans="1:12" s="11" customFormat="1" x14ac:dyDescent="0.35">
      <c r="A231" s="31" t="s">
        <v>607</v>
      </c>
      <c r="B231" s="31"/>
      <c r="C231" s="31"/>
      <c r="D231" s="31" t="s">
        <v>837</v>
      </c>
      <c r="E231" s="39">
        <v>69006</v>
      </c>
      <c r="F231" s="118" t="str">
        <f t="shared" si="3"/>
        <v>69</v>
      </c>
      <c r="G231" s="30" t="s">
        <v>1007</v>
      </c>
      <c r="H231" s="31" t="s">
        <v>44</v>
      </c>
      <c r="I231" s="37" t="s">
        <v>1550</v>
      </c>
      <c r="J231" s="17"/>
      <c r="K231" s="21"/>
      <c r="L231" s="113" t="str">
        <f>IF(_xlfn.MAXIFS(Meetings!$O:$O,Meetings!$D:$D,$A231)&gt;DATE(1900,1,0),_xlfn.MAXIFS(Meetings!$O:$O,Meetings!$D:$D,$A231),"pas rencontré")</f>
        <v>pas rencontré</v>
      </c>
    </row>
    <row r="232" spans="1:12" s="11" customFormat="1" x14ac:dyDescent="0.35">
      <c r="A232" s="31" t="s">
        <v>608</v>
      </c>
      <c r="B232" s="31"/>
      <c r="C232" s="31"/>
      <c r="D232" s="31" t="s">
        <v>761</v>
      </c>
      <c r="E232" s="39">
        <v>69007</v>
      </c>
      <c r="F232" s="118" t="str">
        <f t="shared" si="3"/>
        <v>69</v>
      </c>
      <c r="G232" s="30" t="s">
        <v>1007</v>
      </c>
      <c r="H232" s="31" t="s">
        <v>44</v>
      </c>
      <c r="I232" s="37" t="s">
        <v>1551</v>
      </c>
      <c r="J232" s="17"/>
      <c r="K232" s="21"/>
      <c r="L232" s="113" t="str">
        <f>IF(_xlfn.MAXIFS(Meetings!$O:$O,Meetings!$D:$D,$A232)&gt;DATE(1900,1,0),_xlfn.MAXIFS(Meetings!$O:$O,Meetings!$D:$D,$A232),"pas rencontré")</f>
        <v>pas rencontré</v>
      </c>
    </row>
    <row r="233" spans="1:12" s="11" customFormat="1" x14ac:dyDescent="0.35">
      <c r="A233" s="31" t="s">
        <v>609</v>
      </c>
      <c r="B233" s="31"/>
      <c r="C233" s="31"/>
      <c r="D233" s="31" t="s">
        <v>838</v>
      </c>
      <c r="E233" s="39">
        <v>69007</v>
      </c>
      <c r="F233" s="118" t="str">
        <f t="shared" si="3"/>
        <v>69</v>
      </c>
      <c r="G233" s="30" t="s">
        <v>1007</v>
      </c>
      <c r="H233" s="31" t="s">
        <v>44</v>
      </c>
      <c r="I233" s="37" t="s">
        <v>1552</v>
      </c>
      <c r="J233" s="17"/>
      <c r="K233" s="21"/>
      <c r="L233" s="113" t="str">
        <f>IF(_xlfn.MAXIFS(Meetings!$O:$O,Meetings!$D:$D,$A233)&gt;DATE(1900,1,0),_xlfn.MAXIFS(Meetings!$O:$O,Meetings!$D:$D,$A233),"pas rencontré")</f>
        <v>pas rencontré</v>
      </c>
    </row>
    <row r="234" spans="1:12" s="11" customFormat="1" x14ac:dyDescent="0.35">
      <c r="A234" s="31" t="s">
        <v>610</v>
      </c>
      <c r="B234" s="31"/>
      <c r="C234" s="31"/>
      <c r="D234" s="31" t="s">
        <v>839</v>
      </c>
      <c r="E234" s="39">
        <v>69007</v>
      </c>
      <c r="F234" s="118" t="str">
        <f t="shared" si="3"/>
        <v>69</v>
      </c>
      <c r="G234" s="30" t="s">
        <v>1007</v>
      </c>
      <c r="H234" s="31" t="s">
        <v>44</v>
      </c>
      <c r="I234" s="37" t="s">
        <v>1553</v>
      </c>
      <c r="J234" s="22" t="s">
        <v>1451</v>
      </c>
      <c r="K234" s="21" t="s">
        <v>1126</v>
      </c>
      <c r="L234" s="113" t="str">
        <f>IF(_xlfn.MAXIFS(Meetings!$O:$O,Meetings!$D:$D,$A234)&gt;DATE(1900,1,0),_xlfn.MAXIFS(Meetings!$O:$O,Meetings!$D:$D,$A234),"pas rencontré")</f>
        <v>pas rencontré</v>
      </c>
    </row>
    <row r="235" spans="1:12" s="11" customFormat="1" x14ac:dyDescent="0.35">
      <c r="A235" s="31" t="s">
        <v>611</v>
      </c>
      <c r="B235" s="31"/>
      <c r="C235" s="31"/>
      <c r="D235" s="31" t="s">
        <v>840</v>
      </c>
      <c r="E235" s="39">
        <v>69007</v>
      </c>
      <c r="F235" s="118" t="str">
        <f t="shared" si="3"/>
        <v>69</v>
      </c>
      <c r="G235" s="30" t="s">
        <v>1007</v>
      </c>
      <c r="H235" s="31" t="s">
        <v>44</v>
      </c>
      <c r="I235" s="37" t="s">
        <v>1554</v>
      </c>
      <c r="J235" s="17"/>
      <c r="K235" s="21" t="s">
        <v>1127</v>
      </c>
      <c r="L235" s="113" t="str">
        <f>IF(_xlfn.MAXIFS(Meetings!$O:$O,Meetings!$D:$D,$A235)&gt;DATE(1900,1,0),_xlfn.MAXIFS(Meetings!$O:$O,Meetings!$D:$D,$A235),"pas rencontré")</f>
        <v>pas rencontré</v>
      </c>
    </row>
    <row r="236" spans="1:12" s="11" customFormat="1" x14ac:dyDescent="0.35">
      <c r="A236" s="31" t="s">
        <v>612</v>
      </c>
      <c r="B236" s="31"/>
      <c r="C236" s="31"/>
      <c r="D236" s="31" t="s">
        <v>841</v>
      </c>
      <c r="E236" s="39">
        <v>69007</v>
      </c>
      <c r="F236" s="118" t="str">
        <f t="shared" si="3"/>
        <v>69</v>
      </c>
      <c r="G236" s="30" t="s">
        <v>1007</v>
      </c>
      <c r="H236" s="31" t="s">
        <v>44</v>
      </c>
      <c r="I236" s="37" t="s">
        <v>1555</v>
      </c>
      <c r="J236" s="17"/>
      <c r="K236" s="21"/>
      <c r="L236" s="113" t="str">
        <f>IF(_xlfn.MAXIFS(Meetings!$O:$O,Meetings!$D:$D,$A236)&gt;DATE(1900,1,0),_xlfn.MAXIFS(Meetings!$O:$O,Meetings!$D:$D,$A236),"pas rencontré")</f>
        <v>pas rencontré</v>
      </c>
    </row>
    <row r="237" spans="1:12" s="11" customFormat="1" x14ac:dyDescent="0.35">
      <c r="A237" s="31" t="s">
        <v>613</v>
      </c>
      <c r="B237" s="31" t="s">
        <v>1223</v>
      </c>
      <c r="C237" s="31"/>
      <c r="D237" s="31" t="s">
        <v>842</v>
      </c>
      <c r="E237" s="39">
        <v>69007</v>
      </c>
      <c r="F237" s="118" t="str">
        <f t="shared" si="3"/>
        <v>69</v>
      </c>
      <c r="G237" s="30" t="s">
        <v>1007</v>
      </c>
      <c r="H237" s="31" t="s">
        <v>44</v>
      </c>
      <c r="I237" s="37" t="s">
        <v>1128</v>
      </c>
      <c r="J237" s="20" t="s">
        <v>1476</v>
      </c>
      <c r="K237" s="21"/>
      <c r="L237" s="113" t="str">
        <f>IF(_xlfn.MAXIFS(Meetings!$O:$O,Meetings!$D:$D,$A237)&gt;DATE(1900,1,0),_xlfn.MAXIFS(Meetings!$O:$O,Meetings!$D:$D,$A237),"pas rencontré")</f>
        <v>pas rencontré</v>
      </c>
    </row>
    <row r="238" spans="1:12" s="11" customFormat="1" x14ac:dyDescent="0.35">
      <c r="A238" s="31" t="s">
        <v>614</v>
      </c>
      <c r="B238" s="31"/>
      <c r="C238" s="31"/>
      <c r="D238" s="31" t="s">
        <v>843</v>
      </c>
      <c r="E238" s="39">
        <v>69007</v>
      </c>
      <c r="F238" s="118" t="str">
        <f t="shared" si="3"/>
        <v>69</v>
      </c>
      <c r="G238" s="30" t="s">
        <v>1007</v>
      </c>
      <c r="H238" s="31" t="s">
        <v>44</v>
      </c>
      <c r="I238" s="37" t="s">
        <v>1556</v>
      </c>
      <c r="J238" s="17"/>
      <c r="K238" s="21" t="s">
        <v>1129</v>
      </c>
      <c r="L238" s="113" t="str">
        <f>IF(_xlfn.MAXIFS(Meetings!$O:$O,Meetings!$D:$D,$A238)&gt;DATE(1900,1,0),_xlfn.MAXIFS(Meetings!$O:$O,Meetings!$D:$D,$A238),"pas rencontré")</f>
        <v>pas rencontré</v>
      </c>
    </row>
    <row r="239" spans="1:12" s="11" customFormat="1" x14ac:dyDescent="0.35">
      <c r="A239" s="31" t="s">
        <v>615</v>
      </c>
      <c r="B239" s="31"/>
      <c r="C239" s="31"/>
      <c r="D239" s="31" t="s">
        <v>844</v>
      </c>
      <c r="E239" s="39">
        <v>69007</v>
      </c>
      <c r="F239" s="118" t="str">
        <f t="shared" si="3"/>
        <v>69</v>
      </c>
      <c r="G239" s="30" t="s">
        <v>1007</v>
      </c>
      <c r="H239" s="31" t="s">
        <v>44</v>
      </c>
      <c r="I239" s="37" t="s">
        <v>1557</v>
      </c>
      <c r="J239" s="17"/>
      <c r="K239" s="21"/>
      <c r="L239" s="113" t="str">
        <f>IF(_xlfn.MAXIFS(Meetings!$O:$O,Meetings!$D:$D,$A239)&gt;DATE(1900,1,0),_xlfn.MAXIFS(Meetings!$O:$O,Meetings!$D:$D,$A239),"pas rencontré")</f>
        <v>pas rencontré</v>
      </c>
    </row>
    <row r="240" spans="1:12" s="11" customFormat="1" x14ac:dyDescent="0.35">
      <c r="A240" s="31" t="s">
        <v>616</v>
      </c>
      <c r="B240" s="31"/>
      <c r="C240" s="31"/>
      <c r="D240" s="31" t="s">
        <v>845</v>
      </c>
      <c r="E240" s="39">
        <v>69007</v>
      </c>
      <c r="F240" s="118" t="str">
        <f t="shared" si="3"/>
        <v>69</v>
      </c>
      <c r="G240" s="30" t="s">
        <v>1007</v>
      </c>
      <c r="H240" s="31" t="s">
        <v>44</v>
      </c>
      <c r="I240" s="37" t="s">
        <v>1558</v>
      </c>
      <c r="J240" s="17"/>
      <c r="K240" s="21"/>
      <c r="L240" s="113" t="str">
        <f>IF(_xlfn.MAXIFS(Meetings!$O:$O,Meetings!$D:$D,$A240)&gt;DATE(1900,1,0),_xlfn.MAXIFS(Meetings!$O:$O,Meetings!$D:$D,$A240),"pas rencontré")</f>
        <v>pas rencontré</v>
      </c>
    </row>
    <row r="241" spans="1:12" s="11" customFormat="1" x14ac:dyDescent="0.35">
      <c r="A241" s="31" t="s">
        <v>617</v>
      </c>
      <c r="B241" s="31"/>
      <c r="C241" s="31"/>
      <c r="D241" s="31" t="s">
        <v>762</v>
      </c>
      <c r="E241" s="39">
        <v>69007</v>
      </c>
      <c r="F241" s="118" t="str">
        <f t="shared" si="3"/>
        <v>69</v>
      </c>
      <c r="G241" s="30" t="s">
        <v>1007</v>
      </c>
      <c r="H241" s="31" t="s">
        <v>44</v>
      </c>
      <c r="I241" s="37" t="s">
        <v>1559</v>
      </c>
      <c r="J241" s="20" t="s">
        <v>1470</v>
      </c>
      <c r="K241" s="21"/>
      <c r="L241" s="113" t="str">
        <f>IF(_xlfn.MAXIFS(Meetings!$O:$O,Meetings!$D:$D,$A241)&gt;DATE(1900,1,0),_xlfn.MAXIFS(Meetings!$O:$O,Meetings!$D:$D,$A241),"pas rencontré")</f>
        <v>pas rencontré</v>
      </c>
    </row>
    <row r="242" spans="1:12" s="11" customFormat="1" x14ac:dyDescent="0.35">
      <c r="A242" s="31" t="s">
        <v>618</v>
      </c>
      <c r="B242" s="31"/>
      <c r="C242" s="31"/>
      <c r="D242" s="31" t="s">
        <v>846</v>
      </c>
      <c r="E242" s="39">
        <v>69008</v>
      </c>
      <c r="F242" s="118" t="str">
        <f t="shared" si="3"/>
        <v>69</v>
      </c>
      <c r="G242" s="30" t="s">
        <v>1007</v>
      </c>
      <c r="H242" s="31" t="s">
        <v>44</v>
      </c>
      <c r="I242" s="37" t="s">
        <v>1560</v>
      </c>
      <c r="J242" s="17"/>
      <c r="K242" s="21"/>
      <c r="L242" s="113" t="str">
        <f>IF(_xlfn.MAXIFS(Meetings!$O:$O,Meetings!$D:$D,$A242)&gt;DATE(1900,1,0),_xlfn.MAXIFS(Meetings!$O:$O,Meetings!$D:$D,$A242),"pas rencontré")</f>
        <v>pas rencontré</v>
      </c>
    </row>
    <row r="243" spans="1:12" s="11" customFormat="1" x14ac:dyDescent="0.35">
      <c r="A243" s="31" t="s">
        <v>619</v>
      </c>
      <c r="B243" s="31"/>
      <c r="C243" s="31"/>
      <c r="D243" s="31" t="s">
        <v>847</v>
      </c>
      <c r="E243" s="39">
        <v>69008</v>
      </c>
      <c r="F243" s="118" t="str">
        <f t="shared" si="3"/>
        <v>69</v>
      </c>
      <c r="G243" s="30" t="s">
        <v>1007</v>
      </c>
      <c r="H243" s="31" t="s">
        <v>44</v>
      </c>
      <c r="I243" s="37" t="s">
        <v>1561</v>
      </c>
      <c r="J243" s="17"/>
      <c r="K243" s="21"/>
      <c r="L243" s="113" t="str">
        <f>IF(_xlfn.MAXIFS(Meetings!$O:$O,Meetings!$D:$D,$A243)&gt;DATE(1900,1,0),_xlfn.MAXIFS(Meetings!$O:$O,Meetings!$D:$D,$A243),"pas rencontré")</f>
        <v>pas rencontré</v>
      </c>
    </row>
    <row r="244" spans="1:12" s="11" customFormat="1" x14ac:dyDescent="0.35">
      <c r="A244" s="31" t="s">
        <v>1240</v>
      </c>
      <c r="B244" s="31"/>
      <c r="C244" s="31"/>
      <c r="D244" s="31" t="s">
        <v>848</v>
      </c>
      <c r="E244" s="39">
        <v>69008</v>
      </c>
      <c r="F244" s="118" t="str">
        <f t="shared" si="3"/>
        <v>69</v>
      </c>
      <c r="G244" s="30" t="s">
        <v>1007</v>
      </c>
      <c r="H244" s="31" t="s">
        <v>44</v>
      </c>
      <c r="I244" s="37" t="s">
        <v>1562</v>
      </c>
      <c r="J244" s="17"/>
      <c r="K244" s="21"/>
      <c r="L244" s="113">
        <f>IF(_xlfn.MAXIFS(Meetings!$O:$O,Meetings!$D:$D,$A244)&gt;DATE(1900,1,0),_xlfn.MAXIFS(Meetings!$O:$O,Meetings!$D:$D,$A244),"pas rencontré")</f>
        <v>43101</v>
      </c>
    </row>
    <row r="245" spans="1:12" s="11" customFormat="1" x14ac:dyDescent="0.35">
      <c r="A245" s="31" t="s">
        <v>620</v>
      </c>
      <c r="B245" s="31"/>
      <c r="C245" s="31"/>
      <c r="D245" s="31" t="s">
        <v>849</v>
      </c>
      <c r="E245" s="39">
        <v>69008</v>
      </c>
      <c r="F245" s="118" t="str">
        <f t="shared" si="3"/>
        <v>69</v>
      </c>
      <c r="G245" s="30" t="s">
        <v>1007</v>
      </c>
      <c r="H245" s="31" t="s">
        <v>44</v>
      </c>
      <c r="I245" s="37" t="s">
        <v>1563</v>
      </c>
      <c r="J245" s="17"/>
      <c r="K245" s="21"/>
      <c r="L245" s="113" t="str">
        <f>IF(_xlfn.MAXIFS(Meetings!$O:$O,Meetings!$D:$D,$A245)&gt;DATE(1900,1,0),_xlfn.MAXIFS(Meetings!$O:$O,Meetings!$D:$D,$A245),"pas rencontré")</f>
        <v>pas rencontré</v>
      </c>
    </row>
    <row r="246" spans="1:12" s="11" customFormat="1" x14ac:dyDescent="0.35">
      <c r="A246" s="31" t="s">
        <v>621</v>
      </c>
      <c r="B246" s="31"/>
      <c r="C246" s="31"/>
      <c r="D246" s="31" t="s">
        <v>850</v>
      </c>
      <c r="E246" s="39">
        <v>69008</v>
      </c>
      <c r="F246" s="118" t="str">
        <f t="shared" si="3"/>
        <v>69</v>
      </c>
      <c r="G246" s="30" t="s">
        <v>1007</v>
      </c>
      <c r="H246" s="31" t="s">
        <v>44</v>
      </c>
      <c r="I246" s="37" t="s">
        <v>1130</v>
      </c>
      <c r="J246" s="22" t="s">
        <v>1452</v>
      </c>
      <c r="K246" s="21" t="s">
        <v>1131</v>
      </c>
      <c r="L246" s="113">
        <f>IF(_xlfn.MAXIFS(Meetings!$O:$O,Meetings!$D:$D,$A246)&gt;DATE(1900,1,0),_xlfn.MAXIFS(Meetings!$O:$O,Meetings!$D:$D,$A246),"pas rencontré")</f>
        <v>43101</v>
      </c>
    </row>
    <row r="247" spans="1:12" s="11" customFormat="1" x14ac:dyDescent="0.35">
      <c r="A247" s="31" t="s">
        <v>622</v>
      </c>
      <c r="B247" s="31"/>
      <c r="C247" s="31"/>
      <c r="D247" s="31" t="s">
        <v>851</v>
      </c>
      <c r="E247" s="39">
        <v>69009</v>
      </c>
      <c r="F247" s="118" t="str">
        <f t="shared" si="3"/>
        <v>69</v>
      </c>
      <c r="G247" s="30" t="s">
        <v>1007</v>
      </c>
      <c r="H247" s="31" t="s">
        <v>44</v>
      </c>
      <c r="I247" s="37" t="s">
        <v>1564</v>
      </c>
      <c r="J247" s="17"/>
      <c r="K247" s="21"/>
      <c r="L247" s="113" t="str">
        <f>IF(_xlfn.MAXIFS(Meetings!$O:$O,Meetings!$D:$D,$A247)&gt;DATE(1900,1,0),_xlfn.MAXIFS(Meetings!$O:$O,Meetings!$D:$D,$A247),"pas rencontré")</f>
        <v>pas rencontré</v>
      </c>
    </row>
    <row r="248" spans="1:12" s="11" customFormat="1" x14ac:dyDescent="0.35">
      <c r="A248" s="31" t="s">
        <v>623</v>
      </c>
      <c r="B248" s="31"/>
      <c r="C248" s="31"/>
      <c r="D248" s="31" t="s">
        <v>852</v>
      </c>
      <c r="E248" s="39">
        <v>69009</v>
      </c>
      <c r="F248" s="118" t="str">
        <f t="shared" si="3"/>
        <v>69</v>
      </c>
      <c r="G248" s="30" t="s">
        <v>1007</v>
      </c>
      <c r="H248" s="31" t="s">
        <v>44</v>
      </c>
      <c r="I248" s="37" t="s">
        <v>1565</v>
      </c>
      <c r="J248" s="17"/>
      <c r="K248" s="21"/>
      <c r="L248" s="113" t="str">
        <f>IF(_xlfn.MAXIFS(Meetings!$O:$O,Meetings!$D:$D,$A248)&gt;DATE(1900,1,0),_xlfn.MAXIFS(Meetings!$O:$O,Meetings!$D:$D,$A248),"pas rencontré")</f>
        <v>pas rencontré</v>
      </c>
    </row>
    <row r="249" spans="1:12" s="11" customFormat="1" x14ac:dyDescent="0.35">
      <c r="A249" s="31" t="s">
        <v>624</v>
      </c>
      <c r="B249" s="31"/>
      <c r="C249" s="31"/>
      <c r="D249" s="31" t="s">
        <v>853</v>
      </c>
      <c r="E249" s="39">
        <v>69009</v>
      </c>
      <c r="F249" s="118" t="str">
        <f t="shared" si="3"/>
        <v>69</v>
      </c>
      <c r="G249" s="30" t="s">
        <v>1007</v>
      </c>
      <c r="H249" s="31" t="s">
        <v>44</v>
      </c>
      <c r="I249" s="37" t="s">
        <v>1566</v>
      </c>
      <c r="J249" s="17"/>
      <c r="K249" s="21"/>
      <c r="L249" s="113" t="str">
        <f>IF(_xlfn.MAXIFS(Meetings!$O:$O,Meetings!$D:$D,$A249)&gt;DATE(1900,1,0),_xlfn.MAXIFS(Meetings!$O:$O,Meetings!$D:$D,$A249),"pas rencontré")</f>
        <v>pas rencontré</v>
      </c>
    </row>
    <row r="250" spans="1:12" s="11" customFormat="1" x14ac:dyDescent="0.35">
      <c r="A250" s="31" t="s">
        <v>625</v>
      </c>
      <c r="B250" s="31"/>
      <c r="C250" s="31"/>
      <c r="D250" s="31" t="s">
        <v>854</v>
      </c>
      <c r="E250" s="39">
        <v>69009</v>
      </c>
      <c r="F250" s="118" t="str">
        <f t="shared" si="3"/>
        <v>69</v>
      </c>
      <c r="G250" s="30" t="s">
        <v>1007</v>
      </c>
      <c r="H250" s="31" t="s">
        <v>44</v>
      </c>
      <c r="I250" s="37" t="s">
        <v>1567</v>
      </c>
      <c r="J250" s="17"/>
      <c r="K250" s="21"/>
      <c r="L250" s="113" t="str">
        <f>IF(_xlfn.MAXIFS(Meetings!$O:$O,Meetings!$D:$D,$A250)&gt;DATE(1900,1,0),_xlfn.MAXIFS(Meetings!$O:$O,Meetings!$D:$D,$A250),"pas rencontré")</f>
        <v>pas rencontré</v>
      </c>
    </row>
    <row r="251" spans="1:12" s="11" customFormat="1" x14ac:dyDescent="0.35">
      <c r="A251" s="31" t="s">
        <v>626</v>
      </c>
      <c r="B251" s="31"/>
      <c r="C251" s="31"/>
      <c r="D251" s="31" t="s">
        <v>855</v>
      </c>
      <c r="E251" s="39">
        <v>69009</v>
      </c>
      <c r="F251" s="118" t="str">
        <f t="shared" si="3"/>
        <v>69</v>
      </c>
      <c r="G251" s="30" t="s">
        <v>1007</v>
      </c>
      <c r="H251" s="31" t="s">
        <v>44</v>
      </c>
      <c r="I251" s="37" t="s">
        <v>1568</v>
      </c>
      <c r="J251" s="17"/>
      <c r="K251" s="21"/>
      <c r="L251" s="113" t="str">
        <f>IF(_xlfn.MAXIFS(Meetings!$O:$O,Meetings!$D:$D,$A251)&gt;DATE(1900,1,0),_xlfn.MAXIFS(Meetings!$O:$O,Meetings!$D:$D,$A251),"pas rencontré")</f>
        <v>pas rencontré</v>
      </c>
    </row>
    <row r="252" spans="1:12" s="11" customFormat="1" x14ac:dyDescent="0.35">
      <c r="A252" s="31" t="s">
        <v>624</v>
      </c>
      <c r="B252" s="31"/>
      <c r="C252" s="31"/>
      <c r="D252" s="31" t="s">
        <v>856</v>
      </c>
      <c r="E252" s="39">
        <v>69009</v>
      </c>
      <c r="F252" s="118" t="str">
        <f t="shared" si="3"/>
        <v>69</v>
      </c>
      <c r="G252" s="30" t="s">
        <v>1007</v>
      </c>
      <c r="H252" s="31" t="s">
        <v>44</v>
      </c>
      <c r="I252" s="37" t="s">
        <v>1569</v>
      </c>
      <c r="J252" s="17"/>
      <c r="K252" s="21"/>
      <c r="L252" s="113" t="str">
        <f>IF(_xlfn.MAXIFS(Meetings!$O:$O,Meetings!$D:$D,$A252)&gt;DATE(1900,1,0),_xlfn.MAXIFS(Meetings!$O:$O,Meetings!$D:$D,$A252),"pas rencontré")</f>
        <v>pas rencontré</v>
      </c>
    </row>
    <row r="253" spans="1:12" s="11" customFormat="1" x14ac:dyDescent="0.35">
      <c r="A253" s="31" t="s">
        <v>627</v>
      </c>
      <c r="B253" s="31"/>
      <c r="C253" s="31"/>
      <c r="D253" s="31" t="s">
        <v>857</v>
      </c>
      <c r="E253" s="39">
        <v>69009</v>
      </c>
      <c r="F253" s="118" t="str">
        <f t="shared" si="3"/>
        <v>69</v>
      </c>
      <c r="G253" s="30" t="s">
        <v>1007</v>
      </c>
      <c r="H253" s="31" t="s">
        <v>44</v>
      </c>
      <c r="I253" s="37" t="s">
        <v>1570</v>
      </c>
      <c r="J253" s="17"/>
      <c r="K253" s="21"/>
      <c r="L253" s="113" t="str">
        <f>IF(_xlfn.MAXIFS(Meetings!$O:$O,Meetings!$D:$D,$A253)&gt;DATE(1900,1,0),_xlfn.MAXIFS(Meetings!$O:$O,Meetings!$D:$D,$A253),"pas rencontré")</f>
        <v>pas rencontré</v>
      </c>
    </row>
    <row r="254" spans="1:12" s="11" customFormat="1" x14ac:dyDescent="0.35">
      <c r="A254" s="31" t="s">
        <v>1411</v>
      </c>
      <c r="B254" s="31"/>
      <c r="C254" s="31"/>
      <c r="D254" s="31" t="s">
        <v>858</v>
      </c>
      <c r="E254" s="39">
        <v>69100</v>
      </c>
      <c r="F254" s="118" t="str">
        <f t="shared" si="3"/>
        <v>69</v>
      </c>
      <c r="G254" s="30" t="s">
        <v>1008</v>
      </c>
      <c r="H254" s="31" t="s">
        <v>44</v>
      </c>
      <c r="I254" s="37" t="s">
        <v>1571</v>
      </c>
      <c r="J254" s="17" t="s">
        <v>1439</v>
      </c>
      <c r="K254" s="21"/>
      <c r="L254" s="113" t="str">
        <f>IF(_xlfn.MAXIFS(Meetings!$O:$O,Meetings!$D:$D,$A254)&gt;DATE(1900,1,0),_xlfn.MAXIFS(Meetings!$O:$O,Meetings!$D:$D,$A254),"pas rencontré")</f>
        <v>pas rencontré</v>
      </c>
    </row>
    <row r="255" spans="1:12" s="11" customFormat="1" x14ac:dyDescent="0.35">
      <c r="A255" s="31" t="s">
        <v>628</v>
      </c>
      <c r="B255" s="31"/>
      <c r="C255" s="31"/>
      <c r="D255" s="31" t="s">
        <v>859</v>
      </c>
      <c r="E255" s="39">
        <v>69100</v>
      </c>
      <c r="F255" s="118" t="str">
        <f t="shared" si="3"/>
        <v>69</v>
      </c>
      <c r="G255" s="30" t="s">
        <v>1008</v>
      </c>
      <c r="H255" s="31" t="s">
        <v>44</v>
      </c>
      <c r="I255" s="37" t="s">
        <v>1572</v>
      </c>
      <c r="J255" s="17"/>
      <c r="K255" s="21"/>
      <c r="L255" s="113" t="str">
        <f>IF(_xlfn.MAXIFS(Meetings!$O:$O,Meetings!$D:$D,$A255)&gt;DATE(1900,1,0),_xlfn.MAXIFS(Meetings!$O:$O,Meetings!$D:$D,$A255),"pas rencontré")</f>
        <v>pas rencontré</v>
      </c>
    </row>
    <row r="256" spans="1:12" s="11" customFormat="1" x14ac:dyDescent="0.35">
      <c r="A256" s="31" t="s">
        <v>629</v>
      </c>
      <c r="B256" s="31"/>
      <c r="C256" s="31"/>
      <c r="D256" s="31" t="s">
        <v>860</v>
      </c>
      <c r="E256" s="39">
        <v>69100</v>
      </c>
      <c r="F256" s="118" t="str">
        <f t="shared" si="3"/>
        <v>69</v>
      </c>
      <c r="G256" s="30" t="s">
        <v>1008</v>
      </c>
      <c r="H256" s="31" t="s">
        <v>44</v>
      </c>
      <c r="I256" s="37" t="s">
        <v>1573</v>
      </c>
      <c r="J256" s="17"/>
      <c r="K256" s="21"/>
      <c r="L256" s="113" t="str">
        <f>IF(_xlfn.MAXIFS(Meetings!$O:$O,Meetings!$D:$D,$A256)&gt;DATE(1900,1,0),_xlfn.MAXIFS(Meetings!$O:$O,Meetings!$D:$D,$A256),"pas rencontré")</f>
        <v>pas rencontré</v>
      </c>
    </row>
    <row r="257" spans="1:12" s="11" customFormat="1" x14ac:dyDescent="0.35">
      <c r="A257" s="31" t="s">
        <v>630</v>
      </c>
      <c r="B257" s="31"/>
      <c r="C257" s="31"/>
      <c r="D257" s="31" t="s">
        <v>861</v>
      </c>
      <c r="E257" s="39">
        <v>69100</v>
      </c>
      <c r="F257" s="118" t="str">
        <f t="shared" ref="F257:F320" si="4">LEFT(E257,2)</f>
        <v>69</v>
      </c>
      <c r="G257" s="30" t="s">
        <v>1008</v>
      </c>
      <c r="H257" s="31" t="s">
        <v>44</v>
      </c>
      <c r="I257" s="37" t="s">
        <v>1574</v>
      </c>
      <c r="J257" s="17"/>
      <c r="K257" s="21"/>
      <c r="L257" s="113" t="str">
        <f>IF(_xlfn.MAXIFS(Meetings!$O:$O,Meetings!$D:$D,$A257)&gt;DATE(1900,1,0),_xlfn.MAXIFS(Meetings!$O:$O,Meetings!$D:$D,$A257),"pas rencontré")</f>
        <v>pas rencontré</v>
      </c>
    </row>
    <row r="258" spans="1:12" s="11" customFormat="1" x14ac:dyDescent="0.35">
      <c r="A258" s="31" t="s">
        <v>631</v>
      </c>
      <c r="B258" s="31"/>
      <c r="C258" s="31"/>
      <c r="D258" s="31" t="s">
        <v>862</v>
      </c>
      <c r="E258" s="39">
        <v>69100</v>
      </c>
      <c r="F258" s="118" t="str">
        <f t="shared" si="4"/>
        <v>69</v>
      </c>
      <c r="G258" s="30" t="s">
        <v>1008</v>
      </c>
      <c r="H258" s="31" t="s">
        <v>44</v>
      </c>
      <c r="I258" s="37" t="s">
        <v>1575</v>
      </c>
      <c r="J258" s="17"/>
      <c r="K258" s="21"/>
      <c r="L258" s="113" t="str">
        <f>IF(_xlfn.MAXIFS(Meetings!$O:$O,Meetings!$D:$D,$A258)&gt;DATE(1900,1,0),_xlfn.MAXIFS(Meetings!$O:$O,Meetings!$D:$D,$A258),"pas rencontré")</f>
        <v>pas rencontré</v>
      </c>
    </row>
    <row r="259" spans="1:12" s="11" customFormat="1" x14ac:dyDescent="0.35">
      <c r="A259" s="31" t="s">
        <v>632</v>
      </c>
      <c r="B259" s="31"/>
      <c r="C259" s="31"/>
      <c r="D259" s="31" t="s">
        <v>863</v>
      </c>
      <c r="E259" s="39">
        <v>69100</v>
      </c>
      <c r="F259" s="118" t="str">
        <f t="shared" si="4"/>
        <v>69</v>
      </c>
      <c r="G259" s="30" t="s">
        <v>1008</v>
      </c>
      <c r="H259" s="31" t="s">
        <v>44</v>
      </c>
      <c r="I259" s="37" t="s">
        <v>1576</v>
      </c>
      <c r="J259" s="17"/>
      <c r="K259" s="21"/>
      <c r="L259" s="113" t="str">
        <f>IF(_xlfn.MAXIFS(Meetings!$O:$O,Meetings!$D:$D,$A259)&gt;DATE(1900,1,0),_xlfn.MAXIFS(Meetings!$O:$O,Meetings!$D:$D,$A259),"pas rencontré")</f>
        <v>pas rencontré</v>
      </c>
    </row>
    <row r="260" spans="1:12" s="11" customFormat="1" x14ac:dyDescent="0.35">
      <c r="A260" s="31" t="s">
        <v>633</v>
      </c>
      <c r="B260" s="31"/>
      <c r="C260" s="31"/>
      <c r="D260" s="31" t="s">
        <v>864</v>
      </c>
      <c r="E260" s="39">
        <v>69100</v>
      </c>
      <c r="F260" s="118" t="str">
        <f t="shared" si="4"/>
        <v>69</v>
      </c>
      <c r="G260" s="30" t="s">
        <v>1008</v>
      </c>
      <c r="H260" s="31" t="s">
        <v>44</v>
      </c>
      <c r="I260" s="37" t="s">
        <v>1577</v>
      </c>
      <c r="J260" s="17"/>
      <c r="K260" s="21"/>
      <c r="L260" s="113" t="str">
        <f>IF(_xlfn.MAXIFS(Meetings!$O:$O,Meetings!$D:$D,$A260)&gt;DATE(1900,1,0),_xlfn.MAXIFS(Meetings!$O:$O,Meetings!$D:$D,$A260),"pas rencontré")</f>
        <v>pas rencontré</v>
      </c>
    </row>
    <row r="261" spans="1:12" s="11" customFormat="1" x14ac:dyDescent="0.35">
      <c r="A261" s="31" t="s">
        <v>634</v>
      </c>
      <c r="B261" s="31"/>
      <c r="C261" s="31"/>
      <c r="D261" s="31" t="s">
        <v>865</v>
      </c>
      <c r="E261" s="39">
        <v>69100</v>
      </c>
      <c r="F261" s="118" t="str">
        <f t="shared" si="4"/>
        <v>69</v>
      </c>
      <c r="G261" s="30" t="s">
        <v>1008</v>
      </c>
      <c r="H261" s="31" t="s">
        <v>44</v>
      </c>
      <c r="I261" s="37" t="s">
        <v>1578</v>
      </c>
      <c r="J261" s="17"/>
      <c r="K261" s="21"/>
      <c r="L261" s="113" t="str">
        <f>IF(_xlfn.MAXIFS(Meetings!$O:$O,Meetings!$D:$D,$A261)&gt;DATE(1900,1,0),_xlfn.MAXIFS(Meetings!$O:$O,Meetings!$D:$D,$A261),"pas rencontré")</f>
        <v>pas rencontré</v>
      </c>
    </row>
    <row r="262" spans="1:12" s="11" customFormat="1" x14ac:dyDescent="0.35">
      <c r="A262" s="31" t="s">
        <v>635</v>
      </c>
      <c r="B262" s="31"/>
      <c r="C262" s="31"/>
      <c r="D262" s="31" t="s">
        <v>866</v>
      </c>
      <c r="E262" s="39">
        <v>69100</v>
      </c>
      <c r="F262" s="118" t="str">
        <f t="shared" si="4"/>
        <v>69</v>
      </c>
      <c r="G262" s="30" t="s">
        <v>1008</v>
      </c>
      <c r="H262" s="31" t="s">
        <v>44</v>
      </c>
      <c r="I262" s="37" t="s">
        <v>1579</v>
      </c>
      <c r="J262" s="17"/>
      <c r="K262" s="21"/>
      <c r="L262" s="113" t="str">
        <f>IF(_xlfn.MAXIFS(Meetings!$O:$O,Meetings!$D:$D,$A262)&gt;DATE(1900,1,0),_xlfn.MAXIFS(Meetings!$O:$O,Meetings!$D:$D,$A262),"pas rencontré")</f>
        <v>pas rencontré</v>
      </c>
    </row>
    <row r="263" spans="1:12" s="11" customFormat="1" x14ac:dyDescent="0.35">
      <c r="A263" s="31" t="s">
        <v>636</v>
      </c>
      <c r="B263" s="31"/>
      <c r="C263" s="31"/>
      <c r="D263" s="31" t="s">
        <v>867</v>
      </c>
      <c r="E263" s="39">
        <v>69100</v>
      </c>
      <c r="F263" s="118" t="str">
        <f t="shared" si="4"/>
        <v>69</v>
      </c>
      <c r="G263" s="30" t="s">
        <v>1008</v>
      </c>
      <c r="H263" s="31" t="s">
        <v>44</v>
      </c>
      <c r="I263" s="37" t="s">
        <v>1580</v>
      </c>
      <c r="J263" s="17"/>
      <c r="K263" s="21"/>
      <c r="L263" s="113" t="str">
        <f>IF(_xlfn.MAXIFS(Meetings!$O:$O,Meetings!$D:$D,$A263)&gt;DATE(1900,1,0),_xlfn.MAXIFS(Meetings!$O:$O,Meetings!$D:$D,$A263),"pas rencontré")</f>
        <v>pas rencontré</v>
      </c>
    </row>
    <row r="264" spans="1:12" s="11" customFormat="1" x14ac:dyDescent="0.35">
      <c r="A264" s="31" t="s">
        <v>637</v>
      </c>
      <c r="B264" s="31"/>
      <c r="C264" s="31"/>
      <c r="D264" s="31" t="s">
        <v>868</v>
      </c>
      <c r="E264" s="39">
        <v>69100</v>
      </c>
      <c r="F264" s="118" t="str">
        <f t="shared" si="4"/>
        <v>69</v>
      </c>
      <c r="G264" s="30" t="s">
        <v>1008</v>
      </c>
      <c r="H264" s="31" t="s">
        <v>44</v>
      </c>
      <c r="I264" s="37" t="s">
        <v>1581</v>
      </c>
      <c r="J264" s="17"/>
      <c r="K264" s="21"/>
      <c r="L264" s="113">
        <f>IF(_xlfn.MAXIFS(Meetings!$O:$O,Meetings!$D:$D,$A264)&gt;DATE(1900,1,0),_xlfn.MAXIFS(Meetings!$O:$O,Meetings!$D:$D,$A264),"pas rencontré")</f>
        <v>43101</v>
      </c>
    </row>
    <row r="265" spans="1:12" s="11" customFormat="1" x14ac:dyDescent="0.35">
      <c r="A265" s="31" t="s">
        <v>1241</v>
      </c>
      <c r="B265" s="31" t="s">
        <v>756</v>
      </c>
      <c r="C265" s="31"/>
      <c r="D265" s="31" t="s">
        <v>763</v>
      </c>
      <c r="E265" s="39">
        <v>69100</v>
      </c>
      <c r="F265" s="118" t="str">
        <f t="shared" si="4"/>
        <v>69</v>
      </c>
      <c r="G265" s="30" t="s">
        <v>1008</v>
      </c>
      <c r="H265" s="31" t="s">
        <v>44</v>
      </c>
      <c r="I265" s="37" t="s">
        <v>1132</v>
      </c>
      <c r="J265" s="22" t="s">
        <v>1453</v>
      </c>
      <c r="K265" s="21" t="s">
        <v>1133</v>
      </c>
      <c r="L265" s="113" t="str">
        <f>IF(_xlfn.MAXIFS(Meetings!$O:$O,Meetings!$D:$D,$A265)&gt;DATE(1900,1,0),_xlfn.MAXIFS(Meetings!$O:$O,Meetings!$D:$D,$A265),"pas rencontré")</f>
        <v>pas rencontré</v>
      </c>
    </row>
    <row r="266" spans="1:12" s="11" customFormat="1" x14ac:dyDescent="0.35">
      <c r="A266" s="31" t="s">
        <v>638</v>
      </c>
      <c r="B266" s="31"/>
      <c r="C266" s="31"/>
      <c r="D266" s="31" t="s">
        <v>869</v>
      </c>
      <c r="E266" s="39">
        <v>69100</v>
      </c>
      <c r="F266" s="118" t="str">
        <f t="shared" si="4"/>
        <v>69</v>
      </c>
      <c r="G266" s="30" t="s">
        <v>1008</v>
      </c>
      <c r="H266" s="31" t="s">
        <v>44</v>
      </c>
      <c r="I266" s="37" t="s">
        <v>1582</v>
      </c>
      <c r="J266" s="17"/>
      <c r="K266" s="21"/>
      <c r="L266" s="113" t="str">
        <f>IF(_xlfn.MAXIFS(Meetings!$O:$O,Meetings!$D:$D,$A266)&gt;DATE(1900,1,0),_xlfn.MAXIFS(Meetings!$O:$O,Meetings!$D:$D,$A266),"pas rencontré")</f>
        <v>pas rencontré</v>
      </c>
    </row>
    <row r="267" spans="1:12" s="11" customFormat="1" x14ac:dyDescent="0.35">
      <c r="A267" s="31" t="s">
        <v>639</v>
      </c>
      <c r="B267" s="31"/>
      <c r="C267" s="31"/>
      <c r="D267" s="31" t="s">
        <v>870</v>
      </c>
      <c r="E267" s="39">
        <v>69110</v>
      </c>
      <c r="F267" s="118" t="str">
        <f t="shared" si="4"/>
        <v>69</v>
      </c>
      <c r="G267" s="30" t="s">
        <v>1009</v>
      </c>
      <c r="H267" s="31" t="s">
        <v>44</v>
      </c>
      <c r="I267" s="37" t="s">
        <v>1583</v>
      </c>
      <c r="J267" s="17"/>
      <c r="K267" s="21"/>
      <c r="L267" s="113" t="str">
        <f>IF(_xlfn.MAXIFS(Meetings!$O:$O,Meetings!$D:$D,$A267)&gt;DATE(1900,1,0),_xlfn.MAXIFS(Meetings!$O:$O,Meetings!$D:$D,$A267),"pas rencontré")</f>
        <v>pas rencontré</v>
      </c>
    </row>
    <row r="268" spans="1:12" s="11" customFormat="1" x14ac:dyDescent="0.35">
      <c r="A268" s="31" t="s">
        <v>1242</v>
      </c>
      <c r="B268" s="31"/>
      <c r="C268" s="31"/>
      <c r="D268" s="31" t="s">
        <v>764</v>
      </c>
      <c r="E268" s="39">
        <v>69110</v>
      </c>
      <c r="F268" s="118" t="str">
        <f t="shared" si="4"/>
        <v>69</v>
      </c>
      <c r="G268" s="30" t="s">
        <v>1009</v>
      </c>
      <c r="H268" s="31" t="s">
        <v>44</v>
      </c>
      <c r="I268" s="37" t="s">
        <v>1584</v>
      </c>
      <c r="J268" s="17"/>
      <c r="K268" s="21"/>
      <c r="L268" s="113">
        <f>IF(_xlfn.MAXIFS(Meetings!$O:$O,Meetings!$D:$D,$A268)&gt;DATE(1900,1,0),_xlfn.MAXIFS(Meetings!$O:$O,Meetings!$D:$D,$A268),"pas rencontré")</f>
        <v>42880</v>
      </c>
    </row>
    <row r="269" spans="1:12" s="11" customFormat="1" x14ac:dyDescent="0.35">
      <c r="A269" s="31" t="s">
        <v>640</v>
      </c>
      <c r="B269" s="31"/>
      <c r="C269" s="31"/>
      <c r="D269" s="31" t="s">
        <v>871</v>
      </c>
      <c r="E269" s="39">
        <v>69120</v>
      </c>
      <c r="F269" s="118" t="str">
        <f t="shared" si="4"/>
        <v>69</v>
      </c>
      <c r="G269" s="30" t="s">
        <v>1010</v>
      </c>
      <c r="H269" s="31" t="s">
        <v>44</v>
      </c>
      <c r="I269" s="37" t="s">
        <v>1585</v>
      </c>
      <c r="J269" s="17"/>
      <c r="K269" s="21"/>
      <c r="L269" s="113" t="str">
        <f>IF(_xlfn.MAXIFS(Meetings!$O:$O,Meetings!$D:$D,$A269)&gt;DATE(1900,1,0),_xlfn.MAXIFS(Meetings!$O:$O,Meetings!$D:$D,$A269),"pas rencontré")</f>
        <v>pas rencontré</v>
      </c>
    </row>
    <row r="270" spans="1:12" s="11" customFormat="1" x14ac:dyDescent="0.35">
      <c r="A270" s="31" t="s">
        <v>641</v>
      </c>
      <c r="B270" s="31"/>
      <c r="C270" s="31"/>
      <c r="D270" s="31" t="s">
        <v>872</v>
      </c>
      <c r="E270" s="39">
        <v>69120</v>
      </c>
      <c r="F270" s="118" t="str">
        <f t="shared" si="4"/>
        <v>69</v>
      </c>
      <c r="G270" s="30" t="s">
        <v>1010</v>
      </c>
      <c r="H270" s="31" t="s">
        <v>44</v>
      </c>
      <c r="I270" s="37" t="s">
        <v>1586</v>
      </c>
      <c r="J270" s="17"/>
      <c r="K270" s="21"/>
      <c r="L270" s="113" t="str">
        <f>IF(_xlfn.MAXIFS(Meetings!$O:$O,Meetings!$D:$D,$A270)&gt;DATE(1900,1,0),_xlfn.MAXIFS(Meetings!$O:$O,Meetings!$D:$D,$A270),"pas rencontré")</f>
        <v>pas rencontré</v>
      </c>
    </row>
    <row r="271" spans="1:12" s="11" customFormat="1" x14ac:dyDescent="0.35">
      <c r="A271" s="31" t="s">
        <v>642</v>
      </c>
      <c r="B271" s="31"/>
      <c r="C271" s="31"/>
      <c r="D271" s="31" t="s">
        <v>873</v>
      </c>
      <c r="E271" s="39">
        <v>69120</v>
      </c>
      <c r="F271" s="118" t="str">
        <f t="shared" si="4"/>
        <v>69</v>
      </c>
      <c r="G271" s="30" t="s">
        <v>1010</v>
      </c>
      <c r="H271" s="31" t="s">
        <v>44</v>
      </c>
      <c r="I271" s="37" t="s">
        <v>1587</v>
      </c>
      <c r="J271" s="17"/>
      <c r="K271" s="21"/>
      <c r="L271" s="113" t="str">
        <f>IF(_xlfn.MAXIFS(Meetings!$O:$O,Meetings!$D:$D,$A271)&gt;DATE(1900,1,0),_xlfn.MAXIFS(Meetings!$O:$O,Meetings!$D:$D,$A271),"pas rencontré")</f>
        <v>pas rencontré</v>
      </c>
    </row>
    <row r="272" spans="1:12" s="11" customFormat="1" x14ac:dyDescent="0.35">
      <c r="A272" s="31" t="s">
        <v>1243</v>
      </c>
      <c r="B272" s="31"/>
      <c r="C272" s="31"/>
      <c r="D272" s="31" t="s">
        <v>874</v>
      </c>
      <c r="E272" s="39">
        <v>69126</v>
      </c>
      <c r="F272" s="118" t="str">
        <f t="shared" si="4"/>
        <v>69</v>
      </c>
      <c r="G272" s="30" t="s">
        <v>1011</v>
      </c>
      <c r="H272" s="31" t="s">
        <v>44</v>
      </c>
      <c r="I272" s="37" t="s">
        <v>1134</v>
      </c>
      <c r="J272" s="17" t="s">
        <v>1439</v>
      </c>
      <c r="K272" s="21"/>
      <c r="L272" s="113" t="str">
        <f>IF(_xlfn.MAXIFS(Meetings!$O:$O,Meetings!$D:$D,$A272)&gt;DATE(1900,1,0),_xlfn.MAXIFS(Meetings!$O:$O,Meetings!$D:$D,$A272),"pas rencontré")</f>
        <v>pas rencontré</v>
      </c>
    </row>
    <row r="273" spans="1:12" s="11" customFormat="1" x14ac:dyDescent="0.35">
      <c r="A273" s="31" t="s">
        <v>643</v>
      </c>
      <c r="B273" s="31"/>
      <c r="C273" s="31"/>
      <c r="D273" s="31" t="s">
        <v>875</v>
      </c>
      <c r="E273" s="39">
        <v>69130</v>
      </c>
      <c r="F273" s="118" t="str">
        <f t="shared" si="4"/>
        <v>69</v>
      </c>
      <c r="G273" s="30" t="s">
        <v>1012</v>
      </c>
      <c r="H273" s="31" t="s">
        <v>44</v>
      </c>
      <c r="I273" s="37" t="s">
        <v>1588</v>
      </c>
      <c r="J273" s="17"/>
      <c r="K273" s="21"/>
      <c r="L273" s="113">
        <f>IF(_xlfn.MAXIFS(Meetings!$O:$O,Meetings!$D:$D,$A273)&gt;DATE(1900,1,0),_xlfn.MAXIFS(Meetings!$O:$O,Meetings!$D:$D,$A273),"pas rencontré")</f>
        <v>42979</v>
      </c>
    </row>
    <row r="274" spans="1:12" s="11" customFormat="1" x14ac:dyDescent="0.35">
      <c r="A274" s="31" t="s">
        <v>644</v>
      </c>
      <c r="B274" s="31"/>
      <c r="C274" s="31"/>
      <c r="D274" s="31" t="s">
        <v>876</v>
      </c>
      <c r="E274" s="39">
        <v>69130</v>
      </c>
      <c r="F274" s="118" t="str">
        <f t="shared" si="4"/>
        <v>69</v>
      </c>
      <c r="G274" s="30" t="s">
        <v>1012</v>
      </c>
      <c r="H274" s="31" t="s">
        <v>44</v>
      </c>
      <c r="I274" s="37" t="s">
        <v>1589</v>
      </c>
      <c r="J274" s="17"/>
      <c r="K274" s="21" t="s">
        <v>1135</v>
      </c>
      <c r="L274" s="113" t="str">
        <f>IF(_xlfn.MAXIFS(Meetings!$O:$O,Meetings!$D:$D,$A274)&gt;DATE(1900,1,0),_xlfn.MAXIFS(Meetings!$O:$O,Meetings!$D:$D,$A274),"pas rencontré")</f>
        <v>pas rencontré</v>
      </c>
    </row>
    <row r="275" spans="1:12" s="11" customFormat="1" x14ac:dyDescent="0.35">
      <c r="A275" s="31" t="s">
        <v>645</v>
      </c>
      <c r="B275" s="31"/>
      <c r="C275" s="31"/>
      <c r="D275" s="31" t="s">
        <v>877</v>
      </c>
      <c r="E275" s="39">
        <v>69130</v>
      </c>
      <c r="F275" s="118" t="str">
        <f t="shared" si="4"/>
        <v>69</v>
      </c>
      <c r="G275" s="30" t="s">
        <v>1012</v>
      </c>
      <c r="H275" s="31" t="s">
        <v>44</v>
      </c>
      <c r="I275" s="37" t="s">
        <v>1590</v>
      </c>
      <c r="J275" s="17"/>
      <c r="K275" s="21"/>
      <c r="L275" s="113" t="str">
        <f>IF(_xlfn.MAXIFS(Meetings!$O:$O,Meetings!$D:$D,$A275)&gt;DATE(1900,1,0),_xlfn.MAXIFS(Meetings!$O:$O,Meetings!$D:$D,$A275),"pas rencontré")</f>
        <v>pas rencontré</v>
      </c>
    </row>
    <row r="276" spans="1:12" s="11" customFormat="1" x14ac:dyDescent="0.35">
      <c r="A276" s="31" t="s">
        <v>646</v>
      </c>
      <c r="B276" s="31"/>
      <c r="C276" s="31" t="s">
        <v>878</v>
      </c>
      <c r="D276" s="31"/>
      <c r="E276" s="39">
        <v>69130</v>
      </c>
      <c r="F276" s="118" t="str">
        <f t="shared" si="4"/>
        <v>69</v>
      </c>
      <c r="G276" s="30" t="s">
        <v>1012</v>
      </c>
      <c r="H276" s="31" t="s">
        <v>44</v>
      </c>
      <c r="I276" s="37" t="s">
        <v>1591</v>
      </c>
      <c r="J276" s="17"/>
      <c r="K276" s="21"/>
      <c r="L276" s="113" t="str">
        <f>IF(_xlfn.MAXIFS(Meetings!$O:$O,Meetings!$D:$D,$A276)&gt;DATE(1900,1,0),_xlfn.MAXIFS(Meetings!$O:$O,Meetings!$D:$D,$A276),"pas rencontré")</f>
        <v>pas rencontré</v>
      </c>
    </row>
    <row r="277" spans="1:12" s="11" customFormat="1" x14ac:dyDescent="0.35">
      <c r="A277" s="31" t="s">
        <v>647</v>
      </c>
      <c r="B277" s="31"/>
      <c r="C277" s="31"/>
      <c r="D277" s="31" t="s">
        <v>879</v>
      </c>
      <c r="E277" s="39">
        <v>69140</v>
      </c>
      <c r="F277" s="118" t="str">
        <f t="shared" si="4"/>
        <v>69</v>
      </c>
      <c r="G277" s="30" t="s">
        <v>1013</v>
      </c>
      <c r="H277" s="31" t="s">
        <v>44</v>
      </c>
      <c r="I277" s="37" t="s">
        <v>1592</v>
      </c>
      <c r="J277" s="17"/>
      <c r="K277" s="21"/>
      <c r="L277" s="113" t="str">
        <f>IF(_xlfn.MAXIFS(Meetings!$O:$O,Meetings!$D:$D,$A277)&gt;DATE(1900,1,0),_xlfn.MAXIFS(Meetings!$O:$O,Meetings!$D:$D,$A277),"pas rencontré")</f>
        <v>pas rencontré</v>
      </c>
    </row>
    <row r="278" spans="1:12" s="11" customFormat="1" x14ac:dyDescent="0.35">
      <c r="A278" s="31" t="s">
        <v>648</v>
      </c>
      <c r="B278" s="31"/>
      <c r="C278" s="31"/>
      <c r="D278" s="31" t="s">
        <v>880</v>
      </c>
      <c r="E278" s="39">
        <v>69140</v>
      </c>
      <c r="F278" s="118" t="str">
        <f t="shared" si="4"/>
        <v>69</v>
      </c>
      <c r="G278" s="30" t="s">
        <v>1013</v>
      </c>
      <c r="H278" s="31" t="s">
        <v>44</v>
      </c>
      <c r="I278" s="37" t="s">
        <v>1593</v>
      </c>
      <c r="J278" s="17"/>
      <c r="K278" s="21"/>
      <c r="L278" s="113" t="str">
        <f>IF(_xlfn.MAXIFS(Meetings!$O:$O,Meetings!$D:$D,$A278)&gt;DATE(1900,1,0),_xlfn.MAXIFS(Meetings!$O:$O,Meetings!$D:$D,$A278),"pas rencontré")</f>
        <v>pas rencontré</v>
      </c>
    </row>
    <row r="279" spans="1:12" s="11" customFormat="1" x14ac:dyDescent="0.35">
      <c r="A279" s="31" t="s">
        <v>649</v>
      </c>
      <c r="B279" s="31"/>
      <c r="C279" s="31"/>
      <c r="D279" s="31" t="s">
        <v>881</v>
      </c>
      <c r="E279" s="39">
        <v>69150</v>
      </c>
      <c r="F279" s="118" t="str">
        <f t="shared" si="4"/>
        <v>69</v>
      </c>
      <c r="G279" s="30" t="s">
        <v>1014</v>
      </c>
      <c r="H279" s="31" t="s">
        <v>44</v>
      </c>
      <c r="I279" s="37" t="s">
        <v>1594</v>
      </c>
      <c r="J279" s="17"/>
      <c r="K279" s="21" t="s">
        <v>1136</v>
      </c>
      <c r="L279" s="113" t="str">
        <f>IF(_xlfn.MAXIFS(Meetings!$O:$O,Meetings!$D:$D,$A279)&gt;DATE(1900,1,0),_xlfn.MAXIFS(Meetings!$O:$O,Meetings!$D:$D,$A279),"pas rencontré")</f>
        <v>pas rencontré</v>
      </c>
    </row>
    <row r="280" spans="1:12" s="11" customFormat="1" x14ac:dyDescent="0.35">
      <c r="A280" s="31" t="s">
        <v>650</v>
      </c>
      <c r="B280" s="31"/>
      <c r="C280" s="31"/>
      <c r="D280" s="31" t="s">
        <v>882</v>
      </c>
      <c r="E280" s="39">
        <v>69150</v>
      </c>
      <c r="F280" s="118" t="str">
        <f t="shared" si="4"/>
        <v>69</v>
      </c>
      <c r="G280" s="30" t="s">
        <v>1014</v>
      </c>
      <c r="H280" s="31" t="s">
        <v>44</v>
      </c>
      <c r="I280" s="37" t="s">
        <v>1595</v>
      </c>
      <c r="J280" s="17"/>
      <c r="K280" s="21"/>
      <c r="L280" s="113" t="str">
        <f>IF(_xlfn.MAXIFS(Meetings!$O:$O,Meetings!$D:$D,$A280)&gt;DATE(1900,1,0),_xlfn.MAXIFS(Meetings!$O:$O,Meetings!$D:$D,$A280),"pas rencontré")</f>
        <v>pas rencontré</v>
      </c>
    </row>
    <row r="281" spans="1:12" s="11" customFormat="1" x14ac:dyDescent="0.35">
      <c r="A281" s="31" t="s">
        <v>651</v>
      </c>
      <c r="B281" s="31"/>
      <c r="C281" s="31"/>
      <c r="D281" s="31" t="s">
        <v>883</v>
      </c>
      <c r="E281" s="39">
        <v>69150</v>
      </c>
      <c r="F281" s="118" t="str">
        <f t="shared" si="4"/>
        <v>69</v>
      </c>
      <c r="G281" s="30" t="s">
        <v>1014</v>
      </c>
      <c r="H281" s="31" t="s">
        <v>44</v>
      </c>
      <c r="I281" s="37" t="s">
        <v>1596</v>
      </c>
      <c r="J281" s="17"/>
      <c r="K281" s="21"/>
      <c r="L281" s="113" t="str">
        <f>IF(_xlfn.MAXIFS(Meetings!$O:$O,Meetings!$D:$D,$A281)&gt;DATE(1900,1,0),_xlfn.MAXIFS(Meetings!$O:$O,Meetings!$D:$D,$A281),"pas rencontré")</f>
        <v>pas rencontré</v>
      </c>
    </row>
    <row r="282" spans="1:12" s="11" customFormat="1" x14ac:dyDescent="0.35">
      <c r="A282" s="31" t="s">
        <v>652</v>
      </c>
      <c r="B282" s="31"/>
      <c r="C282" s="31"/>
      <c r="D282" s="31" t="s">
        <v>884</v>
      </c>
      <c r="E282" s="39">
        <v>69150</v>
      </c>
      <c r="F282" s="118" t="str">
        <f t="shared" si="4"/>
        <v>69</v>
      </c>
      <c r="G282" s="30" t="s">
        <v>1014</v>
      </c>
      <c r="H282" s="31" t="s">
        <v>44</v>
      </c>
      <c r="I282" s="37" t="s">
        <v>1597</v>
      </c>
      <c r="J282" s="17"/>
      <c r="K282" s="21"/>
      <c r="L282" s="113" t="str">
        <f>IF(_xlfn.MAXIFS(Meetings!$O:$O,Meetings!$D:$D,$A282)&gt;DATE(1900,1,0),_xlfn.MAXIFS(Meetings!$O:$O,Meetings!$D:$D,$A282),"pas rencontré")</f>
        <v>pas rencontré</v>
      </c>
    </row>
    <row r="283" spans="1:12" s="11" customFormat="1" x14ac:dyDescent="0.35">
      <c r="A283" s="31" t="s">
        <v>653</v>
      </c>
      <c r="B283" s="31" t="s">
        <v>1461</v>
      </c>
      <c r="C283" s="31"/>
      <c r="D283" s="31" t="s">
        <v>765</v>
      </c>
      <c r="E283" s="39">
        <v>69160</v>
      </c>
      <c r="F283" s="118" t="str">
        <f t="shared" si="4"/>
        <v>69</v>
      </c>
      <c r="G283" s="30" t="s">
        <v>1015</v>
      </c>
      <c r="H283" s="31" t="s">
        <v>44</v>
      </c>
      <c r="I283" s="37" t="s">
        <v>1137</v>
      </c>
      <c r="J283" s="20" t="s">
        <v>1471</v>
      </c>
      <c r="K283" s="21" t="s">
        <v>1138</v>
      </c>
      <c r="L283" s="113" t="str">
        <f>IF(_xlfn.MAXIFS(Meetings!$O:$O,Meetings!$D:$D,$A283)&gt;DATE(1900,1,0),_xlfn.MAXIFS(Meetings!$O:$O,Meetings!$D:$D,$A283),"pas rencontré")</f>
        <v>pas rencontré</v>
      </c>
    </row>
    <row r="284" spans="1:12" s="11" customFormat="1" x14ac:dyDescent="0.35">
      <c r="A284" s="31" t="s">
        <v>654</v>
      </c>
      <c r="B284" s="31"/>
      <c r="C284" s="31"/>
      <c r="D284" s="31" t="s">
        <v>885</v>
      </c>
      <c r="E284" s="39">
        <v>69160</v>
      </c>
      <c r="F284" s="118" t="str">
        <f t="shared" si="4"/>
        <v>69</v>
      </c>
      <c r="G284" s="30" t="s">
        <v>1016</v>
      </c>
      <c r="H284" s="31" t="s">
        <v>44</v>
      </c>
      <c r="I284" s="37" t="s">
        <v>1598</v>
      </c>
      <c r="J284" s="17"/>
      <c r="K284" s="21"/>
      <c r="L284" s="113" t="str">
        <f>IF(_xlfn.MAXIFS(Meetings!$O:$O,Meetings!$D:$D,$A284)&gt;DATE(1900,1,0),_xlfn.MAXIFS(Meetings!$O:$O,Meetings!$D:$D,$A284),"pas rencontré")</f>
        <v>pas rencontré</v>
      </c>
    </row>
    <row r="285" spans="1:12" s="11" customFormat="1" x14ac:dyDescent="0.35">
      <c r="A285" s="31" t="s">
        <v>655</v>
      </c>
      <c r="B285" s="31"/>
      <c r="C285" s="31"/>
      <c r="D285" s="31" t="s">
        <v>886</v>
      </c>
      <c r="E285" s="39">
        <v>69160</v>
      </c>
      <c r="F285" s="118" t="str">
        <f t="shared" si="4"/>
        <v>69</v>
      </c>
      <c r="G285" s="30" t="s">
        <v>1016</v>
      </c>
      <c r="H285" s="31" t="s">
        <v>44</v>
      </c>
      <c r="I285" s="37" t="s">
        <v>1599</v>
      </c>
      <c r="J285" s="17"/>
      <c r="K285" s="21"/>
      <c r="L285" s="113" t="str">
        <f>IF(_xlfn.MAXIFS(Meetings!$O:$O,Meetings!$D:$D,$A285)&gt;DATE(1900,1,0),_xlfn.MAXIFS(Meetings!$O:$O,Meetings!$D:$D,$A285),"pas rencontré")</f>
        <v>pas rencontré</v>
      </c>
    </row>
    <row r="286" spans="1:12" s="11" customFormat="1" x14ac:dyDescent="0.35">
      <c r="A286" s="31" t="s">
        <v>656</v>
      </c>
      <c r="B286" s="31"/>
      <c r="C286" s="31"/>
      <c r="D286" s="31" t="s">
        <v>887</v>
      </c>
      <c r="E286" s="39">
        <v>69160</v>
      </c>
      <c r="F286" s="118" t="str">
        <f t="shared" si="4"/>
        <v>69</v>
      </c>
      <c r="G286" s="30" t="s">
        <v>1016</v>
      </c>
      <c r="H286" s="31" t="s">
        <v>44</v>
      </c>
      <c r="I286" s="37" t="s">
        <v>1600</v>
      </c>
      <c r="J286" s="17"/>
      <c r="K286" s="21"/>
      <c r="L286" s="113" t="str">
        <f>IF(_xlfn.MAXIFS(Meetings!$O:$O,Meetings!$D:$D,$A286)&gt;DATE(1900,1,0),_xlfn.MAXIFS(Meetings!$O:$O,Meetings!$D:$D,$A286),"pas rencontré")</f>
        <v>pas rencontré</v>
      </c>
    </row>
    <row r="287" spans="1:12" s="11" customFormat="1" x14ac:dyDescent="0.35">
      <c r="A287" s="31" t="s">
        <v>654</v>
      </c>
      <c r="B287" s="31"/>
      <c r="C287" s="31"/>
      <c r="D287" s="31" t="s">
        <v>888</v>
      </c>
      <c r="E287" s="39">
        <v>69160</v>
      </c>
      <c r="F287" s="118" t="str">
        <f t="shared" si="4"/>
        <v>69</v>
      </c>
      <c r="G287" s="30" t="s">
        <v>1016</v>
      </c>
      <c r="H287" s="31" t="s">
        <v>44</v>
      </c>
      <c r="I287" s="37" t="s">
        <v>1601</v>
      </c>
      <c r="J287" s="17"/>
      <c r="K287" s="21"/>
      <c r="L287" s="113" t="str">
        <f>IF(_xlfn.MAXIFS(Meetings!$O:$O,Meetings!$D:$D,$A287)&gt;DATE(1900,1,0),_xlfn.MAXIFS(Meetings!$O:$O,Meetings!$D:$D,$A287),"pas rencontré")</f>
        <v>pas rencontré</v>
      </c>
    </row>
    <row r="288" spans="1:12" s="11" customFormat="1" x14ac:dyDescent="0.35">
      <c r="A288" s="31" t="s">
        <v>654</v>
      </c>
      <c r="B288" s="31"/>
      <c r="C288" s="31"/>
      <c r="D288" s="31" t="s">
        <v>889</v>
      </c>
      <c r="E288" s="39">
        <v>69160</v>
      </c>
      <c r="F288" s="118" t="str">
        <f t="shared" si="4"/>
        <v>69</v>
      </c>
      <c r="G288" s="30" t="s">
        <v>1016</v>
      </c>
      <c r="H288" s="31" t="s">
        <v>44</v>
      </c>
      <c r="I288" s="37" t="s">
        <v>1602</v>
      </c>
      <c r="J288" s="17"/>
      <c r="K288" s="21"/>
      <c r="L288" s="113" t="str">
        <f>IF(_xlfn.MAXIFS(Meetings!$O:$O,Meetings!$D:$D,$A288)&gt;DATE(1900,1,0),_xlfn.MAXIFS(Meetings!$O:$O,Meetings!$D:$D,$A288),"pas rencontré")</f>
        <v>pas rencontré</v>
      </c>
    </row>
    <row r="289" spans="1:12" s="11" customFormat="1" x14ac:dyDescent="0.35">
      <c r="A289" s="31" t="s">
        <v>1408</v>
      </c>
      <c r="B289" s="31" t="s">
        <v>1223</v>
      </c>
      <c r="C289" s="31"/>
      <c r="D289" s="31" t="s">
        <v>890</v>
      </c>
      <c r="E289" s="39">
        <v>69160</v>
      </c>
      <c r="F289" s="118" t="str">
        <f t="shared" si="4"/>
        <v>69</v>
      </c>
      <c r="G289" s="30" t="s">
        <v>1016</v>
      </c>
      <c r="H289" s="31" t="s">
        <v>44</v>
      </c>
      <c r="I289" s="37" t="s">
        <v>1599</v>
      </c>
      <c r="J289" s="17" t="s">
        <v>1439</v>
      </c>
      <c r="K289" s="21" t="s">
        <v>1139</v>
      </c>
      <c r="L289" s="113" t="str">
        <f>IF(_xlfn.MAXIFS(Meetings!$O:$O,Meetings!$D:$D,$A289)&gt;DATE(1900,1,0),_xlfn.MAXIFS(Meetings!$O:$O,Meetings!$D:$D,$A289),"pas rencontré")</f>
        <v>pas rencontré</v>
      </c>
    </row>
    <row r="290" spans="1:12" s="11" customFormat="1" x14ac:dyDescent="0.35">
      <c r="A290" s="31" t="s">
        <v>1409</v>
      </c>
      <c r="B290" s="31" t="s">
        <v>6</v>
      </c>
      <c r="C290" s="31"/>
      <c r="D290" s="31" t="s">
        <v>891</v>
      </c>
      <c r="E290" s="39">
        <v>69170</v>
      </c>
      <c r="F290" s="118" t="str">
        <f t="shared" si="4"/>
        <v>69</v>
      </c>
      <c r="G290" s="30" t="s">
        <v>1017</v>
      </c>
      <c r="H290" s="31" t="s">
        <v>44</v>
      </c>
      <c r="I290" s="37" t="s">
        <v>1140</v>
      </c>
      <c r="J290" s="17" t="s">
        <v>1439</v>
      </c>
      <c r="K290" s="21"/>
      <c r="L290" s="113" t="str">
        <f>IF(_xlfn.MAXIFS(Meetings!$O:$O,Meetings!$D:$D,$A290)&gt;DATE(1900,1,0),_xlfn.MAXIFS(Meetings!$O:$O,Meetings!$D:$D,$A290),"pas rencontré")</f>
        <v>pas rencontré</v>
      </c>
    </row>
    <row r="291" spans="1:12" s="11" customFormat="1" x14ac:dyDescent="0.35">
      <c r="A291" s="31" t="s">
        <v>657</v>
      </c>
      <c r="B291" s="31"/>
      <c r="C291" s="31"/>
      <c r="D291" s="31" t="s">
        <v>892</v>
      </c>
      <c r="E291" s="39">
        <v>69170</v>
      </c>
      <c r="F291" s="118" t="str">
        <f t="shared" si="4"/>
        <v>69</v>
      </c>
      <c r="G291" s="30" t="s">
        <v>1017</v>
      </c>
      <c r="H291" s="31" t="s">
        <v>44</v>
      </c>
      <c r="I291" s="37" t="s">
        <v>1603</v>
      </c>
      <c r="J291" s="17"/>
      <c r="K291" s="21"/>
      <c r="L291" s="113" t="str">
        <f>IF(_xlfn.MAXIFS(Meetings!$O:$O,Meetings!$D:$D,$A291)&gt;DATE(1900,1,0),_xlfn.MAXIFS(Meetings!$O:$O,Meetings!$D:$D,$A291),"pas rencontré")</f>
        <v>pas rencontré</v>
      </c>
    </row>
    <row r="292" spans="1:12" s="11" customFormat="1" x14ac:dyDescent="0.35">
      <c r="A292" s="31" t="s">
        <v>658</v>
      </c>
      <c r="B292" s="31"/>
      <c r="C292" s="31"/>
      <c r="D292" s="31" t="s">
        <v>893</v>
      </c>
      <c r="E292" s="39">
        <v>69170</v>
      </c>
      <c r="F292" s="118" t="str">
        <f t="shared" si="4"/>
        <v>69</v>
      </c>
      <c r="G292" s="30" t="s">
        <v>1017</v>
      </c>
      <c r="H292" s="31" t="s">
        <v>44</v>
      </c>
      <c r="I292" s="37" t="s">
        <v>1604</v>
      </c>
      <c r="J292" s="17"/>
      <c r="K292" s="21"/>
      <c r="L292" s="113" t="str">
        <f>IF(_xlfn.MAXIFS(Meetings!$O:$O,Meetings!$D:$D,$A292)&gt;DATE(1900,1,0),_xlfn.MAXIFS(Meetings!$O:$O,Meetings!$D:$D,$A292),"pas rencontré")</f>
        <v>pas rencontré</v>
      </c>
    </row>
    <row r="293" spans="1:12" s="11" customFormat="1" x14ac:dyDescent="0.35">
      <c r="A293" s="31" t="s">
        <v>659</v>
      </c>
      <c r="B293" s="31"/>
      <c r="C293" s="31"/>
      <c r="D293" s="31" t="s">
        <v>894</v>
      </c>
      <c r="E293" s="39">
        <v>69170</v>
      </c>
      <c r="F293" s="118" t="str">
        <f t="shared" si="4"/>
        <v>69</v>
      </c>
      <c r="G293" s="30" t="s">
        <v>1017</v>
      </c>
      <c r="H293" s="31" t="s">
        <v>44</v>
      </c>
      <c r="I293" s="37" t="s">
        <v>1605</v>
      </c>
      <c r="J293" s="17"/>
      <c r="K293" s="21"/>
      <c r="L293" s="113" t="str">
        <f>IF(_xlfn.MAXIFS(Meetings!$O:$O,Meetings!$D:$D,$A293)&gt;DATE(1900,1,0),_xlfn.MAXIFS(Meetings!$O:$O,Meetings!$D:$D,$A293),"pas rencontré")</f>
        <v>pas rencontré</v>
      </c>
    </row>
    <row r="294" spans="1:12" s="11" customFormat="1" x14ac:dyDescent="0.35">
      <c r="A294" s="31" t="s">
        <v>660</v>
      </c>
      <c r="B294" s="31"/>
      <c r="C294" s="31"/>
      <c r="D294" s="31" t="s">
        <v>895</v>
      </c>
      <c r="E294" s="39">
        <v>69170</v>
      </c>
      <c r="F294" s="118" t="str">
        <f t="shared" si="4"/>
        <v>69</v>
      </c>
      <c r="G294" s="30" t="s">
        <v>1017</v>
      </c>
      <c r="H294" s="31" t="s">
        <v>44</v>
      </c>
      <c r="I294" s="37" t="s">
        <v>1606</v>
      </c>
      <c r="J294" s="17"/>
      <c r="K294" s="21"/>
      <c r="L294" s="113" t="str">
        <f>IF(_xlfn.MAXIFS(Meetings!$O:$O,Meetings!$D:$D,$A294)&gt;DATE(1900,1,0),_xlfn.MAXIFS(Meetings!$O:$O,Meetings!$D:$D,$A294),"pas rencontré")</f>
        <v>pas rencontré</v>
      </c>
    </row>
    <row r="295" spans="1:12" s="11" customFormat="1" x14ac:dyDescent="0.35">
      <c r="A295" s="31" t="s">
        <v>609</v>
      </c>
      <c r="B295" s="31"/>
      <c r="C295" s="31"/>
      <c r="D295" s="31" t="s">
        <v>896</v>
      </c>
      <c r="E295" s="39">
        <v>69190</v>
      </c>
      <c r="F295" s="118" t="str">
        <f t="shared" si="4"/>
        <v>69</v>
      </c>
      <c r="G295" s="30" t="s">
        <v>1018</v>
      </c>
      <c r="H295" s="31" t="s">
        <v>44</v>
      </c>
      <c r="I295" s="37" t="s">
        <v>1607</v>
      </c>
      <c r="J295" s="17"/>
      <c r="K295" s="21"/>
      <c r="L295" s="113" t="str">
        <f>IF(_xlfn.MAXIFS(Meetings!$O:$O,Meetings!$D:$D,$A295)&gt;DATE(1900,1,0),_xlfn.MAXIFS(Meetings!$O:$O,Meetings!$D:$D,$A295),"pas rencontré")</f>
        <v>pas rencontré</v>
      </c>
    </row>
    <row r="296" spans="1:12" s="11" customFormat="1" x14ac:dyDescent="0.35">
      <c r="A296" s="31" t="s">
        <v>661</v>
      </c>
      <c r="B296" s="31"/>
      <c r="C296" s="31"/>
      <c r="D296" s="31" t="s">
        <v>897</v>
      </c>
      <c r="E296" s="39">
        <v>69190</v>
      </c>
      <c r="F296" s="118" t="str">
        <f t="shared" si="4"/>
        <v>69</v>
      </c>
      <c r="G296" s="30" t="s">
        <v>1018</v>
      </c>
      <c r="H296" s="31" t="s">
        <v>44</v>
      </c>
      <c r="I296" s="37" t="s">
        <v>1608</v>
      </c>
      <c r="J296" s="17"/>
      <c r="K296" s="21"/>
      <c r="L296" s="113" t="str">
        <f>IF(_xlfn.MAXIFS(Meetings!$O:$O,Meetings!$D:$D,$A296)&gt;DATE(1900,1,0),_xlfn.MAXIFS(Meetings!$O:$O,Meetings!$D:$D,$A296),"pas rencontré")</f>
        <v>pas rencontré</v>
      </c>
    </row>
    <row r="297" spans="1:12" s="11" customFormat="1" x14ac:dyDescent="0.35">
      <c r="A297" s="31" t="s">
        <v>662</v>
      </c>
      <c r="B297" s="31"/>
      <c r="C297" s="31"/>
      <c r="D297" s="31" t="s">
        <v>898</v>
      </c>
      <c r="E297" s="39">
        <v>69190</v>
      </c>
      <c r="F297" s="118" t="str">
        <f t="shared" si="4"/>
        <v>69</v>
      </c>
      <c r="G297" s="30" t="s">
        <v>1018</v>
      </c>
      <c r="H297" s="31" t="s">
        <v>44</v>
      </c>
      <c r="I297" s="37" t="s">
        <v>1609</v>
      </c>
      <c r="J297" s="17"/>
      <c r="K297" s="21"/>
      <c r="L297" s="113" t="str">
        <f>IF(_xlfn.MAXIFS(Meetings!$O:$O,Meetings!$D:$D,$A297)&gt;DATE(1900,1,0),_xlfn.MAXIFS(Meetings!$O:$O,Meetings!$D:$D,$A297),"pas rencontré")</f>
        <v>pas rencontré</v>
      </c>
    </row>
    <row r="298" spans="1:12" s="11" customFormat="1" x14ac:dyDescent="0.35">
      <c r="A298" s="31" t="s">
        <v>663</v>
      </c>
      <c r="B298" s="31"/>
      <c r="C298" s="31"/>
      <c r="D298" s="31" t="s">
        <v>899</v>
      </c>
      <c r="E298" s="39">
        <v>69200</v>
      </c>
      <c r="F298" s="118" t="str">
        <f t="shared" si="4"/>
        <v>69</v>
      </c>
      <c r="G298" s="30" t="s">
        <v>1019</v>
      </c>
      <c r="H298" s="31" t="s">
        <v>44</v>
      </c>
      <c r="I298" s="37" t="s">
        <v>1610</v>
      </c>
      <c r="J298" s="17"/>
      <c r="K298" s="21"/>
      <c r="L298" s="113" t="str">
        <f>IF(_xlfn.MAXIFS(Meetings!$O:$O,Meetings!$D:$D,$A298)&gt;DATE(1900,1,0),_xlfn.MAXIFS(Meetings!$O:$O,Meetings!$D:$D,$A298),"pas rencontré")</f>
        <v>pas rencontré</v>
      </c>
    </row>
    <row r="299" spans="1:12" s="11" customFormat="1" x14ac:dyDescent="0.35">
      <c r="A299" s="31" t="s">
        <v>664</v>
      </c>
      <c r="B299" s="31"/>
      <c r="C299" s="31"/>
      <c r="D299" s="31" t="s">
        <v>900</v>
      </c>
      <c r="E299" s="39">
        <v>69200</v>
      </c>
      <c r="F299" s="118" t="str">
        <f t="shared" si="4"/>
        <v>69</v>
      </c>
      <c r="G299" s="30" t="s">
        <v>1019</v>
      </c>
      <c r="H299" s="31" t="s">
        <v>44</v>
      </c>
      <c r="I299" s="37" t="s">
        <v>1611</v>
      </c>
      <c r="J299" s="17"/>
      <c r="K299" s="21"/>
      <c r="L299" s="113" t="str">
        <f>IF(_xlfn.MAXIFS(Meetings!$O:$O,Meetings!$D:$D,$A299)&gt;DATE(1900,1,0),_xlfn.MAXIFS(Meetings!$O:$O,Meetings!$D:$D,$A299),"pas rencontré")</f>
        <v>pas rencontré</v>
      </c>
    </row>
    <row r="300" spans="1:12" s="11" customFormat="1" x14ac:dyDescent="0.35">
      <c r="A300" s="31" t="s">
        <v>665</v>
      </c>
      <c r="B300" s="31"/>
      <c r="C300" s="31"/>
      <c r="D300" s="31" t="s">
        <v>901</v>
      </c>
      <c r="E300" s="39">
        <v>69200</v>
      </c>
      <c r="F300" s="118" t="str">
        <f t="shared" si="4"/>
        <v>69</v>
      </c>
      <c r="G300" s="30" t="s">
        <v>1019</v>
      </c>
      <c r="H300" s="31" t="s">
        <v>44</v>
      </c>
      <c r="I300" s="37" t="s">
        <v>1612</v>
      </c>
      <c r="J300" s="17"/>
      <c r="K300" s="21"/>
      <c r="L300" s="113" t="str">
        <f>IF(_xlfn.MAXIFS(Meetings!$O:$O,Meetings!$D:$D,$A300)&gt;DATE(1900,1,0),_xlfn.MAXIFS(Meetings!$O:$O,Meetings!$D:$D,$A300),"pas rencontré")</f>
        <v>pas rencontré</v>
      </c>
    </row>
    <row r="301" spans="1:12" s="11" customFormat="1" x14ac:dyDescent="0.35">
      <c r="A301" s="31" t="s">
        <v>666</v>
      </c>
      <c r="B301" s="31"/>
      <c r="C301" s="31"/>
      <c r="D301" s="31" t="s">
        <v>902</v>
      </c>
      <c r="E301" s="39">
        <v>69200</v>
      </c>
      <c r="F301" s="118" t="str">
        <f t="shared" si="4"/>
        <v>69</v>
      </c>
      <c r="G301" s="30" t="s">
        <v>1019</v>
      </c>
      <c r="H301" s="31" t="s">
        <v>44</v>
      </c>
      <c r="I301" s="37" t="s">
        <v>1613</v>
      </c>
      <c r="J301" s="17"/>
      <c r="K301" s="21"/>
      <c r="L301" s="113" t="str">
        <f>IF(_xlfn.MAXIFS(Meetings!$O:$O,Meetings!$D:$D,$A301)&gt;DATE(1900,1,0),_xlfn.MAXIFS(Meetings!$O:$O,Meetings!$D:$D,$A301),"pas rencontré")</f>
        <v>pas rencontré</v>
      </c>
    </row>
    <row r="302" spans="1:12" s="11" customFormat="1" x14ac:dyDescent="0.35">
      <c r="A302" s="31" t="s">
        <v>1244</v>
      </c>
      <c r="B302" s="31" t="s">
        <v>757</v>
      </c>
      <c r="C302" s="31"/>
      <c r="D302" s="31" t="s">
        <v>903</v>
      </c>
      <c r="E302" s="39">
        <v>69200</v>
      </c>
      <c r="F302" s="118" t="str">
        <f t="shared" si="4"/>
        <v>69</v>
      </c>
      <c r="G302" s="30" t="s">
        <v>1019</v>
      </c>
      <c r="H302" s="31" t="s">
        <v>44</v>
      </c>
      <c r="I302" s="37" t="s">
        <v>1141</v>
      </c>
      <c r="J302" s="20" t="s">
        <v>1474</v>
      </c>
      <c r="K302" s="21" t="s">
        <v>1142</v>
      </c>
      <c r="L302" s="113" t="str">
        <f>IF(_xlfn.MAXIFS(Meetings!$O:$O,Meetings!$D:$D,$A302)&gt;DATE(1900,1,0),_xlfn.MAXIFS(Meetings!$O:$O,Meetings!$D:$D,$A302),"pas rencontré")</f>
        <v>pas rencontré</v>
      </c>
    </row>
    <row r="303" spans="1:12" s="11" customFormat="1" x14ac:dyDescent="0.35">
      <c r="A303" s="31" t="s">
        <v>667</v>
      </c>
      <c r="B303" s="31"/>
      <c r="C303" s="31"/>
      <c r="D303" s="31" t="s">
        <v>904</v>
      </c>
      <c r="E303" s="39">
        <v>69210</v>
      </c>
      <c r="F303" s="118" t="str">
        <f t="shared" si="4"/>
        <v>69</v>
      </c>
      <c r="G303" s="30" t="s">
        <v>1020</v>
      </c>
      <c r="H303" s="31" t="s">
        <v>44</v>
      </c>
      <c r="I303" s="37" t="s">
        <v>1614</v>
      </c>
      <c r="J303" s="17"/>
      <c r="K303" s="21"/>
      <c r="L303" s="113" t="str">
        <f>IF(_xlfn.MAXIFS(Meetings!$O:$O,Meetings!$D:$D,$A303)&gt;DATE(1900,1,0),_xlfn.MAXIFS(Meetings!$O:$O,Meetings!$D:$D,$A303),"pas rencontré")</f>
        <v>pas rencontré</v>
      </c>
    </row>
    <row r="304" spans="1:12" s="11" customFormat="1" x14ac:dyDescent="0.35">
      <c r="A304" s="31" t="s">
        <v>668</v>
      </c>
      <c r="B304" s="31"/>
      <c r="C304" s="31"/>
      <c r="D304" s="31" t="s">
        <v>905</v>
      </c>
      <c r="E304" s="39">
        <v>69210</v>
      </c>
      <c r="F304" s="118" t="str">
        <f t="shared" si="4"/>
        <v>69</v>
      </c>
      <c r="G304" s="30" t="s">
        <v>1021</v>
      </c>
      <c r="H304" s="31" t="s">
        <v>44</v>
      </c>
      <c r="I304" s="37" t="s">
        <v>1615</v>
      </c>
      <c r="J304" s="17"/>
      <c r="K304" s="21"/>
      <c r="L304" s="113" t="str">
        <f>IF(_xlfn.MAXIFS(Meetings!$O:$O,Meetings!$D:$D,$A304)&gt;DATE(1900,1,0),_xlfn.MAXIFS(Meetings!$O:$O,Meetings!$D:$D,$A304),"pas rencontré")</f>
        <v>pas rencontré</v>
      </c>
    </row>
    <row r="305" spans="1:12" s="11" customFormat="1" x14ac:dyDescent="0.35">
      <c r="A305" s="31" t="s">
        <v>669</v>
      </c>
      <c r="B305" s="31"/>
      <c r="C305" s="31" t="s">
        <v>906</v>
      </c>
      <c r="D305" s="31"/>
      <c r="E305" s="39">
        <v>69210</v>
      </c>
      <c r="F305" s="118" t="str">
        <f t="shared" si="4"/>
        <v>69</v>
      </c>
      <c r="G305" s="30" t="s">
        <v>1021</v>
      </c>
      <c r="H305" s="31" t="s">
        <v>44</v>
      </c>
      <c r="I305" s="37" t="s">
        <v>1616</v>
      </c>
      <c r="J305" s="17"/>
      <c r="K305" s="21"/>
      <c r="L305" s="113" t="str">
        <f>IF(_xlfn.MAXIFS(Meetings!$O:$O,Meetings!$D:$D,$A305)&gt;DATE(1900,1,0),_xlfn.MAXIFS(Meetings!$O:$O,Meetings!$D:$D,$A305),"pas rencontré")</f>
        <v>pas rencontré</v>
      </c>
    </row>
    <row r="306" spans="1:12" s="11" customFormat="1" x14ac:dyDescent="0.35">
      <c r="A306" s="31" t="s">
        <v>670</v>
      </c>
      <c r="B306" s="31"/>
      <c r="C306" s="31"/>
      <c r="D306" s="31" t="s">
        <v>907</v>
      </c>
      <c r="E306" s="39">
        <v>69220</v>
      </c>
      <c r="F306" s="118" t="str">
        <f t="shared" si="4"/>
        <v>69</v>
      </c>
      <c r="G306" s="30" t="s">
        <v>1022</v>
      </c>
      <c r="H306" s="31" t="s">
        <v>44</v>
      </c>
      <c r="I306" s="37" t="s">
        <v>1617</v>
      </c>
      <c r="J306" s="17"/>
      <c r="K306" s="21"/>
      <c r="L306" s="113" t="str">
        <f>IF(_xlfn.MAXIFS(Meetings!$O:$O,Meetings!$D:$D,$A306)&gt;DATE(1900,1,0),_xlfn.MAXIFS(Meetings!$O:$O,Meetings!$D:$D,$A306),"pas rencontré")</f>
        <v>pas rencontré</v>
      </c>
    </row>
    <row r="307" spans="1:12" s="11" customFormat="1" x14ac:dyDescent="0.35">
      <c r="A307" s="31" t="s">
        <v>671</v>
      </c>
      <c r="B307" s="31"/>
      <c r="C307" s="31"/>
      <c r="D307" s="31" t="s">
        <v>320</v>
      </c>
      <c r="E307" s="39">
        <v>69220</v>
      </c>
      <c r="F307" s="118" t="str">
        <f t="shared" si="4"/>
        <v>69</v>
      </c>
      <c r="G307" s="30" t="s">
        <v>1022</v>
      </c>
      <c r="H307" s="31" t="s">
        <v>44</v>
      </c>
      <c r="I307" s="37" t="s">
        <v>1618</v>
      </c>
      <c r="J307" s="17"/>
      <c r="K307" s="21"/>
      <c r="L307" s="113" t="str">
        <f>IF(_xlfn.MAXIFS(Meetings!$O:$O,Meetings!$D:$D,$A307)&gt;DATE(1900,1,0),_xlfn.MAXIFS(Meetings!$O:$O,Meetings!$D:$D,$A307),"pas rencontré")</f>
        <v>pas rencontré</v>
      </c>
    </row>
    <row r="308" spans="1:12" s="11" customFormat="1" x14ac:dyDescent="0.35">
      <c r="A308" s="31" t="s">
        <v>672</v>
      </c>
      <c r="B308" s="31"/>
      <c r="C308" s="31"/>
      <c r="D308" s="31" t="s">
        <v>908</v>
      </c>
      <c r="E308" s="39">
        <v>69220</v>
      </c>
      <c r="F308" s="118" t="str">
        <f t="shared" si="4"/>
        <v>69</v>
      </c>
      <c r="G308" s="30" t="s">
        <v>1022</v>
      </c>
      <c r="H308" s="31" t="s">
        <v>44</v>
      </c>
      <c r="I308" s="37" t="s">
        <v>1619</v>
      </c>
      <c r="J308" s="17"/>
      <c r="K308" s="21"/>
      <c r="L308" s="113" t="str">
        <f>IF(_xlfn.MAXIFS(Meetings!$O:$O,Meetings!$D:$D,$A308)&gt;DATE(1900,1,0),_xlfn.MAXIFS(Meetings!$O:$O,Meetings!$D:$D,$A308),"pas rencontré")</f>
        <v>pas rencontré</v>
      </c>
    </row>
    <row r="309" spans="1:12" s="11" customFormat="1" x14ac:dyDescent="0.35">
      <c r="A309" s="31" t="s">
        <v>673</v>
      </c>
      <c r="B309" s="31"/>
      <c r="C309" s="31"/>
      <c r="D309" s="31" t="s">
        <v>909</v>
      </c>
      <c r="E309" s="39">
        <v>69220</v>
      </c>
      <c r="F309" s="118" t="str">
        <f t="shared" si="4"/>
        <v>69</v>
      </c>
      <c r="G309" s="30" t="s">
        <v>1022</v>
      </c>
      <c r="H309" s="31" t="s">
        <v>44</v>
      </c>
      <c r="I309" s="37" t="s">
        <v>1620</v>
      </c>
      <c r="J309" s="17"/>
      <c r="K309" s="21" t="s">
        <v>1143</v>
      </c>
      <c r="L309" s="113" t="str">
        <f>IF(_xlfn.MAXIFS(Meetings!$O:$O,Meetings!$D:$D,$A309)&gt;DATE(1900,1,0),_xlfn.MAXIFS(Meetings!$O:$O,Meetings!$D:$D,$A309),"pas rencontré")</f>
        <v>pas rencontré</v>
      </c>
    </row>
    <row r="310" spans="1:12" s="11" customFormat="1" x14ac:dyDescent="0.35">
      <c r="A310" s="31" t="s">
        <v>1398</v>
      </c>
      <c r="B310" s="31" t="s">
        <v>52</v>
      </c>
      <c r="C310" s="31"/>
      <c r="D310" s="31" t="s">
        <v>910</v>
      </c>
      <c r="E310" s="39">
        <v>69220</v>
      </c>
      <c r="F310" s="118" t="str">
        <f t="shared" si="4"/>
        <v>69</v>
      </c>
      <c r="G310" s="30" t="s">
        <v>1022</v>
      </c>
      <c r="H310" s="31" t="s">
        <v>44</v>
      </c>
      <c r="I310" s="37" t="s">
        <v>1144</v>
      </c>
      <c r="J310" s="17" t="s">
        <v>1439</v>
      </c>
      <c r="K310" s="21"/>
      <c r="L310" s="113" t="str">
        <f>IF(_xlfn.MAXIFS(Meetings!$O:$O,Meetings!$D:$D,$A310)&gt;DATE(1900,1,0),_xlfn.MAXIFS(Meetings!$O:$O,Meetings!$D:$D,$A310),"pas rencontré")</f>
        <v>pas rencontré</v>
      </c>
    </row>
    <row r="311" spans="1:12" s="11" customFormat="1" x14ac:dyDescent="0.35">
      <c r="A311" s="31" t="s">
        <v>674</v>
      </c>
      <c r="B311" s="31"/>
      <c r="C311" s="31"/>
      <c r="D311" s="31" t="s">
        <v>911</v>
      </c>
      <c r="E311" s="39">
        <v>69230</v>
      </c>
      <c r="F311" s="118" t="str">
        <f t="shared" si="4"/>
        <v>69</v>
      </c>
      <c r="G311" s="30" t="s">
        <v>1023</v>
      </c>
      <c r="H311" s="31" t="s">
        <v>44</v>
      </c>
      <c r="I311" s="37" t="s">
        <v>1621</v>
      </c>
      <c r="J311" s="17"/>
      <c r="K311" s="21"/>
      <c r="L311" s="113" t="str">
        <f>IF(_xlfn.MAXIFS(Meetings!$O:$O,Meetings!$D:$D,$A311)&gt;DATE(1900,1,0),_xlfn.MAXIFS(Meetings!$O:$O,Meetings!$D:$D,$A311),"pas rencontré")</f>
        <v>pas rencontré</v>
      </c>
    </row>
    <row r="312" spans="1:12" s="11" customFormat="1" x14ac:dyDescent="0.35">
      <c r="A312" s="31" t="s">
        <v>675</v>
      </c>
      <c r="B312" s="31"/>
      <c r="C312" s="31"/>
      <c r="D312" s="31" t="s">
        <v>912</v>
      </c>
      <c r="E312" s="39">
        <v>69250</v>
      </c>
      <c r="F312" s="118" t="str">
        <f t="shared" si="4"/>
        <v>69</v>
      </c>
      <c r="G312" s="30" t="s">
        <v>1024</v>
      </c>
      <c r="H312" s="31" t="s">
        <v>44</v>
      </c>
      <c r="I312" s="37" t="s">
        <v>1622</v>
      </c>
      <c r="J312" s="17"/>
      <c r="K312" s="21" t="s">
        <v>1145</v>
      </c>
      <c r="L312" s="113" t="str">
        <f>IF(_xlfn.MAXIFS(Meetings!$O:$O,Meetings!$D:$D,$A312)&gt;DATE(1900,1,0),_xlfn.MAXIFS(Meetings!$O:$O,Meetings!$D:$D,$A312),"pas rencontré")</f>
        <v>pas rencontré</v>
      </c>
    </row>
    <row r="313" spans="1:12" s="11" customFormat="1" x14ac:dyDescent="0.35">
      <c r="A313" s="31" t="s">
        <v>676</v>
      </c>
      <c r="B313" s="31"/>
      <c r="C313" s="31"/>
      <c r="D313" s="31" t="s">
        <v>913</v>
      </c>
      <c r="E313" s="39">
        <v>69250</v>
      </c>
      <c r="F313" s="118" t="str">
        <f t="shared" si="4"/>
        <v>69</v>
      </c>
      <c r="G313" s="30" t="s">
        <v>1024</v>
      </c>
      <c r="H313" s="31" t="s">
        <v>44</v>
      </c>
      <c r="I313" s="37" t="s">
        <v>1623</v>
      </c>
      <c r="J313" s="17"/>
      <c r="K313" s="21"/>
      <c r="L313" s="113" t="str">
        <f>IF(_xlfn.MAXIFS(Meetings!$O:$O,Meetings!$D:$D,$A313)&gt;DATE(1900,1,0),_xlfn.MAXIFS(Meetings!$O:$O,Meetings!$D:$D,$A313),"pas rencontré")</f>
        <v>pas rencontré</v>
      </c>
    </row>
    <row r="314" spans="1:12" s="11" customFormat="1" x14ac:dyDescent="0.35">
      <c r="A314" s="31" t="s">
        <v>677</v>
      </c>
      <c r="B314" s="31"/>
      <c r="C314" s="31"/>
      <c r="D314" s="31" t="s">
        <v>914</v>
      </c>
      <c r="E314" s="39">
        <v>69250</v>
      </c>
      <c r="F314" s="118" t="str">
        <f t="shared" si="4"/>
        <v>69</v>
      </c>
      <c r="G314" s="30" t="s">
        <v>1024</v>
      </c>
      <c r="H314" s="31" t="s">
        <v>44</v>
      </c>
      <c r="I314" s="37" t="s">
        <v>1624</v>
      </c>
      <c r="J314" s="17"/>
      <c r="K314" s="21"/>
      <c r="L314" s="113" t="str">
        <f>IF(_xlfn.MAXIFS(Meetings!$O:$O,Meetings!$D:$D,$A314)&gt;DATE(1900,1,0),_xlfn.MAXIFS(Meetings!$O:$O,Meetings!$D:$D,$A314),"pas rencontré")</f>
        <v>pas rencontré</v>
      </c>
    </row>
    <row r="315" spans="1:12" s="11" customFormat="1" x14ac:dyDescent="0.35">
      <c r="A315" s="31" t="s">
        <v>678</v>
      </c>
      <c r="B315" s="31"/>
      <c r="C315" s="31"/>
      <c r="D315" s="31" t="s">
        <v>915</v>
      </c>
      <c r="E315" s="39">
        <v>69260</v>
      </c>
      <c r="F315" s="118" t="str">
        <f t="shared" si="4"/>
        <v>69</v>
      </c>
      <c r="G315" s="30" t="s">
        <v>1025</v>
      </c>
      <c r="H315" s="31" t="s">
        <v>44</v>
      </c>
      <c r="I315" s="37" t="s">
        <v>1625</v>
      </c>
      <c r="J315" s="17"/>
      <c r="K315" s="21" t="s">
        <v>1146</v>
      </c>
      <c r="L315" s="113" t="str">
        <f>IF(_xlfn.MAXIFS(Meetings!$O:$O,Meetings!$D:$D,$A315)&gt;DATE(1900,1,0),_xlfn.MAXIFS(Meetings!$O:$O,Meetings!$D:$D,$A315),"pas rencontré")</f>
        <v>pas rencontré</v>
      </c>
    </row>
    <row r="316" spans="1:12" s="11" customFormat="1" x14ac:dyDescent="0.35">
      <c r="A316" s="31" t="s">
        <v>1245</v>
      </c>
      <c r="B316" s="31" t="s">
        <v>1461</v>
      </c>
      <c r="C316" s="31" t="s">
        <v>916</v>
      </c>
      <c r="D316" s="31"/>
      <c r="E316" s="39">
        <v>69260</v>
      </c>
      <c r="F316" s="118" t="str">
        <f t="shared" si="4"/>
        <v>69</v>
      </c>
      <c r="G316" s="30" t="s">
        <v>1026</v>
      </c>
      <c r="H316" s="31" t="s">
        <v>44</v>
      </c>
      <c r="I316" s="37" t="s">
        <v>1147</v>
      </c>
      <c r="J316" s="20" t="s">
        <v>1472</v>
      </c>
      <c r="K316" s="21" t="s">
        <v>1148</v>
      </c>
      <c r="L316" s="113" t="str">
        <f>IF(_xlfn.MAXIFS(Meetings!$O:$O,Meetings!$D:$D,$A316)&gt;DATE(1900,1,0),_xlfn.MAXIFS(Meetings!$O:$O,Meetings!$D:$D,$A316),"pas rencontré")</f>
        <v>pas rencontré</v>
      </c>
    </row>
    <row r="317" spans="1:12" s="11" customFormat="1" x14ac:dyDescent="0.35">
      <c r="A317" s="31" t="s">
        <v>679</v>
      </c>
      <c r="B317" s="31"/>
      <c r="C317" s="31"/>
      <c r="D317" s="31" t="s">
        <v>917</v>
      </c>
      <c r="E317" s="39">
        <v>69270</v>
      </c>
      <c r="F317" s="118" t="str">
        <f t="shared" si="4"/>
        <v>69</v>
      </c>
      <c r="G317" s="30" t="s">
        <v>1027</v>
      </c>
      <c r="H317" s="31" t="s">
        <v>44</v>
      </c>
      <c r="I317" s="37" t="s">
        <v>1626</v>
      </c>
      <c r="J317" s="17"/>
      <c r="K317" s="21"/>
      <c r="L317" s="113" t="str">
        <f>IF(_xlfn.MAXIFS(Meetings!$O:$O,Meetings!$D:$D,$A317)&gt;DATE(1900,1,0),_xlfn.MAXIFS(Meetings!$O:$O,Meetings!$D:$D,$A317),"pas rencontré")</f>
        <v>pas rencontré</v>
      </c>
    </row>
    <row r="318" spans="1:12" s="11" customFormat="1" x14ac:dyDescent="0.35">
      <c r="A318" s="31" t="s">
        <v>680</v>
      </c>
      <c r="B318" s="31" t="s">
        <v>1461</v>
      </c>
      <c r="C318" s="31"/>
      <c r="D318" s="31" t="s">
        <v>918</v>
      </c>
      <c r="E318" s="39">
        <v>69290</v>
      </c>
      <c r="F318" s="118" t="str">
        <f t="shared" si="4"/>
        <v>69</v>
      </c>
      <c r="G318" s="30" t="s">
        <v>1028</v>
      </c>
      <c r="H318" s="31" t="s">
        <v>44</v>
      </c>
      <c r="I318" s="37" t="s">
        <v>1149</v>
      </c>
      <c r="J318" s="20" t="s">
        <v>1473</v>
      </c>
      <c r="K318" s="21" t="s">
        <v>1150</v>
      </c>
      <c r="L318" s="113" t="str">
        <f>IF(_xlfn.MAXIFS(Meetings!$O:$O,Meetings!$D:$D,$A318)&gt;DATE(1900,1,0),_xlfn.MAXIFS(Meetings!$O:$O,Meetings!$D:$D,$A318),"pas rencontré")</f>
        <v>pas rencontré</v>
      </c>
    </row>
    <row r="319" spans="1:12" s="11" customFormat="1" x14ac:dyDescent="0.35">
      <c r="A319" s="31" t="s">
        <v>681</v>
      </c>
      <c r="B319" s="31"/>
      <c r="C319" s="31"/>
      <c r="D319" s="31" t="s">
        <v>919</v>
      </c>
      <c r="E319" s="39">
        <v>69290</v>
      </c>
      <c r="F319" s="118" t="str">
        <f t="shared" si="4"/>
        <v>69</v>
      </c>
      <c r="G319" s="30" t="s">
        <v>1028</v>
      </c>
      <c r="H319" s="31" t="s">
        <v>44</v>
      </c>
      <c r="I319" s="37" t="s">
        <v>1627</v>
      </c>
      <c r="J319" s="17"/>
      <c r="K319" s="21"/>
      <c r="L319" s="113" t="str">
        <f>IF(_xlfn.MAXIFS(Meetings!$O:$O,Meetings!$D:$D,$A319)&gt;DATE(1900,1,0),_xlfn.MAXIFS(Meetings!$O:$O,Meetings!$D:$D,$A319),"pas rencontré")</f>
        <v>pas rencontré</v>
      </c>
    </row>
    <row r="320" spans="1:12" s="11" customFormat="1" x14ac:dyDescent="0.35">
      <c r="A320" s="31" t="s">
        <v>682</v>
      </c>
      <c r="B320" s="31"/>
      <c r="C320" s="31"/>
      <c r="D320" s="31" t="s">
        <v>920</v>
      </c>
      <c r="E320" s="39">
        <v>69290</v>
      </c>
      <c r="F320" s="118" t="str">
        <f t="shared" si="4"/>
        <v>69</v>
      </c>
      <c r="G320" s="30" t="s">
        <v>1028</v>
      </c>
      <c r="H320" s="31" t="s">
        <v>44</v>
      </c>
      <c r="I320" s="37" t="s">
        <v>1628</v>
      </c>
      <c r="J320" s="17"/>
      <c r="K320" s="21"/>
      <c r="L320" s="113" t="str">
        <f>IF(_xlfn.MAXIFS(Meetings!$O:$O,Meetings!$D:$D,$A320)&gt;DATE(1900,1,0),_xlfn.MAXIFS(Meetings!$O:$O,Meetings!$D:$D,$A320),"pas rencontré")</f>
        <v>pas rencontré</v>
      </c>
    </row>
    <row r="321" spans="1:12" s="11" customFormat="1" x14ac:dyDescent="0.35">
      <c r="A321" s="31" t="s">
        <v>683</v>
      </c>
      <c r="B321" s="31"/>
      <c r="C321" s="31"/>
      <c r="D321" s="31" t="s">
        <v>921</v>
      </c>
      <c r="E321" s="39">
        <v>69290</v>
      </c>
      <c r="F321" s="118" t="str">
        <f t="shared" ref="F321:F384" si="5">LEFT(E321,2)</f>
        <v>69</v>
      </c>
      <c r="G321" s="30" t="s">
        <v>1029</v>
      </c>
      <c r="H321" s="31" t="s">
        <v>44</v>
      </c>
      <c r="I321" s="37" t="s">
        <v>1629</v>
      </c>
      <c r="J321" s="17"/>
      <c r="K321" s="21" t="s">
        <v>1151</v>
      </c>
      <c r="L321" s="113" t="str">
        <f>IF(_xlfn.MAXIFS(Meetings!$O:$O,Meetings!$D:$D,$A321)&gt;DATE(1900,1,0),_xlfn.MAXIFS(Meetings!$O:$O,Meetings!$D:$D,$A321),"pas rencontré")</f>
        <v>pas rencontré</v>
      </c>
    </row>
    <row r="322" spans="1:12" s="11" customFormat="1" x14ac:dyDescent="0.35">
      <c r="A322" s="31" t="s">
        <v>684</v>
      </c>
      <c r="B322" s="31"/>
      <c r="C322" s="31"/>
      <c r="D322" s="31" t="s">
        <v>922</v>
      </c>
      <c r="E322" s="39">
        <v>69290</v>
      </c>
      <c r="F322" s="118" t="str">
        <f t="shared" si="5"/>
        <v>69</v>
      </c>
      <c r="G322" s="30" t="s">
        <v>1028</v>
      </c>
      <c r="H322" s="31" t="s">
        <v>44</v>
      </c>
      <c r="I322" s="37" t="s">
        <v>1630</v>
      </c>
      <c r="J322" s="17"/>
      <c r="K322" s="21"/>
      <c r="L322" s="113" t="str">
        <f>IF(_xlfn.MAXIFS(Meetings!$O:$O,Meetings!$D:$D,$A322)&gt;DATE(1900,1,0),_xlfn.MAXIFS(Meetings!$O:$O,Meetings!$D:$D,$A322),"pas rencontré")</f>
        <v>pas rencontré</v>
      </c>
    </row>
    <row r="323" spans="1:12" s="11" customFormat="1" x14ac:dyDescent="0.35">
      <c r="A323" s="31" t="s">
        <v>685</v>
      </c>
      <c r="B323" s="31"/>
      <c r="C323" s="31"/>
      <c r="D323" s="31" t="s">
        <v>923</v>
      </c>
      <c r="E323" s="39">
        <v>69290</v>
      </c>
      <c r="F323" s="118" t="str">
        <f t="shared" si="5"/>
        <v>69</v>
      </c>
      <c r="G323" s="30" t="s">
        <v>1028</v>
      </c>
      <c r="H323" s="31" t="s">
        <v>44</v>
      </c>
      <c r="I323" s="37" t="s">
        <v>1631</v>
      </c>
      <c r="J323" s="17"/>
      <c r="K323" s="21"/>
      <c r="L323" s="113" t="str">
        <f>IF(_xlfn.MAXIFS(Meetings!$O:$O,Meetings!$D:$D,$A323)&gt;DATE(1900,1,0),_xlfn.MAXIFS(Meetings!$O:$O,Meetings!$D:$D,$A323),"pas rencontré")</f>
        <v>pas rencontré</v>
      </c>
    </row>
    <row r="324" spans="1:12" s="11" customFormat="1" x14ac:dyDescent="0.35">
      <c r="A324" s="31" t="s">
        <v>686</v>
      </c>
      <c r="B324" s="31"/>
      <c r="C324" s="31"/>
      <c r="D324" s="31" t="s">
        <v>924</v>
      </c>
      <c r="E324" s="39">
        <v>69290</v>
      </c>
      <c r="F324" s="118" t="str">
        <f t="shared" si="5"/>
        <v>69</v>
      </c>
      <c r="G324" s="30" t="s">
        <v>1028</v>
      </c>
      <c r="H324" s="31" t="s">
        <v>44</v>
      </c>
      <c r="I324" s="37" t="s">
        <v>1152</v>
      </c>
      <c r="J324" s="22" t="s">
        <v>1454</v>
      </c>
      <c r="K324" s="21" t="s">
        <v>1153</v>
      </c>
      <c r="L324" s="113" t="str">
        <f>IF(_xlfn.MAXIFS(Meetings!$O:$O,Meetings!$D:$D,$A324)&gt;DATE(1900,1,0),_xlfn.MAXIFS(Meetings!$O:$O,Meetings!$D:$D,$A324),"pas rencontré")</f>
        <v>pas rencontré</v>
      </c>
    </row>
    <row r="325" spans="1:12" s="11" customFormat="1" x14ac:dyDescent="0.35">
      <c r="A325" s="31" t="s">
        <v>1412</v>
      </c>
      <c r="B325" s="31"/>
      <c r="C325" s="31"/>
      <c r="D325" s="31" t="s">
        <v>925</v>
      </c>
      <c r="E325" s="39">
        <v>69300</v>
      </c>
      <c r="F325" s="118" t="str">
        <f t="shared" si="5"/>
        <v>69</v>
      </c>
      <c r="G325" s="30" t="s">
        <v>1030</v>
      </c>
      <c r="H325" s="31" t="s">
        <v>44</v>
      </c>
      <c r="I325" s="37" t="s">
        <v>1632</v>
      </c>
      <c r="J325" s="17" t="s">
        <v>1439</v>
      </c>
      <c r="K325" s="21"/>
      <c r="L325" s="113" t="str">
        <f>IF(_xlfn.MAXIFS(Meetings!$O:$O,Meetings!$D:$D,$A325)&gt;DATE(1900,1,0),_xlfn.MAXIFS(Meetings!$O:$O,Meetings!$D:$D,$A325),"pas rencontré")</f>
        <v>pas rencontré</v>
      </c>
    </row>
    <row r="326" spans="1:12" s="11" customFormat="1" x14ac:dyDescent="0.35">
      <c r="A326" s="31" t="s">
        <v>687</v>
      </c>
      <c r="B326" s="31"/>
      <c r="C326" s="31"/>
      <c r="D326" s="31" t="s">
        <v>926</v>
      </c>
      <c r="E326" s="39">
        <v>69300</v>
      </c>
      <c r="F326" s="118" t="str">
        <f t="shared" si="5"/>
        <v>69</v>
      </c>
      <c r="G326" s="30" t="s">
        <v>1030</v>
      </c>
      <c r="H326" s="31" t="s">
        <v>44</v>
      </c>
      <c r="I326" s="37" t="s">
        <v>1633</v>
      </c>
      <c r="J326" s="17"/>
      <c r="K326" s="21" t="s">
        <v>1154</v>
      </c>
      <c r="L326" s="113" t="str">
        <f>IF(_xlfn.MAXIFS(Meetings!$O:$O,Meetings!$D:$D,$A326)&gt;DATE(1900,1,0),_xlfn.MAXIFS(Meetings!$O:$O,Meetings!$D:$D,$A326),"pas rencontré")</f>
        <v>pas rencontré</v>
      </c>
    </row>
    <row r="327" spans="1:12" s="11" customFormat="1" x14ac:dyDescent="0.35">
      <c r="A327" s="31" t="s">
        <v>1413</v>
      </c>
      <c r="B327" s="31"/>
      <c r="C327" s="31"/>
      <c r="D327" s="31" t="s">
        <v>927</v>
      </c>
      <c r="E327" s="39">
        <v>69300</v>
      </c>
      <c r="F327" s="118" t="str">
        <f t="shared" si="5"/>
        <v>69</v>
      </c>
      <c r="G327" s="30" t="s">
        <v>1030</v>
      </c>
      <c r="H327" s="31" t="s">
        <v>44</v>
      </c>
      <c r="I327" s="37" t="s">
        <v>1634</v>
      </c>
      <c r="J327" s="17" t="s">
        <v>1439</v>
      </c>
      <c r="K327" s="21"/>
      <c r="L327" s="113" t="str">
        <f>IF(_xlfn.MAXIFS(Meetings!$O:$O,Meetings!$D:$D,$A327)&gt;DATE(1900,1,0),_xlfn.MAXIFS(Meetings!$O:$O,Meetings!$D:$D,$A327),"pas rencontré")</f>
        <v>pas rencontré</v>
      </c>
    </row>
    <row r="328" spans="1:12" s="11" customFormat="1" x14ac:dyDescent="0.35">
      <c r="A328" s="31" t="s">
        <v>688</v>
      </c>
      <c r="B328" s="31"/>
      <c r="C328" s="31"/>
      <c r="D328" s="31" t="s">
        <v>928</v>
      </c>
      <c r="E328" s="39">
        <v>69300</v>
      </c>
      <c r="F328" s="118" t="str">
        <f t="shared" si="5"/>
        <v>69</v>
      </c>
      <c r="G328" s="30" t="s">
        <v>1030</v>
      </c>
      <c r="H328" s="31" t="s">
        <v>44</v>
      </c>
      <c r="I328" s="37" t="s">
        <v>1635</v>
      </c>
      <c r="J328" s="17"/>
      <c r="K328" s="21"/>
      <c r="L328" s="113" t="str">
        <f>IF(_xlfn.MAXIFS(Meetings!$O:$O,Meetings!$D:$D,$A328)&gt;DATE(1900,1,0),_xlfn.MAXIFS(Meetings!$O:$O,Meetings!$D:$D,$A328),"pas rencontré")</f>
        <v>pas rencontré</v>
      </c>
    </row>
    <row r="329" spans="1:12" s="11" customFormat="1" x14ac:dyDescent="0.35">
      <c r="A329" s="31" t="s">
        <v>689</v>
      </c>
      <c r="B329" s="31"/>
      <c r="C329" s="31"/>
      <c r="D329" s="31" t="s">
        <v>929</v>
      </c>
      <c r="E329" s="39">
        <v>69320</v>
      </c>
      <c r="F329" s="118" t="str">
        <f t="shared" si="5"/>
        <v>69</v>
      </c>
      <c r="G329" s="30" t="s">
        <v>1031</v>
      </c>
      <c r="H329" s="31" t="s">
        <v>44</v>
      </c>
      <c r="I329" s="37" t="s">
        <v>1636</v>
      </c>
      <c r="J329" s="17"/>
      <c r="K329" s="21"/>
      <c r="L329" s="113" t="str">
        <f>IF(_xlfn.MAXIFS(Meetings!$O:$O,Meetings!$D:$D,$A329)&gt;DATE(1900,1,0),_xlfn.MAXIFS(Meetings!$O:$O,Meetings!$D:$D,$A329),"pas rencontré")</f>
        <v>pas rencontré</v>
      </c>
    </row>
    <row r="330" spans="1:12" s="11" customFormat="1" x14ac:dyDescent="0.35">
      <c r="A330" s="31" t="s">
        <v>690</v>
      </c>
      <c r="B330" s="31"/>
      <c r="C330" s="31"/>
      <c r="D330" s="31" t="s">
        <v>930</v>
      </c>
      <c r="E330" s="39">
        <v>69330</v>
      </c>
      <c r="F330" s="118" t="str">
        <f t="shared" si="5"/>
        <v>69</v>
      </c>
      <c r="G330" s="30" t="s">
        <v>1032</v>
      </c>
      <c r="H330" s="31" t="s">
        <v>44</v>
      </c>
      <c r="I330" s="37" t="s">
        <v>1637</v>
      </c>
      <c r="J330" s="17"/>
      <c r="K330" s="21" t="s">
        <v>1155</v>
      </c>
      <c r="L330" s="113" t="str">
        <f>IF(_xlfn.MAXIFS(Meetings!$O:$O,Meetings!$D:$D,$A330)&gt;DATE(1900,1,0),_xlfn.MAXIFS(Meetings!$O:$O,Meetings!$D:$D,$A330),"pas rencontré")</f>
        <v>pas rencontré</v>
      </c>
    </row>
    <row r="331" spans="1:12" s="11" customFormat="1" x14ac:dyDescent="0.35">
      <c r="A331" s="31" t="s">
        <v>691</v>
      </c>
      <c r="B331" s="31"/>
      <c r="C331" s="31"/>
      <c r="D331" s="31" t="s">
        <v>931</v>
      </c>
      <c r="E331" s="39">
        <v>69330</v>
      </c>
      <c r="F331" s="118" t="str">
        <f t="shared" si="5"/>
        <v>69</v>
      </c>
      <c r="G331" s="30" t="s">
        <v>1032</v>
      </c>
      <c r="H331" s="31" t="s">
        <v>44</v>
      </c>
      <c r="I331" s="37" t="s">
        <v>1638</v>
      </c>
      <c r="J331" s="17"/>
      <c r="K331" s="21"/>
      <c r="L331" s="113" t="str">
        <f>IF(_xlfn.MAXIFS(Meetings!$O:$O,Meetings!$D:$D,$A331)&gt;DATE(1900,1,0),_xlfn.MAXIFS(Meetings!$O:$O,Meetings!$D:$D,$A331),"pas rencontré")</f>
        <v>pas rencontré</v>
      </c>
    </row>
    <row r="332" spans="1:12" s="11" customFormat="1" x14ac:dyDescent="0.35">
      <c r="A332" s="31" t="s">
        <v>1246</v>
      </c>
      <c r="B332" s="31" t="s">
        <v>756</v>
      </c>
      <c r="C332" s="31"/>
      <c r="D332" s="31" t="s">
        <v>932</v>
      </c>
      <c r="E332" s="39">
        <v>69330</v>
      </c>
      <c r="F332" s="118" t="str">
        <f t="shared" si="5"/>
        <v>69</v>
      </c>
      <c r="G332" s="30" t="s">
        <v>1032</v>
      </c>
      <c r="H332" s="31" t="s">
        <v>44</v>
      </c>
      <c r="I332" s="37" t="s">
        <v>1156</v>
      </c>
      <c r="J332" s="22" t="s">
        <v>1455</v>
      </c>
      <c r="K332" s="21" t="s">
        <v>1157</v>
      </c>
      <c r="L332" s="113" t="str">
        <f>IF(_xlfn.MAXIFS(Meetings!$O:$O,Meetings!$D:$D,$A332)&gt;DATE(1900,1,0),_xlfn.MAXIFS(Meetings!$O:$O,Meetings!$D:$D,$A332),"pas rencontré")</f>
        <v>pas rencontré</v>
      </c>
    </row>
    <row r="333" spans="1:12" s="11" customFormat="1" x14ac:dyDescent="0.35">
      <c r="A333" s="31" t="s">
        <v>609</v>
      </c>
      <c r="B333" s="31"/>
      <c r="C333" s="31"/>
      <c r="D333" s="31" t="s">
        <v>933</v>
      </c>
      <c r="E333" s="39">
        <v>69330</v>
      </c>
      <c r="F333" s="118" t="str">
        <f t="shared" si="5"/>
        <v>69</v>
      </c>
      <c r="G333" s="30" t="s">
        <v>1032</v>
      </c>
      <c r="H333" s="31" t="s">
        <v>44</v>
      </c>
      <c r="I333" s="37" t="s">
        <v>1639</v>
      </c>
      <c r="J333" s="17"/>
      <c r="K333" s="21"/>
      <c r="L333" s="113" t="str">
        <f>IF(_xlfn.MAXIFS(Meetings!$O:$O,Meetings!$D:$D,$A333)&gt;DATE(1900,1,0),_xlfn.MAXIFS(Meetings!$O:$O,Meetings!$D:$D,$A333),"pas rencontré")</f>
        <v>pas rencontré</v>
      </c>
    </row>
    <row r="334" spans="1:12" s="11" customFormat="1" x14ac:dyDescent="0.35">
      <c r="A334" s="31" t="s">
        <v>692</v>
      </c>
      <c r="B334" s="31"/>
      <c r="C334" s="31"/>
      <c r="D334" s="31" t="s">
        <v>934</v>
      </c>
      <c r="E334" s="39">
        <v>69330</v>
      </c>
      <c r="F334" s="118" t="str">
        <f t="shared" si="5"/>
        <v>69</v>
      </c>
      <c r="G334" s="30" t="s">
        <v>1033</v>
      </c>
      <c r="H334" s="31" t="s">
        <v>44</v>
      </c>
      <c r="I334" s="37" t="s">
        <v>1640</v>
      </c>
      <c r="J334" s="17"/>
      <c r="K334" s="21"/>
      <c r="L334" s="113" t="str">
        <f>IF(_xlfn.MAXIFS(Meetings!$O:$O,Meetings!$D:$D,$A334)&gt;DATE(1900,1,0),_xlfn.MAXIFS(Meetings!$O:$O,Meetings!$D:$D,$A334),"pas rencontré")</f>
        <v>pas rencontré</v>
      </c>
    </row>
    <row r="335" spans="1:12" s="11" customFormat="1" x14ac:dyDescent="0.35">
      <c r="A335" s="31" t="s">
        <v>693</v>
      </c>
      <c r="B335" s="31"/>
      <c r="C335" s="31"/>
      <c r="D335" s="31" t="s">
        <v>935</v>
      </c>
      <c r="E335" s="39">
        <v>69340</v>
      </c>
      <c r="F335" s="118" t="str">
        <f t="shared" si="5"/>
        <v>69</v>
      </c>
      <c r="G335" s="30" t="s">
        <v>1034</v>
      </c>
      <c r="H335" s="31" t="s">
        <v>44</v>
      </c>
      <c r="I335" s="37" t="s">
        <v>1641</v>
      </c>
      <c r="J335" s="17"/>
      <c r="K335" s="21"/>
      <c r="L335" s="113" t="str">
        <f>IF(_xlfn.MAXIFS(Meetings!$O:$O,Meetings!$D:$D,$A335)&gt;DATE(1900,1,0),_xlfn.MAXIFS(Meetings!$O:$O,Meetings!$D:$D,$A335),"pas rencontré")</f>
        <v>pas rencontré</v>
      </c>
    </row>
    <row r="336" spans="1:12" s="11" customFormat="1" x14ac:dyDescent="0.35">
      <c r="A336" s="31" t="s">
        <v>694</v>
      </c>
      <c r="B336" s="31"/>
      <c r="C336" s="31"/>
      <c r="D336" s="31" t="s">
        <v>936</v>
      </c>
      <c r="E336" s="39">
        <v>69340</v>
      </c>
      <c r="F336" s="118" t="str">
        <f t="shared" si="5"/>
        <v>69</v>
      </c>
      <c r="G336" s="30" t="s">
        <v>1034</v>
      </c>
      <c r="H336" s="31" t="s">
        <v>44</v>
      </c>
      <c r="I336" s="37" t="s">
        <v>1642</v>
      </c>
      <c r="J336" s="17"/>
      <c r="K336" s="21"/>
      <c r="L336" s="113" t="str">
        <f>IF(_xlfn.MAXIFS(Meetings!$O:$O,Meetings!$D:$D,$A336)&gt;DATE(1900,1,0),_xlfn.MAXIFS(Meetings!$O:$O,Meetings!$D:$D,$A336),"pas rencontré")</f>
        <v>pas rencontré</v>
      </c>
    </row>
    <row r="337" spans="1:12" s="11" customFormat="1" x14ac:dyDescent="0.35">
      <c r="A337" s="31" t="s">
        <v>695</v>
      </c>
      <c r="B337" s="31"/>
      <c r="C337" s="31"/>
      <c r="D337" s="31" t="s">
        <v>937</v>
      </c>
      <c r="E337" s="39">
        <v>69340</v>
      </c>
      <c r="F337" s="118" t="str">
        <f t="shared" si="5"/>
        <v>69</v>
      </c>
      <c r="G337" s="30" t="s">
        <v>1034</v>
      </c>
      <c r="H337" s="31" t="s">
        <v>44</v>
      </c>
      <c r="I337" s="37" t="s">
        <v>1643</v>
      </c>
      <c r="J337" s="17"/>
      <c r="K337" s="21"/>
      <c r="L337" s="113" t="str">
        <f>IF(_xlfn.MAXIFS(Meetings!$O:$O,Meetings!$D:$D,$A337)&gt;DATE(1900,1,0),_xlfn.MAXIFS(Meetings!$O:$O,Meetings!$D:$D,$A337),"pas rencontré")</f>
        <v>pas rencontré</v>
      </c>
    </row>
    <row r="338" spans="1:12" s="11" customFormat="1" x14ac:dyDescent="0.35">
      <c r="A338" s="31" t="s">
        <v>696</v>
      </c>
      <c r="B338" s="31"/>
      <c r="C338" s="31"/>
      <c r="D338" s="31" t="s">
        <v>938</v>
      </c>
      <c r="E338" s="39">
        <v>69360</v>
      </c>
      <c r="F338" s="118" t="str">
        <f t="shared" si="5"/>
        <v>69</v>
      </c>
      <c r="G338" s="30" t="s">
        <v>1035</v>
      </c>
      <c r="H338" s="31" t="s">
        <v>44</v>
      </c>
      <c r="I338" s="37" t="s">
        <v>1644</v>
      </c>
      <c r="J338" s="17"/>
      <c r="K338" s="21"/>
      <c r="L338" s="113" t="str">
        <f>IF(_xlfn.MAXIFS(Meetings!$O:$O,Meetings!$D:$D,$A338)&gt;DATE(1900,1,0),_xlfn.MAXIFS(Meetings!$O:$O,Meetings!$D:$D,$A338),"pas rencontré")</f>
        <v>pas rencontré</v>
      </c>
    </row>
    <row r="339" spans="1:12" s="11" customFormat="1" x14ac:dyDescent="0.35">
      <c r="A339" s="31" t="s">
        <v>697</v>
      </c>
      <c r="B339" s="31"/>
      <c r="C339" s="31" t="s">
        <v>939</v>
      </c>
      <c r="D339" s="31"/>
      <c r="E339" s="39">
        <v>69360</v>
      </c>
      <c r="F339" s="118" t="str">
        <f t="shared" si="5"/>
        <v>69</v>
      </c>
      <c r="G339" s="30" t="s">
        <v>1036</v>
      </c>
      <c r="H339" s="31" t="s">
        <v>44</v>
      </c>
      <c r="I339" s="37" t="s">
        <v>1645</v>
      </c>
      <c r="J339" s="17"/>
      <c r="K339" s="21"/>
      <c r="L339" s="113" t="str">
        <f>IF(_xlfn.MAXIFS(Meetings!$O:$O,Meetings!$D:$D,$A339)&gt;DATE(1900,1,0),_xlfn.MAXIFS(Meetings!$O:$O,Meetings!$D:$D,$A339),"pas rencontré")</f>
        <v>pas rencontré</v>
      </c>
    </row>
    <row r="340" spans="1:12" s="11" customFormat="1" x14ac:dyDescent="0.35">
      <c r="A340" s="31" t="s">
        <v>698</v>
      </c>
      <c r="B340" s="31" t="s">
        <v>1</v>
      </c>
      <c r="C340" s="31"/>
      <c r="D340" s="31" t="s">
        <v>940</v>
      </c>
      <c r="E340" s="39">
        <v>69370</v>
      </c>
      <c r="F340" s="118" t="str">
        <f t="shared" si="5"/>
        <v>69</v>
      </c>
      <c r="G340" s="30" t="s">
        <v>1037</v>
      </c>
      <c r="H340" s="31" t="s">
        <v>44</v>
      </c>
      <c r="I340" s="37" t="s">
        <v>1646</v>
      </c>
      <c r="J340" s="17"/>
      <c r="K340" s="21"/>
      <c r="L340" s="113" t="str">
        <f>IF(_xlfn.MAXIFS(Meetings!$O:$O,Meetings!$D:$D,$A340)&gt;DATE(1900,1,0),_xlfn.MAXIFS(Meetings!$O:$O,Meetings!$D:$D,$A340),"pas rencontré")</f>
        <v>pas rencontré</v>
      </c>
    </row>
    <row r="341" spans="1:12" s="11" customFormat="1" x14ac:dyDescent="0.35">
      <c r="A341" s="31" t="s">
        <v>1247</v>
      </c>
      <c r="B341" s="31"/>
      <c r="C341" s="31"/>
      <c r="D341" s="31" t="s">
        <v>941</v>
      </c>
      <c r="E341" s="39">
        <v>69380</v>
      </c>
      <c r="F341" s="118" t="str">
        <f t="shared" si="5"/>
        <v>69</v>
      </c>
      <c r="G341" s="30" t="s">
        <v>1038</v>
      </c>
      <c r="H341" s="31" t="s">
        <v>44</v>
      </c>
      <c r="I341" s="37" t="s">
        <v>1647</v>
      </c>
      <c r="J341" s="17" t="s">
        <v>1439</v>
      </c>
      <c r="K341" s="21" t="s">
        <v>1158</v>
      </c>
      <c r="L341" s="113" t="str">
        <f>IF(_xlfn.MAXIFS(Meetings!$O:$O,Meetings!$D:$D,$A341)&gt;DATE(1900,1,0),_xlfn.MAXIFS(Meetings!$O:$O,Meetings!$D:$D,$A341),"pas rencontré")</f>
        <v>pas rencontré</v>
      </c>
    </row>
    <row r="342" spans="1:12" s="11" customFormat="1" x14ac:dyDescent="0.35">
      <c r="A342" s="31" t="s">
        <v>700</v>
      </c>
      <c r="B342" s="31"/>
      <c r="C342" s="31"/>
      <c r="D342" s="31" t="s">
        <v>942</v>
      </c>
      <c r="E342" s="39">
        <v>69380</v>
      </c>
      <c r="F342" s="118" t="str">
        <f t="shared" si="5"/>
        <v>69</v>
      </c>
      <c r="G342" s="30" t="s">
        <v>1039</v>
      </c>
      <c r="H342" s="31" t="s">
        <v>44</v>
      </c>
      <c r="I342" s="37" t="s">
        <v>1648</v>
      </c>
      <c r="J342" s="17"/>
      <c r="K342" s="21"/>
      <c r="L342" s="113" t="str">
        <f>IF(_xlfn.MAXIFS(Meetings!$O:$O,Meetings!$D:$D,$A342)&gt;DATE(1900,1,0),_xlfn.MAXIFS(Meetings!$O:$O,Meetings!$D:$D,$A342),"pas rencontré")</f>
        <v>pas rencontré</v>
      </c>
    </row>
    <row r="343" spans="1:12" s="11" customFormat="1" x14ac:dyDescent="0.35">
      <c r="A343" s="31" t="s">
        <v>701</v>
      </c>
      <c r="B343" s="31"/>
      <c r="C343" s="31"/>
      <c r="D343" s="31" t="s">
        <v>943</v>
      </c>
      <c r="E343" s="39">
        <v>69380</v>
      </c>
      <c r="F343" s="118" t="str">
        <f t="shared" si="5"/>
        <v>69</v>
      </c>
      <c r="G343" s="30" t="s">
        <v>1040</v>
      </c>
      <c r="H343" s="31" t="s">
        <v>44</v>
      </c>
      <c r="I343" s="37" t="s">
        <v>1649</v>
      </c>
      <c r="J343" s="17"/>
      <c r="K343" s="21"/>
      <c r="L343" s="113" t="str">
        <f>IF(_xlfn.MAXIFS(Meetings!$O:$O,Meetings!$D:$D,$A343)&gt;DATE(1900,1,0),_xlfn.MAXIFS(Meetings!$O:$O,Meetings!$D:$D,$A343),"pas rencontré")</f>
        <v>pas rencontré</v>
      </c>
    </row>
    <row r="344" spans="1:12" s="11" customFormat="1" x14ac:dyDescent="0.35">
      <c r="A344" s="31" t="s">
        <v>702</v>
      </c>
      <c r="B344" s="31"/>
      <c r="C344" s="31"/>
      <c r="D344" s="31" t="s">
        <v>944</v>
      </c>
      <c r="E344" s="39">
        <v>69380</v>
      </c>
      <c r="F344" s="118" t="str">
        <f t="shared" si="5"/>
        <v>69</v>
      </c>
      <c r="G344" s="30" t="s">
        <v>1039</v>
      </c>
      <c r="H344" s="31" t="s">
        <v>44</v>
      </c>
      <c r="I344" s="37" t="s">
        <v>1650</v>
      </c>
      <c r="J344" s="17"/>
      <c r="K344" s="21"/>
      <c r="L344" s="113" t="str">
        <f>IF(_xlfn.MAXIFS(Meetings!$O:$O,Meetings!$D:$D,$A344)&gt;DATE(1900,1,0),_xlfn.MAXIFS(Meetings!$O:$O,Meetings!$D:$D,$A344),"pas rencontré")</f>
        <v>pas rencontré</v>
      </c>
    </row>
    <row r="345" spans="1:12" s="11" customFormat="1" x14ac:dyDescent="0.35">
      <c r="A345" s="31" t="s">
        <v>703</v>
      </c>
      <c r="B345" s="31"/>
      <c r="C345" s="31"/>
      <c r="D345" s="31" t="s">
        <v>945</v>
      </c>
      <c r="E345" s="39">
        <v>69380</v>
      </c>
      <c r="F345" s="118" t="str">
        <f t="shared" si="5"/>
        <v>69</v>
      </c>
      <c r="G345" s="30" t="s">
        <v>1039</v>
      </c>
      <c r="H345" s="31" t="s">
        <v>44</v>
      </c>
      <c r="I345" s="37" t="s">
        <v>1651</v>
      </c>
      <c r="J345" s="17"/>
      <c r="K345" s="21"/>
      <c r="L345" s="113" t="str">
        <f>IF(_xlfn.MAXIFS(Meetings!$O:$O,Meetings!$D:$D,$A345)&gt;DATE(1900,1,0),_xlfn.MAXIFS(Meetings!$O:$O,Meetings!$D:$D,$A345),"pas rencontré")</f>
        <v>pas rencontré</v>
      </c>
    </row>
    <row r="346" spans="1:12" s="11" customFormat="1" x14ac:dyDescent="0.35">
      <c r="A346" s="31" t="s">
        <v>704</v>
      </c>
      <c r="B346" s="31"/>
      <c r="C346" s="31"/>
      <c r="D346" s="31" t="s">
        <v>946</v>
      </c>
      <c r="E346" s="39">
        <v>69390</v>
      </c>
      <c r="F346" s="118" t="str">
        <f t="shared" si="5"/>
        <v>69</v>
      </c>
      <c r="G346" s="30" t="s">
        <v>1041</v>
      </c>
      <c r="H346" s="31" t="s">
        <v>44</v>
      </c>
      <c r="I346" s="37" t="s">
        <v>1652</v>
      </c>
      <c r="J346" s="17"/>
      <c r="K346" s="21" t="s">
        <v>1159</v>
      </c>
      <c r="L346" s="113" t="str">
        <f>IF(_xlfn.MAXIFS(Meetings!$O:$O,Meetings!$D:$D,$A346)&gt;DATE(1900,1,0),_xlfn.MAXIFS(Meetings!$O:$O,Meetings!$D:$D,$A346),"pas rencontré")</f>
        <v>pas rencontré</v>
      </c>
    </row>
    <row r="347" spans="1:12" s="11" customFormat="1" x14ac:dyDescent="0.35">
      <c r="A347" s="31" t="s">
        <v>705</v>
      </c>
      <c r="B347" s="31"/>
      <c r="C347" s="31"/>
      <c r="D347" s="31" t="s">
        <v>947</v>
      </c>
      <c r="E347" s="39">
        <v>69400</v>
      </c>
      <c r="F347" s="118" t="str">
        <f t="shared" si="5"/>
        <v>69</v>
      </c>
      <c r="G347" s="30" t="s">
        <v>1042</v>
      </c>
      <c r="H347" s="31" t="s">
        <v>44</v>
      </c>
      <c r="I347" s="37" t="s">
        <v>1653</v>
      </c>
      <c r="J347" s="17"/>
      <c r="K347" s="21"/>
      <c r="L347" s="113" t="str">
        <f>IF(_xlfn.MAXIFS(Meetings!$O:$O,Meetings!$D:$D,$A347)&gt;DATE(1900,1,0),_xlfn.MAXIFS(Meetings!$O:$O,Meetings!$D:$D,$A347),"pas rencontré")</f>
        <v>pas rencontré</v>
      </c>
    </row>
    <row r="348" spans="1:12" s="11" customFormat="1" x14ac:dyDescent="0.35">
      <c r="A348" s="31" t="s">
        <v>706</v>
      </c>
      <c r="B348" s="31"/>
      <c r="C348" s="31"/>
      <c r="D348" s="31" t="s">
        <v>948</v>
      </c>
      <c r="E348" s="39">
        <v>69400</v>
      </c>
      <c r="F348" s="118" t="str">
        <f t="shared" si="5"/>
        <v>69</v>
      </c>
      <c r="G348" s="30" t="s">
        <v>1042</v>
      </c>
      <c r="H348" s="31" t="s">
        <v>44</v>
      </c>
      <c r="I348" s="37" t="s">
        <v>1654</v>
      </c>
      <c r="J348" s="17"/>
      <c r="K348" s="21"/>
      <c r="L348" s="113" t="str">
        <f>IF(_xlfn.MAXIFS(Meetings!$O:$O,Meetings!$D:$D,$A348)&gt;DATE(1900,1,0),_xlfn.MAXIFS(Meetings!$O:$O,Meetings!$D:$D,$A348),"pas rencontré")</f>
        <v>pas rencontré</v>
      </c>
    </row>
    <row r="349" spans="1:12" s="11" customFormat="1" x14ac:dyDescent="0.35">
      <c r="A349" s="31" t="s">
        <v>707</v>
      </c>
      <c r="B349" s="31"/>
      <c r="C349" s="31"/>
      <c r="D349" s="31" t="s">
        <v>949</v>
      </c>
      <c r="E349" s="39">
        <v>69400</v>
      </c>
      <c r="F349" s="118" t="str">
        <f t="shared" si="5"/>
        <v>69</v>
      </c>
      <c r="G349" s="30" t="s">
        <v>1042</v>
      </c>
      <c r="H349" s="31" t="s">
        <v>44</v>
      </c>
      <c r="I349" s="37" t="s">
        <v>1655</v>
      </c>
      <c r="J349" s="17"/>
      <c r="K349" s="21"/>
      <c r="L349" s="113" t="str">
        <f>IF(_xlfn.MAXIFS(Meetings!$O:$O,Meetings!$D:$D,$A349)&gt;DATE(1900,1,0),_xlfn.MAXIFS(Meetings!$O:$O,Meetings!$D:$D,$A349),"pas rencontré")</f>
        <v>pas rencontré</v>
      </c>
    </row>
    <row r="350" spans="1:12" s="11" customFormat="1" x14ac:dyDescent="0.35">
      <c r="A350" s="31" t="s">
        <v>708</v>
      </c>
      <c r="B350" s="31"/>
      <c r="C350" s="31"/>
      <c r="D350" s="31" t="s">
        <v>950</v>
      </c>
      <c r="E350" s="39">
        <v>69400</v>
      </c>
      <c r="F350" s="118" t="str">
        <f t="shared" si="5"/>
        <v>69</v>
      </c>
      <c r="G350" s="30" t="s">
        <v>1042</v>
      </c>
      <c r="H350" s="31" t="s">
        <v>44</v>
      </c>
      <c r="I350" s="37" t="s">
        <v>1656</v>
      </c>
      <c r="J350" s="17"/>
      <c r="K350" s="21"/>
      <c r="L350" s="113" t="str">
        <f>IF(_xlfn.MAXIFS(Meetings!$O:$O,Meetings!$D:$D,$A350)&gt;DATE(1900,1,0),_xlfn.MAXIFS(Meetings!$O:$O,Meetings!$D:$D,$A350),"pas rencontré")</f>
        <v>pas rencontré</v>
      </c>
    </row>
    <row r="351" spans="1:12" s="11" customFormat="1" x14ac:dyDescent="0.35">
      <c r="A351" s="31" t="s">
        <v>709</v>
      </c>
      <c r="B351" s="31"/>
      <c r="C351" s="31"/>
      <c r="D351" s="31" t="s">
        <v>951</v>
      </c>
      <c r="E351" s="39">
        <v>69400</v>
      </c>
      <c r="F351" s="118" t="str">
        <f t="shared" si="5"/>
        <v>69</v>
      </c>
      <c r="G351" s="30" t="s">
        <v>1042</v>
      </c>
      <c r="H351" s="31" t="s">
        <v>44</v>
      </c>
      <c r="I351" s="37" t="s">
        <v>1657</v>
      </c>
      <c r="J351" s="17"/>
      <c r="K351" s="21"/>
      <c r="L351" s="113" t="str">
        <f>IF(_xlfn.MAXIFS(Meetings!$O:$O,Meetings!$D:$D,$A351)&gt;DATE(1900,1,0),_xlfn.MAXIFS(Meetings!$O:$O,Meetings!$D:$D,$A351),"pas rencontré")</f>
        <v>pas rencontré</v>
      </c>
    </row>
    <row r="352" spans="1:12" s="11" customFormat="1" x14ac:dyDescent="0.35">
      <c r="A352" s="31" t="s">
        <v>710</v>
      </c>
      <c r="B352" s="31"/>
      <c r="C352" s="31"/>
      <c r="D352" s="31" t="s">
        <v>952</v>
      </c>
      <c r="E352" s="39">
        <v>69400</v>
      </c>
      <c r="F352" s="118" t="str">
        <f t="shared" si="5"/>
        <v>69</v>
      </c>
      <c r="G352" s="30" t="s">
        <v>1042</v>
      </c>
      <c r="H352" s="31" t="s">
        <v>44</v>
      </c>
      <c r="I352" s="37" t="s">
        <v>1658</v>
      </c>
      <c r="J352" s="17"/>
      <c r="K352" s="21"/>
      <c r="L352" s="113" t="str">
        <f>IF(_xlfn.MAXIFS(Meetings!$O:$O,Meetings!$D:$D,$A352)&gt;DATE(1900,1,0),_xlfn.MAXIFS(Meetings!$O:$O,Meetings!$D:$D,$A352),"pas rencontré")</f>
        <v>pas rencontré</v>
      </c>
    </row>
    <row r="353" spans="1:12" s="11" customFormat="1" x14ac:dyDescent="0.35">
      <c r="A353" s="31" t="s">
        <v>1248</v>
      </c>
      <c r="B353" s="31"/>
      <c r="C353" s="31"/>
      <c r="D353" s="31" t="s">
        <v>953</v>
      </c>
      <c r="E353" s="39">
        <v>69410</v>
      </c>
      <c r="F353" s="118" t="str">
        <f t="shared" si="5"/>
        <v>69</v>
      </c>
      <c r="G353" s="30" t="s">
        <v>1043</v>
      </c>
      <c r="H353" s="31" t="s">
        <v>44</v>
      </c>
      <c r="I353" s="37" t="s">
        <v>1160</v>
      </c>
      <c r="J353" s="17"/>
      <c r="K353" s="21"/>
      <c r="L353" s="113">
        <f>IF(_xlfn.MAXIFS(Meetings!$O:$O,Meetings!$D:$D,$A353)&gt;DATE(1900,1,0),_xlfn.MAXIFS(Meetings!$O:$O,Meetings!$D:$D,$A353),"pas rencontré")</f>
        <v>43101</v>
      </c>
    </row>
    <row r="354" spans="1:12" s="11" customFormat="1" x14ac:dyDescent="0.35">
      <c r="A354" s="31" t="s">
        <v>711</v>
      </c>
      <c r="B354" s="31"/>
      <c r="C354" s="31"/>
      <c r="D354" s="31" t="s">
        <v>954</v>
      </c>
      <c r="E354" s="39">
        <v>69430</v>
      </c>
      <c r="F354" s="118" t="str">
        <f t="shared" si="5"/>
        <v>69</v>
      </c>
      <c r="G354" s="30" t="s">
        <v>1044</v>
      </c>
      <c r="H354" s="31" t="s">
        <v>44</v>
      </c>
      <c r="I354" s="37" t="s">
        <v>1659</v>
      </c>
      <c r="J354" s="17"/>
      <c r="K354" s="21"/>
      <c r="L354" s="113" t="str">
        <f>IF(_xlfn.MAXIFS(Meetings!$O:$O,Meetings!$D:$D,$A354)&gt;DATE(1900,1,0),_xlfn.MAXIFS(Meetings!$O:$O,Meetings!$D:$D,$A354),"pas rencontré")</f>
        <v>pas rencontré</v>
      </c>
    </row>
    <row r="355" spans="1:12" s="11" customFormat="1" x14ac:dyDescent="0.35">
      <c r="A355" s="31" t="s">
        <v>712</v>
      </c>
      <c r="B355" s="31"/>
      <c r="C355" s="31"/>
      <c r="D355" s="31" t="s">
        <v>955</v>
      </c>
      <c r="E355" s="39">
        <v>69440</v>
      </c>
      <c r="F355" s="118" t="str">
        <f t="shared" si="5"/>
        <v>69</v>
      </c>
      <c r="G355" s="30" t="s">
        <v>1045</v>
      </c>
      <c r="H355" s="31" t="s">
        <v>44</v>
      </c>
      <c r="I355" s="37" t="s">
        <v>1660</v>
      </c>
      <c r="J355" s="17"/>
      <c r="K355" s="21"/>
      <c r="L355" s="113" t="str">
        <f>IF(_xlfn.MAXIFS(Meetings!$O:$O,Meetings!$D:$D,$A355)&gt;DATE(1900,1,0),_xlfn.MAXIFS(Meetings!$O:$O,Meetings!$D:$D,$A355),"pas rencontré")</f>
        <v>pas rencontré</v>
      </c>
    </row>
    <row r="356" spans="1:12" s="11" customFormat="1" x14ac:dyDescent="0.35">
      <c r="A356" s="31" t="s">
        <v>713</v>
      </c>
      <c r="B356" s="31"/>
      <c r="C356" s="31"/>
      <c r="D356" s="31" t="s">
        <v>956</v>
      </c>
      <c r="E356" s="39">
        <v>69440</v>
      </c>
      <c r="F356" s="118" t="str">
        <f t="shared" si="5"/>
        <v>69</v>
      </c>
      <c r="G356" s="30" t="s">
        <v>1045</v>
      </c>
      <c r="H356" s="31" t="s">
        <v>44</v>
      </c>
      <c r="I356" s="37" t="s">
        <v>1661</v>
      </c>
      <c r="J356" s="17"/>
      <c r="K356" s="21" t="s">
        <v>1161</v>
      </c>
      <c r="L356" s="113" t="str">
        <f>IF(_xlfn.MAXIFS(Meetings!$O:$O,Meetings!$D:$D,$A356)&gt;DATE(1900,1,0),_xlfn.MAXIFS(Meetings!$O:$O,Meetings!$D:$D,$A356),"pas rencontré")</f>
        <v>pas rencontré</v>
      </c>
    </row>
    <row r="357" spans="1:12" s="11" customFormat="1" x14ac:dyDescent="0.35">
      <c r="A357" s="31" t="s">
        <v>714</v>
      </c>
      <c r="B357" s="31"/>
      <c r="C357" s="31"/>
      <c r="D357" s="31" t="s">
        <v>914</v>
      </c>
      <c r="E357" s="39">
        <v>69450</v>
      </c>
      <c r="F357" s="118" t="str">
        <f t="shared" si="5"/>
        <v>69</v>
      </c>
      <c r="G357" s="30" t="s">
        <v>1046</v>
      </c>
      <c r="H357" s="31" t="s">
        <v>44</v>
      </c>
      <c r="I357" s="37" t="s">
        <v>1662</v>
      </c>
      <c r="J357" s="17"/>
      <c r="K357" s="21"/>
      <c r="L357" s="113" t="str">
        <f>IF(_xlfn.MAXIFS(Meetings!$O:$O,Meetings!$D:$D,$A357)&gt;DATE(1900,1,0),_xlfn.MAXIFS(Meetings!$O:$O,Meetings!$D:$D,$A357),"pas rencontré")</f>
        <v>pas rencontré</v>
      </c>
    </row>
    <row r="358" spans="1:12" s="11" customFormat="1" x14ac:dyDescent="0.35">
      <c r="A358" s="31" t="s">
        <v>715</v>
      </c>
      <c r="B358" s="31"/>
      <c r="C358" s="31"/>
      <c r="D358" s="31" t="s">
        <v>957</v>
      </c>
      <c r="E358" s="39">
        <v>69460</v>
      </c>
      <c r="F358" s="118" t="str">
        <f t="shared" si="5"/>
        <v>69</v>
      </c>
      <c r="G358" s="30" t="s">
        <v>1047</v>
      </c>
      <c r="H358" s="31" t="s">
        <v>44</v>
      </c>
      <c r="I358" s="37" t="s">
        <v>1663</v>
      </c>
      <c r="J358" s="17"/>
      <c r="K358" s="21"/>
      <c r="L358" s="113" t="str">
        <f>IF(_xlfn.MAXIFS(Meetings!$O:$O,Meetings!$D:$D,$A358)&gt;DATE(1900,1,0),_xlfn.MAXIFS(Meetings!$O:$O,Meetings!$D:$D,$A358),"pas rencontré")</f>
        <v>pas rencontré</v>
      </c>
    </row>
    <row r="359" spans="1:12" s="11" customFormat="1" x14ac:dyDescent="0.35">
      <c r="A359" s="31" t="s">
        <v>657</v>
      </c>
      <c r="B359" s="31"/>
      <c r="C359" s="31"/>
      <c r="D359" s="31" t="s">
        <v>958</v>
      </c>
      <c r="E359" s="39">
        <v>69470</v>
      </c>
      <c r="F359" s="118" t="str">
        <f t="shared" si="5"/>
        <v>69</v>
      </c>
      <c r="G359" s="30" t="s">
        <v>1048</v>
      </c>
      <c r="H359" s="31" t="s">
        <v>44</v>
      </c>
      <c r="I359" s="37" t="s">
        <v>1664</v>
      </c>
      <c r="J359" s="17"/>
      <c r="K359" s="21"/>
      <c r="L359" s="113" t="str">
        <f>IF(_xlfn.MAXIFS(Meetings!$O:$O,Meetings!$D:$D,$A359)&gt;DATE(1900,1,0),_xlfn.MAXIFS(Meetings!$O:$O,Meetings!$D:$D,$A359),"pas rencontré")</f>
        <v>pas rencontré</v>
      </c>
    </row>
    <row r="360" spans="1:12" s="11" customFormat="1" x14ac:dyDescent="0.35">
      <c r="A360" s="31" t="s">
        <v>716</v>
      </c>
      <c r="B360" s="31"/>
      <c r="C360" s="31"/>
      <c r="D360" s="31" t="s">
        <v>959</v>
      </c>
      <c r="E360" s="39">
        <v>69480</v>
      </c>
      <c r="F360" s="118" t="str">
        <f t="shared" si="5"/>
        <v>69</v>
      </c>
      <c r="G360" s="30" t="s">
        <v>1049</v>
      </c>
      <c r="H360" s="31" t="s">
        <v>44</v>
      </c>
      <c r="I360" s="37" t="s">
        <v>1665</v>
      </c>
      <c r="J360" s="17"/>
      <c r="K360" s="21"/>
      <c r="L360" s="113" t="str">
        <f>IF(_xlfn.MAXIFS(Meetings!$O:$O,Meetings!$D:$D,$A360)&gt;DATE(1900,1,0),_xlfn.MAXIFS(Meetings!$O:$O,Meetings!$D:$D,$A360),"pas rencontré")</f>
        <v>pas rencontré</v>
      </c>
    </row>
    <row r="361" spans="1:12" s="11" customFormat="1" x14ac:dyDescent="0.35">
      <c r="A361" s="31" t="s">
        <v>716</v>
      </c>
      <c r="B361" s="31"/>
      <c r="C361" s="31"/>
      <c r="D361" s="31" t="s">
        <v>960</v>
      </c>
      <c r="E361" s="39">
        <v>69480</v>
      </c>
      <c r="F361" s="118" t="str">
        <f t="shared" si="5"/>
        <v>69</v>
      </c>
      <c r="G361" s="30" t="s">
        <v>1049</v>
      </c>
      <c r="H361" s="31" t="s">
        <v>44</v>
      </c>
      <c r="I361" s="37" t="s">
        <v>1665</v>
      </c>
      <c r="J361" s="17"/>
      <c r="K361" s="21"/>
      <c r="L361" s="113" t="str">
        <f>IF(_xlfn.MAXIFS(Meetings!$O:$O,Meetings!$D:$D,$A361)&gt;DATE(1900,1,0),_xlfn.MAXIFS(Meetings!$O:$O,Meetings!$D:$D,$A361),"pas rencontré")</f>
        <v>pas rencontré</v>
      </c>
    </row>
    <row r="362" spans="1:12" s="11" customFormat="1" x14ac:dyDescent="0.35">
      <c r="A362" s="31" t="s">
        <v>717</v>
      </c>
      <c r="B362" s="31"/>
      <c r="C362" s="31"/>
      <c r="D362" s="31" t="s">
        <v>961</v>
      </c>
      <c r="E362" s="39">
        <v>69500</v>
      </c>
      <c r="F362" s="118" t="str">
        <f t="shared" si="5"/>
        <v>69</v>
      </c>
      <c r="G362" s="30" t="s">
        <v>1050</v>
      </c>
      <c r="H362" s="31" t="s">
        <v>44</v>
      </c>
      <c r="I362" s="37" t="s">
        <v>1666</v>
      </c>
      <c r="J362" s="17"/>
      <c r="K362" s="21"/>
      <c r="L362" s="113" t="str">
        <f>IF(_xlfn.MAXIFS(Meetings!$O:$O,Meetings!$D:$D,$A362)&gt;DATE(1900,1,0),_xlfn.MAXIFS(Meetings!$O:$O,Meetings!$D:$D,$A362),"pas rencontré")</f>
        <v>pas rencontré</v>
      </c>
    </row>
    <row r="363" spans="1:12" s="11" customFormat="1" x14ac:dyDescent="0.35">
      <c r="A363" s="31" t="s">
        <v>718</v>
      </c>
      <c r="B363" s="31"/>
      <c r="C363" s="31"/>
      <c r="D363" s="31" t="s">
        <v>962</v>
      </c>
      <c r="E363" s="39">
        <v>69500</v>
      </c>
      <c r="F363" s="118" t="str">
        <f t="shared" si="5"/>
        <v>69</v>
      </c>
      <c r="G363" s="30" t="s">
        <v>1050</v>
      </c>
      <c r="H363" s="31" t="s">
        <v>44</v>
      </c>
      <c r="I363" s="37" t="s">
        <v>1667</v>
      </c>
      <c r="J363" s="17"/>
      <c r="K363" s="21"/>
      <c r="L363" s="113" t="str">
        <f>IF(_xlfn.MAXIFS(Meetings!$O:$O,Meetings!$D:$D,$A363)&gt;DATE(1900,1,0),_xlfn.MAXIFS(Meetings!$O:$O,Meetings!$D:$D,$A363),"pas rencontré")</f>
        <v>pas rencontré</v>
      </c>
    </row>
    <row r="364" spans="1:12" s="11" customFormat="1" x14ac:dyDescent="0.35">
      <c r="A364" s="31" t="s">
        <v>1249</v>
      </c>
      <c r="B364" s="31" t="s">
        <v>757</v>
      </c>
      <c r="C364" s="31"/>
      <c r="D364" s="31" t="s">
        <v>963</v>
      </c>
      <c r="E364" s="39">
        <v>69500</v>
      </c>
      <c r="F364" s="118" t="str">
        <f t="shared" si="5"/>
        <v>69</v>
      </c>
      <c r="G364" s="30" t="s">
        <v>1050</v>
      </c>
      <c r="H364" s="31" t="s">
        <v>44</v>
      </c>
      <c r="I364" s="37" t="s">
        <v>1162</v>
      </c>
      <c r="J364" s="20" t="s">
        <v>1474</v>
      </c>
      <c r="K364" s="21" t="s">
        <v>1163</v>
      </c>
      <c r="L364" s="113" t="str">
        <f>IF(_xlfn.MAXIFS(Meetings!$O:$O,Meetings!$D:$D,$A364)&gt;DATE(1900,1,0),_xlfn.MAXIFS(Meetings!$O:$O,Meetings!$D:$D,$A364),"pas rencontré")</f>
        <v>pas rencontré</v>
      </c>
    </row>
    <row r="365" spans="1:12" s="11" customFormat="1" x14ac:dyDescent="0.35">
      <c r="A365" s="31" t="s">
        <v>719</v>
      </c>
      <c r="B365" s="31"/>
      <c r="C365" s="31"/>
      <c r="D365" s="31" t="s">
        <v>964</v>
      </c>
      <c r="E365" s="39">
        <v>69500</v>
      </c>
      <c r="F365" s="118" t="str">
        <f t="shared" si="5"/>
        <v>69</v>
      </c>
      <c r="G365" s="30" t="s">
        <v>1050</v>
      </c>
      <c r="H365" s="31" t="s">
        <v>44</v>
      </c>
      <c r="I365" s="37" t="s">
        <v>1668</v>
      </c>
      <c r="J365" s="17"/>
      <c r="K365" s="21"/>
      <c r="L365" s="113" t="str">
        <f>IF(_xlfn.MAXIFS(Meetings!$O:$O,Meetings!$D:$D,$A365)&gt;DATE(1900,1,0),_xlfn.MAXIFS(Meetings!$O:$O,Meetings!$D:$D,$A365),"pas rencontré")</f>
        <v>pas rencontré</v>
      </c>
    </row>
    <row r="366" spans="1:12" s="11" customFormat="1" x14ac:dyDescent="0.35">
      <c r="A366" s="31" t="s">
        <v>720</v>
      </c>
      <c r="B366" s="31" t="s">
        <v>1461</v>
      </c>
      <c r="C366" s="31"/>
      <c r="D366" s="31" t="s">
        <v>766</v>
      </c>
      <c r="E366" s="39">
        <v>69500</v>
      </c>
      <c r="F366" s="118" t="str">
        <f t="shared" si="5"/>
        <v>69</v>
      </c>
      <c r="G366" s="30" t="s">
        <v>1050</v>
      </c>
      <c r="H366" s="31" t="s">
        <v>44</v>
      </c>
      <c r="I366" s="37" t="s">
        <v>1164</v>
      </c>
      <c r="J366" s="20" t="s">
        <v>1475</v>
      </c>
      <c r="K366" s="21" t="s">
        <v>1165</v>
      </c>
      <c r="L366" s="113" t="str">
        <f>IF(_xlfn.MAXIFS(Meetings!$O:$O,Meetings!$D:$D,$A366)&gt;DATE(1900,1,0),_xlfn.MAXIFS(Meetings!$O:$O,Meetings!$D:$D,$A366),"pas rencontré")</f>
        <v>pas rencontré</v>
      </c>
    </row>
    <row r="367" spans="1:12" s="11" customFormat="1" x14ac:dyDescent="0.35">
      <c r="A367" s="31" t="s">
        <v>721</v>
      </c>
      <c r="B367" s="31"/>
      <c r="C367" s="31"/>
      <c r="D367" s="31" t="s">
        <v>965</v>
      </c>
      <c r="E367" s="39">
        <v>69510</v>
      </c>
      <c r="F367" s="118" t="str">
        <f t="shared" si="5"/>
        <v>69</v>
      </c>
      <c r="G367" s="30" t="s">
        <v>1051</v>
      </c>
      <c r="H367" s="31" t="s">
        <v>44</v>
      </c>
      <c r="I367" s="37" t="s">
        <v>1669</v>
      </c>
      <c r="J367" s="17"/>
      <c r="K367" s="21"/>
      <c r="L367" s="113" t="str">
        <f>IF(_xlfn.MAXIFS(Meetings!$O:$O,Meetings!$D:$D,$A367)&gt;DATE(1900,1,0),_xlfn.MAXIFS(Meetings!$O:$O,Meetings!$D:$D,$A367),"pas rencontré")</f>
        <v>pas rencontré</v>
      </c>
    </row>
    <row r="368" spans="1:12" s="11" customFormat="1" x14ac:dyDescent="0.35">
      <c r="A368" s="31" t="s">
        <v>722</v>
      </c>
      <c r="B368" s="31"/>
      <c r="C368" s="31" t="s">
        <v>966</v>
      </c>
      <c r="D368" s="31"/>
      <c r="E368" s="39">
        <v>69520</v>
      </c>
      <c r="F368" s="118" t="str">
        <f t="shared" si="5"/>
        <v>69</v>
      </c>
      <c r="G368" s="30" t="s">
        <v>1052</v>
      </c>
      <c r="H368" s="31" t="s">
        <v>44</v>
      </c>
      <c r="I368" s="37" t="s">
        <v>1670</v>
      </c>
      <c r="J368" s="17"/>
      <c r="K368" s="21"/>
      <c r="L368" s="113" t="str">
        <f>IF(_xlfn.MAXIFS(Meetings!$O:$O,Meetings!$D:$D,$A368)&gt;DATE(1900,1,0),_xlfn.MAXIFS(Meetings!$O:$O,Meetings!$D:$D,$A368),"pas rencontré")</f>
        <v>pas rencontré</v>
      </c>
    </row>
    <row r="369" spans="1:12" s="11" customFormat="1" x14ac:dyDescent="0.35">
      <c r="A369" s="31" t="s">
        <v>723</v>
      </c>
      <c r="B369" s="31"/>
      <c r="C369" s="31"/>
      <c r="D369" s="31" t="s">
        <v>967</v>
      </c>
      <c r="E369" s="39">
        <v>69530</v>
      </c>
      <c r="F369" s="118" t="str">
        <f t="shared" si="5"/>
        <v>69</v>
      </c>
      <c r="G369" s="30" t="s">
        <v>1053</v>
      </c>
      <c r="H369" s="31" t="s">
        <v>44</v>
      </c>
      <c r="I369" s="37" t="s">
        <v>1671</v>
      </c>
      <c r="J369" s="17"/>
      <c r="K369" s="21"/>
      <c r="L369" s="113" t="str">
        <f>IF(_xlfn.MAXIFS(Meetings!$O:$O,Meetings!$D:$D,$A369)&gt;DATE(1900,1,0),_xlfn.MAXIFS(Meetings!$O:$O,Meetings!$D:$D,$A369),"pas rencontré")</f>
        <v>pas rencontré</v>
      </c>
    </row>
    <row r="370" spans="1:12" s="11" customFormat="1" x14ac:dyDescent="0.35">
      <c r="A370" s="31" t="s">
        <v>713</v>
      </c>
      <c r="B370" s="31"/>
      <c r="C370" s="31"/>
      <c r="D370" s="31" t="s">
        <v>968</v>
      </c>
      <c r="E370" s="39">
        <v>69530</v>
      </c>
      <c r="F370" s="118" t="str">
        <f t="shared" si="5"/>
        <v>69</v>
      </c>
      <c r="G370" s="30" t="s">
        <v>1053</v>
      </c>
      <c r="H370" s="31" t="s">
        <v>44</v>
      </c>
      <c r="I370" s="37" t="s">
        <v>1672</v>
      </c>
      <c r="J370" s="17"/>
      <c r="K370" s="21"/>
      <c r="L370" s="113" t="str">
        <f>IF(_xlfn.MAXIFS(Meetings!$O:$O,Meetings!$D:$D,$A370)&gt;DATE(1900,1,0),_xlfn.MAXIFS(Meetings!$O:$O,Meetings!$D:$D,$A370),"pas rencontré")</f>
        <v>pas rencontré</v>
      </c>
    </row>
    <row r="371" spans="1:12" s="11" customFormat="1" x14ac:dyDescent="0.35">
      <c r="A371" s="31" t="s">
        <v>724</v>
      </c>
      <c r="B371" s="31"/>
      <c r="C371" s="31"/>
      <c r="D371" s="31" t="s">
        <v>969</v>
      </c>
      <c r="E371" s="39">
        <v>69540</v>
      </c>
      <c r="F371" s="118" t="str">
        <f t="shared" si="5"/>
        <v>69</v>
      </c>
      <c r="G371" s="30" t="s">
        <v>1054</v>
      </c>
      <c r="H371" s="31" t="s">
        <v>44</v>
      </c>
      <c r="I371" s="37" t="s">
        <v>1673</v>
      </c>
      <c r="J371" s="17"/>
      <c r="K371" s="21"/>
      <c r="L371" s="113" t="str">
        <f>IF(_xlfn.MAXIFS(Meetings!$O:$O,Meetings!$D:$D,$A371)&gt;DATE(1900,1,0),_xlfn.MAXIFS(Meetings!$O:$O,Meetings!$D:$D,$A371),"pas rencontré")</f>
        <v>pas rencontré</v>
      </c>
    </row>
    <row r="372" spans="1:12" s="11" customFormat="1" x14ac:dyDescent="0.35">
      <c r="A372" s="31" t="s">
        <v>725</v>
      </c>
      <c r="B372" s="31"/>
      <c r="C372" s="31"/>
      <c r="D372" s="31" t="s">
        <v>970</v>
      </c>
      <c r="E372" s="39">
        <v>69550</v>
      </c>
      <c r="F372" s="118" t="str">
        <f t="shared" si="5"/>
        <v>69</v>
      </c>
      <c r="G372" s="30" t="s">
        <v>1055</v>
      </c>
      <c r="H372" s="31" t="s">
        <v>44</v>
      </c>
      <c r="I372" s="37" t="s">
        <v>1674</v>
      </c>
      <c r="J372" s="17"/>
      <c r="K372" s="21" t="s">
        <v>1166</v>
      </c>
      <c r="L372" s="113" t="str">
        <f>IF(_xlfn.MAXIFS(Meetings!$O:$O,Meetings!$D:$D,$A372)&gt;DATE(1900,1,0),_xlfn.MAXIFS(Meetings!$O:$O,Meetings!$D:$D,$A372),"pas rencontré")</f>
        <v>pas rencontré</v>
      </c>
    </row>
    <row r="373" spans="1:12" s="11" customFormat="1" x14ac:dyDescent="0.35">
      <c r="A373" s="31" t="s">
        <v>141</v>
      </c>
      <c r="B373" s="31"/>
      <c r="C373" s="31"/>
      <c r="D373" s="31" t="s">
        <v>971</v>
      </c>
      <c r="E373" s="39">
        <v>69550</v>
      </c>
      <c r="F373" s="118" t="str">
        <f t="shared" si="5"/>
        <v>69</v>
      </c>
      <c r="G373" s="30" t="s">
        <v>1055</v>
      </c>
      <c r="H373" s="31" t="s">
        <v>44</v>
      </c>
      <c r="I373" s="37" t="s">
        <v>1675</v>
      </c>
      <c r="J373" s="17"/>
      <c r="K373" s="21"/>
      <c r="L373" s="113" t="str">
        <f>IF(_xlfn.MAXIFS(Meetings!$O:$O,Meetings!$D:$D,$A373)&gt;DATE(1900,1,0),_xlfn.MAXIFS(Meetings!$O:$O,Meetings!$D:$D,$A373),"pas rencontré")</f>
        <v>pas rencontré</v>
      </c>
    </row>
    <row r="374" spans="1:12" s="11" customFormat="1" x14ac:dyDescent="0.35">
      <c r="A374" s="31" t="s">
        <v>657</v>
      </c>
      <c r="B374" s="31"/>
      <c r="C374" s="31"/>
      <c r="D374" s="31" t="s">
        <v>972</v>
      </c>
      <c r="E374" s="39">
        <v>69550</v>
      </c>
      <c r="F374" s="118" t="str">
        <f t="shared" si="5"/>
        <v>69</v>
      </c>
      <c r="G374" s="30" t="s">
        <v>1055</v>
      </c>
      <c r="H374" s="31" t="s">
        <v>44</v>
      </c>
      <c r="I374" s="37" t="s">
        <v>1676</v>
      </c>
      <c r="J374" s="17"/>
      <c r="K374" s="21"/>
      <c r="L374" s="113" t="str">
        <f>IF(_xlfn.MAXIFS(Meetings!$O:$O,Meetings!$D:$D,$A374)&gt;DATE(1900,1,0),_xlfn.MAXIFS(Meetings!$O:$O,Meetings!$D:$D,$A374),"pas rencontré")</f>
        <v>pas rencontré</v>
      </c>
    </row>
    <row r="375" spans="1:12" s="11" customFormat="1" x14ac:dyDescent="0.35">
      <c r="A375" s="31" t="s">
        <v>726</v>
      </c>
      <c r="B375" s="31"/>
      <c r="C375" s="31"/>
      <c r="D375" s="31" t="s">
        <v>973</v>
      </c>
      <c r="E375" s="39">
        <v>69580</v>
      </c>
      <c r="F375" s="118" t="str">
        <f t="shared" si="5"/>
        <v>69</v>
      </c>
      <c r="G375" s="30" t="s">
        <v>1056</v>
      </c>
      <c r="H375" s="31" t="s">
        <v>44</v>
      </c>
      <c r="I375" s="37" t="s">
        <v>1677</v>
      </c>
      <c r="J375" s="17"/>
      <c r="K375" s="21" t="s">
        <v>1167</v>
      </c>
      <c r="L375" s="113" t="str">
        <f>IF(_xlfn.MAXIFS(Meetings!$O:$O,Meetings!$D:$D,$A375)&gt;DATE(1900,1,0),_xlfn.MAXIFS(Meetings!$O:$O,Meetings!$D:$D,$A375),"pas rencontré")</f>
        <v>pas rencontré</v>
      </c>
    </row>
    <row r="376" spans="1:12" s="11" customFormat="1" x14ac:dyDescent="0.35">
      <c r="A376" s="31" t="s">
        <v>1250</v>
      </c>
      <c r="B376" s="31" t="s">
        <v>756</v>
      </c>
      <c r="C376" s="31"/>
      <c r="D376" s="31" t="s">
        <v>974</v>
      </c>
      <c r="E376" s="39">
        <v>69580</v>
      </c>
      <c r="F376" s="118" t="str">
        <f t="shared" si="5"/>
        <v>69</v>
      </c>
      <c r="G376" s="30" t="s">
        <v>1057</v>
      </c>
      <c r="H376" s="31" t="s">
        <v>44</v>
      </c>
      <c r="I376" s="37" t="s">
        <v>1168</v>
      </c>
      <c r="J376" s="22" t="s">
        <v>1456</v>
      </c>
      <c r="K376" s="21" t="s">
        <v>1169</v>
      </c>
      <c r="L376" s="113" t="str">
        <f>IF(_xlfn.MAXIFS(Meetings!$O:$O,Meetings!$D:$D,$A376)&gt;DATE(1900,1,0),_xlfn.MAXIFS(Meetings!$O:$O,Meetings!$D:$D,$A376),"pas rencontré")</f>
        <v>pas rencontré</v>
      </c>
    </row>
    <row r="377" spans="1:12" s="11" customFormat="1" x14ac:dyDescent="0.35">
      <c r="A377" s="31" t="s">
        <v>727</v>
      </c>
      <c r="B377" s="31"/>
      <c r="C377" s="31"/>
      <c r="D377" s="31" t="s">
        <v>975</v>
      </c>
      <c r="E377" s="39">
        <v>69590</v>
      </c>
      <c r="F377" s="118" t="str">
        <f t="shared" si="5"/>
        <v>69</v>
      </c>
      <c r="G377" s="30" t="s">
        <v>1058</v>
      </c>
      <c r="H377" s="31" t="s">
        <v>44</v>
      </c>
      <c r="I377" s="37" t="s">
        <v>1678</v>
      </c>
      <c r="J377" s="17"/>
      <c r="K377" s="21"/>
      <c r="L377" s="113" t="str">
        <f>IF(_xlfn.MAXIFS(Meetings!$O:$O,Meetings!$D:$D,$A377)&gt;DATE(1900,1,0),_xlfn.MAXIFS(Meetings!$O:$O,Meetings!$D:$D,$A377),"pas rencontré")</f>
        <v>pas rencontré</v>
      </c>
    </row>
    <row r="378" spans="1:12" s="11" customFormat="1" x14ac:dyDescent="0.35">
      <c r="A378" s="31" t="s">
        <v>728</v>
      </c>
      <c r="B378" s="31"/>
      <c r="C378" s="31"/>
      <c r="D378" s="31" t="s">
        <v>976</v>
      </c>
      <c r="E378" s="39">
        <v>69600</v>
      </c>
      <c r="F378" s="118" t="str">
        <f t="shared" si="5"/>
        <v>69</v>
      </c>
      <c r="G378" s="30" t="s">
        <v>1059</v>
      </c>
      <c r="H378" s="31" t="s">
        <v>44</v>
      </c>
      <c r="I378" s="37" t="s">
        <v>1679</v>
      </c>
      <c r="J378" s="17"/>
      <c r="K378" s="21"/>
      <c r="L378" s="113" t="str">
        <f>IF(_xlfn.MAXIFS(Meetings!$O:$O,Meetings!$D:$D,$A378)&gt;DATE(1900,1,0),_xlfn.MAXIFS(Meetings!$O:$O,Meetings!$D:$D,$A378),"pas rencontré")</f>
        <v>pas rencontré</v>
      </c>
    </row>
    <row r="379" spans="1:12" s="11" customFormat="1" x14ac:dyDescent="0.35">
      <c r="A379" s="31" t="s">
        <v>609</v>
      </c>
      <c r="B379" s="31"/>
      <c r="C379" s="31"/>
      <c r="D379" s="31" t="s">
        <v>977</v>
      </c>
      <c r="E379" s="39">
        <v>69600</v>
      </c>
      <c r="F379" s="118" t="str">
        <f t="shared" si="5"/>
        <v>69</v>
      </c>
      <c r="G379" s="30" t="s">
        <v>1059</v>
      </c>
      <c r="H379" s="31" t="s">
        <v>44</v>
      </c>
      <c r="I379" s="37" t="s">
        <v>1680</v>
      </c>
      <c r="J379" s="17"/>
      <c r="K379" s="21"/>
      <c r="L379" s="113" t="str">
        <f>IF(_xlfn.MAXIFS(Meetings!$O:$O,Meetings!$D:$D,$A379)&gt;DATE(1900,1,0),_xlfn.MAXIFS(Meetings!$O:$O,Meetings!$D:$D,$A379),"pas rencontré")</f>
        <v>pas rencontré</v>
      </c>
    </row>
    <row r="380" spans="1:12" s="11" customFormat="1" x14ac:dyDescent="0.35">
      <c r="A380" s="31" t="s">
        <v>729</v>
      </c>
      <c r="B380" s="31"/>
      <c r="C380" s="31"/>
      <c r="D380" s="31" t="s">
        <v>978</v>
      </c>
      <c r="E380" s="39">
        <v>69600</v>
      </c>
      <c r="F380" s="118" t="str">
        <f t="shared" si="5"/>
        <v>69</v>
      </c>
      <c r="G380" s="30" t="s">
        <v>1059</v>
      </c>
      <c r="H380" s="31" t="s">
        <v>44</v>
      </c>
      <c r="I380" s="37" t="s">
        <v>1681</v>
      </c>
      <c r="J380" s="17"/>
      <c r="K380" s="21"/>
      <c r="L380" s="113" t="str">
        <f>IF(_xlfn.MAXIFS(Meetings!$O:$O,Meetings!$D:$D,$A380)&gt;DATE(1900,1,0),_xlfn.MAXIFS(Meetings!$O:$O,Meetings!$D:$D,$A380),"pas rencontré")</f>
        <v>pas rencontré</v>
      </c>
    </row>
    <row r="381" spans="1:12" s="11" customFormat="1" x14ac:dyDescent="0.35">
      <c r="A381" s="31" t="s">
        <v>730</v>
      </c>
      <c r="B381" s="31"/>
      <c r="C381" s="31"/>
      <c r="D381" s="31" t="s">
        <v>979</v>
      </c>
      <c r="E381" s="39">
        <v>69610</v>
      </c>
      <c r="F381" s="118" t="str">
        <f t="shared" si="5"/>
        <v>69</v>
      </c>
      <c r="G381" s="30" t="s">
        <v>1060</v>
      </c>
      <c r="H381" s="31" t="s">
        <v>44</v>
      </c>
      <c r="I381" s="37" t="s">
        <v>1682</v>
      </c>
      <c r="J381" s="17"/>
      <c r="K381" s="21"/>
      <c r="L381" s="113" t="str">
        <f>IF(_xlfn.MAXIFS(Meetings!$O:$O,Meetings!$D:$D,$A381)&gt;DATE(1900,1,0),_xlfn.MAXIFS(Meetings!$O:$O,Meetings!$D:$D,$A381),"pas rencontré")</f>
        <v>pas rencontré</v>
      </c>
    </row>
    <row r="382" spans="1:12" s="11" customFormat="1" x14ac:dyDescent="0.35">
      <c r="A382" s="31" t="s">
        <v>1480</v>
      </c>
      <c r="B382" s="31" t="s">
        <v>1461</v>
      </c>
      <c r="C382" s="31"/>
      <c r="D382" s="31" t="s">
        <v>980</v>
      </c>
      <c r="E382" s="39">
        <v>69620</v>
      </c>
      <c r="F382" s="118" t="str">
        <f t="shared" si="5"/>
        <v>69</v>
      </c>
      <c r="G382" s="30" t="s">
        <v>1026</v>
      </c>
      <c r="H382" s="31" t="s">
        <v>44</v>
      </c>
      <c r="I382" s="37" t="s">
        <v>1683</v>
      </c>
      <c r="J382" s="17"/>
      <c r="K382" s="21"/>
      <c r="L382" s="113" t="str">
        <f>IF(_xlfn.MAXIFS(Meetings!$O:$O,Meetings!$D:$D,$A382)&gt;DATE(1900,1,0),_xlfn.MAXIFS(Meetings!$O:$O,Meetings!$D:$D,$A382),"pas rencontré")</f>
        <v>pas rencontré</v>
      </c>
    </row>
    <row r="383" spans="1:12" s="11" customFormat="1" x14ac:dyDescent="0.35">
      <c r="A383" s="31" t="s">
        <v>731</v>
      </c>
      <c r="B383" s="31" t="s">
        <v>1461</v>
      </c>
      <c r="C383" s="31"/>
      <c r="D383" s="31" t="s">
        <v>981</v>
      </c>
      <c r="E383" s="39">
        <v>69620</v>
      </c>
      <c r="F383" s="118" t="str">
        <f t="shared" si="5"/>
        <v>69</v>
      </c>
      <c r="G383" s="30" t="s">
        <v>1061</v>
      </c>
      <c r="H383" s="31" t="s">
        <v>44</v>
      </c>
      <c r="I383" s="37" t="s">
        <v>1684</v>
      </c>
      <c r="J383" s="17"/>
      <c r="K383" s="21" t="s">
        <v>1170</v>
      </c>
      <c r="L383" s="113" t="str">
        <f>IF(_xlfn.MAXIFS(Meetings!$O:$O,Meetings!$D:$D,$A383)&gt;DATE(1900,1,0),_xlfn.MAXIFS(Meetings!$O:$O,Meetings!$D:$D,$A383),"pas rencontré")</f>
        <v>pas rencontré</v>
      </c>
    </row>
    <row r="384" spans="1:12" s="11" customFormat="1" x14ac:dyDescent="0.35">
      <c r="A384" s="31" t="s">
        <v>732</v>
      </c>
      <c r="B384" s="31"/>
      <c r="C384" s="31"/>
      <c r="D384" s="31" t="s">
        <v>982</v>
      </c>
      <c r="E384" s="39">
        <v>69630</v>
      </c>
      <c r="F384" s="118" t="str">
        <f t="shared" si="5"/>
        <v>69</v>
      </c>
      <c r="G384" s="30" t="s">
        <v>1062</v>
      </c>
      <c r="H384" s="31" t="s">
        <v>44</v>
      </c>
      <c r="I384" s="37" t="s">
        <v>1685</v>
      </c>
      <c r="J384" s="17"/>
      <c r="K384" s="21"/>
      <c r="L384" s="113" t="str">
        <f>IF(_xlfn.MAXIFS(Meetings!$O:$O,Meetings!$D:$D,$A384)&gt;DATE(1900,1,0),_xlfn.MAXIFS(Meetings!$O:$O,Meetings!$D:$D,$A384),"pas rencontré")</f>
        <v>pas rencontré</v>
      </c>
    </row>
    <row r="385" spans="1:12" s="11" customFormat="1" x14ac:dyDescent="0.35">
      <c r="A385" s="31" t="s">
        <v>733</v>
      </c>
      <c r="B385" s="31"/>
      <c r="C385" s="31"/>
      <c r="D385" s="31" t="s">
        <v>983</v>
      </c>
      <c r="E385" s="39">
        <v>69630</v>
      </c>
      <c r="F385" s="118" t="str">
        <f t="shared" ref="F385:F438" si="6">LEFT(E385,2)</f>
        <v>69</v>
      </c>
      <c r="G385" s="30" t="s">
        <v>1062</v>
      </c>
      <c r="H385" s="31" t="s">
        <v>44</v>
      </c>
      <c r="I385" s="37" t="s">
        <v>1686</v>
      </c>
      <c r="J385" s="17"/>
      <c r="K385" s="21"/>
      <c r="L385" s="113" t="str">
        <f>IF(_xlfn.MAXIFS(Meetings!$O:$O,Meetings!$D:$D,$A385)&gt;DATE(1900,1,0),_xlfn.MAXIFS(Meetings!$O:$O,Meetings!$D:$D,$A385),"pas rencontré")</f>
        <v>pas rencontré</v>
      </c>
    </row>
    <row r="386" spans="1:12" s="11" customFormat="1" x14ac:dyDescent="0.35">
      <c r="A386" s="31" t="s">
        <v>734</v>
      </c>
      <c r="B386" s="31"/>
      <c r="C386" s="31"/>
      <c r="D386" s="31" t="s">
        <v>984</v>
      </c>
      <c r="E386" s="39">
        <v>69650</v>
      </c>
      <c r="F386" s="118" t="str">
        <f t="shared" si="6"/>
        <v>69</v>
      </c>
      <c r="G386" s="30" t="s">
        <v>1063</v>
      </c>
      <c r="H386" s="31" t="s">
        <v>44</v>
      </c>
      <c r="I386" s="37" t="s">
        <v>1687</v>
      </c>
      <c r="J386" s="17"/>
      <c r="K386" s="21"/>
      <c r="L386" s="113" t="str">
        <f>IF(_xlfn.MAXIFS(Meetings!$O:$O,Meetings!$D:$D,$A386)&gt;DATE(1900,1,0),_xlfn.MAXIFS(Meetings!$O:$O,Meetings!$D:$D,$A386),"pas rencontré")</f>
        <v>pas rencontré</v>
      </c>
    </row>
    <row r="387" spans="1:12" s="11" customFormat="1" x14ac:dyDescent="0.35">
      <c r="A387" s="31" t="s">
        <v>735</v>
      </c>
      <c r="B387" s="31"/>
      <c r="C387" s="31"/>
      <c r="D387" s="31" t="s">
        <v>985</v>
      </c>
      <c r="E387" s="39">
        <v>69670</v>
      </c>
      <c r="F387" s="118" t="str">
        <f t="shared" si="6"/>
        <v>69</v>
      </c>
      <c r="G387" s="30" t="s">
        <v>1064</v>
      </c>
      <c r="H387" s="31" t="s">
        <v>44</v>
      </c>
      <c r="I387" s="37" t="s">
        <v>1688</v>
      </c>
      <c r="J387" s="17"/>
      <c r="K387" s="21"/>
      <c r="L387" s="113" t="str">
        <f>IF(_xlfn.MAXIFS(Meetings!$O:$O,Meetings!$D:$D,$A387)&gt;DATE(1900,1,0),_xlfn.MAXIFS(Meetings!$O:$O,Meetings!$D:$D,$A387),"pas rencontré")</f>
        <v>pas rencontré</v>
      </c>
    </row>
    <row r="388" spans="1:12" s="11" customFormat="1" x14ac:dyDescent="0.35">
      <c r="A388" s="31" t="s">
        <v>1251</v>
      </c>
      <c r="B388" s="31"/>
      <c r="C388" s="31"/>
      <c r="D388" s="31" t="s">
        <v>986</v>
      </c>
      <c r="E388" s="39">
        <v>69690</v>
      </c>
      <c r="F388" s="118" t="str">
        <f t="shared" si="6"/>
        <v>69</v>
      </c>
      <c r="G388" s="30" t="s">
        <v>1065</v>
      </c>
      <c r="H388" s="31" t="s">
        <v>44</v>
      </c>
      <c r="I388" s="37" t="s">
        <v>1689</v>
      </c>
      <c r="J388" s="17"/>
      <c r="K388" s="21"/>
      <c r="L388" s="113" t="str">
        <f>IF(_xlfn.MAXIFS(Meetings!$O:$O,Meetings!$D:$D,$A388)&gt;DATE(1900,1,0),_xlfn.MAXIFS(Meetings!$O:$O,Meetings!$D:$D,$A388),"pas rencontré")</f>
        <v>pas rencontré</v>
      </c>
    </row>
    <row r="389" spans="1:12" s="11" customFormat="1" x14ac:dyDescent="0.35">
      <c r="A389" s="31" t="s">
        <v>736</v>
      </c>
      <c r="B389" s="31" t="s">
        <v>1</v>
      </c>
      <c r="C389" s="31"/>
      <c r="D389" s="31" t="s">
        <v>987</v>
      </c>
      <c r="E389" s="39">
        <v>69700</v>
      </c>
      <c r="F389" s="118" t="str">
        <f t="shared" si="6"/>
        <v>69</v>
      </c>
      <c r="G389" s="30" t="s">
        <v>1066</v>
      </c>
      <c r="H389" s="31" t="s">
        <v>44</v>
      </c>
      <c r="I389" s="37" t="s">
        <v>1690</v>
      </c>
      <c r="J389" s="17"/>
      <c r="K389" s="21"/>
      <c r="L389" s="113" t="str">
        <f>IF(_xlfn.MAXIFS(Meetings!$O:$O,Meetings!$D:$D,$A389)&gt;DATE(1900,1,0),_xlfn.MAXIFS(Meetings!$O:$O,Meetings!$D:$D,$A389),"pas rencontré")</f>
        <v>pas rencontré</v>
      </c>
    </row>
    <row r="390" spans="1:12" s="11" customFormat="1" x14ac:dyDescent="0.35">
      <c r="A390" s="31" t="s">
        <v>737</v>
      </c>
      <c r="B390" s="31"/>
      <c r="C390" s="31" t="s">
        <v>988</v>
      </c>
      <c r="D390" s="31"/>
      <c r="E390" s="39">
        <v>69700</v>
      </c>
      <c r="F390" s="118" t="str">
        <f t="shared" si="6"/>
        <v>69</v>
      </c>
      <c r="G390" s="30" t="s">
        <v>1066</v>
      </c>
      <c r="H390" s="31" t="s">
        <v>44</v>
      </c>
      <c r="I390" s="37" t="s">
        <v>1691</v>
      </c>
      <c r="J390" s="17"/>
      <c r="K390" s="21"/>
      <c r="L390" s="113" t="str">
        <f>IF(_xlfn.MAXIFS(Meetings!$O:$O,Meetings!$D:$D,$A390)&gt;DATE(1900,1,0),_xlfn.MAXIFS(Meetings!$O:$O,Meetings!$D:$D,$A390),"pas rencontré")</f>
        <v>pas rencontré</v>
      </c>
    </row>
    <row r="391" spans="1:12" s="11" customFormat="1" x14ac:dyDescent="0.35">
      <c r="A391" s="31" t="s">
        <v>650</v>
      </c>
      <c r="B391" s="31"/>
      <c r="C391" s="31" t="s">
        <v>989</v>
      </c>
      <c r="D391" s="31"/>
      <c r="E391" s="39">
        <v>69700</v>
      </c>
      <c r="F391" s="118" t="str">
        <f t="shared" si="6"/>
        <v>69</v>
      </c>
      <c r="G391" s="30" t="s">
        <v>1066</v>
      </c>
      <c r="H391" s="31" t="s">
        <v>44</v>
      </c>
      <c r="I391" s="37" t="s">
        <v>1692</v>
      </c>
      <c r="J391" s="17"/>
      <c r="K391" s="21"/>
      <c r="L391" s="113" t="str">
        <f>IF(_xlfn.MAXIFS(Meetings!$O:$O,Meetings!$D:$D,$A391)&gt;DATE(1900,1,0),_xlfn.MAXIFS(Meetings!$O:$O,Meetings!$D:$D,$A391),"pas rencontré")</f>
        <v>pas rencontré</v>
      </c>
    </row>
    <row r="392" spans="1:12" s="11" customFormat="1" x14ac:dyDescent="0.35">
      <c r="A392" s="31" t="s">
        <v>738</v>
      </c>
      <c r="B392" s="31"/>
      <c r="C392" s="31"/>
      <c r="D392" s="31" t="s">
        <v>990</v>
      </c>
      <c r="E392" s="39">
        <v>69720</v>
      </c>
      <c r="F392" s="118" t="str">
        <f t="shared" si="6"/>
        <v>69</v>
      </c>
      <c r="G392" s="30" t="s">
        <v>1067</v>
      </c>
      <c r="H392" s="31" t="s">
        <v>44</v>
      </c>
      <c r="I392" s="37" t="s">
        <v>1693</v>
      </c>
      <c r="J392" s="17"/>
      <c r="K392" s="21" t="s">
        <v>1171</v>
      </c>
      <c r="L392" s="113" t="str">
        <f>IF(_xlfn.MAXIFS(Meetings!$O:$O,Meetings!$D:$D,$A392)&gt;DATE(1900,1,0),_xlfn.MAXIFS(Meetings!$O:$O,Meetings!$D:$D,$A392),"pas rencontré")</f>
        <v>pas rencontré</v>
      </c>
    </row>
    <row r="393" spans="1:12" s="11" customFormat="1" x14ac:dyDescent="0.35">
      <c r="A393" s="31" t="s">
        <v>739</v>
      </c>
      <c r="B393" s="31"/>
      <c r="C393" s="31"/>
      <c r="D393" s="31" t="s">
        <v>991</v>
      </c>
      <c r="E393" s="39">
        <v>69720</v>
      </c>
      <c r="F393" s="118" t="str">
        <f t="shared" si="6"/>
        <v>69</v>
      </c>
      <c r="G393" s="30" t="s">
        <v>1068</v>
      </c>
      <c r="H393" s="31" t="s">
        <v>44</v>
      </c>
      <c r="I393" s="37" t="s">
        <v>1694</v>
      </c>
      <c r="J393" s="17"/>
      <c r="K393" s="21"/>
      <c r="L393" s="113" t="str">
        <f>IF(_xlfn.MAXIFS(Meetings!$O:$O,Meetings!$D:$D,$A393)&gt;DATE(1900,1,0),_xlfn.MAXIFS(Meetings!$O:$O,Meetings!$D:$D,$A393),"pas rencontré")</f>
        <v>pas rencontré</v>
      </c>
    </row>
    <row r="394" spans="1:12" s="11" customFormat="1" x14ac:dyDescent="0.35">
      <c r="A394" s="31" t="s">
        <v>740</v>
      </c>
      <c r="B394" s="31"/>
      <c r="C394" s="31"/>
      <c r="D394" s="31" t="s">
        <v>992</v>
      </c>
      <c r="E394" s="39">
        <v>69730</v>
      </c>
      <c r="F394" s="118" t="str">
        <f t="shared" si="6"/>
        <v>69</v>
      </c>
      <c r="G394" s="30" t="s">
        <v>1069</v>
      </c>
      <c r="H394" s="31" t="s">
        <v>44</v>
      </c>
      <c r="I394" s="37" t="s">
        <v>1695</v>
      </c>
      <c r="J394" s="17"/>
      <c r="K394" s="21" t="s">
        <v>1172</v>
      </c>
      <c r="L394" s="113" t="str">
        <f>IF(_xlfn.MAXIFS(Meetings!$O:$O,Meetings!$D:$D,$A394)&gt;DATE(1900,1,0),_xlfn.MAXIFS(Meetings!$O:$O,Meetings!$D:$D,$A394),"pas rencontré")</f>
        <v>pas rencontré</v>
      </c>
    </row>
    <row r="395" spans="1:12" s="11" customFormat="1" x14ac:dyDescent="0.35">
      <c r="A395" s="31" t="s">
        <v>741</v>
      </c>
      <c r="B395" s="31"/>
      <c r="C395" s="31"/>
      <c r="D395" s="31" t="s">
        <v>993</v>
      </c>
      <c r="E395" s="39">
        <v>69740</v>
      </c>
      <c r="F395" s="118" t="str">
        <f t="shared" si="6"/>
        <v>69</v>
      </c>
      <c r="G395" s="30" t="s">
        <v>1070</v>
      </c>
      <c r="H395" s="31" t="s">
        <v>44</v>
      </c>
      <c r="I395" s="37" t="s">
        <v>1696</v>
      </c>
      <c r="J395" s="17"/>
      <c r="K395" s="21"/>
      <c r="L395" s="113" t="str">
        <f>IF(_xlfn.MAXIFS(Meetings!$O:$O,Meetings!$D:$D,$A395)&gt;DATE(1900,1,0),_xlfn.MAXIFS(Meetings!$O:$O,Meetings!$D:$D,$A395),"pas rencontré")</f>
        <v>pas rencontré</v>
      </c>
    </row>
    <row r="396" spans="1:12" s="11" customFormat="1" x14ac:dyDescent="0.35">
      <c r="A396" s="31" t="s">
        <v>739</v>
      </c>
      <c r="B396" s="31"/>
      <c r="C396" s="31"/>
      <c r="D396" s="31" t="s">
        <v>994</v>
      </c>
      <c r="E396" s="39">
        <v>69780</v>
      </c>
      <c r="F396" s="118" t="str">
        <f t="shared" si="6"/>
        <v>69</v>
      </c>
      <c r="G396" s="30" t="s">
        <v>1071</v>
      </c>
      <c r="H396" s="31" t="s">
        <v>44</v>
      </c>
      <c r="I396" s="37" t="s">
        <v>1697</v>
      </c>
      <c r="J396" s="17"/>
      <c r="K396" s="21"/>
      <c r="L396" s="113" t="str">
        <f>IF(_xlfn.MAXIFS(Meetings!$O:$O,Meetings!$D:$D,$A396)&gt;DATE(1900,1,0),_xlfn.MAXIFS(Meetings!$O:$O,Meetings!$D:$D,$A396),"pas rencontré")</f>
        <v>pas rencontré</v>
      </c>
    </row>
    <row r="397" spans="1:12" s="11" customFormat="1" x14ac:dyDescent="0.35">
      <c r="A397" s="31" t="s">
        <v>742</v>
      </c>
      <c r="B397" s="31"/>
      <c r="C397" s="31"/>
      <c r="D397" s="31" t="s">
        <v>995</v>
      </c>
      <c r="E397" s="39">
        <v>69800</v>
      </c>
      <c r="F397" s="118" t="str">
        <f t="shared" si="6"/>
        <v>69</v>
      </c>
      <c r="G397" s="30" t="s">
        <v>1072</v>
      </c>
      <c r="H397" s="31" t="s">
        <v>44</v>
      </c>
      <c r="I397" s="37" t="s">
        <v>1698</v>
      </c>
      <c r="J397" s="17"/>
      <c r="K397" s="21"/>
      <c r="L397" s="113" t="str">
        <f>IF(_xlfn.MAXIFS(Meetings!$O:$O,Meetings!$D:$D,$A397)&gt;DATE(1900,1,0),_xlfn.MAXIFS(Meetings!$O:$O,Meetings!$D:$D,$A397),"pas rencontré")</f>
        <v>pas rencontré</v>
      </c>
    </row>
    <row r="398" spans="1:12" s="11" customFormat="1" x14ac:dyDescent="0.35">
      <c r="A398" s="31" t="s">
        <v>743</v>
      </c>
      <c r="B398" s="31"/>
      <c r="C398" s="31"/>
      <c r="D398" s="31" t="s">
        <v>996</v>
      </c>
      <c r="E398" s="39">
        <v>69800</v>
      </c>
      <c r="F398" s="118" t="str">
        <f t="shared" si="6"/>
        <v>69</v>
      </c>
      <c r="G398" s="30" t="s">
        <v>1072</v>
      </c>
      <c r="H398" s="31" t="s">
        <v>44</v>
      </c>
      <c r="I398" s="37" t="s">
        <v>1699</v>
      </c>
      <c r="J398" s="17"/>
      <c r="K398" s="21"/>
      <c r="L398" s="113" t="str">
        <f>IF(_xlfn.MAXIFS(Meetings!$O:$O,Meetings!$D:$D,$A398)&gt;DATE(1900,1,0),_xlfn.MAXIFS(Meetings!$O:$O,Meetings!$D:$D,$A398),"pas rencontré")</f>
        <v>pas rencontré</v>
      </c>
    </row>
    <row r="399" spans="1:12" s="11" customFormat="1" x14ac:dyDescent="0.35">
      <c r="A399" s="31" t="s">
        <v>744</v>
      </c>
      <c r="B399" s="31"/>
      <c r="C399" s="31"/>
      <c r="D399" s="31" t="s">
        <v>997</v>
      </c>
      <c r="E399" s="39">
        <v>69800</v>
      </c>
      <c r="F399" s="118" t="str">
        <f t="shared" si="6"/>
        <v>69</v>
      </c>
      <c r="G399" s="30" t="s">
        <v>1073</v>
      </c>
      <c r="H399" s="31" t="s">
        <v>44</v>
      </c>
      <c r="I399" s="37" t="s">
        <v>1700</v>
      </c>
      <c r="J399" s="17"/>
      <c r="K399" s="21"/>
      <c r="L399" s="113" t="str">
        <f>IF(_xlfn.MAXIFS(Meetings!$O:$O,Meetings!$D:$D,$A399)&gt;DATE(1900,1,0),_xlfn.MAXIFS(Meetings!$O:$O,Meetings!$D:$D,$A399),"pas rencontré")</f>
        <v>pas rencontré</v>
      </c>
    </row>
    <row r="400" spans="1:12" s="11" customFormat="1" x14ac:dyDescent="0.35">
      <c r="A400" s="31" t="s">
        <v>1252</v>
      </c>
      <c r="B400" s="31" t="s">
        <v>756</v>
      </c>
      <c r="C400" s="31"/>
      <c r="D400" s="31" t="s">
        <v>767</v>
      </c>
      <c r="E400" s="39">
        <v>69800</v>
      </c>
      <c r="F400" s="118" t="str">
        <f t="shared" si="6"/>
        <v>69</v>
      </c>
      <c r="G400" s="30" t="s">
        <v>1073</v>
      </c>
      <c r="H400" s="31" t="s">
        <v>44</v>
      </c>
      <c r="I400" s="37" t="s">
        <v>1173</v>
      </c>
      <c r="J400" s="22" t="s">
        <v>1457</v>
      </c>
      <c r="K400" s="21" t="s">
        <v>1174</v>
      </c>
      <c r="L400" s="113" t="str">
        <f>IF(_xlfn.MAXIFS(Meetings!$O:$O,Meetings!$D:$D,$A400)&gt;DATE(1900,1,0),_xlfn.MAXIFS(Meetings!$O:$O,Meetings!$D:$D,$A400),"pas rencontré")</f>
        <v>pas rencontré</v>
      </c>
    </row>
    <row r="401" spans="1:12" s="11" customFormat="1" x14ac:dyDescent="0.35">
      <c r="A401" s="31" t="s">
        <v>745</v>
      </c>
      <c r="B401" s="31"/>
      <c r="C401" s="31"/>
      <c r="D401" s="31" t="s">
        <v>998</v>
      </c>
      <c r="E401" s="39">
        <v>69800</v>
      </c>
      <c r="F401" s="118" t="str">
        <f t="shared" si="6"/>
        <v>69</v>
      </c>
      <c r="G401" s="30" t="s">
        <v>1072</v>
      </c>
      <c r="H401" s="31" t="s">
        <v>44</v>
      </c>
      <c r="I401" s="37" t="s">
        <v>1701</v>
      </c>
      <c r="J401" s="17"/>
      <c r="K401" s="21"/>
      <c r="L401" s="113" t="str">
        <f>IF(_xlfn.MAXIFS(Meetings!$O:$O,Meetings!$D:$D,$A401)&gt;DATE(1900,1,0),_xlfn.MAXIFS(Meetings!$O:$O,Meetings!$D:$D,$A401),"pas rencontré")</f>
        <v>pas rencontré</v>
      </c>
    </row>
    <row r="402" spans="1:12" s="11" customFormat="1" x14ac:dyDescent="0.35">
      <c r="A402" s="31" t="s">
        <v>746</v>
      </c>
      <c r="B402" s="31"/>
      <c r="C402" s="31"/>
      <c r="D402" s="31" t="s">
        <v>999</v>
      </c>
      <c r="E402" s="39">
        <v>69850</v>
      </c>
      <c r="F402" s="118" t="str">
        <f t="shared" si="6"/>
        <v>69</v>
      </c>
      <c r="G402" s="30" t="s">
        <v>1074</v>
      </c>
      <c r="H402" s="31" t="s">
        <v>44</v>
      </c>
      <c r="I402" s="37" t="s">
        <v>1702</v>
      </c>
      <c r="J402" s="17"/>
      <c r="K402" s="21" t="s">
        <v>1175</v>
      </c>
      <c r="L402" s="113" t="str">
        <f>IF(_xlfn.MAXIFS(Meetings!$O:$O,Meetings!$D:$D,$A402)&gt;DATE(1900,1,0),_xlfn.MAXIFS(Meetings!$O:$O,Meetings!$D:$D,$A402),"pas rencontré")</f>
        <v>pas rencontré</v>
      </c>
    </row>
    <row r="403" spans="1:12" s="11" customFormat="1" x14ac:dyDescent="0.35">
      <c r="A403" s="31" t="s">
        <v>747</v>
      </c>
      <c r="B403" s="31"/>
      <c r="C403" s="31"/>
      <c r="D403" s="31" t="s">
        <v>1000</v>
      </c>
      <c r="E403" s="39">
        <v>69850</v>
      </c>
      <c r="F403" s="118" t="str">
        <f t="shared" si="6"/>
        <v>69</v>
      </c>
      <c r="G403" s="30" t="s">
        <v>1074</v>
      </c>
      <c r="H403" s="31" t="s">
        <v>44</v>
      </c>
      <c r="I403" s="37" t="s">
        <v>1703</v>
      </c>
      <c r="J403" s="17"/>
      <c r="K403" s="21"/>
      <c r="L403" s="113" t="str">
        <f>IF(_xlfn.MAXIFS(Meetings!$O:$O,Meetings!$D:$D,$A403)&gt;DATE(1900,1,0),_xlfn.MAXIFS(Meetings!$O:$O,Meetings!$D:$D,$A403),"pas rencontré")</f>
        <v>pas rencontré</v>
      </c>
    </row>
    <row r="404" spans="1:12" s="11" customFormat="1" x14ac:dyDescent="0.35">
      <c r="A404" s="31" t="s">
        <v>748</v>
      </c>
      <c r="B404" s="31"/>
      <c r="C404" s="31"/>
      <c r="D404" s="31" t="s">
        <v>1001</v>
      </c>
      <c r="E404" s="39">
        <v>69870</v>
      </c>
      <c r="F404" s="118" t="str">
        <f t="shared" si="6"/>
        <v>69</v>
      </c>
      <c r="G404" s="30" t="s">
        <v>1075</v>
      </c>
      <c r="H404" s="31" t="s">
        <v>44</v>
      </c>
      <c r="I404" s="37" t="s">
        <v>1704</v>
      </c>
      <c r="J404" s="17"/>
      <c r="K404" s="21"/>
      <c r="L404" s="113" t="str">
        <f>IF(_xlfn.MAXIFS(Meetings!$O:$O,Meetings!$D:$D,$A404)&gt;DATE(1900,1,0),_xlfn.MAXIFS(Meetings!$O:$O,Meetings!$D:$D,$A404),"pas rencontré")</f>
        <v>pas rencontré</v>
      </c>
    </row>
    <row r="405" spans="1:12" s="11" customFormat="1" x14ac:dyDescent="0.35">
      <c r="A405" s="31" t="s">
        <v>749</v>
      </c>
      <c r="B405" s="31"/>
      <c r="C405" s="31"/>
      <c r="D405" s="31" t="s">
        <v>1479</v>
      </c>
      <c r="E405" s="39">
        <v>69890</v>
      </c>
      <c r="F405" s="118" t="str">
        <f t="shared" si="6"/>
        <v>69</v>
      </c>
      <c r="G405" s="30" t="s">
        <v>1076</v>
      </c>
      <c r="H405" s="31" t="s">
        <v>44</v>
      </c>
      <c r="I405" s="37" t="s">
        <v>1705</v>
      </c>
      <c r="J405" s="17"/>
      <c r="K405" s="21"/>
      <c r="L405" s="113" t="str">
        <f>IF(_xlfn.MAXIFS(Meetings!$O:$O,Meetings!$D:$D,$A405)&gt;DATE(1900,1,0),_xlfn.MAXIFS(Meetings!$O:$O,Meetings!$D:$D,$A405),"pas rencontré")</f>
        <v>pas rencontré</v>
      </c>
    </row>
    <row r="406" spans="1:12" s="11" customFormat="1" x14ac:dyDescent="0.35">
      <c r="A406" s="31" t="s">
        <v>750</v>
      </c>
      <c r="B406" s="31"/>
      <c r="C406" s="31"/>
      <c r="D406" s="31" t="s">
        <v>1002</v>
      </c>
      <c r="E406" s="39">
        <v>69890</v>
      </c>
      <c r="F406" s="118" t="str">
        <f t="shared" si="6"/>
        <v>69</v>
      </c>
      <c r="G406" s="30" t="s">
        <v>1076</v>
      </c>
      <c r="H406" s="31" t="s">
        <v>44</v>
      </c>
      <c r="I406" s="37" t="s">
        <v>1706</v>
      </c>
      <c r="J406" s="17"/>
      <c r="K406" s="21"/>
      <c r="L406" s="113" t="str">
        <f>IF(_xlfn.MAXIFS(Meetings!$O:$O,Meetings!$D:$D,$A406)&gt;DATE(1900,1,0),_xlfn.MAXIFS(Meetings!$O:$O,Meetings!$D:$D,$A406),"pas rencontré")</f>
        <v>pas rencontré</v>
      </c>
    </row>
    <row r="407" spans="1:12" s="11" customFormat="1" x14ac:dyDescent="0.35">
      <c r="A407" s="31" t="s">
        <v>751</v>
      </c>
      <c r="B407" s="31"/>
      <c r="C407" s="31"/>
      <c r="D407" s="31" t="s">
        <v>1003</v>
      </c>
      <c r="E407" s="39">
        <v>69910</v>
      </c>
      <c r="F407" s="118" t="str">
        <f t="shared" si="6"/>
        <v>69</v>
      </c>
      <c r="G407" s="30" t="s">
        <v>1077</v>
      </c>
      <c r="H407" s="31" t="s">
        <v>44</v>
      </c>
      <c r="I407" s="37" t="s">
        <v>1707</v>
      </c>
      <c r="J407" s="17"/>
      <c r="K407" s="21"/>
      <c r="L407" s="113" t="str">
        <f>IF(_xlfn.MAXIFS(Meetings!$O:$O,Meetings!$D:$D,$A407)&gt;DATE(1900,1,0),_xlfn.MAXIFS(Meetings!$O:$O,Meetings!$D:$D,$A407),"pas rencontré")</f>
        <v>pas rencontré</v>
      </c>
    </row>
    <row r="408" spans="1:12" s="11" customFormat="1" x14ac:dyDescent="0.35">
      <c r="A408" s="31" t="s">
        <v>145</v>
      </c>
      <c r="B408" s="31"/>
      <c r="C408" s="31"/>
      <c r="D408" s="31" t="s">
        <v>1004</v>
      </c>
      <c r="E408" s="39">
        <v>69930</v>
      </c>
      <c r="F408" s="118" t="str">
        <f t="shared" si="6"/>
        <v>69</v>
      </c>
      <c r="G408" s="30" t="s">
        <v>1078</v>
      </c>
      <c r="H408" s="31" t="s">
        <v>44</v>
      </c>
      <c r="I408" s="37" t="s">
        <v>1708</v>
      </c>
      <c r="J408" s="17"/>
      <c r="K408" s="21"/>
      <c r="L408" s="113" t="str">
        <f>IF(_xlfn.MAXIFS(Meetings!$O:$O,Meetings!$D:$D,$A408)&gt;DATE(1900,1,0),_xlfn.MAXIFS(Meetings!$O:$O,Meetings!$D:$D,$A408),"pas rencontré")</f>
        <v>pas rencontré</v>
      </c>
    </row>
    <row r="409" spans="1:12" s="11" customFormat="1" x14ac:dyDescent="0.35">
      <c r="A409" s="31" t="s">
        <v>1410</v>
      </c>
      <c r="B409" s="31" t="s">
        <v>1223</v>
      </c>
      <c r="C409" s="31"/>
      <c r="D409" s="31" t="s">
        <v>1005</v>
      </c>
      <c r="E409" s="39">
        <v>69970</v>
      </c>
      <c r="F409" s="118" t="str">
        <f t="shared" si="6"/>
        <v>69</v>
      </c>
      <c r="G409" s="30" t="s">
        <v>1079</v>
      </c>
      <c r="H409" s="31" t="s">
        <v>44</v>
      </c>
      <c r="I409" s="37" t="s">
        <v>1176</v>
      </c>
      <c r="J409" s="17" t="s">
        <v>1439</v>
      </c>
      <c r="K409" s="21"/>
      <c r="L409" s="113" t="str">
        <f>IF(_xlfn.MAXIFS(Meetings!$O:$O,Meetings!$D:$D,$A409)&gt;DATE(1900,1,0),_xlfn.MAXIFS(Meetings!$O:$O,Meetings!$D:$D,$A409),"pas rencontré")</f>
        <v>pas rencontré</v>
      </c>
    </row>
    <row r="410" spans="1:12" s="11" customFormat="1" x14ac:dyDescent="0.35">
      <c r="A410" s="31" t="s">
        <v>752</v>
      </c>
      <c r="B410" s="31"/>
      <c r="C410" s="31"/>
      <c r="D410" s="31" t="s">
        <v>1006</v>
      </c>
      <c r="E410" s="39">
        <v>69960</v>
      </c>
      <c r="F410" s="118" t="str">
        <f t="shared" si="6"/>
        <v>69</v>
      </c>
      <c r="G410" s="30" t="s">
        <v>1080</v>
      </c>
      <c r="H410" s="31" t="s">
        <v>44</v>
      </c>
      <c r="I410" s="37" t="s">
        <v>1709</v>
      </c>
      <c r="J410" s="17"/>
      <c r="K410" s="21"/>
      <c r="L410" s="113" t="str">
        <f>IF(_xlfn.MAXIFS(Meetings!$O:$O,Meetings!$D:$D,$A410)&gt;DATE(1900,1,0),_xlfn.MAXIFS(Meetings!$O:$O,Meetings!$D:$D,$A410),"pas rencontré")</f>
        <v>pas rencontré</v>
      </c>
    </row>
    <row r="411" spans="1:12" s="11" customFormat="1" x14ac:dyDescent="0.35">
      <c r="A411" s="31" t="s">
        <v>1177</v>
      </c>
      <c r="B411" s="31"/>
      <c r="C411" s="31"/>
      <c r="D411" s="31" t="s">
        <v>1192</v>
      </c>
      <c r="E411" s="37">
        <v>69002</v>
      </c>
      <c r="F411" s="118" t="str">
        <f t="shared" si="6"/>
        <v>69</v>
      </c>
      <c r="G411" s="30" t="s">
        <v>1007</v>
      </c>
      <c r="H411" s="31" t="s">
        <v>44</v>
      </c>
      <c r="I411" s="37" t="s">
        <v>1710</v>
      </c>
      <c r="J411" s="17"/>
      <c r="K411" s="18" t="s">
        <v>1196</v>
      </c>
      <c r="L411" s="113">
        <f>IF(_xlfn.MAXIFS(Meetings!$O:$O,Meetings!$D:$D,$A411)&gt;DATE(1900,1,0),_xlfn.MAXIFS(Meetings!$O:$O,Meetings!$D:$D,$A411),"pas rencontré")</f>
        <v>42607</v>
      </c>
    </row>
    <row r="412" spans="1:12" s="11" customFormat="1" x14ac:dyDescent="0.35">
      <c r="A412" s="31" t="s">
        <v>548</v>
      </c>
      <c r="B412" s="31"/>
      <c r="C412" s="31" t="s">
        <v>1184</v>
      </c>
      <c r="D412" s="31" t="s">
        <v>774</v>
      </c>
      <c r="E412" s="37">
        <v>69002</v>
      </c>
      <c r="F412" s="118" t="str">
        <f t="shared" si="6"/>
        <v>69</v>
      </c>
      <c r="G412" s="30" t="s">
        <v>1194</v>
      </c>
      <c r="H412" s="31" t="s">
        <v>44</v>
      </c>
      <c r="I412" s="37" t="s">
        <v>1711</v>
      </c>
      <c r="J412" s="17"/>
      <c r="K412" s="18"/>
      <c r="L412" s="113">
        <f>IF(_xlfn.MAXIFS(Meetings!$O:$O,Meetings!$D:$D,$A412)&gt;DATE(1900,1,0),_xlfn.MAXIFS(Meetings!$O:$O,Meetings!$D:$D,$A412),"pas rencontré")</f>
        <v>42810</v>
      </c>
    </row>
    <row r="413" spans="1:12" s="11" customFormat="1" x14ac:dyDescent="0.35">
      <c r="A413" s="31" t="s">
        <v>1178</v>
      </c>
      <c r="B413" s="31"/>
      <c r="C413" s="31"/>
      <c r="D413" s="31" t="s">
        <v>1185</v>
      </c>
      <c r="E413" s="37">
        <v>69003</v>
      </c>
      <c r="F413" s="118" t="str">
        <f t="shared" si="6"/>
        <v>69</v>
      </c>
      <c r="G413" s="30" t="s">
        <v>1007</v>
      </c>
      <c r="H413" s="31" t="s">
        <v>44</v>
      </c>
      <c r="I413" s="37" t="s">
        <v>1712</v>
      </c>
      <c r="J413" s="17"/>
      <c r="K413" s="18" t="s">
        <v>1197</v>
      </c>
      <c r="L413" s="113" t="str">
        <f>IF(_xlfn.MAXIFS(Meetings!$O:$O,Meetings!$D:$D,$A413)&gt;DATE(1900,1,0),_xlfn.MAXIFS(Meetings!$O:$O,Meetings!$D:$D,$A413),"pas rencontré")</f>
        <v>pas rencontré</v>
      </c>
    </row>
    <row r="414" spans="1:12" s="11" customFormat="1" x14ac:dyDescent="0.35">
      <c r="A414" s="31" t="s">
        <v>1179</v>
      </c>
      <c r="B414" s="31"/>
      <c r="C414" s="31"/>
      <c r="D414" s="31" t="s">
        <v>1186</v>
      </c>
      <c r="E414" s="37">
        <v>69003</v>
      </c>
      <c r="F414" s="118" t="str">
        <f t="shared" si="6"/>
        <v>69</v>
      </c>
      <c r="G414" s="30" t="s">
        <v>1007</v>
      </c>
      <c r="H414" s="31" t="s">
        <v>44</v>
      </c>
      <c r="I414" s="37" t="s">
        <v>1439</v>
      </c>
      <c r="J414" s="17"/>
      <c r="K414" s="18"/>
      <c r="L414" s="113" t="str">
        <f>IF(_xlfn.MAXIFS(Meetings!$O:$O,Meetings!$D:$D,$A414)&gt;DATE(1900,1,0),_xlfn.MAXIFS(Meetings!$O:$O,Meetings!$D:$D,$A414),"pas rencontré")</f>
        <v>pas rencontré</v>
      </c>
    </row>
    <row r="415" spans="1:12" s="11" customFormat="1" x14ac:dyDescent="0.35">
      <c r="A415" s="31" t="s">
        <v>1180</v>
      </c>
      <c r="B415" s="31"/>
      <c r="C415" s="31"/>
      <c r="D415" s="31" t="s">
        <v>1187</v>
      </c>
      <c r="E415" s="37">
        <v>69003</v>
      </c>
      <c r="F415" s="118" t="str">
        <f t="shared" si="6"/>
        <v>69</v>
      </c>
      <c r="G415" s="30" t="s">
        <v>1007</v>
      </c>
      <c r="H415" s="31" t="s">
        <v>44</v>
      </c>
      <c r="I415" s="37" t="s">
        <v>1517</v>
      </c>
      <c r="J415" s="17"/>
      <c r="K415" s="18" t="s">
        <v>1198</v>
      </c>
      <c r="L415" s="113" t="str">
        <f>IF(_xlfn.MAXIFS(Meetings!$O:$O,Meetings!$D:$D,$A415)&gt;DATE(1900,1,0),_xlfn.MAXIFS(Meetings!$O:$O,Meetings!$D:$D,$A415),"pas rencontré")</f>
        <v>pas rencontré</v>
      </c>
    </row>
    <row r="416" spans="1:12" s="11" customFormat="1" x14ac:dyDescent="0.35">
      <c r="A416" s="31" t="s">
        <v>1181</v>
      </c>
      <c r="B416" s="31"/>
      <c r="C416" s="31"/>
      <c r="D416" s="31" t="s">
        <v>1188</v>
      </c>
      <c r="E416" s="37">
        <v>69004</v>
      </c>
      <c r="F416" s="118" t="str">
        <f t="shared" si="6"/>
        <v>69</v>
      </c>
      <c r="G416" s="30" t="s">
        <v>1007</v>
      </c>
      <c r="H416" s="31" t="s">
        <v>44</v>
      </c>
      <c r="I416" s="37" t="s">
        <v>1765</v>
      </c>
      <c r="J416" s="17"/>
      <c r="K416" s="18" t="s">
        <v>1085</v>
      </c>
      <c r="L416" s="113" t="str">
        <f>IF(_xlfn.MAXIFS(Meetings!$O:$O,Meetings!$D:$D,$A416)&gt;DATE(1900,1,0),_xlfn.MAXIFS(Meetings!$O:$O,Meetings!$D:$D,$A416),"pas rencontré")</f>
        <v>pas rencontré</v>
      </c>
    </row>
    <row r="417" spans="1:12" s="11" customFormat="1" x14ac:dyDescent="0.35">
      <c r="A417" s="31" t="s">
        <v>1182</v>
      </c>
      <c r="B417" s="31"/>
      <c r="C417" s="31"/>
      <c r="D417" s="31" t="s">
        <v>1189</v>
      </c>
      <c r="E417" s="37">
        <v>69007</v>
      </c>
      <c r="F417" s="118" t="str">
        <f t="shared" si="6"/>
        <v>69</v>
      </c>
      <c r="G417" s="30" t="s">
        <v>1007</v>
      </c>
      <c r="H417" s="31" t="s">
        <v>44</v>
      </c>
      <c r="I417" s="37" t="s">
        <v>1439</v>
      </c>
      <c r="J417" s="17"/>
      <c r="K417" s="18"/>
      <c r="L417" s="113" t="str">
        <f>IF(_xlfn.MAXIFS(Meetings!$O:$O,Meetings!$D:$D,$A417)&gt;DATE(1900,1,0),_xlfn.MAXIFS(Meetings!$O:$O,Meetings!$D:$D,$A417),"pas rencontré")</f>
        <v>pas rencontré</v>
      </c>
    </row>
    <row r="418" spans="1:12" s="11" customFormat="1" x14ac:dyDescent="0.35">
      <c r="A418" s="31" t="s">
        <v>1183</v>
      </c>
      <c r="B418" s="31"/>
      <c r="C418" s="31" t="s">
        <v>1190</v>
      </c>
      <c r="D418" s="31" t="s">
        <v>1191</v>
      </c>
      <c r="E418" s="37">
        <v>69300</v>
      </c>
      <c r="F418" s="118" t="str">
        <f t="shared" si="6"/>
        <v>69</v>
      </c>
      <c r="G418" s="30" t="s">
        <v>1195</v>
      </c>
      <c r="H418" s="31" t="s">
        <v>44</v>
      </c>
      <c r="I418" s="37" t="s">
        <v>1633</v>
      </c>
      <c r="J418" s="17"/>
      <c r="K418" s="18" t="s">
        <v>1154</v>
      </c>
      <c r="L418" s="113" t="str">
        <f>IF(_xlfn.MAXIFS(Meetings!$O:$O,Meetings!$D:$D,$A418)&gt;DATE(1900,1,0),_xlfn.MAXIFS(Meetings!$O:$O,Meetings!$D:$D,$A418),"pas rencontré")</f>
        <v>pas rencontré</v>
      </c>
    </row>
    <row r="419" spans="1:12" s="11" customFormat="1" x14ac:dyDescent="0.35">
      <c r="A419" s="31" t="s">
        <v>1253</v>
      </c>
      <c r="B419" s="31"/>
      <c r="C419" s="31"/>
      <c r="D419" s="31" t="s">
        <v>1193</v>
      </c>
      <c r="E419" s="37">
        <v>69400</v>
      </c>
      <c r="F419" s="118" t="str">
        <f t="shared" si="6"/>
        <v>69</v>
      </c>
      <c r="G419" s="30" t="s">
        <v>1042</v>
      </c>
      <c r="H419" s="31" t="s">
        <v>44</v>
      </c>
      <c r="I419" s="37" t="s">
        <v>1713</v>
      </c>
      <c r="J419" s="17"/>
      <c r="K419" s="18" t="s">
        <v>1199</v>
      </c>
      <c r="L419" s="113" t="str">
        <f>IF(_xlfn.MAXIFS(Meetings!$O:$O,Meetings!$D:$D,$A419)&gt;DATE(1900,1,0),_xlfn.MAXIFS(Meetings!$O:$O,Meetings!$D:$D,$A419),"pas rencontré")</f>
        <v>pas rencontré</v>
      </c>
    </row>
    <row r="420" spans="1:12" s="11" customFormat="1" x14ac:dyDescent="0.35">
      <c r="A420" s="31" t="s">
        <v>559</v>
      </c>
      <c r="B420" s="31"/>
      <c r="C420" s="31"/>
      <c r="D420" s="31" t="s">
        <v>786</v>
      </c>
      <c r="E420" s="37">
        <v>69002</v>
      </c>
      <c r="F420" s="118" t="str">
        <f t="shared" si="6"/>
        <v>69</v>
      </c>
      <c r="G420" s="32" t="s">
        <v>1007</v>
      </c>
      <c r="H420" s="31" t="s">
        <v>44</v>
      </c>
      <c r="I420" s="37" t="s">
        <v>1714</v>
      </c>
      <c r="J420" s="17"/>
      <c r="K420" s="18"/>
      <c r="L420" s="113" t="str">
        <f>IF(_xlfn.MAXIFS(Meetings!$O:$O,Meetings!$D:$D,$A420)&gt;DATE(1900,1,0),_xlfn.MAXIFS(Meetings!$O:$O,Meetings!$D:$D,$A420),"pas rencontré")</f>
        <v>pas rencontré</v>
      </c>
    </row>
    <row r="421" spans="1:12" s="11" customFormat="1" x14ac:dyDescent="0.35">
      <c r="A421" s="31" t="s">
        <v>547</v>
      </c>
      <c r="B421" s="31"/>
      <c r="C421" s="31"/>
      <c r="D421" s="31" t="s">
        <v>1220</v>
      </c>
      <c r="E421" s="37">
        <v>69002</v>
      </c>
      <c r="F421" s="118" t="str">
        <f t="shared" si="6"/>
        <v>69</v>
      </c>
      <c r="G421" s="32" t="s">
        <v>1007</v>
      </c>
      <c r="H421" s="31" t="s">
        <v>44</v>
      </c>
      <c r="I421" s="37" t="s">
        <v>1715</v>
      </c>
      <c r="J421" s="17"/>
      <c r="K421" s="18"/>
      <c r="L421" s="113" t="str">
        <f>IF(_xlfn.MAXIFS(Meetings!$O:$O,Meetings!$D:$D,$A421)&gt;DATE(1900,1,0),_xlfn.MAXIFS(Meetings!$O:$O,Meetings!$D:$D,$A421),"pas rencontré")</f>
        <v>pas rencontré</v>
      </c>
    </row>
    <row r="422" spans="1:12" s="11" customFormat="1" x14ac:dyDescent="0.35">
      <c r="A422" s="31" t="s">
        <v>1200</v>
      </c>
      <c r="B422" s="31"/>
      <c r="C422" s="31"/>
      <c r="D422" s="31" t="s">
        <v>759</v>
      </c>
      <c r="E422" s="37">
        <v>69003</v>
      </c>
      <c r="F422" s="118" t="str">
        <f t="shared" si="6"/>
        <v>69</v>
      </c>
      <c r="G422" s="32" t="s">
        <v>1007</v>
      </c>
      <c r="H422" s="31" t="s">
        <v>44</v>
      </c>
      <c r="I422" s="37" t="s">
        <v>1525</v>
      </c>
      <c r="J422" s="17"/>
      <c r="K422" s="18"/>
      <c r="L422" s="113" t="str">
        <f>IF(_xlfn.MAXIFS(Meetings!$O:$O,Meetings!$D:$D,$A422)&gt;DATE(1900,1,0),_xlfn.MAXIFS(Meetings!$O:$O,Meetings!$D:$D,$A422),"pas rencontré")</f>
        <v>pas rencontré</v>
      </c>
    </row>
    <row r="423" spans="1:12" s="11" customFormat="1" x14ac:dyDescent="0.35">
      <c r="A423" s="31" t="s">
        <v>1201</v>
      </c>
      <c r="B423" s="31"/>
      <c r="C423" s="31"/>
      <c r="D423" s="31" t="s">
        <v>1210</v>
      </c>
      <c r="E423" s="37">
        <v>69003</v>
      </c>
      <c r="F423" s="118" t="str">
        <f t="shared" si="6"/>
        <v>69</v>
      </c>
      <c r="G423" s="32" t="s">
        <v>1007</v>
      </c>
      <c r="H423" s="31" t="s">
        <v>44</v>
      </c>
      <c r="I423" s="37" t="s">
        <v>1716</v>
      </c>
      <c r="J423" s="17"/>
      <c r="K423" s="18"/>
      <c r="L423" s="113" t="str">
        <f>IF(_xlfn.MAXIFS(Meetings!$O:$O,Meetings!$D:$D,$A423)&gt;DATE(1900,1,0),_xlfn.MAXIFS(Meetings!$O:$O,Meetings!$D:$D,$A423),"pas rencontré")</f>
        <v>pas rencontré</v>
      </c>
    </row>
    <row r="424" spans="1:12" s="11" customFormat="1" x14ac:dyDescent="0.35">
      <c r="A424" s="31" t="s">
        <v>1202</v>
      </c>
      <c r="B424" s="31"/>
      <c r="C424" s="31"/>
      <c r="D424" s="31" t="s">
        <v>836</v>
      </c>
      <c r="E424" s="37">
        <v>69006</v>
      </c>
      <c r="F424" s="118" t="str">
        <f t="shared" si="6"/>
        <v>69</v>
      </c>
      <c r="G424" s="32" t="s">
        <v>1221</v>
      </c>
      <c r="H424" s="31" t="s">
        <v>44</v>
      </c>
      <c r="I424" s="37" t="s">
        <v>1549</v>
      </c>
      <c r="J424" s="17"/>
      <c r="K424" s="18"/>
      <c r="L424" s="113" t="str">
        <f>IF(_xlfn.MAXIFS(Meetings!$O:$O,Meetings!$D:$D,$A424)&gt;DATE(1900,1,0),_xlfn.MAXIFS(Meetings!$O:$O,Meetings!$D:$D,$A424),"pas rencontré")</f>
        <v>pas rencontré</v>
      </c>
    </row>
    <row r="425" spans="1:12" s="11" customFormat="1" x14ac:dyDescent="0.35">
      <c r="A425" s="31" t="s">
        <v>1254</v>
      </c>
      <c r="B425" s="31"/>
      <c r="C425" s="31"/>
      <c r="D425" s="31" t="s">
        <v>1211</v>
      </c>
      <c r="E425" s="37">
        <v>69006</v>
      </c>
      <c r="F425" s="118" t="str">
        <f t="shared" si="6"/>
        <v>69</v>
      </c>
      <c r="G425" s="32" t="s">
        <v>1007</v>
      </c>
      <c r="H425" s="31" t="s">
        <v>44</v>
      </c>
      <c r="I425" s="37" t="s">
        <v>1547</v>
      </c>
      <c r="J425" s="17"/>
      <c r="K425" s="18"/>
      <c r="L425" s="113" t="str">
        <f>IF(_xlfn.MAXIFS(Meetings!$O:$O,Meetings!$D:$D,$A425)&gt;DATE(1900,1,0),_xlfn.MAXIFS(Meetings!$O:$O,Meetings!$D:$D,$A425),"pas rencontré")</f>
        <v>pas rencontré</v>
      </c>
    </row>
    <row r="426" spans="1:12" s="11" customFormat="1" x14ac:dyDescent="0.35">
      <c r="A426" s="31" t="s">
        <v>611</v>
      </c>
      <c r="B426" s="31"/>
      <c r="C426" s="31"/>
      <c r="D426" s="31" t="s">
        <v>1212</v>
      </c>
      <c r="E426" s="37">
        <v>69007</v>
      </c>
      <c r="F426" s="118" t="str">
        <f t="shared" si="6"/>
        <v>69</v>
      </c>
      <c r="G426" s="32" t="s">
        <v>1007</v>
      </c>
      <c r="H426" s="31" t="s">
        <v>44</v>
      </c>
      <c r="I426" s="37" t="s">
        <v>1551</v>
      </c>
      <c r="J426" s="17"/>
      <c r="K426" s="18"/>
      <c r="L426" s="113" t="str">
        <f>IF(_xlfn.MAXIFS(Meetings!$O:$O,Meetings!$D:$D,$A426)&gt;DATE(1900,1,0),_xlfn.MAXIFS(Meetings!$O:$O,Meetings!$D:$D,$A426),"pas rencontré")</f>
        <v>pas rencontré</v>
      </c>
    </row>
    <row r="427" spans="1:12" s="11" customFormat="1" x14ac:dyDescent="0.35">
      <c r="A427" s="31" t="s">
        <v>1203</v>
      </c>
      <c r="B427" s="31"/>
      <c r="C427" s="31"/>
      <c r="D427" s="31" t="s">
        <v>1213</v>
      </c>
      <c r="E427" s="37">
        <v>69100</v>
      </c>
      <c r="F427" s="118" t="str">
        <f t="shared" si="6"/>
        <v>69</v>
      </c>
      <c r="G427" s="32" t="s">
        <v>1008</v>
      </c>
      <c r="H427" s="31" t="s">
        <v>44</v>
      </c>
      <c r="I427" s="37" t="s">
        <v>1717</v>
      </c>
      <c r="J427" s="17"/>
      <c r="K427" s="18"/>
      <c r="L427" s="113" t="str">
        <f>IF(_xlfn.MAXIFS(Meetings!$O:$O,Meetings!$D:$D,$A427)&gt;DATE(1900,1,0),_xlfn.MAXIFS(Meetings!$O:$O,Meetings!$D:$D,$A427),"pas rencontré")</f>
        <v>pas rencontré</v>
      </c>
    </row>
    <row r="428" spans="1:12" s="11" customFormat="1" x14ac:dyDescent="0.35">
      <c r="A428" s="31" t="s">
        <v>1204</v>
      </c>
      <c r="B428" s="31"/>
      <c r="C428" s="31"/>
      <c r="D428" s="31" t="s">
        <v>863</v>
      </c>
      <c r="E428" s="37">
        <v>69100</v>
      </c>
      <c r="F428" s="118" t="str">
        <f t="shared" si="6"/>
        <v>69</v>
      </c>
      <c r="G428" s="32" t="s">
        <v>1008</v>
      </c>
      <c r="H428" s="31" t="s">
        <v>44</v>
      </c>
      <c r="I428" s="37" t="s">
        <v>1576</v>
      </c>
      <c r="J428" s="17"/>
      <c r="K428" s="18"/>
      <c r="L428" s="113" t="str">
        <f>IF(_xlfn.MAXIFS(Meetings!$O:$O,Meetings!$D:$D,$A428)&gt;DATE(1900,1,0),_xlfn.MAXIFS(Meetings!$O:$O,Meetings!$D:$D,$A428),"pas rencontré")</f>
        <v>pas rencontré</v>
      </c>
    </row>
    <row r="429" spans="1:12" s="11" customFormat="1" x14ac:dyDescent="0.35">
      <c r="A429" s="31" t="s">
        <v>1205</v>
      </c>
      <c r="B429" s="31"/>
      <c r="C429" s="31"/>
      <c r="D429" s="31" t="s">
        <v>1214</v>
      </c>
      <c r="E429" s="37">
        <v>69140</v>
      </c>
      <c r="F429" s="118" t="str">
        <f t="shared" si="6"/>
        <v>69</v>
      </c>
      <c r="G429" s="32" t="s">
        <v>1222</v>
      </c>
      <c r="H429" s="31" t="s">
        <v>44</v>
      </c>
      <c r="I429" s="37" t="s">
        <v>1592</v>
      </c>
      <c r="J429" s="17"/>
      <c r="K429" s="18"/>
      <c r="L429" s="113" t="str">
        <f>IF(_xlfn.MAXIFS(Meetings!$O:$O,Meetings!$D:$D,$A429)&gt;DATE(1900,1,0),_xlfn.MAXIFS(Meetings!$O:$O,Meetings!$D:$D,$A429),"pas rencontré")</f>
        <v>pas rencontré</v>
      </c>
    </row>
    <row r="430" spans="1:12" s="11" customFormat="1" x14ac:dyDescent="0.35">
      <c r="A430" s="31" t="s">
        <v>657</v>
      </c>
      <c r="B430" s="31"/>
      <c r="C430" s="31"/>
      <c r="D430" s="31" t="s">
        <v>892</v>
      </c>
      <c r="E430" s="37">
        <v>69170</v>
      </c>
      <c r="F430" s="118" t="str">
        <f t="shared" si="6"/>
        <v>69</v>
      </c>
      <c r="G430" s="32" t="s">
        <v>1017</v>
      </c>
      <c r="H430" s="31" t="s">
        <v>44</v>
      </c>
      <c r="I430" s="37" t="s">
        <v>1603</v>
      </c>
      <c r="J430" s="17"/>
      <c r="K430" s="18"/>
      <c r="L430" s="113" t="str">
        <f>IF(_xlfn.MAXIFS(Meetings!$O:$O,Meetings!$D:$D,$A430)&gt;DATE(1900,1,0),_xlfn.MAXIFS(Meetings!$O:$O,Meetings!$D:$D,$A430),"pas rencontré")</f>
        <v>pas rencontré</v>
      </c>
    </row>
    <row r="431" spans="1:12" s="11" customFormat="1" x14ac:dyDescent="0.35">
      <c r="A431" s="31" t="s">
        <v>674</v>
      </c>
      <c r="B431" s="31"/>
      <c r="C431" s="31"/>
      <c r="D431" s="31" t="s">
        <v>911</v>
      </c>
      <c r="E431" s="37">
        <v>69230</v>
      </c>
      <c r="F431" s="118" t="str">
        <f t="shared" si="6"/>
        <v>69</v>
      </c>
      <c r="G431" s="32" t="s">
        <v>1023</v>
      </c>
      <c r="H431" s="31" t="s">
        <v>44</v>
      </c>
      <c r="I431" s="37" t="s">
        <v>1621</v>
      </c>
      <c r="J431" s="17"/>
      <c r="K431" s="18"/>
      <c r="L431" s="113" t="str">
        <f>IF(_xlfn.MAXIFS(Meetings!$O:$O,Meetings!$D:$D,$A431)&gt;DATE(1900,1,0),_xlfn.MAXIFS(Meetings!$O:$O,Meetings!$D:$D,$A431),"pas rencontré")</f>
        <v>pas rencontré</v>
      </c>
    </row>
    <row r="432" spans="1:12" s="11" customFormat="1" x14ac:dyDescent="0.35">
      <c r="A432" s="31" t="s">
        <v>1206</v>
      </c>
      <c r="B432" s="31"/>
      <c r="C432" s="31"/>
      <c r="D432" s="31" t="s">
        <v>1215</v>
      </c>
      <c r="E432" s="37">
        <v>69290</v>
      </c>
      <c r="F432" s="118" t="str">
        <f t="shared" si="6"/>
        <v>69</v>
      </c>
      <c r="G432" s="32" t="s">
        <v>1029</v>
      </c>
      <c r="H432" s="31" t="s">
        <v>44</v>
      </c>
      <c r="I432" s="37" t="s">
        <v>1629</v>
      </c>
      <c r="J432" s="17"/>
      <c r="K432" s="18"/>
      <c r="L432" s="113" t="str">
        <f>IF(_xlfn.MAXIFS(Meetings!$O:$O,Meetings!$D:$D,$A432)&gt;DATE(1900,1,0),_xlfn.MAXIFS(Meetings!$O:$O,Meetings!$D:$D,$A432),"pas rencontré")</f>
        <v>pas rencontré</v>
      </c>
    </row>
    <row r="433" spans="1:12" s="11" customFormat="1" x14ac:dyDescent="0.35">
      <c r="A433" s="31" t="s">
        <v>681</v>
      </c>
      <c r="B433" s="31"/>
      <c r="C433" s="31"/>
      <c r="D433" s="31" t="s">
        <v>1216</v>
      </c>
      <c r="E433" s="37">
        <v>69290</v>
      </c>
      <c r="F433" s="118" t="str">
        <f t="shared" si="6"/>
        <v>69</v>
      </c>
      <c r="G433" s="32" t="s">
        <v>1028</v>
      </c>
      <c r="H433" s="31" t="s">
        <v>44</v>
      </c>
      <c r="I433" s="37" t="s">
        <v>1627</v>
      </c>
      <c r="J433" s="17"/>
      <c r="K433" s="18"/>
      <c r="L433" s="113" t="str">
        <f>IF(_xlfn.MAXIFS(Meetings!$O:$O,Meetings!$D:$D,$A433)&gt;DATE(1900,1,0),_xlfn.MAXIFS(Meetings!$O:$O,Meetings!$D:$D,$A433),"pas rencontré")</f>
        <v>pas rencontré</v>
      </c>
    </row>
    <row r="434" spans="1:12" s="11" customFormat="1" x14ac:dyDescent="0.35">
      <c r="A434" s="31" t="s">
        <v>1207</v>
      </c>
      <c r="B434" s="31"/>
      <c r="C434" s="31"/>
      <c r="D434" s="31" t="s">
        <v>937</v>
      </c>
      <c r="E434" s="37">
        <v>69340</v>
      </c>
      <c r="F434" s="118" t="str">
        <f t="shared" si="6"/>
        <v>69</v>
      </c>
      <c r="G434" s="32" t="s">
        <v>1034</v>
      </c>
      <c r="H434" s="31" t="s">
        <v>44</v>
      </c>
      <c r="I434" s="37" t="s">
        <v>1643</v>
      </c>
      <c r="J434" s="17"/>
      <c r="K434" s="18"/>
      <c r="L434" s="113" t="str">
        <f>IF(_xlfn.MAXIFS(Meetings!$O:$O,Meetings!$D:$D,$A434)&gt;DATE(1900,1,0),_xlfn.MAXIFS(Meetings!$O:$O,Meetings!$D:$D,$A434),"pas rencontré")</f>
        <v>pas rencontré</v>
      </c>
    </row>
    <row r="435" spans="1:12" s="11" customFormat="1" x14ac:dyDescent="0.35">
      <c r="A435" s="31" t="s">
        <v>657</v>
      </c>
      <c r="B435" s="31"/>
      <c r="C435" s="31"/>
      <c r="D435" s="31" t="s">
        <v>1217</v>
      </c>
      <c r="E435" s="37">
        <v>69550</v>
      </c>
      <c r="F435" s="118" t="str">
        <f t="shared" si="6"/>
        <v>69</v>
      </c>
      <c r="G435" s="32" t="s">
        <v>1055</v>
      </c>
      <c r="H435" s="31" t="s">
        <v>44</v>
      </c>
      <c r="I435" s="37" t="s">
        <v>1718</v>
      </c>
      <c r="J435" s="17"/>
      <c r="K435" s="18"/>
      <c r="L435" s="113" t="str">
        <f>IF(_xlfn.MAXIFS(Meetings!$O:$O,Meetings!$D:$D,$A435)&gt;DATE(1900,1,0),_xlfn.MAXIFS(Meetings!$O:$O,Meetings!$D:$D,$A435),"pas rencontré")</f>
        <v>pas rencontré</v>
      </c>
    </row>
    <row r="436" spans="1:12" s="11" customFormat="1" x14ac:dyDescent="0.35">
      <c r="A436" s="31" t="s">
        <v>1208</v>
      </c>
      <c r="B436" s="31"/>
      <c r="C436" s="31"/>
      <c r="D436" s="31" t="s">
        <v>1218</v>
      </c>
      <c r="E436" s="37">
        <v>69550</v>
      </c>
      <c r="F436" s="118" t="str">
        <f t="shared" si="6"/>
        <v>69</v>
      </c>
      <c r="G436" s="32" t="s">
        <v>1055</v>
      </c>
      <c r="H436" s="31" t="s">
        <v>44</v>
      </c>
      <c r="I436" s="37" t="s">
        <v>1674</v>
      </c>
      <c r="J436" s="17"/>
      <c r="K436" s="18"/>
      <c r="L436" s="113" t="str">
        <f>IF(_xlfn.MAXIFS(Meetings!$O:$O,Meetings!$D:$D,$A436)&gt;DATE(1900,1,0),_xlfn.MAXIFS(Meetings!$O:$O,Meetings!$D:$D,$A436),"pas rencontré")</f>
        <v>pas rencontré</v>
      </c>
    </row>
    <row r="437" spans="1:12" s="11" customFormat="1" x14ac:dyDescent="0.35">
      <c r="A437" s="48" t="s">
        <v>1209</v>
      </c>
      <c r="B437" s="48"/>
      <c r="C437" s="48"/>
      <c r="D437" s="48" t="s">
        <v>1219</v>
      </c>
      <c r="E437" s="49">
        <v>69720</v>
      </c>
      <c r="F437" s="119" t="str">
        <f t="shared" si="6"/>
        <v>69</v>
      </c>
      <c r="G437" s="50" t="s">
        <v>1067</v>
      </c>
      <c r="H437" s="48" t="s">
        <v>44</v>
      </c>
      <c r="I437" s="49" t="s">
        <v>1439</v>
      </c>
      <c r="J437" s="51"/>
      <c r="K437" s="52"/>
      <c r="L437" s="114" t="str">
        <f>IF(_xlfn.MAXIFS(Meetings!$O:$O,Meetings!$D:$D,$A437)&gt;DATE(1900,1,0),_xlfn.MAXIFS(Meetings!$O:$O,Meetings!$D:$D,$A437),"pas rencontré")</f>
        <v>pas rencontré</v>
      </c>
    </row>
    <row r="438" spans="1:12" s="11" customFormat="1" x14ac:dyDescent="0.35">
      <c r="A438" s="110" t="s">
        <v>1483</v>
      </c>
      <c r="B438" s="34"/>
      <c r="C438" s="34"/>
      <c r="D438" s="34"/>
      <c r="E438" s="40"/>
      <c r="F438" s="120" t="str">
        <f t="shared" si="6"/>
        <v/>
      </c>
      <c r="G438" s="33"/>
      <c r="H438" s="34" t="s">
        <v>44</v>
      </c>
      <c r="I438" s="40" t="s">
        <v>1439</v>
      </c>
      <c r="J438" s="23"/>
      <c r="K438" s="24"/>
      <c r="L438" s="115" t="str">
        <f>IF(_xlfn.MAXIFS(Meetings!$O:$O,Meetings!$D:$D,$A438)&gt;DATE(1900,1,0),_xlfn.MAXIFS(Meetings!$O:$O,Meetings!$D:$D,$A438),"pas rencontré")</f>
        <v>pas rencontré</v>
      </c>
    </row>
  </sheetData>
  <autoFilter ref="A1:L438"/>
  <sortState ref="A2:G87">
    <sortCondition ref="E2:E87"/>
  </sortState>
  <dataValidations count="2">
    <dataValidation type="list" allowBlank="1" showInputMessage="1" showErrorMessage="1" sqref="B439:B1048576">
      <formula1>Param_Regroupement2</formula1>
    </dataValidation>
    <dataValidation type="list" allowBlank="1" showInputMessage="1" showErrorMessage="1" sqref="B2:B438">
      <formula1>Param_Regroupement</formula1>
    </dataValidation>
  </dataValidations>
  <hyperlinks>
    <hyperlink ref="J159" r:id="rId1"/>
    <hyperlink ref="J160" r:id="rId2"/>
    <hyperlink ref="J163" r:id="rId3"/>
    <hyperlink ref="J176" r:id="rId4"/>
    <hyperlink ref="J184" r:id="rId5"/>
    <hyperlink ref="J205" r:id="rId6"/>
    <hyperlink ref="J190" r:id="rId7"/>
    <hyperlink ref="J201" r:id="rId8"/>
    <hyperlink ref="J217" r:id="rId9"/>
    <hyperlink ref="J222" r:id="rId10"/>
    <hyperlink ref="J241" r:id="rId11"/>
    <hyperlink ref="J283" r:id="rId12"/>
    <hyperlink ref="J316" r:id="rId13"/>
    <hyperlink ref="J318" r:id="rId14"/>
    <hyperlink ref="J364" r:id="rId15"/>
    <hyperlink ref="J366" r:id="rId16"/>
    <hyperlink ref="J302" r:id="rId17"/>
    <hyperlink ref="J237" r:id="rId18"/>
    <hyperlink ref="J219" r:id="rId19"/>
    <hyperlink ref="J221" r:id="rId20"/>
  </hyperlinks>
  <pageMargins left="0.70866141732283472" right="0.70866141732283472" top="0.74803149606299213" bottom="0.74803149606299213" header="0.31496062992125984" footer="0.31496062992125984"/>
  <pageSetup paperSize="9" scale="43" fitToHeight="9" orientation="landscape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0" sqref="A10"/>
    </sheetView>
  </sheetViews>
  <sheetFormatPr baseColWidth="10" defaultRowHeight="14.5" x14ac:dyDescent="0.35"/>
  <cols>
    <col min="1" max="1" width="32.7265625" style="126" customWidth="1"/>
    <col min="2" max="2" width="31.7265625" style="126" customWidth="1"/>
    <col min="3" max="4" width="32.36328125" style="126" customWidth="1"/>
    <col min="5" max="5" width="7.54296875" style="131" bestFit="1" customWidth="1"/>
    <col min="6" max="6" width="10.90625" style="132"/>
    <col min="7" max="7" width="25.08984375" style="126" customWidth="1"/>
    <col min="8" max="8" width="10.90625" style="126"/>
    <col min="9" max="11" width="12.6328125" style="133" customWidth="1"/>
    <col min="12" max="12" width="12.36328125" style="134" bestFit="1" customWidth="1"/>
    <col min="13" max="16384" width="10.90625" style="126"/>
  </cols>
  <sheetData>
    <row r="1" spans="1:12" x14ac:dyDescent="0.35">
      <c r="A1" s="26" t="s">
        <v>1766</v>
      </c>
      <c r="B1" s="26" t="str">
        <f>Parametres!G1</f>
        <v>Type</v>
      </c>
      <c r="C1" s="26" t="s">
        <v>1485</v>
      </c>
      <c r="D1" s="26" t="s">
        <v>8</v>
      </c>
      <c r="E1" s="35" t="s">
        <v>9</v>
      </c>
      <c r="F1" s="116" t="s">
        <v>1481</v>
      </c>
      <c r="G1" s="25" t="s">
        <v>10</v>
      </c>
      <c r="H1" s="26" t="s">
        <v>11</v>
      </c>
      <c r="I1" s="27" t="s">
        <v>12</v>
      </c>
      <c r="J1" s="13" t="s">
        <v>1438</v>
      </c>
      <c r="K1" s="14" t="s">
        <v>28</v>
      </c>
      <c r="L1" s="111" t="s">
        <v>33</v>
      </c>
    </row>
    <row r="2" spans="1:12" x14ac:dyDescent="0.35">
      <c r="A2" s="135" t="s">
        <v>29</v>
      </c>
      <c r="B2" s="135" t="s">
        <v>65</v>
      </c>
      <c r="C2" s="135" t="s">
        <v>0</v>
      </c>
      <c r="D2" s="135"/>
      <c r="E2" s="136" t="s">
        <v>55</v>
      </c>
      <c r="F2" s="127" t="str">
        <f>LEFT(E2,2)</f>
        <v>75</v>
      </c>
      <c r="G2" s="135" t="s">
        <v>60</v>
      </c>
      <c r="H2" s="135" t="s">
        <v>44</v>
      </c>
      <c r="I2" s="137"/>
      <c r="J2" s="137"/>
      <c r="K2" s="137"/>
      <c r="L2" s="128" t="str">
        <f>IF(_xlfn.MAXIFS(Meetings!$O:$O,Meetings!$D:$D,$A2)&gt;DATE(1900,1,0),_xlfn.MAXIFS(Meetings!$O:$O,Meetings!$D:$D,$A2),"pas rencontré")</f>
        <v>pas rencontré</v>
      </c>
    </row>
    <row r="3" spans="1:12" x14ac:dyDescent="0.35">
      <c r="A3" s="138" t="s">
        <v>52</v>
      </c>
      <c r="B3" s="138" t="s">
        <v>65</v>
      </c>
      <c r="C3" s="138" t="s">
        <v>2</v>
      </c>
      <c r="D3" s="138"/>
      <c r="E3" s="139" t="s">
        <v>55</v>
      </c>
      <c r="F3" s="129" t="str">
        <f>LEFT(E3,2)</f>
        <v>75</v>
      </c>
      <c r="G3" s="138" t="s">
        <v>60</v>
      </c>
      <c r="H3" s="138" t="s">
        <v>44</v>
      </c>
      <c r="I3" s="140"/>
      <c r="J3" s="140"/>
      <c r="K3" s="140"/>
      <c r="L3" s="130" t="str">
        <f>IF(_xlfn.MAXIFS(Meetings!$O:$O,Meetings!$D:$D,$A3)&gt;DATE(1900,1,0),_xlfn.MAXIFS(Meetings!$O:$O,Meetings!$D:$D,$A3),"pas rencontré")</f>
        <v>pas rencontré</v>
      </c>
    </row>
    <row r="4" spans="1:12" x14ac:dyDescent="0.35">
      <c r="A4" s="138" t="s">
        <v>53</v>
      </c>
      <c r="B4" s="138" t="s">
        <v>35</v>
      </c>
      <c r="C4" s="138" t="s">
        <v>3</v>
      </c>
      <c r="D4" s="138"/>
      <c r="E4" s="139" t="s">
        <v>56</v>
      </c>
      <c r="F4" s="129" t="str">
        <f>LEFT(E4,2)</f>
        <v>72</v>
      </c>
      <c r="G4" s="138" t="s">
        <v>61</v>
      </c>
      <c r="H4" s="138" t="s">
        <v>44</v>
      </c>
      <c r="I4" s="140"/>
      <c r="J4" s="140"/>
      <c r="K4" s="140"/>
      <c r="L4" s="130" t="str">
        <f>IF(_xlfn.MAXIFS(Meetings!$O:$O,Meetings!$D:$D,$A4)&gt;DATE(1900,1,0),_xlfn.MAXIFS(Meetings!$O:$O,Meetings!$D:$D,$A4),"pas rencontré")</f>
        <v>pas rencontré</v>
      </c>
    </row>
    <row r="5" spans="1:12" x14ac:dyDescent="0.35">
      <c r="A5" s="141" t="s">
        <v>54</v>
      </c>
      <c r="B5" s="141" t="s">
        <v>62</v>
      </c>
      <c r="C5" s="141" t="s">
        <v>4</v>
      </c>
      <c r="D5" s="141"/>
      <c r="E5" s="142" t="s">
        <v>57</v>
      </c>
      <c r="F5" s="143" t="str">
        <f>LEFT(E5,2)</f>
        <v>69</v>
      </c>
      <c r="G5" s="141" t="s">
        <v>58</v>
      </c>
      <c r="H5" s="141" t="s">
        <v>59</v>
      </c>
      <c r="I5" s="144"/>
      <c r="J5" s="144"/>
      <c r="K5" s="144"/>
      <c r="L5" s="145" t="str">
        <f>IF(_xlfn.MAXIFS(Meetings!$O:$O,Meetings!$D:$D,$A5)&gt;DATE(1900,1,0),_xlfn.MAXIFS(Meetings!$O:$O,Meetings!$D:$D,$A5),"pas rencontré")</f>
        <v>pas rencontré</v>
      </c>
    </row>
    <row r="6" spans="1:12" x14ac:dyDescent="0.35">
      <c r="A6" s="110" t="s">
        <v>1483</v>
      </c>
      <c r="B6" s="34"/>
      <c r="C6" s="34"/>
      <c r="D6" s="34"/>
      <c r="E6" s="40"/>
      <c r="F6" s="120" t="str">
        <f t="shared" ref="F6" si="0">LEFT(E6,2)</f>
        <v/>
      </c>
      <c r="G6" s="33"/>
      <c r="H6" s="34" t="s">
        <v>44</v>
      </c>
      <c r="I6" s="23"/>
      <c r="J6" s="23"/>
      <c r="K6" s="24"/>
      <c r="L6" s="115" t="str">
        <f>IF(_xlfn.MAXIFS(Meetings!$O:$O,Meetings!$D:$D,$A6)&gt;DATE(1900,1,0),_xlfn.MAXIFS(Meetings!$O:$O,Meetings!$D:$D,$A6),"pas rencontré")</f>
        <v>pas rencontré</v>
      </c>
    </row>
  </sheetData>
  <autoFilter ref="A1:I1"/>
  <dataValidations count="2">
    <dataValidation type="list" allowBlank="1" showInputMessage="1" showErrorMessage="1" sqref="B2:B5 B7:B1048576">
      <formula1>Param_Type_autres</formula1>
    </dataValidation>
    <dataValidation type="list" allowBlank="1" showInputMessage="1" showErrorMessage="1" sqref="B6">
      <formula1>Param_Regroupement2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3"/>
  <sheetViews>
    <sheetView topLeftCell="C1" workbookViewId="0">
      <pane ySplit="1" topLeftCell="A2" activePane="bottomLeft" state="frozen"/>
      <selection pane="bottomLeft" activeCell="G22" sqref="G22"/>
    </sheetView>
  </sheetViews>
  <sheetFormatPr baseColWidth="10" defaultRowHeight="14.5" x14ac:dyDescent="0.35"/>
  <cols>
    <col min="1" max="1" width="10.36328125" style="53" customWidth="1"/>
    <col min="2" max="2" width="12.54296875" style="53" bestFit="1" customWidth="1"/>
    <col min="3" max="3" width="10.90625" style="53"/>
    <col min="4" max="4" width="13.81640625" style="53" bestFit="1" customWidth="1"/>
    <col min="5" max="5" width="22.36328125" style="53" bestFit="1" customWidth="1"/>
    <col min="6" max="6" width="22.36328125" style="54" customWidth="1"/>
    <col min="7" max="7" width="40.08984375" style="53" bestFit="1" customWidth="1"/>
    <col min="8" max="9" width="13.08984375" style="55" customWidth="1"/>
    <col min="10" max="10" width="25.7265625" style="54" bestFit="1" customWidth="1"/>
    <col min="11" max="16384" width="10.90625" style="53"/>
  </cols>
  <sheetData>
    <row r="1" spans="1:10" customFormat="1" x14ac:dyDescent="0.35">
      <c r="A1" s="64" t="str">
        <f>Parametres!K1</f>
        <v>Categorie</v>
      </c>
      <c r="B1" s="64" t="s">
        <v>36</v>
      </c>
      <c r="C1" s="64" t="s">
        <v>37</v>
      </c>
      <c r="D1" s="64" t="s">
        <v>7</v>
      </c>
      <c r="E1" s="64" t="s">
        <v>41</v>
      </c>
      <c r="F1" s="65" t="s">
        <v>1414</v>
      </c>
      <c r="G1" s="64" t="s">
        <v>1766</v>
      </c>
      <c r="H1" s="66" t="s">
        <v>40</v>
      </c>
      <c r="I1" s="66" t="s">
        <v>38</v>
      </c>
      <c r="J1" s="65" t="s">
        <v>28</v>
      </c>
    </row>
    <row r="2" spans="1:10" customFormat="1" x14ac:dyDescent="0.35">
      <c r="A2" s="7" t="s">
        <v>1486</v>
      </c>
      <c r="B2" s="7" t="s">
        <v>115</v>
      </c>
      <c r="C2" s="7" t="s">
        <v>1255</v>
      </c>
      <c r="D2" s="7" t="s">
        <v>1256</v>
      </c>
      <c r="E2" s="7" t="str">
        <f xml:space="preserve"> CONCATENATE($C2," ",$D2)</f>
        <v>Charles GAUDILLIERE</v>
      </c>
      <c r="F2" s="56"/>
      <c r="G2" s="7" t="s">
        <v>543</v>
      </c>
      <c r="H2" s="57"/>
      <c r="I2" s="57"/>
      <c r="J2" s="58"/>
    </row>
    <row r="3" spans="1:10" customFormat="1" x14ac:dyDescent="0.35">
      <c r="A3" s="8" t="s">
        <v>106</v>
      </c>
      <c r="B3" s="8" t="s">
        <v>115</v>
      </c>
      <c r="C3" s="8" t="s">
        <v>1257</v>
      </c>
      <c r="D3" s="8" t="s">
        <v>1258</v>
      </c>
      <c r="E3" s="8" t="str">
        <f xml:space="preserve"> CONCATENATE($C3," ",$D3)</f>
        <v>Oliver GAUDET</v>
      </c>
      <c r="F3" s="59"/>
      <c r="G3" s="8" t="s">
        <v>544</v>
      </c>
      <c r="H3" s="60"/>
      <c r="I3" s="60"/>
      <c r="J3" s="61"/>
    </row>
    <row r="4" spans="1:10" customFormat="1" x14ac:dyDescent="0.35">
      <c r="A4" s="8" t="s">
        <v>106</v>
      </c>
      <c r="B4" s="8" t="s">
        <v>115</v>
      </c>
      <c r="C4" s="8" t="s">
        <v>1259</v>
      </c>
      <c r="D4" s="8" t="s">
        <v>1260</v>
      </c>
      <c r="E4" s="8" t="str">
        <f xml:space="preserve"> CONCATENATE($C4," ",$D4)</f>
        <v>Clément VIEILLY</v>
      </c>
      <c r="F4" s="59"/>
      <c r="G4" s="8" t="s">
        <v>549</v>
      </c>
      <c r="H4" s="60"/>
      <c r="I4" s="60"/>
      <c r="J4" s="61"/>
    </row>
    <row r="5" spans="1:10" customFormat="1" x14ac:dyDescent="0.35">
      <c r="A5" s="8" t="s">
        <v>106</v>
      </c>
      <c r="B5" s="8" t="s">
        <v>115</v>
      </c>
      <c r="C5" s="8" t="s">
        <v>1261</v>
      </c>
      <c r="D5" s="8" t="s">
        <v>1262</v>
      </c>
      <c r="E5" s="8" t="str">
        <f xml:space="preserve"> CONCATENATE($C5," ",$D5)</f>
        <v>Alexandre CATON</v>
      </c>
      <c r="F5" s="59"/>
      <c r="G5" s="8" t="s">
        <v>550</v>
      </c>
      <c r="H5" s="60"/>
      <c r="I5" s="60"/>
      <c r="J5" s="61"/>
    </row>
    <row r="6" spans="1:10" customFormat="1" x14ac:dyDescent="0.35">
      <c r="A6" s="8" t="s">
        <v>106</v>
      </c>
      <c r="B6" s="8" t="s">
        <v>115</v>
      </c>
      <c r="C6" s="8" t="s">
        <v>1263</v>
      </c>
      <c r="D6" s="8" t="s">
        <v>1264</v>
      </c>
      <c r="E6" s="8" t="str">
        <f t="shared" ref="E6:E67" si="0" xml:space="preserve"> CONCATENATE($C6," ",$D6)</f>
        <v>Jean-Louis CIRGUES</v>
      </c>
      <c r="F6" s="59"/>
      <c r="G6" s="8" t="s">
        <v>551</v>
      </c>
      <c r="H6" s="60"/>
      <c r="I6" s="60"/>
      <c r="J6" s="59"/>
    </row>
    <row r="7" spans="1:10" customFormat="1" x14ac:dyDescent="0.35">
      <c r="A7" s="8" t="s">
        <v>106</v>
      </c>
      <c r="B7" s="8" t="s">
        <v>115</v>
      </c>
      <c r="C7" s="8" t="s">
        <v>1265</v>
      </c>
      <c r="D7" s="8" t="s">
        <v>1266</v>
      </c>
      <c r="E7" s="8" t="str">
        <f t="shared" si="0"/>
        <v>Lévy ZEKRI</v>
      </c>
      <c r="F7" s="59"/>
      <c r="G7" s="8" t="s">
        <v>567</v>
      </c>
      <c r="H7" s="60"/>
      <c r="I7" s="60"/>
      <c r="J7" s="59"/>
    </row>
    <row r="8" spans="1:10" customFormat="1" x14ac:dyDescent="0.35">
      <c r="A8" s="8" t="s">
        <v>106</v>
      </c>
      <c r="B8" s="8" t="s">
        <v>116</v>
      </c>
      <c r="C8" s="8" t="s">
        <v>1267</v>
      </c>
      <c r="D8" s="8" t="s">
        <v>1268</v>
      </c>
      <c r="E8" s="8" t="str">
        <f t="shared" si="0"/>
        <v>Justine RICHARD</v>
      </c>
      <c r="F8" s="59"/>
      <c r="G8" s="8" t="s">
        <v>576</v>
      </c>
      <c r="H8" s="60"/>
      <c r="I8" s="60"/>
      <c r="J8" s="59"/>
    </row>
    <row r="9" spans="1:10" customFormat="1" x14ac:dyDescent="0.35">
      <c r="A9" s="8" t="s">
        <v>106</v>
      </c>
      <c r="B9" s="8" t="s">
        <v>115</v>
      </c>
      <c r="C9" s="8" t="s">
        <v>1269</v>
      </c>
      <c r="D9" s="8" t="s">
        <v>1270</v>
      </c>
      <c r="E9" s="8" t="str">
        <f t="shared" si="0"/>
        <v>Karim KHOUIDER</v>
      </c>
      <c r="F9" s="59"/>
      <c r="G9" s="8" t="s">
        <v>577</v>
      </c>
      <c r="H9" s="60"/>
      <c r="I9" s="60"/>
      <c r="J9" s="59"/>
    </row>
    <row r="10" spans="1:10" customFormat="1" x14ac:dyDescent="0.35">
      <c r="A10" s="8" t="s">
        <v>106</v>
      </c>
      <c r="B10" s="8" t="s">
        <v>115</v>
      </c>
      <c r="C10" s="8" t="s">
        <v>1271</v>
      </c>
      <c r="D10" s="8" t="s">
        <v>1272</v>
      </c>
      <c r="E10" s="8" t="str">
        <f t="shared" si="0"/>
        <v>Joseph COHEN</v>
      </c>
      <c r="F10" s="59"/>
      <c r="G10" s="8" t="s">
        <v>575</v>
      </c>
      <c r="H10" s="60"/>
      <c r="I10" s="60"/>
      <c r="J10" s="59"/>
    </row>
    <row r="11" spans="1:10" customFormat="1" x14ac:dyDescent="0.35">
      <c r="A11" s="8" t="s">
        <v>106</v>
      </c>
      <c r="B11" s="8" t="s">
        <v>116</v>
      </c>
      <c r="C11" s="8" t="s">
        <v>1273</v>
      </c>
      <c r="D11" s="8" t="s">
        <v>700</v>
      </c>
      <c r="E11" s="8" t="str">
        <f t="shared" si="0"/>
        <v>Aurélie CARTALAT</v>
      </c>
      <c r="F11" s="59"/>
      <c r="G11" s="8" t="s">
        <v>583</v>
      </c>
      <c r="H11" s="60"/>
      <c r="I11" s="60"/>
      <c r="J11" s="59"/>
    </row>
    <row r="12" spans="1:10" customFormat="1" x14ac:dyDescent="0.35">
      <c r="A12" s="8" t="s">
        <v>106</v>
      </c>
      <c r="B12" s="8" t="s">
        <v>115</v>
      </c>
      <c r="C12" s="8" t="s">
        <v>1274</v>
      </c>
      <c r="D12" s="8" t="s">
        <v>1275</v>
      </c>
      <c r="E12" s="8" t="str">
        <f t="shared" si="0"/>
        <v>Ophelia  BARBEY DAIME</v>
      </c>
      <c r="F12" s="59"/>
      <c r="G12" s="8" t="s">
        <v>586</v>
      </c>
      <c r="H12" s="60"/>
      <c r="I12" s="60"/>
      <c r="J12" s="59"/>
    </row>
    <row r="13" spans="1:10" customFormat="1" x14ac:dyDescent="0.35">
      <c r="A13" s="8" t="s">
        <v>106</v>
      </c>
      <c r="B13" s="8" t="s">
        <v>115</v>
      </c>
      <c r="C13" s="8" t="s">
        <v>1276</v>
      </c>
      <c r="D13" s="8" t="s">
        <v>1277</v>
      </c>
      <c r="E13" s="8" t="str">
        <f t="shared" si="0"/>
        <v>François  CAPELLE</v>
      </c>
      <c r="F13" s="59"/>
      <c r="G13" s="8" t="s">
        <v>585</v>
      </c>
      <c r="H13" s="60"/>
      <c r="I13" s="60"/>
      <c r="J13" s="59"/>
    </row>
    <row r="14" spans="1:10" customFormat="1" x14ac:dyDescent="0.35">
      <c r="A14" s="8" t="s">
        <v>106</v>
      </c>
      <c r="B14" s="8" t="s">
        <v>116</v>
      </c>
      <c r="C14" s="8" t="s">
        <v>1278</v>
      </c>
      <c r="D14" s="8" t="s">
        <v>1279</v>
      </c>
      <c r="E14" s="8" t="str">
        <f t="shared" si="0"/>
        <v>Celine ROY</v>
      </c>
      <c r="F14" s="59"/>
      <c r="G14" s="8" t="s">
        <v>590</v>
      </c>
      <c r="H14" s="60"/>
      <c r="I14" s="60"/>
      <c r="J14" s="59"/>
    </row>
    <row r="15" spans="1:10" customFormat="1" x14ac:dyDescent="0.35">
      <c r="A15" s="8" t="s">
        <v>106</v>
      </c>
      <c r="B15" s="8" t="s">
        <v>115</v>
      </c>
      <c r="C15" s="8" t="s">
        <v>1280</v>
      </c>
      <c r="D15" s="8" t="s">
        <v>1260</v>
      </c>
      <c r="E15" s="8" t="str">
        <f t="shared" si="0"/>
        <v>Clement  VIEILLY</v>
      </c>
      <c r="F15" s="59"/>
      <c r="G15" s="8" t="s">
        <v>591</v>
      </c>
      <c r="H15" s="60"/>
      <c r="I15" s="60"/>
      <c r="J15" s="59"/>
    </row>
    <row r="16" spans="1:10" customFormat="1" x14ac:dyDescent="0.35">
      <c r="A16" s="8" t="s">
        <v>106</v>
      </c>
      <c r="B16" s="8" t="s">
        <v>115</v>
      </c>
      <c r="C16" s="8" t="s">
        <v>1281</v>
      </c>
      <c r="D16" s="8" t="s">
        <v>1282</v>
      </c>
      <c r="E16" s="8" t="str">
        <f t="shared" si="0"/>
        <v>Laurent PROST-BOUCLE</v>
      </c>
      <c r="F16" s="59"/>
      <c r="G16" s="8" t="s">
        <v>604</v>
      </c>
      <c r="H16" s="60"/>
      <c r="I16" s="60"/>
      <c r="J16" s="61" t="s">
        <v>1124</v>
      </c>
    </row>
    <row r="17" spans="1:10" customFormat="1" x14ac:dyDescent="0.35">
      <c r="A17" s="8" t="s">
        <v>106</v>
      </c>
      <c r="B17" s="8" t="s">
        <v>116</v>
      </c>
      <c r="C17" s="8" t="s">
        <v>1283</v>
      </c>
      <c r="D17" s="8" t="s">
        <v>1284</v>
      </c>
      <c r="E17" s="8" t="str">
        <f t="shared" si="0"/>
        <v>Florence  GUYAUD</v>
      </c>
      <c r="F17" s="59"/>
      <c r="G17" s="8" t="s">
        <v>1240</v>
      </c>
      <c r="H17" s="60"/>
      <c r="I17" s="60"/>
      <c r="J17" s="59"/>
    </row>
    <row r="18" spans="1:10" customFormat="1" x14ac:dyDescent="0.35">
      <c r="A18" s="8" t="s">
        <v>106</v>
      </c>
      <c r="B18" s="8" t="s">
        <v>115</v>
      </c>
      <c r="C18" s="8" t="s">
        <v>1285</v>
      </c>
      <c r="D18" s="8" t="s">
        <v>1286</v>
      </c>
      <c r="E18" s="8" t="str">
        <f t="shared" si="0"/>
        <v>Jérémi DRAY</v>
      </c>
      <c r="F18" s="59"/>
      <c r="G18" s="8" t="s">
        <v>1411</v>
      </c>
      <c r="H18" s="60"/>
      <c r="I18" s="60"/>
      <c r="J18" s="59"/>
    </row>
    <row r="19" spans="1:10" customFormat="1" x14ac:dyDescent="0.35">
      <c r="A19" s="8" t="s">
        <v>106</v>
      </c>
      <c r="B19" s="8" t="s">
        <v>116</v>
      </c>
      <c r="C19" s="8" t="s">
        <v>1287</v>
      </c>
      <c r="D19" s="8" t="s">
        <v>1288</v>
      </c>
      <c r="E19" s="8" t="str">
        <f t="shared" si="0"/>
        <v>Catherine  ABRAHAM</v>
      </c>
      <c r="F19" s="59"/>
      <c r="G19" s="8" t="s">
        <v>637</v>
      </c>
      <c r="H19" s="60"/>
      <c r="I19" s="60"/>
      <c r="J19" s="59"/>
    </row>
    <row r="20" spans="1:10" customFormat="1" x14ac:dyDescent="0.35">
      <c r="A20" s="8" t="s">
        <v>106</v>
      </c>
      <c r="B20" s="8" t="s">
        <v>116</v>
      </c>
      <c r="C20" s="8" t="s">
        <v>1289</v>
      </c>
      <c r="D20" s="8" t="s">
        <v>1290</v>
      </c>
      <c r="E20" s="8" t="str">
        <f t="shared" si="0"/>
        <v>Magali MARCEL</v>
      </c>
      <c r="F20" s="59"/>
      <c r="G20" s="8" t="s">
        <v>1243</v>
      </c>
      <c r="H20" s="60"/>
      <c r="I20" s="60"/>
      <c r="J20" s="59"/>
    </row>
    <row r="21" spans="1:10" customFormat="1" x14ac:dyDescent="0.35">
      <c r="A21" s="8" t="s">
        <v>106</v>
      </c>
      <c r="B21" s="8" t="s">
        <v>116</v>
      </c>
      <c r="C21" s="8" t="s">
        <v>1291</v>
      </c>
      <c r="D21" s="8" t="s">
        <v>1292</v>
      </c>
      <c r="E21" s="8" t="str">
        <f t="shared" si="0"/>
        <v>Virginie VERNILLET</v>
      </c>
      <c r="F21" s="59"/>
      <c r="G21" s="8" t="s">
        <v>643</v>
      </c>
      <c r="H21" s="60"/>
      <c r="I21" s="60"/>
      <c r="J21" s="59"/>
    </row>
    <row r="22" spans="1:10" customFormat="1" x14ac:dyDescent="0.35">
      <c r="A22" s="8" t="s">
        <v>106</v>
      </c>
      <c r="B22" s="8" t="s">
        <v>115</v>
      </c>
      <c r="C22" s="8" t="s">
        <v>1293</v>
      </c>
      <c r="D22" s="8" t="s">
        <v>1294</v>
      </c>
      <c r="E22" s="8" t="str">
        <f t="shared" si="0"/>
        <v>Jean-Gaël BRETAGNE</v>
      </c>
      <c r="F22" s="59"/>
      <c r="G22" s="8" t="s">
        <v>644</v>
      </c>
      <c r="H22" s="60"/>
      <c r="I22" s="60"/>
      <c r="J22" s="59"/>
    </row>
    <row r="23" spans="1:10" customFormat="1" x14ac:dyDescent="0.35">
      <c r="A23" s="8" t="s">
        <v>106</v>
      </c>
      <c r="B23" s="8" t="s">
        <v>115</v>
      </c>
      <c r="C23" s="8" t="s">
        <v>1295</v>
      </c>
      <c r="D23" s="8" t="s">
        <v>1296</v>
      </c>
      <c r="E23" s="8" t="str">
        <f t="shared" si="0"/>
        <v>Gilles MOLLIERE</v>
      </c>
      <c r="F23" s="59"/>
      <c r="G23" s="8" t="s">
        <v>645</v>
      </c>
      <c r="H23" s="60"/>
      <c r="I23" s="60"/>
      <c r="J23" s="59"/>
    </row>
    <row r="24" spans="1:10" customFormat="1" x14ac:dyDescent="0.35">
      <c r="A24" s="8" t="s">
        <v>106</v>
      </c>
      <c r="B24" s="8" t="s">
        <v>115</v>
      </c>
      <c r="C24" s="8" t="s">
        <v>1297</v>
      </c>
      <c r="D24" s="8" t="s">
        <v>1298</v>
      </c>
      <c r="E24" s="8" t="str">
        <f t="shared" si="0"/>
        <v>Jean-Baptiste CHALUMET</v>
      </c>
      <c r="F24" s="59"/>
      <c r="G24" s="8" t="s">
        <v>1408</v>
      </c>
      <c r="H24" s="60"/>
      <c r="I24" s="60"/>
      <c r="J24" s="59"/>
    </row>
    <row r="25" spans="1:10" customFormat="1" x14ac:dyDescent="0.35">
      <c r="A25" s="8" t="s">
        <v>106</v>
      </c>
      <c r="B25" s="8" t="s">
        <v>115</v>
      </c>
      <c r="C25" s="8" t="s">
        <v>1299</v>
      </c>
      <c r="D25" s="8" t="s">
        <v>1300</v>
      </c>
      <c r="E25" s="8" t="str">
        <f t="shared" si="0"/>
        <v>Bernard GIRAUD</v>
      </c>
      <c r="F25" s="59"/>
      <c r="G25" s="8" t="s">
        <v>658</v>
      </c>
      <c r="H25" s="60"/>
      <c r="I25" s="60"/>
      <c r="J25" s="59"/>
    </row>
    <row r="26" spans="1:10" customFormat="1" x14ac:dyDescent="0.35">
      <c r="A26" s="8" t="s">
        <v>106</v>
      </c>
      <c r="B26" s="8" t="s">
        <v>116</v>
      </c>
      <c r="C26" s="8" t="s">
        <v>1301</v>
      </c>
      <c r="D26" s="8" t="s">
        <v>1302</v>
      </c>
      <c r="E26" s="8" t="str">
        <f t="shared" si="0"/>
        <v>Elodie TATU</v>
      </c>
      <c r="F26" s="59"/>
      <c r="G26" s="8" t="s">
        <v>671</v>
      </c>
      <c r="H26" s="60"/>
      <c r="I26" s="60"/>
      <c r="J26" s="59"/>
    </row>
    <row r="27" spans="1:10" customFormat="1" x14ac:dyDescent="0.35">
      <c r="A27" s="8" t="s">
        <v>106</v>
      </c>
      <c r="B27" s="8" t="s">
        <v>115</v>
      </c>
      <c r="C27" s="8" t="s">
        <v>1303</v>
      </c>
      <c r="D27" s="8" t="s">
        <v>1304</v>
      </c>
      <c r="E27" s="8" t="str">
        <f t="shared" si="0"/>
        <v>Frédéric GAVOILLE</v>
      </c>
      <c r="F27" s="59"/>
      <c r="G27" s="8" t="s">
        <v>673</v>
      </c>
      <c r="H27" s="60"/>
      <c r="I27" s="60"/>
      <c r="J27" s="59"/>
    </row>
    <row r="28" spans="1:10" customFormat="1" x14ac:dyDescent="0.35">
      <c r="A28" s="8" t="s">
        <v>106</v>
      </c>
      <c r="B28" s="8" t="s">
        <v>115</v>
      </c>
      <c r="C28" s="8" t="s">
        <v>1305</v>
      </c>
      <c r="D28" s="8" t="s">
        <v>1306</v>
      </c>
      <c r="E28" s="8" t="str">
        <f t="shared" si="0"/>
        <v>Gabriel JUBRAN</v>
      </c>
      <c r="F28" s="59"/>
      <c r="G28" s="8" t="s">
        <v>1398</v>
      </c>
      <c r="H28" s="60"/>
      <c r="I28" s="60"/>
      <c r="J28" s="59"/>
    </row>
    <row r="29" spans="1:10" customFormat="1" x14ac:dyDescent="0.35">
      <c r="A29" s="8" t="s">
        <v>106</v>
      </c>
      <c r="B29" s="8" t="s">
        <v>115</v>
      </c>
      <c r="C29" s="8" t="s">
        <v>1307</v>
      </c>
      <c r="D29" s="8" t="s">
        <v>1308</v>
      </c>
      <c r="E29" s="8" t="str">
        <f t="shared" si="0"/>
        <v>Alexis NOHARET</v>
      </c>
      <c r="F29" s="59"/>
      <c r="G29" s="8" t="s">
        <v>678</v>
      </c>
      <c r="H29" s="60"/>
      <c r="I29" s="60"/>
      <c r="J29" s="59"/>
    </row>
    <row r="30" spans="1:10" customFormat="1" x14ac:dyDescent="0.35">
      <c r="A30" s="8" t="s">
        <v>106</v>
      </c>
      <c r="B30" s="8" t="s">
        <v>116</v>
      </c>
      <c r="C30" s="8" t="s">
        <v>1309</v>
      </c>
      <c r="D30" s="8" t="s">
        <v>1310</v>
      </c>
      <c r="E30" s="8" t="str">
        <f t="shared" si="0"/>
        <v>Christine REPELLIN</v>
      </c>
      <c r="F30" s="59"/>
      <c r="G30" s="8" t="s">
        <v>680</v>
      </c>
      <c r="H30" s="60"/>
      <c r="I30" s="60"/>
      <c r="J30" s="59"/>
    </row>
    <row r="31" spans="1:10" customFormat="1" x14ac:dyDescent="0.35">
      <c r="A31" s="8" t="s">
        <v>106</v>
      </c>
      <c r="B31" s="8" t="s">
        <v>116</v>
      </c>
      <c r="C31" s="8" t="s">
        <v>1311</v>
      </c>
      <c r="D31" s="8" t="s">
        <v>1312</v>
      </c>
      <c r="E31" s="8" t="str">
        <f t="shared" si="0"/>
        <v>Vanessa NICOLAI</v>
      </c>
      <c r="F31" s="59"/>
      <c r="G31" s="8" t="s">
        <v>1412</v>
      </c>
      <c r="H31" s="60"/>
      <c r="I31" s="60"/>
      <c r="J31" s="59"/>
    </row>
    <row r="32" spans="1:10" customFormat="1" x14ac:dyDescent="0.35">
      <c r="A32" s="8" t="s">
        <v>106</v>
      </c>
      <c r="B32" s="8" t="s">
        <v>115</v>
      </c>
      <c r="C32" s="8" t="s">
        <v>1313</v>
      </c>
      <c r="D32" s="8" t="s">
        <v>1314</v>
      </c>
      <c r="E32" s="8" t="str">
        <f t="shared" si="0"/>
        <v>Nicolas SOLELHAC</v>
      </c>
      <c r="F32" s="59"/>
      <c r="G32" s="8" t="s">
        <v>1413</v>
      </c>
      <c r="H32" s="60"/>
      <c r="I32" s="60"/>
      <c r="J32" s="59"/>
    </row>
    <row r="33" spans="1:10" customFormat="1" x14ac:dyDescent="0.35">
      <c r="A33" s="8" t="s">
        <v>106</v>
      </c>
      <c r="B33" s="8" t="s">
        <v>115</v>
      </c>
      <c r="C33" s="8" t="s">
        <v>1315</v>
      </c>
      <c r="D33" s="8" t="s">
        <v>1316</v>
      </c>
      <c r="E33" s="8" t="str">
        <f t="shared" si="0"/>
        <v>Eric LEVE</v>
      </c>
      <c r="F33" s="59"/>
      <c r="G33" s="8" t="s">
        <v>695</v>
      </c>
      <c r="H33" s="60"/>
      <c r="I33" s="60"/>
      <c r="J33" s="59"/>
    </row>
    <row r="34" spans="1:10" customFormat="1" x14ac:dyDescent="0.35">
      <c r="A34" s="8" t="s">
        <v>106</v>
      </c>
      <c r="B34" s="8" t="s">
        <v>115</v>
      </c>
      <c r="C34" s="8" t="s">
        <v>1317</v>
      </c>
      <c r="D34" s="8" t="s">
        <v>1318</v>
      </c>
      <c r="E34" s="8" t="str">
        <f t="shared" si="0"/>
        <v>Hervé GIMET</v>
      </c>
      <c r="F34" s="59"/>
      <c r="G34" s="8" t="s">
        <v>698</v>
      </c>
      <c r="H34" s="60"/>
      <c r="I34" s="60"/>
      <c r="J34" s="59"/>
    </row>
    <row r="35" spans="1:10" customFormat="1" x14ac:dyDescent="0.35">
      <c r="A35" s="8" t="s">
        <v>106</v>
      </c>
      <c r="B35" s="8" t="s">
        <v>115</v>
      </c>
      <c r="C35" s="8" t="s">
        <v>1261</v>
      </c>
      <c r="D35" s="8" t="s">
        <v>1319</v>
      </c>
      <c r="E35" s="8" t="str">
        <f t="shared" si="0"/>
        <v>Alexandre HÄNI</v>
      </c>
      <c r="F35" s="59"/>
      <c r="G35" s="8" t="s">
        <v>699</v>
      </c>
      <c r="H35" s="60"/>
      <c r="I35" s="60"/>
      <c r="J35" s="59"/>
    </row>
    <row r="36" spans="1:10" customFormat="1" x14ac:dyDescent="0.35">
      <c r="A36" s="8" t="s">
        <v>106</v>
      </c>
      <c r="B36" s="8" t="s">
        <v>115</v>
      </c>
      <c r="C36" s="8" t="s">
        <v>1320</v>
      </c>
      <c r="D36" s="8" t="s">
        <v>1321</v>
      </c>
      <c r="E36" s="8" t="str">
        <f t="shared" si="0"/>
        <v>Olivier GONZALEZ</v>
      </c>
      <c r="F36" s="59"/>
      <c r="G36" s="8" t="s">
        <v>701</v>
      </c>
      <c r="H36" s="60"/>
      <c r="I36" s="60"/>
      <c r="J36" s="59"/>
    </row>
    <row r="37" spans="1:10" customFormat="1" x14ac:dyDescent="0.35">
      <c r="A37" s="8" t="s">
        <v>106</v>
      </c>
      <c r="B37" s="8" t="s">
        <v>115</v>
      </c>
      <c r="C37" s="8" t="s">
        <v>1261</v>
      </c>
      <c r="D37" s="8" t="s">
        <v>1322</v>
      </c>
      <c r="E37" s="8" t="str">
        <f t="shared" si="0"/>
        <v>Alexandre HANI</v>
      </c>
      <c r="F37" s="59"/>
      <c r="G37" s="8" t="s">
        <v>703</v>
      </c>
      <c r="H37" s="60"/>
      <c r="I37" s="60"/>
      <c r="J37" s="59"/>
    </row>
    <row r="38" spans="1:10" customFormat="1" x14ac:dyDescent="0.35">
      <c r="A38" s="8" t="s">
        <v>106</v>
      </c>
      <c r="B38" s="8" t="s">
        <v>115</v>
      </c>
      <c r="C38" s="8" t="s">
        <v>1323</v>
      </c>
      <c r="D38" s="8" t="s">
        <v>1324</v>
      </c>
      <c r="E38" s="8" t="str">
        <f t="shared" si="0"/>
        <v>Julien BENGUIGUI</v>
      </c>
      <c r="F38" s="59"/>
      <c r="G38" s="8" t="s">
        <v>1248</v>
      </c>
      <c r="H38" s="60"/>
      <c r="I38" s="60"/>
      <c r="J38" s="59"/>
    </row>
    <row r="39" spans="1:10" customFormat="1" x14ac:dyDescent="0.35">
      <c r="A39" s="8" t="s">
        <v>106</v>
      </c>
      <c r="B39" s="8" t="s">
        <v>115</v>
      </c>
      <c r="C39" s="8" t="s">
        <v>1303</v>
      </c>
      <c r="D39" s="8" t="s">
        <v>1325</v>
      </c>
      <c r="E39" s="8" t="str">
        <f t="shared" si="0"/>
        <v>Frédéric BAUDET</v>
      </c>
      <c r="F39" s="59"/>
      <c r="G39" s="8" t="s">
        <v>711</v>
      </c>
      <c r="H39" s="60"/>
      <c r="I39" s="60"/>
      <c r="J39" s="59"/>
    </row>
    <row r="40" spans="1:10" customFormat="1" x14ac:dyDescent="0.35">
      <c r="A40" s="8" t="s">
        <v>106</v>
      </c>
      <c r="B40" s="8" t="s">
        <v>115</v>
      </c>
      <c r="C40" s="8" t="s">
        <v>1326</v>
      </c>
      <c r="D40" s="8" t="s">
        <v>1327</v>
      </c>
      <c r="E40" s="8" t="str">
        <f t="shared" si="0"/>
        <v>Loïc PAGE</v>
      </c>
      <c r="F40" s="59"/>
      <c r="G40" s="8" t="s">
        <v>714</v>
      </c>
      <c r="H40" s="60"/>
      <c r="I40" s="60"/>
      <c r="J40" s="59"/>
    </row>
    <row r="41" spans="1:10" customFormat="1" x14ac:dyDescent="0.35">
      <c r="A41" s="8" t="s">
        <v>106</v>
      </c>
      <c r="B41" s="8" t="s">
        <v>115</v>
      </c>
      <c r="C41" s="8" t="s">
        <v>1328</v>
      </c>
      <c r="D41" s="8" t="s">
        <v>1329</v>
      </c>
      <c r="E41" s="8" t="str">
        <f t="shared" si="0"/>
        <v>Pascal NIEMERICH</v>
      </c>
      <c r="F41" s="59"/>
      <c r="G41" s="8" t="s">
        <v>713</v>
      </c>
      <c r="H41" s="60"/>
      <c r="I41" s="60"/>
      <c r="J41" s="59"/>
    </row>
    <row r="42" spans="1:10" customFormat="1" x14ac:dyDescent="0.35">
      <c r="A42" s="8" t="s">
        <v>106</v>
      </c>
      <c r="B42" s="8" t="s">
        <v>115</v>
      </c>
      <c r="C42" s="8" t="s">
        <v>1330</v>
      </c>
      <c r="D42" s="8" t="s">
        <v>1331</v>
      </c>
      <c r="E42" s="8" t="str">
        <f t="shared" si="0"/>
        <v>Emmanuel MORAND</v>
      </c>
      <c r="F42" s="59"/>
      <c r="G42" s="8" t="s">
        <v>732</v>
      </c>
      <c r="H42" s="60"/>
      <c r="I42" s="60"/>
      <c r="J42" s="59"/>
    </row>
    <row r="43" spans="1:10" customFormat="1" x14ac:dyDescent="0.35">
      <c r="A43" s="8" t="s">
        <v>106</v>
      </c>
      <c r="B43" s="8" t="s">
        <v>115</v>
      </c>
      <c r="C43" s="8" t="s">
        <v>1332</v>
      </c>
      <c r="D43" s="8" t="s">
        <v>1333</v>
      </c>
      <c r="E43" s="8" t="str">
        <f t="shared" si="0"/>
        <v>Vincent RAVEL</v>
      </c>
      <c r="F43" s="59"/>
      <c r="G43" s="8" t="s">
        <v>1410</v>
      </c>
      <c r="H43" s="60"/>
      <c r="I43" s="60"/>
      <c r="J43" s="59"/>
    </row>
    <row r="44" spans="1:10" customFormat="1" x14ac:dyDescent="0.35">
      <c r="A44" s="8" t="s">
        <v>106</v>
      </c>
      <c r="B44" s="8" t="s">
        <v>116</v>
      </c>
      <c r="C44" s="8" t="s">
        <v>39</v>
      </c>
      <c r="D44" s="8" t="s">
        <v>1334</v>
      </c>
      <c r="E44" s="8" t="str">
        <f t="shared" si="0"/>
        <v>Caroline RIGONDET</v>
      </c>
      <c r="F44" s="59"/>
      <c r="G44" s="8" t="s">
        <v>1177</v>
      </c>
      <c r="H44" s="60" t="s">
        <v>1710</v>
      </c>
      <c r="I44" s="60"/>
      <c r="J44" s="59" t="s">
        <v>1196</v>
      </c>
    </row>
    <row r="45" spans="1:10" customFormat="1" x14ac:dyDescent="0.35">
      <c r="A45" s="8" t="s">
        <v>106</v>
      </c>
      <c r="B45" s="8" t="s">
        <v>115</v>
      </c>
      <c r="C45" s="8" t="s">
        <v>1335</v>
      </c>
      <c r="D45" s="8" t="s">
        <v>1336</v>
      </c>
      <c r="E45" s="8" t="str">
        <f t="shared" si="0"/>
        <v>Marc LE BIHAN</v>
      </c>
      <c r="F45" s="59"/>
      <c r="G45" s="8" t="s">
        <v>548</v>
      </c>
      <c r="H45" s="60"/>
      <c r="I45" s="60"/>
      <c r="J45" s="59"/>
    </row>
    <row r="46" spans="1:10" customFormat="1" x14ac:dyDescent="0.35">
      <c r="A46" s="8" t="s">
        <v>106</v>
      </c>
      <c r="B46" s="8" t="s">
        <v>115</v>
      </c>
      <c r="C46" s="8" t="s">
        <v>1295</v>
      </c>
      <c r="D46" s="8" t="s">
        <v>1337</v>
      </c>
      <c r="E46" s="8" t="str">
        <f t="shared" si="0"/>
        <v>Gilles DEMETZ</v>
      </c>
      <c r="F46" s="59"/>
      <c r="G46" s="8" t="s">
        <v>1178</v>
      </c>
      <c r="H46" s="60"/>
      <c r="I46" s="60"/>
      <c r="J46" s="59"/>
    </row>
    <row r="47" spans="1:10" customFormat="1" x14ac:dyDescent="0.35">
      <c r="A47" s="8" t="s">
        <v>106</v>
      </c>
      <c r="B47" s="8" t="s">
        <v>115</v>
      </c>
      <c r="C47" s="8" t="s">
        <v>1338</v>
      </c>
      <c r="D47" s="8" t="s">
        <v>1339</v>
      </c>
      <c r="E47" s="8" t="str">
        <f t="shared" si="0"/>
        <v>Benjamin BONOT</v>
      </c>
      <c r="F47" s="59"/>
      <c r="G47" s="8" t="s">
        <v>1179</v>
      </c>
      <c r="H47" s="60"/>
      <c r="I47" s="60"/>
      <c r="J47" s="59"/>
    </row>
    <row r="48" spans="1:10" customFormat="1" x14ac:dyDescent="0.35">
      <c r="A48" s="8" t="s">
        <v>106</v>
      </c>
      <c r="B48" s="8" t="s">
        <v>115</v>
      </c>
      <c r="C48" s="8" t="s">
        <v>1340</v>
      </c>
      <c r="D48" s="8" t="s">
        <v>1341</v>
      </c>
      <c r="E48" s="8" t="str">
        <f t="shared" si="0"/>
        <v>Thierry CAILLAT</v>
      </c>
      <c r="F48" s="59"/>
      <c r="G48" s="8" t="s">
        <v>1180</v>
      </c>
      <c r="H48" s="60"/>
      <c r="I48" s="60"/>
      <c r="J48" s="59"/>
    </row>
    <row r="49" spans="1:10" customFormat="1" x14ac:dyDescent="0.35">
      <c r="A49" s="8" t="s">
        <v>106</v>
      </c>
      <c r="B49" s="8" t="s">
        <v>115</v>
      </c>
      <c r="C49" s="8" t="s">
        <v>1342</v>
      </c>
      <c r="D49" s="8" t="s">
        <v>1343</v>
      </c>
      <c r="E49" s="8" t="str">
        <f t="shared" si="0"/>
        <v>Didier LAMARCHE</v>
      </c>
      <c r="F49" s="59"/>
      <c r="G49" s="8" t="s">
        <v>1181</v>
      </c>
      <c r="H49" s="60"/>
      <c r="I49" s="60"/>
      <c r="J49" s="59"/>
    </row>
    <row r="50" spans="1:10" customFormat="1" x14ac:dyDescent="0.35">
      <c r="A50" s="8" t="s">
        <v>106</v>
      </c>
      <c r="B50" s="8" t="s">
        <v>115</v>
      </c>
      <c r="C50" s="8" t="s">
        <v>1338</v>
      </c>
      <c r="D50" s="8" t="s">
        <v>1339</v>
      </c>
      <c r="E50" s="8" t="str">
        <f t="shared" si="0"/>
        <v>Benjamin BONOT</v>
      </c>
      <c r="F50" s="59"/>
      <c r="G50" s="8" t="s">
        <v>1182</v>
      </c>
      <c r="H50" s="60"/>
      <c r="I50" s="60"/>
      <c r="J50" s="59"/>
    </row>
    <row r="51" spans="1:10" customFormat="1" x14ac:dyDescent="0.35">
      <c r="A51" s="8" t="s">
        <v>106</v>
      </c>
      <c r="B51" s="8" t="s">
        <v>115</v>
      </c>
      <c r="C51" s="8" t="s">
        <v>1344</v>
      </c>
      <c r="D51" s="8" t="s">
        <v>1345</v>
      </c>
      <c r="E51" s="8" t="str">
        <f t="shared" si="0"/>
        <v>Frédéric Mag1 SEYVE</v>
      </c>
      <c r="F51" s="59"/>
      <c r="G51" s="8" t="s">
        <v>1183</v>
      </c>
      <c r="H51" s="60"/>
      <c r="I51" s="60"/>
      <c r="J51" s="59"/>
    </row>
    <row r="52" spans="1:10" customFormat="1" x14ac:dyDescent="0.35">
      <c r="A52" s="8" t="s">
        <v>106</v>
      </c>
      <c r="B52" s="8" t="s">
        <v>115</v>
      </c>
      <c r="C52" s="8" t="s">
        <v>1346</v>
      </c>
      <c r="D52" s="8" t="s">
        <v>710</v>
      </c>
      <c r="E52" s="8" t="str">
        <f t="shared" si="0"/>
        <v>Jérôme TONDEUR</v>
      </c>
      <c r="F52" s="59"/>
      <c r="G52" s="8" t="s">
        <v>1253</v>
      </c>
      <c r="H52" s="60"/>
      <c r="I52" s="60"/>
      <c r="J52" s="59"/>
    </row>
    <row r="53" spans="1:10" customFormat="1" x14ac:dyDescent="0.35">
      <c r="A53" s="8" t="s">
        <v>106</v>
      </c>
      <c r="B53" s="8" t="s">
        <v>115</v>
      </c>
      <c r="C53" s="8" t="s">
        <v>1347</v>
      </c>
      <c r="D53" s="8" t="s">
        <v>1348</v>
      </c>
      <c r="E53" s="8" t="str">
        <f t="shared" si="0"/>
        <v>Sebastien MOUILLESEAUX</v>
      </c>
      <c r="F53" s="59"/>
      <c r="G53" s="8" t="s">
        <v>559</v>
      </c>
      <c r="H53" s="60"/>
      <c r="I53" s="60"/>
      <c r="J53" s="59"/>
    </row>
    <row r="54" spans="1:10" customFormat="1" x14ac:dyDescent="0.35">
      <c r="A54" s="8" t="s">
        <v>106</v>
      </c>
      <c r="B54" s="8" t="s">
        <v>116</v>
      </c>
      <c r="C54" s="8" t="s">
        <v>1349</v>
      </c>
      <c r="D54" s="8" t="s">
        <v>1350</v>
      </c>
      <c r="E54" s="8" t="str">
        <f t="shared" si="0"/>
        <v>Martine PATRIS</v>
      </c>
      <c r="F54" s="59"/>
      <c r="G54" s="8" t="s">
        <v>547</v>
      </c>
      <c r="H54" s="60"/>
      <c r="I54" s="60"/>
      <c r="J54" s="59"/>
    </row>
    <row r="55" spans="1:10" customFormat="1" x14ac:dyDescent="0.35">
      <c r="A55" s="8" t="s">
        <v>106</v>
      </c>
      <c r="B55" s="8" t="s">
        <v>115</v>
      </c>
      <c r="C55" s="8" t="s">
        <v>1285</v>
      </c>
      <c r="D55" s="8" t="s">
        <v>1351</v>
      </c>
      <c r="E55" s="8" t="str">
        <f t="shared" si="0"/>
        <v>Jérémi CHAUSSET</v>
      </c>
      <c r="F55" s="59"/>
      <c r="G55" s="8" t="s">
        <v>1375</v>
      </c>
      <c r="H55" s="60"/>
      <c r="I55" s="60"/>
      <c r="J55" s="59"/>
    </row>
    <row r="56" spans="1:10" customFormat="1" x14ac:dyDescent="0.35">
      <c r="A56" s="8" t="s">
        <v>106</v>
      </c>
      <c r="B56" s="8" t="s">
        <v>116</v>
      </c>
      <c r="C56" s="8" t="s">
        <v>1352</v>
      </c>
      <c r="D56" s="8" t="s">
        <v>1353</v>
      </c>
      <c r="E56" s="8" t="str">
        <f t="shared" si="0"/>
        <v>Servane TEISSEIRE</v>
      </c>
      <c r="F56" s="59"/>
      <c r="G56" s="8" t="s">
        <v>1201</v>
      </c>
      <c r="H56" s="60"/>
      <c r="I56" s="60"/>
      <c r="J56" s="59"/>
    </row>
    <row r="57" spans="1:10" customFormat="1" x14ac:dyDescent="0.35">
      <c r="A57" s="8" t="s">
        <v>106</v>
      </c>
      <c r="B57" s="8" t="s">
        <v>115</v>
      </c>
      <c r="C57" s="8" t="s">
        <v>1354</v>
      </c>
      <c r="D57" s="8" t="s">
        <v>1355</v>
      </c>
      <c r="E57" s="8" t="str">
        <f t="shared" si="0"/>
        <v>Denis CHAZAUX</v>
      </c>
      <c r="F57" s="59"/>
      <c r="G57" s="8" t="s">
        <v>1376</v>
      </c>
      <c r="H57" s="60"/>
      <c r="I57" s="60"/>
      <c r="J57" s="59"/>
    </row>
    <row r="58" spans="1:10" customFormat="1" x14ac:dyDescent="0.35">
      <c r="A58" s="8" t="s">
        <v>106</v>
      </c>
      <c r="B58" s="8" t="s">
        <v>115</v>
      </c>
      <c r="C58" s="8" t="s">
        <v>1356</v>
      </c>
      <c r="D58" s="8" t="s">
        <v>1357</v>
      </c>
      <c r="E58" s="8" t="str">
        <f t="shared" si="0"/>
        <v>René HERRY</v>
      </c>
      <c r="F58" s="59"/>
      <c r="G58" s="8" t="s">
        <v>1377</v>
      </c>
      <c r="H58" s="60"/>
      <c r="I58" s="60"/>
      <c r="J58" s="59"/>
    </row>
    <row r="59" spans="1:10" customFormat="1" x14ac:dyDescent="0.35">
      <c r="A59" s="8" t="s">
        <v>106</v>
      </c>
      <c r="B59" s="8" t="s">
        <v>115</v>
      </c>
      <c r="C59" s="8" t="s">
        <v>1323</v>
      </c>
      <c r="D59" s="8" t="s">
        <v>1358</v>
      </c>
      <c r="E59" s="8" t="str">
        <f t="shared" si="0"/>
        <v>Julien DESCHAMPS</v>
      </c>
      <c r="F59" s="59"/>
      <c r="G59" s="8" t="s">
        <v>611</v>
      </c>
      <c r="H59" s="60"/>
      <c r="I59" s="60"/>
      <c r="J59" s="59"/>
    </row>
    <row r="60" spans="1:10" customFormat="1" x14ac:dyDescent="0.35">
      <c r="A60" s="8" t="s">
        <v>106</v>
      </c>
      <c r="B60" s="8" t="s">
        <v>115</v>
      </c>
      <c r="C60" s="8" t="s">
        <v>1359</v>
      </c>
      <c r="D60" s="8" t="s">
        <v>1360</v>
      </c>
      <c r="E60" s="8" t="str">
        <f t="shared" si="0"/>
        <v>Raphaël BENZAKIN</v>
      </c>
      <c r="F60" s="59"/>
      <c r="G60" s="8" t="s">
        <v>1378</v>
      </c>
      <c r="H60" s="60"/>
      <c r="I60" s="60"/>
      <c r="J60" s="59"/>
    </row>
    <row r="61" spans="1:10" customFormat="1" x14ac:dyDescent="0.35">
      <c r="A61" s="8" t="s">
        <v>106</v>
      </c>
      <c r="B61" s="8" t="s">
        <v>115</v>
      </c>
      <c r="C61" s="8" t="s">
        <v>1361</v>
      </c>
      <c r="D61" s="8" t="s">
        <v>1362</v>
      </c>
      <c r="E61" s="8" t="str">
        <f t="shared" si="0"/>
        <v>Pierre MARTIN</v>
      </c>
      <c r="F61" s="59"/>
      <c r="G61" s="8" t="s">
        <v>1379</v>
      </c>
      <c r="H61" s="60"/>
      <c r="I61" s="60"/>
      <c r="J61" s="59"/>
    </row>
    <row r="62" spans="1:10" customFormat="1" x14ac:dyDescent="0.35">
      <c r="A62" s="8" t="s">
        <v>106</v>
      </c>
      <c r="B62" s="8" t="s">
        <v>115</v>
      </c>
      <c r="C62" s="8" t="s">
        <v>1363</v>
      </c>
      <c r="D62" s="8" t="s">
        <v>1364</v>
      </c>
      <c r="E62" s="8" t="str">
        <f t="shared" si="0"/>
        <v>Jean PHUTTHAVONG</v>
      </c>
      <c r="F62" s="59"/>
      <c r="G62" s="8" t="s">
        <v>1205</v>
      </c>
      <c r="H62" s="60"/>
      <c r="I62" s="60"/>
      <c r="J62" s="59"/>
    </row>
    <row r="63" spans="1:10" customFormat="1" x14ac:dyDescent="0.35">
      <c r="A63" s="8" t="s">
        <v>106</v>
      </c>
      <c r="B63" s="8" t="s">
        <v>115</v>
      </c>
      <c r="C63" s="8" t="s">
        <v>1261</v>
      </c>
      <c r="D63" s="8" t="s">
        <v>1365</v>
      </c>
      <c r="E63" s="8" t="str">
        <f t="shared" si="0"/>
        <v>Alexandre EYMAR</v>
      </c>
      <c r="F63" s="59"/>
      <c r="G63" s="8" t="s">
        <v>657</v>
      </c>
      <c r="H63" s="60"/>
      <c r="I63" s="60"/>
      <c r="J63" s="59"/>
    </row>
    <row r="64" spans="1:10" customFormat="1" x14ac:dyDescent="0.35">
      <c r="A64" s="8" t="s">
        <v>106</v>
      </c>
      <c r="B64" s="8" t="s">
        <v>115</v>
      </c>
      <c r="C64" s="8" t="s">
        <v>1342</v>
      </c>
      <c r="D64" s="8" t="s">
        <v>1366</v>
      </c>
      <c r="E64" s="8" t="str">
        <f t="shared" si="0"/>
        <v>Didier BROSSETTE</v>
      </c>
      <c r="F64" s="59"/>
      <c r="G64" s="8" t="s">
        <v>674</v>
      </c>
      <c r="H64" s="60"/>
      <c r="I64" s="60"/>
      <c r="J64" s="59"/>
    </row>
    <row r="65" spans="1:12" customFormat="1" x14ac:dyDescent="0.35">
      <c r="A65" s="8" t="s">
        <v>106</v>
      </c>
      <c r="B65" s="8" t="s">
        <v>116</v>
      </c>
      <c r="C65" s="8" t="s">
        <v>1367</v>
      </c>
      <c r="D65" s="8" t="s">
        <v>1368</v>
      </c>
      <c r="E65" s="8" t="str">
        <f t="shared" si="0"/>
        <v>Nadia ALIBAY</v>
      </c>
      <c r="F65" s="59"/>
      <c r="G65" s="8" t="s">
        <v>683</v>
      </c>
      <c r="H65" s="60"/>
      <c r="I65" s="60"/>
      <c r="J65" s="59"/>
    </row>
    <row r="66" spans="1:12" customFormat="1" x14ac:dyDescent="0.35">
      <c r="A66" s="8" t="s">
        <v>106</v>
      </c>
      <c r="B66" s="8" t="s">
        <v>115</v>
      </c>
      <c r="C66" s="8" t="s">
        <v>1369</v>
      </c>
      <c r="D66" s="8" t="s">
        <v>1370</v>
      </c>
      <c r="E66" s="8" t="str">
        <f t="shared" si="0"/>
        <v>Sophie LAMY</v>
      </c>
      <c r="F66" s="59"/>
      <c r="G66" s="8" t="s">
        <v>681</v>
      </c>
      <c r="H66" s="60"/>
      <c r="I66" s="60"/>
      <c r="J66" s="59"/>
    </row>
    <row r="67" spans="1:12" customFormat="1" x14ac:dyDescent="0.35">
      <c r="A67" s="8" t="s">
        <v>106</v>
      </c>
      <c r="B67" s="8" t="s">
        <v>115</v>
      </c>
      <c r="C67" s="8" t="s">
        <v>1315</v>
      </c>
      <c r="D67" s="8" t="s">
        <v>1316</v>
      </c>
      <c r="E67" s="8" t="str">
        <f t="shared" si="0"/>
        <v>Eric LEVE</v>
      </c>
      <c r="F67" s="59"/>
      <c r="G67" s="8" t="s">
        <v>1207</v>
      </c>
      <c r="H67" s="60"/>
      <c r="I67" s="60"/>
      <c r="J67" s="59"/>
    </row>
    <row r="68" spans="1:12" customFormat="1" x14ac:dyDescent="0.35">
      <c r="A68" s="8" t="s">
        <v>106</v>
      </c>
      <c r="B68" s="8" t="s">
        <v>115</v>
      </c>
      <c r="C68" s="8" t="s">
        <v>1261</v>
      </c>
      <c r="D68" s="8" t="s">
        <v>1365</v>
      </c>
      <c r="E68" s="8" t="str">
        <f t="shared" ref="E68:E73" si="1" xml:space="preserve"> CONCATENATE($C68," ",$D68)</f>
        <v>Alexandre EYMAR</v>
      </c>
      <c r="F68" s="59"/>
      <c r="G68" s="8" t="s">
        <v>657</v>
      </c>
      <c r="H68" s="60"/>
      <c r="I68" s="60"/>
      <c r="J68" s="59"/>
    </row>
    <row r="69" spans="1:12" customFormat="1" x14ac:dyDescent="0.35">
      <c r="A69" s="8" t="s">
        <v>106</v>
      </c>
      <c r="B69" s="8" t="s">
        <v>115</v>
      </c>
      <c r="C69" s="8" t="s">
        <v>1371</v>
      </c>
      <c r="D69" s="8" t="s">
        <v>1372</v>
      </c>
      <c r="E69" s="8" t="str">
        <f t="shared" si="1"/>
        <v>Isabelle JACQUET</v>
      </c>
      <c r="F69" s="59"/>
      <c r="G69" s="8" t="s">
        <v>1380</v>
      </c>
      <c r="H69" s="60"/>
      <c r="I69" s="60"/>
      <c r="J69" s="59"/>
    </row>
    <row r="70" spans="1:12" customFormat="1" x14ac:dyDescent="0.35">
      <c r="A70" s="8" t="s">
        <v>106</v>
      </c>
      <c r="B70" s="8" t="s">
        <v>115</v>
      </c>
      <c r="C70" s="8" t="s">
        <v>1373</v>
      </c>
      <c r="D70" s="8" t="s">
        <v>1374</v>
      </c>
      <c r="E70" s="8" t="str">
        <f t="shared" si="1"/>
        <v>Lorris PROIETTO</v>
      </c>
      <c r="F70" s="59"/>
      <c r="G70" s="8" t="s">
        <v>1381</v>
      </c>
      <c r="H70" s="60"/>
      <c r="I70" s="60"/>
      <c r="J70" s="59"/>
    </row>
    <row r="71" spans="1:12" customFormat="1" x14ac:dyDescent="0.35">
      <c r="A71" s="8" t="s">
        <v>106</v>
      </c>
      <c r="B71" s="8" t="s">
        <v>115</v>
      </c>
      <c r="C71" s="8" t="s">
        <v>1429</v>
      </c>
      <c r="D71" s="8"/>
      <c r="E71" s="8" t="str">
        <f t="shared" si="1"/>
        <v xml:space="preserve">Samuel </v>
      </c>
      <c r="F71" s="59"/>
      <c r="G71" s="8" t="s">
        <v>548</v>
      </c>
      <c r="H71" s="60"/>
      <c r="I71" s="60"/>
      <c r="J71" s="59"/>
    </row>
    <row r="72" spans="1:12" customFormat="1" x14ac:dyDescent="0.35">
      <c r="A72" s="107" t="s">
        <v>106</v>
      </c>
      <c r="B72" s="107" t="s">
        <v>115</v>
      </c>
      <c r="C72" s="107" t="s">
        <v>1729</v>
      </c>
      <c r="D72" s="107"/>
      <c r="E72" s="8" t="str">
        <f t="shared" si="1"/>
        <v xml:space="preserve">Hugo </v>
      </c>
      <c r="F72" s="108"/>
      <c r="G72" s="107" t="s">
        <v>602</v>
      </c>
      <c r="H72" s="109"/>
      <c r="I72" s="109"/>
      <c r="J72" s="108"/>
    </row>
    <row r="73" spans="1:12" x14ac:dyDescent="0.35">
      <c r="A73" s="98" t="s">
        <v>1483</v>
      </c>
      <c r="B73" s="34"/>
      <c r="C73" s="34"/>
      <c r="D73" s="34"/>
      <c r="E73" s="40" t="str">
        <f t="shared" si="1"/>
        <v xml:space="preserve"> </v>
      </c>
      <c r="F73" s="12" t="str">
        <f t="shared" ref="F73" si="2">LEFT(E73,2)</f>
        <v xml:space="preserve"> </v>
      </c>
      <c r="G73" s="33"/>
      <c r="H73" s="99"/>
      <c r="I73" s="40"/>
      <c r="J73" s="40"/>
      <c r="K73" s="62"/>
      <c r="L73" s="63"/>
    </row>
  </sheetData>
  <autoFilter ref="A1:J73"/>
  <dataValidations count="2">
    <dataValidation type="list" allowBlank="1" showInputMessage="1" showErrorMessage="1" sqref="B2 B56:B73">
      <formula1>"Mademoiselle,Madame,Monsieur"</formula1>
    </dataValidation>
    <dataValidation type="list" allowBlank="1" showInputMessage="1" showErrorMessage="1" sqref="A2:A72">
      <formula1>Param_Categories</formula1>
    </dataValidation>
  </dataValidations>
  <hyperlinks>
    <hyperlink ref="J16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IF($A2=Parametres!$K$2,Direct_Noms,Indirect_Noms)</xm:f>
          </x14:formula1>
          <xm:sqref>G2:G73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42853"/>
  <sheetViews>
    <sheetView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B1" sqref="B1"/>
    </sheetView>
  </sheetViews>
  <sheetFormatPr baseColWidth="10" defaultRowHeight="14.5" x14ac:dyDescent="0.35"/>
  <cols>
    <col min="1" max="1" width="3.54296875" style="3" bestFit="1" customWidth="1"/>
    <col min="2" max="2" width="13.54296875" style="3" bestFit="1" customWidth="1"/>
    <col min="3" max="3" width="15.453125" style="3" bestFit="1" customWidth="1"/>
    <col min="4" max="4" width="35.81640625" style="1" bestFit="1" customWidth="1"/>
    <col min="5" max="5" width="21" style="1" bestFit="1" customWidth="1"/>
    <col min="6" max="6" width="17.08984375" style="1" bestFit="1" customWidth="1"/>
    <col min="7" max="7" width="17.08984375" style="1" customWidth="1"/>
    <col min="8" max="8" width="10.90625" style="4"/>
    <col min="9" max="9" width="10.90625" style="3"/>
    <col min="10" max="10" width="25.54296875" style="96" bestFit="1" customWidth="1"/>
    <col min="11" max="11" width="23.6328125" style="96" customWidth="1"/>
    <col min="12" max="12" width="22.54296875" style="96" bestFit="1" customWidth="1"/>
    <col min="13" max="13" width="24.7265625" style="96" bestFit="1" customWidth="1"/>
    <col min="14" max="14" width="21" style="1" bestFit="1" customWidth="1"/>
    <col min="15" max="15" width="13.1796875" style="4" bestFit="1" customWidth="1"/>
    <col min="16" max="16" width="13.1796875" style="6" bestFit="1" customWidth="1"/>
    <col min="17" max="17" width="62.08984375" style="1" customWidth="1"/>
    <col min="18" max="16384" width="10.90625" style="1"/>
  </cols>
  <sheetData>
    <row r="1" spans="1:17" x14ac:dyDescent="0.35">
      <c r="A1" s="67" t="s">
        <v>24</v>
      </c>
      <c r="B1" s="67" t="str">
        <f>Parametres!J1</f>
        <v>Commercial</v>
      </c>
      <c r="C1" s="67" t="str">
        <f>Parametres!E1</f>
        <v>Type meeting</v>
      </c>
      <c r="D1" s="68" t="s">
        <v>1766</v>
      </c>
      <c r="E1" s="68" t="s">
        <v>110</v>
      </c>
      <c r="F1" s="68" t="str">
        <f>Parametres!A1</f>
        <v>Objectif action</v>
      </c>
      <c r="G1" s="68" t="str">
        <f>Parametres!I1</f>
        <v>Offre</v>
      </c>
      <c r="H1" s="69" t="s">
        <v>15</v>
      </c>
      <c r="I1" s="67" t="str">
        <f>Parametres!B1</f>
        <v>Num action</v>
      </c>
      <c r="J1" s="92" t="str">
        <f>Parametres!C1</f>
        <v>Resultat action</v>
      </c>
      <c r="K1" s="92" t="str">
        <f>Parametres!H1</f>
        <v>Etape commerciale</v>
      </c>
      <c r="L1" s="92" t="str">
        <f>Parametres!D1</f>
        <v>Prochaine action</v>
      </c>
      <c r="M1" s="92" t="str">
        <f>Parametres!A1</f>
        <v>Objectif action</v>
      </c>
      <c r="N1" s="68" t="s">
        <v>42</v>
      </c>
      <c r="O1" s="69" t="s">
        <v>27</v>
      </c>
      <c r="P1" s="70" t="s">
        <v>1764</v>
      </c>
      <c r="Q1" s="68" t="s">
        <v>1418</v>
      </c>
    </row>
    <row r="2" spans="1:17" x14ac:dyDescent="0.35">
      <c r="A2" s="71">
        <v>1</v>
      </c>
      <c r="B2" s="71" t="s">
        <v>1415</v>
      </c>
      <c r="C2" s="71" t="s">
        <v>106</v>
      </c>
      <c r="D2" s="72" t="s">
        <v>543</v>
      </c>
      <c r="E2" s="72" t="s">
        <v>1417</v>
      </c>
      <c r="F2" s="72" t="s">
        <v>99</v>
      </c>
      <c r="G2" s="72" t="s">
        <v>104</v>
      </c>
      <c r="H2" s="73">
        <v>42736</v>
      </c>
      <c r="I2" s="71" t="s">
        <v>16</v>
      </c>
      <c r="J2" s="93" t="s">
        <v>83</v>
      </c>
      <c r="K2" s="93" t="s">
        <v>67</v>
      </c>
      <c r="L2" s="93" t="s">
        <v>1721</v>
      </c>
      <c r="M2" s="93" t="s">
        <v>99</v>
      </c>
      <c r="N2" s="72" t="s">
        <v>1417</v>
      </c>
      <c r="O2" s="73">
        <v>42817</v>
      </c>
      <c r="P2" s="74">
        <v>1500</v>
      </c>
      <c r="Q2" s="72" t="s">
        <v>1423</v>
      </c>
    </row>
    <row r="3" spans="1:17" x14ac:dyDescent="0.35">
      <c r="A3" s="75">
        <v>2</v>
      </c>
      <c r="B3" s="75" t="s">
        <v>1416</v>
      </c>
      <c r="C3" s="75" t="s">
        <v>106</v>
      </c>
      <c r="D3" s="76" t="s">
        <v>544</v>
      </c>
      <c r="E3" s="76" t="s">
        <v>1419</v>
      </c>
      <c r="F3" s="76" t="s">
        <v>99</v>
      </c>
      <c r="G3" s="76" t="s">
        <v>104</v>
      </c>
      <c r="H3" s="77">
        <v>42736</v>
      </c>
      <c r="I3" s="75" t="s">
        <v>1420</v>
      </c>
      <c r="J3" s="94" t="s">
        <v>21</v>
      </c>
      <c r="K3" s="94" t="s">
        <v>79</v>
      </c>
      <c r="L3" s="94" t="s">
        <v>1421</v>
      </c>
      <c r="M3" s="94"/>
      <c r="N3" s="76"/>
      <c r="O3" s="77"/>
      <c r="P3" s="78">
        <v>1500</v>
      </c>
      <c r="Q3" s="76" t="s">
        <v>1422</v>
      </c>
    </row>
    <row r="4" spans="1:17" x14ac:dyDescent="0.35">
      <c r="A4" s="75">
        <v>3</v>
      </c>
      <c r="B4" s="75" t="s">
        <v>1415</v>
      </c>
      <c r="C4" s="75" t="s">
        <v>106</v>
      </c>
      <c r="D4" s="76" t="s">
        <v>545</v>
      </c>
      <c r="E4" s="76" t="s">
        <v>118</v>
      </c>
      <c r="F4" s="76" t="s">
        <v>100</v>
      </c>
      <c r="G4" s="76" t="s">
        <v>104</v>
      </c>
      <c r="H4" s="77">
        <v>42736</v>
      </c>
      <c r="I4" s="75" t="s">
        <v>1420</v>
      </c>
      <c r="J4" s="94" t="s">
        <v>1424</v>
      </c>
      <c r="K4" s="94" t="s">
        <v>1489</v>
      </c>
      <c r="L4" s="94" t="s">
        <v>1425</v>
      </c>
      <c r="M4" s="94"/>
      <c r="N4" s="76"/>
      <c r="O4" s="77"/>
      <c r="P4" s="78">
        <v>1500</v>
      </c>
      <c r="Q4" s="76" t="s">
        <v>1426</v>
      </c>
    </row>
    <row r="5" spans="1:17" x14ac:dyDescent="0.35">
      <c r="A5" s="75">
        <v>4</v>
      </c>
      <c r="B5" s="75" t="s">
        <v>1416</v>
      </c>
      <c r="C5" s="75" t="s">
        <v>106</v>
      </c>
      <c r="D5" s="76" t="s">
        <v>1427</v>
      </c>
      <c r="E5" s="76"/>
      <c r="F5" s="76" t="s">
        <v>100</v>
      </c>
      <c r="G5" s="76" t="s">
        <v>104</v>
      </c>
      <c r="H5" s="77">
        <v>42736</v>
      </c>
      <c r="I5" s="75" t="s">
        <v>1420</v>
      </c>
      <c r="J5" s="94" t="s">
        <v>21</v>
      </c>
      <c r="K5" s="94" t="s">
        <v>80</v>
      </c>
      <c r="L5" s="94" t="s">
        <v>85</v>
      </c>
      <c r="M5" s="94" t="s">
        <v>101</v>
      </c>
      <c r="N5" s="76"/>
      <c r="O5" s="77">
        <v>43101</v>
      </c>
      <c r="P5" s="78">
        <v>1500</v>
      </c>
      <c r="Q5" s="76"/>
    </row>
    <row r="6" spans="1:17" x14ac:dyDescent="0.35">
      <c r="A6" s="75">
        <v>5</v>
      </c>
      <c r="B6" s="75" t="s">
        <v>1415</v>
      </c>
      <c r="C6" s="75" t="s">
        <v>106</v>
      </c>
      <c r="D6" s="76" t="s">
        <v>548</v>
      </c>
      <c r="E6" s="76" t="s">
        <v>1428</v>
      </c>
      <c r="F6" s="76" t="s">
        <v>99</v>
      </c>
      <c r="G6" s="76" t="s">
        <v>104</v>
      </c>
      <c r="H6" s="77">
        <v>42736</v>
      </c>
      <c r="I6" s="75" t="s">
        <v>1420</v>
      </c>
      <c r="J6" s="94" t="s">
        <v>1433</v>
      </c>
      <c r="K6" s="94" t="s">
        <v>67</v>
      </c>
      <c r="L6" s="94" t="s">
        <v>85</v>
      </c>
      <c r="M6" s="94" t="s">
        <v>99</v>
      </c>
      <c r="N6" s="76" t="s">
        <v>1430</v>
      </c>
      <c r="O6" s="77">
        <v>42810</v>
      </c>
      <c r="P6" s="78">
        <v>1500</v>
      </c>
      <c r="Q6" s="76" t="s">
        <v>1431</v>
      </c>
    </row>
    <row r="7" spans="1:17" x14ac:dyDescent="0.35">
      <c r="A7" s="75">
        <v>6</v>
      </c>
      <c r="B7" s="75" t="s">
        <v>1415</v>
      </c>
      <c r="C7" s="75" t="s">
        <v>106</v>
      </c>
      <c r="D7" s="76" t="s">
        <v>549</v>
      </c>
      <c r="E7" s="76" t="s">
        <v>1726</v>
      </c>
      <c r="F7" s="76" t="s">
        <v>99</v>
      </c>
      <c r="G7" s="76" t="s">
        <v>104</v>
      </c>
      <c r="H7" s="77">
        <v>42810</v>
      </c>
      <c r="I7" s="75" t="s">
        <v>1420</v>
      </c>
      <c r="J7" s="94" t="s">
        <v>81</v>
      </c>
      <c r="K7" s="94" t="s">
        <v>67</v>
      </c>
      <c r="L7" s="94" t="s">
        <v>1432</v>
      </c>
      <c r="M7" s="94" t="s">
        <v>99</v>
      </c>
      <c r="N7" s="76" t="s">
        <v>1726</v>
      </c>
      <c r="O7" s="77">
        <v>42814</v>
      </c>
      <c r="P7" s="78">
        <v>1500</v>
      </c>
      <c r="Q7" s="76" t="s">
        <v>1434</v>
      </c>
    </row>
    <row r="8" spans="1:17" x14ac:dyDescent="0.35">
      <c r="A8" s="75">
        <v>7</v>
      </c>
      <c r="B8" s="75" t="s">
        <v>1415</v>
      </c>
      <c r="C8" s="75" t="s">
        <v>106</v>
      </c>
      <c r="D8" s="76" t="s">
        <v>549</v>
      </c>
      <c r="E8" s="76" t="s">
        <v>1726</v>
      </c>
      <c r="F8" s="76" t="s">
        <v>99</v>
      </c>
      <c r="G8" s="76" t="s">
        <v>104</v>
      </c>
      <c r="H8" s="77">
        <v>42814</v>
      </c>
      <c r="I8" s="75" t="s">
        <v>1420</v>
      </c>
      <c r="J8" s="94" t="s">
        <v>1424</v>
      </c>
      <c r="K8" s="94" t="s">
        <v>67</v>
      </c>
      <c r="L8" s="94" t="s">
        <v>1432</v>
      </c>
      <c r="M8" s="94" t="s">
        <v>99</v>
      </c>
      <c r="N8" s="76" t="s">
        <v>1726</v>
      </c>
      <c r="O8" s="77">
        <v>42831</v>
      </c>
      <c r="P8" s="78">
        <v>1500</v>
      </c>
      <c r="Q8" s="76" t="s">
        <v>1435</v>
      </c>
    </row>
    <row r="9" spans="1:17" ht="29" x14ac:dyDescent="0.35">
      <c r="A9" s="100">
        <v>8</v>
      </c>
      <c r="B9" s="100" t="s">
        <v>1416</v>
      </c>
      <c r="C9" s="100" t="s">
        <v>106</v>
      </c>
      <c r="D9" s="101" t="s">
        <v>583</v>
      </c>
      <c r="E9" s="101" t="s">
        <v>1436</v>
      </c>
      <c r="F9" s="101" t="s">
        <v>99</v>
      </c>
      <c r="G9" s="101" t="s">
        <v>104</v>
      </c>
      <c r="H9" s="103">
        <v>42810</v>
      </c>
      <c r="I9" s="100" t="s">
        <v>1420</v>
      </c>
      <c r="J9" s="102" t="s">
        <v>21</v>
      </c>
      <c r="K9" s="102" t="s">
        <v>80</v>
      </c>
      <c r="L9" s="102" t="s">
        <v>1722</v>
      </c>
      <c r="M9" s="102" t="s">
        <v>100</v>
      </c>
      <c r="N9" s="101" t="s">
        <v>1436</v>
      </c>
      <c r="O9" s="103">
        <v>42831</v>
      </c>
      <c r="P9" s="104">
        <v>1500</v>
      </c>
      <c r="Q9" s="105" t="s">
        <v>1437</v>
      </c>
    </row>
    <row r="10" spans="1:17" ht="29" x14ac:dyDescent="0.35">
      <c r="A10" s="100">
        <v>9</v>
      </c>
      <c r="B10" s="100" t="s">
        <v>1416</v>
      </c>
      <c r="C10" s="100" t="s">
        <v>106</v>
      </c>
      <c r="D10" s="101" t="s">
        <v>586</v>
      </c>
      <c r="E10" s="101" t="s">
        <v>1719</v>
      </c>
      <c r="F10" s="101" t="s">
        <v>99</v>
      </c>
      <c r="G10" s="101" t="s">
        <v>104</v>
      </c>
      <c r="H10" s="103">
        <v>42810</v>
      </c>
      <c r="I10" s="100" t="s">
        <v>1420</v>
      </c>
      <c r="J10" s="102" t="s">
        <v>21</v>
      </c>
      <c r="K10" s="102" t="s">
        <v>80</v>
      </c>
      <c r="L10" s="102" t="s">
        <v>1722</v>
      </c>
      <c r="M10" s="102" t="s">
        <v>99</v>
      </c>
      <c r="N10" s="101" t="s">
        <v>1719</v>
      </c>
      <c r="O10" s="103">
        <v>42831</v>
      </c>
      <c r="P10" s="104">
        <v>1500</v>
      </c>
      <c r="Q10" s="105" t="s">
        <v>1720</v>
      </c>
    </row>
    <row r="11" spans="1:17" x14ac:dyDescent="0.35">
      <c r="A11" s="100">
        <v>10</v>
      </c>
      <c r="B11" s="100" t="s">
        <v>1416</v>
      </c>
      <c r="C11" s="100" t="s">
        <v>106</v>
      </c>
      <c r="D11" s="101" t="s">
        <v>582</v>
      </c>
      <c r="E11" s="101"/>
      <c r="F11" s="101" t="s">
        <v>99</v>
      </c>
      <c r="G11" s="101" t="s">
        <v>104</v>
      </c>
      <c r="H11" s="103">
        <v>42810</v>
      </c>
      <c r="I11" s="100" t="s">
        <v>1420</v>
      </c>
      <c r="J11" s="102" t="s">
        <v>21</v>
      </c>
      <c r="K11" s="102" t="s">
        <v>80</v>
      </c>
      <c r="L11" s="102" t="s">
        <v>1421</v>
      </c>
      <c r="M11" s="102"/>
      <c r="N11" s="101"/>
      <c r="O11" s="103"/>
      <c r="P11" s="104">
        <v>1500</v>
      </c>
      <c r="Q11" s="105"/>
    </row>
    <row r="12" spans="1:17" x14ac:dyDescent="0.35">
      <c r="A12" s="100">
        <v>11</v>
      </c>
      <c r="B12" s="100" t="s">
        <v>1416</v>
      </c>
      <c r="C12" s="100" t="s">
        <v>106</v>
      </c>
      <c r="D12" s="101" t="s">
        <v>585</v>
      </c>
      <c r="E12" s="101" t="s">
        <v>1723</v>
      </c>
      <c r="F12" s="101" t="s">
        <v>99</v>
      </c>
      <c r="G12" s="101" t="s">
        <v>104</v>
      </c>
      <c r="H12" s="103">
        <v>42810</v>
      </c>
      <c r="I12" s="100" t="s">
        <v>1420</v>
      </c>
      <c r="J12" s="102" t="s">
        <v>81</v>
      </c>
      <c r="K12" s="102" t="s">
        <v>68</v>
      </c>
      <c r="L12" s="102" t="s">
        <v>85</v>
      </c>
      <c r="M12" s="102" t="s">
        <v>103</v>
      </c>
      <c r="N12" s="101" t="s">
        <v>1723</v>
      </c>
      <c r="O12" s="103">
        <v>42831</v>
      </c>
      <c r="P12" s="104">
        <v>1500</v>
      </c>
      <c r="Q12" s="105" t="s">
        <v>1724</v>
      </c>
    </row>
    <row r="13" spans="1:17" x14ac:dyDescent="0.35">
      <c r="A13" s="100">
        <v>12</v>
      </c>
      <c r="B13" s="100" t="s">
        <v>1416</v>
      </c>
      <c r="C13" s="100" t="s">
        <v>106</v>
      </c>
      <c r="D13" s="101" t="s">
        <v>549</v>
      </c>
      <c r="E13" s="101" t="s">
        <v>1726</v>
      </c>
      <c r="F13" s="101" t="s">
        <v>99</v>
      </c>
      <c r="G13" s="101" t="s">
        <v>104</v>
      </c>
      <c r="H13" s="103">
        <v>42810</v>
      </c>
      <c r="I13" s="100" t="s">
        <v>1420</v>
      </c>
      <c r="J13" s="102" t="s">
        <v>1424</v>
      </c>
      <c r="K13" s="102" t="s">
        <v>66</v>
      </c>
      <c r="L13" s="102" t="s">
        <v>1727</v>
      </c>
      <c r="M13" s="102" t="s">
        <v>99</v>
      </c>
      <c r="N13" s="101" t="s">
        <v>1726</v>
      </c>
      <c r="O13" s="103">
        <v>42840</v>
      </c>
      <c r="P13" s="104">
        <v>1500</v>
      </c>
      <c r="Q13" s="105" t="s">
        <v>1728</v>
      </c>
    </row>
    <row r="14" spans="1:17" ht="29" x14ac:dyDescent="0.35">
      <c r="A14" s="100">
        <v>13</v>
      </c>
      <c r="B14" s="100" t="s">
        <v>1415</v>
      </c>
      <c r="C14" s="100" t="s">
        <v>106</v>
      </c>
      <c r="D14" s="101" t="s">
        <v>602</v>
      </c>
      <c r="E14" s="101" t="s">
        <v>1730</v>
      </c>
      <c r="F14" s="101" t="s">
        <v>99</v>
      </c>
      <c r="G14" s="101" t="s">
        <v>104</v>
      </c>
      <c r="H14" s="103">
        <v>42810</v>
      </c>
      <c r="I14" s="100" t="s">
        <v>1420</v>
      </c>
      <c r="J14" s="102" t="s">
        <v>21</v>
      </c>
      <c r="K14" s="102" t="s">
        <v>80</v>
      </c>
      <c r="L14" s="102" t="s">
        <v>1421</v>
      </c>
      <c r="M14" s="102" t="s">
        <v>101</v>
      </c>
      <c r="N14" s="101" t="s">
        <v>1730</v>
      </c>
      <c r="O14" s="103">
        <v>43101</v>
      </c>
      <c r="P14" s="104">
        <v>1500</v>
      </c>
      <c r="Q14" s="105" t="s">
        <v>1731</v>
      </c>
    </row>
    <row r="15" spans="1:17" x14ac:dyDescent="0.35">
      <c r="A15" s="100">
        <v>14</v>
      </c>
      <c r="B15" s="100" t="s">
        <v>1415</v>
      </c>
      <c r="C15" s="100" t="s">
        <v>106</v>
      </c>
      <c r="D15" s="101" t="s">
        <v>604</v>
      </c>
      <c r="E15" s="101" t="s">
        <v>1732</v>
      </c>
      <c r="F15" s="101" t="s">
        <v>99</v>
      </c>
      <c r="G15" s="101" t="s">
        <v>104</v>
      </c>
      <c r="H15" s="103">
        <v>42856</v>
      </c>
      <c r="I15" s="100" t="s">
        <v>1420</v>
      </c>
      <c r="J15" s="102" t="s">
        <v>81</v>
      </c>
      <c r="K15" s="102" t="s">
        <v>68</v>
      </c>
      <c r="L15" s="102" t="s">
        <v>85</v>
      </c>
      <c r="M15" s="102" t="s">
        <v>103</v>
      </c>
      <c r="N15" s="101" t="s">
        <v>1732</v>
      </c>
      <c r="O15" s="103">
        <v>42887</v>
      </c>
      <c r="P15" s="104">
        <v>1500</v>
      </c>
      <c r="Q15" s="105" t="s">
        <v>1733</v>
      </c>
    </row>
    <row r="16" spans="1:17" x14ac:dyDescent="0.35">
      <c r="A16" s="100">
        <v>15</v>
      </c>
      <c r="B16" s="100" t="s">
        <v>1416</v>
      </c>
      <c r="C16" s="100" t="s">
        <v>106</v>
      </c>
      <c r="D16" s="101" t="s">
        <v>1240</v>
      </c>
      <c r="E16" s="101" t="s">
        <v>1734</v>
      </c>
      <c r="F16" s="101" t="s">
        <v>99</v>
      </c>
      <c r="G16" s="101" t="s">
        <v>104</v>
      </c>
      <c r="H16" s="103">
        <v>42782</v>
      </c>
      <c r="I16" s="100" t="s">
        <v>1420</v>
      </c>
      <c r="J16" s="102" t="s">
        <v>21</v>
      </c>
      <c r="K16" s="102" t="s">
        <v>80</v>
      </c>
      <c r="L16" s="102" t="s">
        <v>1421</v>
      </c>
      <c r="M16" s="102" t="s">
        <v>97</v>
      </c>
      <c r="N16" s="101" t="s">
        <v>1734</v>
      </c>
      <c r="O16" s="103">
        <v>43101</v>
      </c>
      <c r="P16" s="104">
        <v>1500</v>
      </c>
      <c r="Q16" s="105" t="s">
        <v>1735</v>
      </c>
    </row>
    <row r="17" spans="1:17" x14ac:dyDescent="0.35">
      <c r="A17" s="100">
        <v>16</v>
      </c>
      <c r="B17" s="100" t="s">
        <v>1416</v>
      </c>
      <c r="C17" s="100" t="s">
        <v>106</v>
      </c>
      <c r="D17" s="101" t="s">
        <v>621</v>
      </c>
      <c r="E17" s="101"/>
      <c r="F17" s="101" t="s">
        <v>99</v>
      </c>
      <c r="G17" s="101" t="s">
        <v>104</v>
      </c>
      <c r="H17" s="103">
        <v>42782</v>
      </c>
      <c r="I17" s="100" t="s">
        <v>1420</v>
      </c>
      <c r="J17" s="102" t="s">
        <v>21</v>
      </c>
      <c r="K17" s="102" t="s">
        <v>80</v>
      </c>
      <c r="L17" s="102" t="s">
        <v>1421</v>
      </c>
      <c r="M17" s="102" t="s">
        <v>97</v>
      </c>
      <c r="N17" s="101"/>
      <c r="O17" s="103">
        <v>43101</v>
      </c>
      <c r="P17" s="104">
        <v>1500</v>
      </c>
      <c r="Q17" s="105" t="s">
        <v>21</v>
      </c>
    </row>
    <row r="18" spans="1:17" x14ac:dyDescent="0.35">
      <c r="A18" s="100">
        <v>17</v>
      </c>
      <c r="B18" s="100" t="s">
        <v>1416</v>
      </c>
      <c r="C18" s="100" t="s">
        <v>106</v>
      </c>
      <c r="D18" s="101" t="s">
        <v>637</v>
      </c>
      <c r="E18" s="101" t="s">
        <v>1736</v>
      </c>
      <c r="F18" s="101" t="s">
        <v>99</v>
      </c>
      <c r="G18" s="101" t="s">
        <v>104</v>
      </c>
      <c r="H18" s="103">
        <v>42810</v>
      </c>
      <c r="I18" s="100" t="s">
        <v>1420</v>
      </c>
      <c r="J18" s="102" t="s">
        <v>81</v>
      </c>
      <c r="K18" s="102" t="s">
        <v>68</v>
      </c>
      <c r="L18" s="102" t="s">
        <v>1432</v>
      </c>
      <c r="M18" s="102" t="s">
        <v>103</v>
      </c>
      <c r="N18" s="101" t="s">
        <v>1736</v>
      </c>
      <c r="O18" s="103">
        <v>42829</v>
      </c>
      <c r="P18" s="104">
        <v>1500</v>
      </c>
      <c r="Q18" s="105" t="s">
        <v>1737</v>
      </c>
    </row>
    <row r="19" spans="1:17" x14ac:dyDescent="0.35">
      <c r="A19" s="100">
        <v>18</v>
      </c>
      <c r="B19" s="100" t="s">
        <v>1416</v>
      </c>
      <c r="C19" s="100" t="s">
        <v>106</v>
      </c>
      <c r="D19" s="101" t="s">
        <v>637</v>
      </c>
      <c r="E19" s="101" t="s">
        <v>1736</v>
      </c>
      <c r="F19" s="101" t="s">
        <v>99</v>
      </c>
      <c r="G19" s="101" t="s">
        <v>104</v>
      </c>
      <c r="H19" s="103">
        <v>42829</v>
      </c>
      <c r="I19" s="100" t="s">
        <v>1420</v>
      </c>
      <c r="J19" s="102" t="s">
        <v>22</v>
      </c>
      <c r="K19" s="102" t="s">
        <v>80</v>
      </c>
      <c r="L19" s="102" t="s">
        <v>1421</v>
      </c>
      <c r="M19" s="102" t="s">
        <v>97</v>
      </c>
      <c r="N19" s="101" t="s">
        <v>1736</v>
      </c>
      <c r="O19" s="103">
        <v>43101</v>
      </c>
      <c r="P19" s="104">
        <v>1500</v>
      </c>
      <c r="Q19" s="105" t="s">
        <v>1738</v>
      </c>
    </row>
    <row r="20" spans="1:17" x14ac:dyDescent="0.35">
      <c r="A20" s="100">
        <v>19</v>
      </c>
      <c r="B20" s="100" t="s">
        <v>1416</v>
      </c>
      <c r="C20" s="100" t="s">
        <v>106</v>
      </c>
      <c r="D20" s="101" t="s">
        <v>1242</v>
      </c>
      <c r="E20" s="101"/>
      <c r="F20" s="101" t="s">
        <v>99</v>
      </c>
      <c r="G20" s="101" t="s">
        <v>104</v>
      </c>
      <c r="H20" s="103">
        <v>42810</v>
      </c>
      <c r="I20" s="100" t="s">
        <v>1420</v>
      </c>
      <c r="J20" s="102" t="s">
        <v>96</v>
      </c>
      <c r="K20" s="102" t="s">
        <v>67</v>
      </c>
      <c r="L20" s="102" t="s">
        <v>1432</v>
      </c>
      <c r="M20" s="102" t="s">
        <v>99</v>
      </c>
      <c r="N20" s="101"/>
      <c r="O20" s="103">
        <v>42880</v>
      </c>
      <c r="P20" s="104">
        <v>1500</v>
      </c>
      <c r="Q20" s="105" t="s">
        <v>1739</v>
      </c>
    </row>
    <row r="21" spans="1:17" x14ac:dyDescent="0.35">
      <c r="A21" s="100">
        <v>20</v>
      </c>
      <c r="B21" s="100" t="s">
        <v>1415</v>
      </c>
      <c r="C21" s="100" t="s">
        <v>106</v>
      </c>
      <c r="D21" s="101" t="s">
        <v>643</v>
      </c>
      <c r="E21" s="101" t="s">
        <v>1740</v>
      </c>
      <c r="F21" s="101" t="s">
        <v>99</v>
      </c>
      <c r="G21" s="101" t="s">
        <v>104</v>
      </c>
      <c r="H21" s="103">
        <v>42810</v>
      </c>
      <c r="I21" s="100" t="s">
        <v>1420</v>
      </c>
      <c r="J21" s="102" t="s">
        <v>22</v>
      </c>
      <c r="K21" s="102" t="s">
        <v>67</v>
      </c>
      <c r="L21" s="102" t="s">
        <v>85</v>
      </c>
      <c r="M21" s="102" t="s">
        <v>97</v>
      </c>
      <c r="N21" s="101" t="s">
        <v>1740</v>
      </c>
      <c r="O21" s="103">
        <v>42979</v>
      </c>
      <c r="P21" s="104">
        <v>1500</v>
      </c>
      <c r="Q21" s="105" t="s">
        <v>1741</v>
      </c>
    </row>
    <row r="22" spans="1:17" ht="58" x14ac:dyDescent="0.35">
      <c r="A22" s="100">
        <v>21</v>
      </c>
      <c r="B22" s="100" t="s">
        <v>1415</v>
      </c>
      <c r="C22" s="100" t="s">
        <v>106</v>
      </c>
      <c r="D22" s="101" t="s">
        <v>658</v>
      </c>
      <c r="E22" s="101" t="s">
        <v>1742</v>
      </c>
      <c r="F22" s="101" t="s">
        <v>99</v>
      </c>
      <c r="G22" s="101" t="s">
        <v>104</v>
      </c>
      <c r="H22" s="103">
        <v>42823</v>
      </c>
      <c r="I22" s="100" t="s">
        <v>16</v>
      </c>
      <c r="J22" s="102" t="s">
        <v>21</v>
      </c>
      <c r="K22" s="102" t="s">
        <v>79</v>
      </c>
      <c r="L22" s="102" t="s">
        <v>1421</v>
      </c>
      <c r="M22" s="102"/>
      <c r="N22" s="101"/>
      <c r="O22" s="103"/>
      <c r="P22" s="104">
        <v>1500</v>
      </c>
      <c r="Q22" s="105" t="s">
        <v>1743</v>
      </c>
    </row>
    <row r="23" spans="1:17" x14ac:dyDescent="0.35">
      <c r="A23" s="100">
        <v>22</v>
      </c>
      <c r="B23" s="100" t="s">
        <v>1415</v>
      </c>
      <c r="C23" s="100" t="s">
        <v>106</v>
      </c>
      <c r="D23" s="101" t="s">
        <v>671</v>
      </c>
      <c r="E23" s="101" t="s">
        <v>1744</v>
      </c>
      <c r="F23" s="101" t="s">
        <v>100</v>
      </c>
      <c r="G23" s="101" t="s">
        <v>104</v>
      </c>
      <c r="H23" s="103">
        <v>42810</v>
      </c>
      <c r="I23" s="100" t="s">
        <v>1420</v>
      </c>
      <c r="J23" s="102" t="s">
        <v>105</v>
      </c>
      <c r="K23" s="102" t="s">
        <v>1489</v>
      </c>
      <c r="L23" s="102" t="s">
        <v>1425</v>
      </c>
      <c r="M23" s="102"/>
      <c r="N23" s="101"/>
      <c r="O23" s="103"/>
      <c r="P23" s="104">
        <v>1500</v>
      </c>
      <c r="Q23" s="105" t="s">
        <v>1745</v>
      </c>
    </row>
    <row r="24" spans="1:17" x14ac:dyDescent="0.35">
      <c r="A24" s="100">
        <v>23</v>
      </c>
      <c r="B24" s="100" t="s">
        <v>1415</v>
      </c>
      <c r="C24" s="100" t="s">
        <v>106</v>
      </c>
      <c r="D24" s="101" t="s">
        <v>695</v>
      </c>
      <c r="E24" s="101" t="s">
        <v>1746</v>
      </c>
      <c r="F24" s="101" t="s">
        <v>100</v>
      </c>
      <c r="G24" s="101" t="s">
        <v>104</v>
      </c>
      <c r="H24" s="103">
        <v>42810</v>
      </c>
      <c r="I24" s="100" t="s">
        <v>1420</v>
      </c>
      <c r="J24" s="102" t="s">
        <v>105</v>
      </c>
      <c r="K24" s="102" t="s">
        <v>1489</v>
      </c>
      <c r="L24" s="102" t="s">
        <v>1425</v>
      </c>
      <c r="M24" s="102"/>
      <c r="N24" s="101"/>
      <c r="O24" s="103"/>
      <c r="P24" s="104">
        <v>1500</v>
      </c>
      <c r="Q24" s="105" t="s">
        <v>1747</v>
      </c>
    </row>
    <row r="25" spans="1:17" x14ac:dyDescent="0.35">
      <c r="A25" s="100">
        <v>24</v>
      </c>
      <c r="B25" s="100" t="s">
        <v>1415</v>
      </c>
      <c r="C25" s="100" t="s">
        <v>106</v>
      </c>
      <c r="D25" s="101" t="s">
        <v>699</v>
      </c>
      <c r="E25" s="101" t="s">
        <v>1748</v>
      </c>
      <c r="F25" s="101" t="s">
        <v>99</v>
      </c>
      <c r="G25" s="101" t="s">
        <v>104</v>
      </c>
      <c r="H25" s="103">
        <v>42829</v>
      </c>
      <c r="I25" s="100" t="s">
        <v>1420</v>
      </c>
      <c r="J25" s="102" t="s">
        <v>83</v>
      </c>
      <c r="K25" s="102" t="s">
        <v>67</v>
      </c>
      <c r="L25" s="102" t="s">
        <v>1721</v>
      </c>
      <c r="M25" s="102" t="s">
        <v>103</v>
      </c>
      <c r="N25" s="101" t="s">
        <v>1748</v>
      </c>
      <c r="O25" s="103">
        <v>42831</v>
      </c>
      <c r="P25" s="104">
        <v>1500</v>
      </c>
      <c r="Q25" s="105"/>
    </row>
    <row r="26" spans="1:17" ht="58" x14ac:dyDescent="0.35">
      <c r="A26" s="100">
        <v>25</v>
      </c>
      <c r="B26" s="100" t="s">
        <v>1415</v>
      </c>
      <c r="C26" s="100" t="s">
        <v>106</v>
      </c>
      <c r="D26" s="101" t="s">
        <v>1248</v>
      </c>
      <c r="E26" s="101" t="s">
        <v>1749</v>
      </c>
      <c r="F26" s="101" t="s">
        <v>99</v>
      </c>
      <c r="G26" s="101" t="s">
        <v>104</v>
      </c>
      <c r="H26" s="103">
        <v>42830</v>
      </c>
      <c r="I26" s="100" t="s">
        <v>1420</v>
      </c>
      <c r="J26" s="102" t="s">
        <v>22</v>
      </c>
      <c r="K26" s="102" t="s">
        <v>95</v>
      </c>
      <c r="L26" s="102" t="s">
        <v>85</v>
      </c>
      <c r="M26" s="102" t="s">
        <v>101</v>
      </c>
      <c r="N26" s="101" t="s">
        <v>1749</v>
      </c>
      <c r="O26" s="103">
        <v>43101</v>
      </c>
      <c r="P26" s="104">
        <v>1500</v>
      </c>
      <c r="Q26" s="105" t="s">
        <v>1750</v>
      </c>
    </row>
    <row r="27" spans="1:17" ht="29" x14ac:dyDescent="0.35">
      <c r="A27" s="100">
        <v>26</v>
      </c>
      <c r="B27" s="100" t="s">
        <v>1415</v>
      </c>
      <c r="C27" s="100" t="s">
        <v>106</v>
      </c>
      <c r="D27" s="101" t="s">
        <v>1177</v>
      </c>
      <c r="E27" s="101" t="s">
        <v>1751</v>
      </c>
      <c r="F27" s="101" t="s">
        <v>100</v>
      </c>
      <c r="G27" s="101" t="s">
        <v>104</v>
      </c>
      <c r="H27" s="103">
        <v>42569</v>
      </c>
      <c r="I27" s="100" t="s">
        <v>1420</v>
      </c>
      <c r="J27" s="102" t="s">
        <v>83</v>
      </c>
      <c r="K27" s="102" t="s">
        <v>66</v>
      </c>
      <c r="L27" s="102" t="s">
        <v>1432</v>
      </c>
      <c r="M27" s="102" t="s">
        <v>99</v>
      </c>
      <c r="N27" s="101" t="s">
        <v>1751</v>
      </c>
      <c r="O27" s="103">
        <v>42570</v>
      </c>
      <c r="P27" s="104">
        <v>1500</v>
      </c>
      <c r="Q27" s="105" t="s">
        <v>1752</v>
      </c>
    </row>
    <row r="28" spans="1:17" ht="43.5" x14ac:dyDescent="0.35">
      <c r="A28" s="100">
        <v>27</v>
      </c>
      <c r="B28" s="100" t="s">
        <v>1415</v>
      </c>
      <c r="C28" s="100" t="s">
        <v>106</v>
      </c>
      <c r="D28" s="101" t="s">
        <v>1177</v>
      </c>
      <c r="E28" s="101" t="s">
        <v>1751</v>
      </c>
      <c r="F28" s="101" t="s">
        <v>100</v>
      </c>
      <c r="G28" s="101" t="s">
        <v>104</v>
      </c>
      <c r="H28" s="103">
        <v>42570</v>
      </c>
      <c r="I28" s="100" t="s">
        <v>1420</v>
      </c>
      <c r="J28" s="102" t="s">
        <v>21</v>
      </c>
      <c r="K28" s="102" t="s">
        <v>67</v>
      </c>
      <c r="L28" s="102" t="s">
        <v>1721</v>
      </c>
      <c r="M28" s="102" t="s">
        <v>103</v>
      </c>
      <c r="N28" s="101" t="s">
        <v>1751</v>
      </c>
      <c r="O28" s="103">
        <v>42607</v>
      </c>
      <c r="P28" s="104">
        <v>1500</v>
      </c>
      <c r="Q28" s="105" t="s">
        <v>1753</v>
      </c>
    </row>
    <row r="29" spans="1:17" ht="58" x14ac:dyDescent="0.35">
      <c r="A29" s="100">
        <v>28</v>
      </c>
      <c r="B29" s="100" t="s">
        <v>1415</v>
      </c>
      <c r="C29" s="100" t="s">
        <v>106</v>
      </c>
      <c r="D29" s="101" t="s">
        <v>1177</v>
      </c>
      <c r="E29" s="101" t="s">
        <v>1751</v>
      </c>
      <c r="F29" s="101" t="s">
        <v>99</v>
      </c>
      <c r="G29" s="101" t="s">
        <v>104</v>
      </c>
      <c r="H29" s="103">
        <v>42607</v>
      </c>
      <c r="I29" s="100" t="s">
        <v>1420</v>
      </c>
      <c r="J29" s="102" t="s">
        <v>21</v>
      </c>
      <c r="K29" s="102" t="s">
        <v>80</v>
      </c>
      <c r="L29" s="102" t="s">
        <v>1421</v>
      </c>
      <c r="M29" s="102"/>
      <c r="N29" s="101"/>
      <c r="O29" s="103"/>
      <c r="P29" s="104">
        <v>1500</v>
      </c>
      <c r="Q29" s="105" t="s">
        <v>1754</v>
      </c>
    </row>
    <row r="30" spans="1:17" x14ac:dyDescent="0.35">
      <c r="A30" s="97" t="s">
        <v>1483</v>
      </c>
      <c r="B30" s="79"/>
      <c r="C30" s="79"/>
      <c r="D30" s="80"/>
      <c r="E30" s="80"/>
      <c r="F30" s="80"/>
      <c r="G30" s="80"/>
      <c r="H30" s="81"/>
      <c r="I30" s="79"/>
      <c r="J30" s="95"/>
      <c r="K30" s="95"/>
      <c r="L30" s="95"/>
      <c r="M30" s="95"/>
      <c r="N30" s="80"/>
      <c r="O30" s="81"/>
      <c r="P30" s="82"/>
      <c r="Q30" s="83"/>
    </row>
    <row r="42832" spans="8:8" x14ac:dyDescent="0.35">
      <c r="H42832" s="4">
        <v>1</v>
      </c>
    </row>
    <row r="42853" spans="15:15" x14ac:dyDescent="0.35">
      <c r="O42853" s="4">
        <v>1</v>
      </c>
    </row>
  </sheetData>
  <autoFilter ref="A1:Q1"/>
  <dataValidations count="10">
    <dataValidation type="list" allowBlank="1" showInputMessage="1" showErrorMessage="1" sqref="F2:F30 M2:M30">
      <formula1>Param_objet_rdv</formula1>
    </dataValidation>
    <dataValidation type="list" allowBlank="1" showInputMessage="1" showErrorMessage="1" sqref="I2:I30">
      <formula1>Param_Num_RDV</formula1>
    </dataValidation>
    <dataValidation type="list" allowBlank="1" showInputMessage="1" showErrorMessage="1" sqref="J2:J30">
      <formula1>Param_Resultat_obtenu</formula1>
    </dataValidation>
    <dataValidation type="list" allowBlank="1" showInputMessage="1" showErrorMessage="1" sqref="L2:L30">
      <formula1>Param_prochaine_action</formula1>
    </dataValidation>
    <dataValidation type="list" allowBlank="1" showInputMessage="1" showErrorMessage="1" sqref="C2:C30">
      <formula1>Param_Type_rdv</formula1>
    </dataValidation>
    <dataValidation type="list" allowBlank="1" showInputMessage="1" showErrorMessage="1" sqref="B2:B30">
      <formula1>Param_Commerciaux</formula1>
    </dataValidation>
    <dataValidation type="list" allowBlank="1" showInputMessage="1" showErrorMessage="1" sqref="N2:N30 E2:E30">
      <formula1>Calculs_contacts_structure</formula1>
    </dataValidation>
    <dataValidation type="decimal" operator="greaterThan" allowBlank="1" showInputMessage="1" showErrorMessage="1" promptTitle="Indiquez une valeur numéraire" prompt="Indiquez une valeur numéraire" sqref="P2:P30">
      <formula1>0</formula1>
    </dataValidation>
    <dataValidation type="date" operator="notEqual" allowBlank="1" showInputMessage="1" showErrorMessage="1" promptTitle="Indiquez une date" prompt="Indiquez une date" sqref="O2:O30 H2:H30">
      <formula1>1</formula1>
    </dataValidation>
    <dataValidation type="list" allowBlank="1" showInputMessage="1" showErrorMessage="1" sqref="G2:G30">
      <formula1>Param_Offre_commerciale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IF($C2=Parametres!$K$2,Direct_Noms,Indirect_Noms)</xm:f>
          </x14:formula1>
          <xm:sqref>D2:D30</xm:sqref>
        </x14:dataValidation>
        <x14:dataValidation type="list" allowBlank="1" showInputMessage="1" showErrorMessage="1">
          <x14:formula1>
            <xm:f>Parametres!$H$2:$H$13</xm:f>
          </x14:formula1>
          <xm:sqref>K2:K30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F44"/>
  <sheetViews>
    <sheetView workbookViewId="0">
      <selection activeCell="A2" sqref="A2:F2"/>
    </sheetView>
  </sheetViews>
  <sheetFormatPr baseColWidth="10" defaultRowHeight="14.5" x14ac:dyDescent="0.35"/>
  <cols>
    <col min="1" max="1" width="14.6328125" style="1" customWidth="1"/>
    <col min="2" max="2" width="26.08984375" style="1" customWidth="1"/>
    <col min="3" max="3" width="15.81640625" style="1" customWidth="1"/>
    <col min="4" max="4" width="15.90625" style="1" customWidth="1"/>
    <col min="5" max="5" width="18.1796875" style="1" customWidth="1"/>
    <col min="6" max="6" width="29.81640625" style="1" customWidth="1"/>
    <col min="7" max="16384" width="10.90625" style="1"/>
  </cols>
  <sheetData>
    <row r="1" spans="1:6" ht="30.5" customHeight="1" x14ac:dyDescent="0.35">
      <c r="A1" s="188" t="s">
        <v>1755</v>
      </c>
      <c r="B1" s="188"/>
      <c r="C1" s="188"/>
      <c r="D1" s="188"/>
      <c r="E1" s="188"/>
      <c r="F1" s="188"/>
    </row>
    <row r="2" spans="1:6" ht="21" x14ac:dyDescent="0.35">
      <c r="A2" s="193" t="s">
        <v>564</v>
      </c>
      <c r="B2" s="194"/>
      <c r="C2" s="194"/>
      <c r="D2" s="194"/>
      <c r="E2" s="194"/>
      <c r="F2" s="195"/>
    </row>
    <row r="4" spans="1:6" ht="25.5" customHeight="1" x14ac:dyDescent="0.35">
      <c r="A4" s="168"/>
      <c r="B4" s="169" t="s">
        <v>1758</v>
      </c>
      <c r="C4" s="170" t="str">
        <f t="array" aca="1" ref="C4" ca="1">IFERROR(INDEX(Meeting_Etapes_commerciales,MATCH(Contact_nom&amp;_xlfn.MAXIFS(Meeting_Dates,Meeting_Liste_structures,Contact_nom), Meeting_Liste_structures&amp;Meeting_Dates,0),1),"Non rencontré")</f>
        <v>Non rencontré</v>
      </c>
      <c r="D4" s="169"/>
      <c r="E4" s="171" t="str">
        <f ca="1">IF(F4&lt;&gt;"","en date du","")</f>
        <v/>
      </c>
      <c r="F4" s="172" t="str">
        <f t="array" aca="1" ref="F4" ca="1">IF(_xlfn.MAXIFS(Meeting_Dates,Meeting_Liste_structures,Contact_nom)&gt;DATE(1900,1,0),_xlfn.MAXIFS(Meeting_Dates,Meeting_Liste_structures,Contact_nom),"")</f>
        <v/>
      </c>
    </row>
    <row r="6" spans="1:6" x14ac:dyDescent="0.35">
      <c r="A6" s="189" t="s">
        <v>1756</v>
      </c>
      <c r="B6" s="152" t="str">
        <f>IF(VLOOKUP(Contact_nom,Direct!$A:$L,COLUMN(Direct!$C:$C),FALSE)&lt;&gt;"",VLOOKUP(Contact_nom,Direct!$A:$L,COLUMN(Direct!$C:$C),FALSE),"")</f>
        <v/>
      </c>
      <c r="C6" s="155"/>
      <c r="D6" s="155"/>
      <c r="E6" s="155"/>
      <c r="F6" s="153"/>
    </row>
    <row r="7" spans="1:6" x14ac:dyDescent="0.35">
      <c r="A7" s="190"/>
      <c r="B7" s="162" t="str">
        <f>IF(VLOOKUP(Contact_nom,Direct!$A:$L,COLUMN(Direct!$D:$D),FALSE)&lt;&gt;"",VLOOKUP(Contact_nom,Direct!$A:$L,COLUMN(Direct!$D:$D),FALSE),"")</f>
        <v>129 Avenue Du Marechal De Saxe</v>
      </c>
      <c r="C7" s="163"/>
      <c r="D7" s="163"/>
      <c r="E7" s="163"/>
      <c r="F7" s="164"/>
    </row>
    <row r="8" spans="1:6" x14ac:dyDescent="0.35">
      <c r="A8" s="191"/>
      <c r="B8" s="167">
        <f>VLOOKUP(Contact_nom,Direct!$A:$L,COLUMN(Direct!$E:$E),FALSE)</f>
        <v>69003</v>
      </c>
      <c r="C8" s="156" t="str">
        <f>VLOOKUP(Contact_nom,Direct!$A:$L,COLUMN(Direct!$G:$G),FALSE)</f>
        <v>LYON</v>
      </c>
      <c r="D8" s="156"/>
      <c r="E8" s="156" t="str">
        <f>VLOOKUP(Contact_nom,Direct!$A:$L,COLUMN(Direct!$H:$H),FALSE)</f>
        <v>France</v>
      </c>
      <c r="F8" s="154"/>
    </row>
    <row r="9" spans="1:6" ht="20" customHeight="1" x14ac:dyDescent="0.35">
      <c r="A9" s="157" t="s">
        <v>12</v>
      </c>
      <c r="B9" s="165" t="str">
        <f>VLOOKUP(Contact_nom,Direct!$A:$L,COLUMN(Direct!$I:$I),FALSE)</f>
        <v>0478604364</v>
      </c>
      <c r="C9" s="96" t="s">
        <v>28</v>
      </c>
      <c r="D9" s="165" t="str">
        <f>IF(VLOOKUP(Contact_nom,Direct!$A:$L,COLUMN(Direct!$K:$K),FALSE)&lt;&gt;"",VLOOKUP(Contact_nom,Direct!$A:$L,COLUMN(Direct!$K:$K),FALSE),"")</f>
        <v/>
      </c>
      <c r="E9" s="165"/>
      <c r="F9" s="153"/>
    </row>
    <row r="10" spans="1:6" ht="20" customHeight="1" x14ac:dyDescent="0.35">
      <c r="A10" s="166" t="s">
        <v>1438</v>
      </c>
      <c r="B10" s="158" t="str">
        <f>IF(VLOOKUP(Contact_nom,Direct!$A:$L,COLUMN(Direct!$J:$J),FALSE)&lt;&gt;"",VLOOKUP(Contact_nom,Direct!$A:$L,COLUMN(Direct!$J:$J),FALSE),"")</f>
        <v/>
      </c>
      <c r="C10" s="160"/>
      <c r="D10" s="160"/>
      <c r="E10" s="160"/>
      <c r="F10" s="159"/>
    </row>
    <row r="11" spans="1:6" x14ac:dyDescent="0.35">
      <c r="A11" s="96"/>
    </row>
    <row r="12" spans="1:6" ht="18" customHeight="1" x14ac:dyDescent="0.35">
      <c r="A12" s="96"/>
      <c r="B12" s="161" t="s">
        <v>7</v>
      </c>
      <c r="C12" s="161" t="s">
        <v>1414</v>
      </c>
      <c r="D12" s="161" t="s">
        <v>12</v>
      </c>
      <c r="E12" s="161" t="s">
        <v>38</v>
      </c>
      <c r="F12" s="161" t="s">
        <v>28</v>
      </c>
    </row>
    <row r="13" spans="1:6" ht="18" customHeight="1" x14ac:dyDescent="0.35">
      <c r="A13" s="189" t="s">
        <v>1757</v>
      </c>
      <c r="B13" s="72" t="str">
        <f t="array" aca="1" ref="B13" ca="1">IF(ROWS($1:1)&lt;=COUNTIF(Adbook_Liste_structures,Contact_nom),INDEX(AdBook_Nom_complet,SMALL(IF(Adbook_Liste_structures=Contact_nom,ROW(INDIRECT("1:"&amp;ROWS(AdBook_Nom_complet)))),ROWS($1:1))),"")</f>
        <v/>
      </c>
      <c r="C13" s="93" t="str">
        <f ca="1">IFERROR(IF(VLOOKUP($B13,AdressBook!$E:$J,COLUMN(AdressBook!$F:$F)-4,FALSE)&lt;&gt;"",VLOOKUP($B13,AdressBook!$E:$J,COLUMN(AdressBook!$F:$F)-4,FALSE),""),"")</f>
        <v/>
      </c>
      <c r="D13" s="93" t="str">
        <f ca="1">IFERROR(IF(VLOOKUP($B13,AdressBook!$E:$J,COLUMN(AdressBook!$H:$H)-4,FALSE)&lt;&gt;"",VLOOKUP($B13,AdressBook!$E:$J,COLUMN(AdressBook!$H:$H)-4,FALSE),""),"")</f>
        <v/>
      </c>
      <c r="E13" s="93" t="str">
        <f ca="1">IFERROR(IF(VLOOKUP($B13,AdressBook!$E:$J,COLUMN(AdressBook!$I:$I)-4,FALSE)&lt;&gt;"",VLOOKUP($B13,AdressBook!$E:$J,COLUMN(AdressBook!$I:$I)-4,FALSE),""),"")</f>
        <v/>
      </c>
      <c r="F13" s="93" t="str">
        <f ca="1">IFERROR(IF(VLOOKUP($B13,AdressBook!$E:$J,COLUMN(AdressBook!$J:$J)-4,FALSE)&lt;&gt;"",VLOOKUP($B13,AdressBook!$E:$J,COLUMN(AdressBook!$J:$J)-4,FALSE),""),"")</f>
        <v/>
      </c>
    </row>
    <row r="14" spans="1:6" ht="18" customHeight="1" x14ac:dyDescent="0.35">
      <c r="A14" s="190"/>
      <c r="B14" s="76" t="str">
        <f t="array" aca="1" ref="B14" ca="1">IF(ROWS($1:2)&lt;=COUNTIF(Adbook_Liste_structures,Contact_nom),INDEX(AdBook_Nom_complet,SMALL(IF(Adbook_Liste_structures=Contact_nom,ROW(INDIRECT("1:"&amp;ROWS(AdBook_Nom_complet)))),ROWS($1:2))),"")</f>
        <v/>
      </c>
      <c r="C14" s="94" t="str">
        <f ca="1">IFERROR(IF(VLOOKUP($B14,AdressBook!$E:$J,COLUMN(AdressBook!$F:$F)-4,FALSE)&lt;&gt;"",VLOOKUP($B14,AdressBook!$E:$J,COLUMN(AdressBook!$F:$F)-4,FALSE),""),"")</f>
        <v/>
      </c>
      <c r="D14" s="94" t="str">
        <f ca="1">IFERROR(IF(VLOOKUP($B14,AdressBook!$E:$J,COLUMN(AdressBook!$H:$H)-4,FALSE)&lt;&gt;"",VLOOKUP($B14,AdressBook!$E:$J,COLUMN(AdressBook!$H:$H)-4,FALSE),""),"")</f>
        <v/>
      </c>
      <c r="E14" s="94" t="str">
        <f ca="1">IFERROR(IF(VLOOKUP($B14,AdressBook!$E:$J,COLUMN(AdressBook!$I:$I)-4,FALSE)&lt;&gt;"",VLOOKUP($B14,AdressBook!$E:$J,COLUMN(AdressBook!$I:$I)-4,FALSE),""),"")</f>
        <v/>
      </c>
      <c r="F14" s="94" t="str">
        <f ca="1">IFERROR(IF(VLOOKUP($B14,AdressBook!$E:$J,COLUMN(AdressBook!$J:$J)-4,FALSE)&lt;&gt;"",VLOOKUP($B14,AdressBook!$E:$J,COLUMN(AdressBook!$J:$J)-4,FALSE),""),"")</f>
        <v/>
      </c>
    </row>
    <row r="15" spans="1:6" ht="18" customHeight="1" x14ac:dyDescent="0.35">
      <c r="A15" s="190"/>
      <c r="B15" s="76" t="str">
        <f t="array" aca="1" ref="B15" ca="1">IF(ROWS($1:5)&lt;=COUNTIF(Adbook_Liste_structures,Contact_nom),INDEX(AdBook_Nom_complet,SMALL(IF(Adbook_Liste_structures=Contact_nom,ROW(INDIRECT("1:"&amp;ROWS(AdBook_Nom_complet)))),ROWS($1:5))),"")</f>
        <v/>
      </c>
      <c r="C15" s="94" t="str">
        <f ca="1">IFERROR(IF(VLOOKUP($B15,AdressBook!$E:$J,COLUMN(AdressBook!$F:$F)-4,FALSE)&lt;&gt;"",VLOOKUP($B15,AdressBook!$E:$J,COLUMN(AdressBook!$F:$F)-4,FALSE),""),"")</f>
        <v/>
      </c>
      <c r="D15" s="94" t="str">
        <f ca="1">IFERROR(IF(VLOOKUP($B15,AdressBook!$E:$J,COLUMN(AdressBook!$H:$H)-4,FALSE)&lt;&gt;"",VLOOKUP($B15,AdressBook!$E:$J,COLUMN(AdressBook!$H:$H)-4,FALSE),""),"")</f>
        <v/>
      </c>
      <c r="E15" s="94" t="str">
        <f ca="1">IFERROR(IF(VLOOKUP($B15,AdressBook!$E:$J,COLUMN(AdressBook!$I:$I)-4,FALSE)&lt;&gt;"",VLOOKUP($B15,AdressBook!$E:$J,COLUMN(AdressBook!$I:$I)-4,FALSE),""),"")</f>
        <v/>
      </c>
      <c r="F15" s="94" t="str">
        <f ca="1">IFERROR(IF(VLOOKUP($B15,AdressBook!$E:$J,COLUMN(AdressBook!$J:$J)-4,FALSE)&lt;&gt;"",VLOOKUP($B15,AdressBook!$E:$J,COLUMN(AdressBook!$J:$J)-4,FALSE),""),"")</f>
        <v/>
      </c>
    </row>
    <row r="16" spans="1:6" ht="18" customHeight="1" x14ac:dyDescent="0.35">
      <c r="A16" s="190"/>
      <c r="B16" s="76" t="str">
        <f t="array" aca="1" ref="B16" ca="1">IF(ROWS($1:6)&lt;=COUNTIF(Adbook_Liste_structures,Contact_nom),INDEX(AdBook_Nom_complet,SMALL(IF(Adbook_Liste_structures=Contact_nom,ROW(INDIRECT("1:"&amp;ROWS(AdBook_Nom_complet)))),ROWS($1:6))),"")</f>
        <v/>
      </c>
      <c r="C16" s="94" t="str">
        <f ca="1">IFERROR(IF(VLOOKUP($B16,AdressBook!$E:$J,COLUMN(AdressBook!$F:$F)-4,FALSE)&lt;&gt;"",VLOOKUP($B16,AdressBook!$E:$J,COLUMN(AdressBook!$F:$F)-4,FALSE),""),"")</f>
        <v/>
      </c>
      <c r="D16" s="94" t="str">
        <f ca="1">IFERROR(IF(VLOOKUP($B16,AdressBook!$E:$J,COLUMN(AdressBook!$H:$H)-4,FALSE)&lt;&gt;"",VLOOKUP($B16,AdressBook!$E:$J,COLUMN(AdressBook!$H:$H)-4,FALSE),""),"")</f>
        <v/>
      </c>
      <c r="E16" s="94" t="str">
        <f ca="1">IFERROR(IF(VLOOKUP($B16,AdressBook!$E:$J,COLUMN(AdressBook!$I:$I)-4,FALSE)&lt;&gt;"",VLOOKUP($B16,AdressBook!$E:$J,COLUMN(AdressBook!$I:$I)-4,FALSE),""),"")</f>
        <v/>
      </c>
      <c r="F16" s="94" t="str">
        <f ca="1">IFERROR(IF(VLOOKUP($B16,AdressBook!$E:$J,COLUMN(AdressBook!$J:$J)-4,FALSE)&lt;&gt;"",VLOOKUP($B16,AdressBook!$E:$J,COLUMN(AdressBook!$J:$J)-4,FALSE),""),"")</f>
        <v/>
      </c>
    </row>
    <row r="17" spans="1:6" ht="18" customHeight="1" x14ac:dyDescent="0.35">
      <c r="A17" s="191"/>
      <c r="B17" s="80" t="str">
        <f t="array" aca="1" ref="B17" ca="1">IF(ROWS($1:7)&lt;=COUNTIF(Adbook_Liste_structures,Contact_nom),INDEX(AdBook_Nom_complet,SMALL(IF(Adbook_Liste_structures=Contact_nom,ROW(INDIRECT("1:"&amp;ROWS(AdBook_Nom_complet)))),ROWS($1:7))),"")</f>
        <v/>
      </c>
      <c r="C17" s="95" t="str">
        <f ca="1">IFERROR(IF(VLOOKUP($B17,AdressBook!$E:$J,COLUMN(AdressBook!$F:$F)-4,FALSE)&lt;&gt;"",VLOOKUP($B17,AdressBook!$E:$J,COLUMN(AdressBook!$F:$F)-4,FALSE),""),"")</f>
        <v/>
      </c>
      <c r="D17" s="95" t="str">
        <f ca="1">IFERROR(IF(VLOOKUP($B17,AdressBook!$E:$J,COLUMN(AdressBook!$H:$H)-4,FALSE)&lt;&gt;"",VLOOKUP($B17,AdressBook!$E:$J,COLUMN(AdressBook!$H:$H)-4,FALSE),""),"")</f>
        <v/>
      </c>
      <c r="E17" s="95" t="str">
        <f ca="1">IFERROR(IF(VLOOKUP($B17,AdressBook!$E:$J,COLUMN(AdressBook!$I:$I)-4,FALSE)&lt;&gt;"",VLOOKUP($B17,AdressBook!$E:$J,COLUMN(AdressBook!$I:$I)-4,FALSE),""),"")</f>
        <v/>
      </c>
      <c r="F17" s="95" t="str">
        <f ca="1">IFERROR(IF(VLOOKUP($B17,AdressBook!$E:$J,COLUMN(AdressBook!$J:$J)-4,FALSE)&lt;&gt;"",VLOOKUP($B17,AdressBook!$E:$J,COLUMN(AdressBook!$J:$J)-4,FALSE),""),"")</f>
        <v/>
      </c>
    </row>
    <row r="19" spans="1:6" x14ac:dyDescent="0.35">
      <c r="A19" s="184" t="s">
        <v>25</v>
      </c>
      <c r="B19" s="161" t="s">
        <v>1762</v>
      </c>
      <c r="C19" s="178" t="s">
        <v>1760</v>
      </c>
      <c r="D19" s="161" t="s">
        <v>1761</v>
      </c>
      <c r="E19" s="161" t="s">
        <v>114</v>
      </c>
      <c r="F19" s="178" t="s">
        <v>1763</v>
      </c>
    </row>
    <row r="20" spans="1:6" x14ac:dyDescent="0.35">
      <c r="A20" s="184"/>
      <c r="B20" s="161" t="str">
        <f t="array" aca="1" ref="B20" ca="1">IFERROR(INDEX(Meeting_prochaines_actions,MATCH(Contact_nom&amp;_xlfn.MAXIFS(Meeting_Dates,Meeting_Liste_structures,Contact_nom), Meeting_Liste_structures&amp;Meeting_Dates,0),1),"")</f>
        <v/>
      </c>
      <c r="C20" s="179" t="str">
        <f t="array" aca="1" ref="C20" ca="1">IFERROR(INDEX(Meeting_Echeance_prochaine_action,MATCH(Contact_nom&amp;_xlfn.MAXIFS(Meeting_Dates,Meeting_Liste_structures,Contact_nom), Meeting_Liste_structures&amp;Meeting_Dates,0),1),"")</f>
        <v/>
      </c>
      <c r="D20" s="157" t="str">
        <f t="array" aca="1" ref="D20" ca="1">IFERROR(INDEX(Meeting_Interlocuteur_prochaines_actions,MATCH(Contact_nom&amp;_xlfn.MAXIFS(Meeting_Dates,Meeting_Liste_structures,Contact_nom), Meeting_Liste_structures&amp;Meeting_Dates,0),1),"")</f>
        <v/>
      </c>
      <c r="E20" s="157" t="str">
        <f t="array" aca="1" ref="E20" ca="1">IFERROR(INDEX(Meeting_objectif_nouvelle_action,MATCH(Contact_nom&amp;_xlfn.MAXIFS(Meeting_Dates,Meeting_Liste_structures,Contact_nom), Meeting_Liste_structures&amp;Meeting_Dates,0),1),"")</f>
        <v/>
      </c>
      <c r="F20" s="180" t="str">
        <f t="array" aca="1" ref="F20" ca="1">IFERROR(INDEX(Meeting_Montant_Deal_HT,MATCH(Contact_nom&amp;_xlfn.MAXIFS(Meeting_Dates,Meeting_Liste_structures,Contact_nom), Meeting_Liste_structures&amp;Meeting_Dates,0),1),"")</f>
        <v/>
      </c>
    </row>
    <row r="22" spans="1:6" ht="21.5" customHeight="1" x14ac:dyDescent="0.35">
      <c r="A22" s="192" t="s">
        <v>1759</v>
      </c>
      <c r="B22" s="192"/>
      <c r="C22" s="192"/>
      <c r="D22" s="192"/>
      <c r="E22" s="192"/>
      <c r="F22" s="192"/>
    </row>
    <row r="23" spans="1:6" x14ac:dyDescent="0.35">
      <c r="A23" s="173" t="str">
        <f t="array" aca="1" ref="A23" ca="1">IFERROR(INDEX(Meeting_Dates,MATCH(Contact_nom&amp;_xlfn.MAXIFS(Meeting_Dates,Meeting_Liste_structures,Contact_nom), Meeting_Liste_structures&amp;Meeting_Dates,0),1),"")</f>
        <v/>
      </c>
      <c r="B23" s="174" t="str">
        <f t="array" aca="1" ref="B23" ca="1">IFERROR(INDEX(Meeting_Offre,MATCH(Contact_nom&amp;_xlfn.MAXIFS(Meeting_Dates,Meeting_Liste_structures,Contact_nom), Meeting_Liste_structures&amp;Meeting_Dates,0),1),"")</f>
        <v/>
      </c>
      <c r="C23" s="175" t="str">
        <f t="array" aca="1" ref="C23" ca="1">IFERROR(INDEX(Meeting_Objectifs,MATCH(Contact_nom&amp;_xlfn.MAXIFS(Meeting_Dates,Meeting_Liste_structures,Contact_nom), Meeting_Liste_structures&amp;Meeting_Dates,0),1),"")</f>
        <v/>
      </c>
      <c r="D23" s="175" t="str">
        <f t="array" aca="1" ref="D23" ca="1">IFERROR(INDEX(Meeting_Resultat,MATCH(Contact_nom&amp;_xlfn.MAXIFS(Meeting_Dates,Meeting_Liste_structures,Contact_nom), Meeting_Liste_structures&amp;Meeting_Dates,0),1),"")</f>
        <v/>
      </c>
      <c r="E23" s="176" t="str">
        <f t="array" aca="1" ref="E23" ca="1">IFERROR(INDEX(Meeting_Contacts,MATCH(Contact_nom&amp;_xlfn.MAXIFS(Meeting_Dates,Meeting_Liste_structures,Contact_nom), Meeting_Liste_structures&amp;Meeting_Dates,0),1),"")</f>
        <v/>
      </c>
      <c r="F23" s="175" t="str">
        <f t="array" aca="1" ref="F23" ca="1">IFERROR(INDEX(Meeting_Etapes_commerciales,MATCH(Contact_nom&amp;_xlfn.MAXIFS(Meeting_Dates,Meeting_Liste_structures,Contact_nom), Meeting_Liste_structures&amp;Meeting_Dates,0),1),"Non rencontré")</f>
        <v>Non rencontré</v>
      </c>
    </row>
    <row r="24" spans="1:6" ht="23" customHeight="1" x14ac:dyDescent="0.35">
      <c r="A24" s="177" t="str">
        <f t="array" aca="1" ref="A24" ca="1">IFERROR(INDEX(Meeting_NUM_RDV,MATCH(Contact_nom&amp;_xlfn.MAXIFS(Meeting_Dates,Meeting_Liste_structures,Contact_nom), Meeting_Liste_structures&amp;Meeting_Dates,0),1),"")</f>
        <v/>
      </c>
      <c r="B24" s="181" t="str">
        <f t="array" aca="1" ref="B24" ca="1">IFERROR(INDEX(Meeting_remarques,MATCH(Contact_nom&amp;_xlfn.MAXIFS(Meeting_Dates,Meeting_Liste_structures,Contact_nom), Meeting_Liste_structures&amp;Meeting_Dates,0),1),"")</f>
        <v/>
      </c>
      <c r="C24" s="182"/>
      <c r="D24" s="182"/>
      <c r="E24" s="182"/>
      <c r="F24" s="183"/>
    </row>
    <row r="25" spans="1:6" x14ac:dyDescent="0.35">
      <c r="A25" s="173" t="str">
        <f t="array" aca="1" ref="A25" ca="1">IFERROR(INDEX(Meeting_Dates,MATCH(Contact_nom&amp;_xlfn.MAXIFS(Meeting_Dates,Meeting_Liste_structures,Contact_nom,Meeting_Dates,"&lt;&gt;"&amp;A23), Meeting_Liste_structures&amp;Meeting_Dates,0),1),"")</f>
        <v/>
      </c>
      <c r="B25" s="174" t="str">
        <f t="array" aca="1" ref="B25" ca="1">IFERROR(INDEX(Meeting_Offre,MATCH(Contact_nom&amp;_xlfn.MAXIFS(Meeting_Dates,Meeting_Liste_structures,Contact_nom,Meeting_Dates,"&lt;&gt;"&amp;A23), Meeting_Liste_structures&amp;Meeting_Dates,0),1),"")</f>
        <v/>
      </c>
      <c r="C25" s="175" t="str">
        <f t="array" aca="1" ref="C25" ca="1">IFERROR(INDEX(Meeting_Objectifs,MATCH(Contact_nom&amp;_xlfn.MAXIFS(Meeting_Dates,Meeting_Liste_structures,Contact_nom,Meeting_Dates,"&lt;&gt;"&amp;A23), Meeting_Liste_structures&amp;Meeting_Dates,0),1),"")</f>
        <v/>
      </c>
      <c r="D25" s="175" t="str">
        <f t="array" aca="1" ref="D25" ca="1">IFERROR(INDEX(Meeting_Resultat,MATCH(Contact_nom&amp;_xlfn.MAXIFS(Meeting_Dates,Meeting_Liste_structures,Contact_nom,Meeting_Dates,"&lt;&gt;"&amp;A23), Meeting_Liste_structures&amp;Meeting_Dates,0),1),"")</f>
        <v/>
      </c>
      <c r="E25" s="176" t="str">
        <f t="array" aca="1" ref="E25" ca="1">IFERROR(INDEX(Meeting_Contacts,MATCH(Contact_nom&amp;_xlfn.MAXIFS(Meeting_Dates,Meeting_Liste_structures,Contact_nom,Meeting_Dates,"&lt;&gt;"&amp;A23), Meeting_Liste_structures&amp;Meeting_Dates,0),1),"")</f>
        <v/>
      </c>
      <c r="F25" s="175" t="str">
        <f t="array" aca="1" ref="F25" ca="1">IFERROR(INDEX(Meeting_Etapes_commerciales,MATCH(Contact_nom&amp;_xlfn.MAXIFS(Meeting_Dates,Meeting_Liste_structures,Contact_nom,Meeting_Dates,"&lt;&gt;"&amp;A23), Meeting_Liste_structures&amp;Meeting_Dates,0),1),"")</f>
        <v/>
      </c>
    </row>
    <row r="26" spans="1:6" ht="23" customHeight="1" x14ac:dyDescent="0.35">
      <c r="A26" s="177" t="str">
        <f t="array" aca="1" ref="A26" ca="1">IFERROR(INDEX(Meeting_NUM_RDV,MATCH(Contact_nom&amp;_xlfn.MAXIFS(Meeting_Dates,Meeting_Liste_structures,Contact_nom,Meeting_Dates,"&lt;&gt;"&amp;A23), Meeting_Liste_structures&amp;Meeting_Dates,0),1),"")</f>
        <v/>
      </c>
      <c r="B26" s="181" t="str">
        <f t="array" aca="1" ref="B26" ca="1">IFERROR(INDEX(Meeting_remarques,MATCH(Contact_nom&amp;_xlfn.MAXIFS(Meeting_Dates,Meeting_Liste_structures,Contact_nom,Meeting_Dates,"&lt;&gt;"&amp;A23), Meeting_Liste_structures&amp;Meeting_Dates,0),1),"")</f>
        <v/>
      </c>
      <c r="C26" s="182"/>
      <c r="D26" s="182"/>
      <c r="E26" s="182"/>
      <c r="F26" s="183"/>
    </row>
    <row r="27" spans="1:6" x14ac:dyDescent="0.35">
      <c r="A27" s="173" t="str">
        <f t="array" aca="1" ref="A27" ca="1">IFERROR(INDEX(Meeting_Dates,MATCH(Contact_nom&amp;_xlfn.MAXIFS(Meeting_Dates,Meeting_Liste_structures,Contact_nom,Meeting_Dates,"&lt;&gt;"&amp;A23,Meeting_Dates,"&lt;&gt;"&amp;A25), Meeting_Liste_structures&amp;Meeting_Dates,0),1),"")</f>
        <v/>
      </c>
      <c r="B27" s="174" t="str">
        <f t="array" aca="1" ref="B27" ca="1">IFERROR(INDEX(Meeting_Offre,MATCH(Contact_nom&amp;_xlfn.MAXIFS(Meeting_Dates,Meeting_Liste_structures,Contact_nom,Meeting_Dates,"&lt;&gt;"&amp;A23,Meeting_Dates,"&lt;&gt;"&amp;A25), Meeting_Liste_structures&amp;Meeting_Dates,0),1),"")</f>
        <v/>
      </c>
      <c r="C27" s="175" t="str">
        <f t="array" aca="1" ref="C27" ca="1">IFERROR(INDEX(Meeting_Objectifs,MATCH(Contact_nom&amp;_xlfn.MAXIFS(Meeting_Dates,Meeting_Liste_structures,Contact_nom,Meeting_Dates,"&lt;&gt;"&amp;A23,Meeting_Dates,"&lt;&gt;"&amp;A25), Meeting_Liste_structures&amp;Meeting_Dates,0),1),"")</f>
        <v/>
      </c>
      <c r="D27" s="175" t="str">
        <f t="array" aca="1" ref="D27" ca="1">IFERROR(INDEX(Meeting_Resultat,MATCH(Contact_nom&amp;_xlfn.MAXIFS(Meeting_Dates,Meeting_Liste_structures,Contact_nom,Meeting_Dates,"&lt;&gt;"&amp;A23,Meeting_Dates,"&lt;&gt;"&amp;A25), Meeting_Liste_structures&amp;Meeting_Dates,0),1),"")</f>
        <v/>
      </c>
      <c r="E27" s="176" t="str">
        <f t="array" aca="1" ref="E27" ca="1">IFERROR(INDEX(Meeting_Contacts,MATCH(Contact_nom&amp;_xlfn.MAXIFS(Meeting_Dates,Meeting_Liste_structures,Contact_nom,Meeting_Dates,"&lt;&gt;"&amp;A23,Meeting_Dates,"&lt;&gt;"&amp;A25), Meeting_Liste_structures&amp;Meeting_Dates,0),1),"")</f>
        <v/>
      </c>
      <c r="F27" s="175" t="str">
        <f t="array" aca="1" ref="F27" ca="1">IFERROR(INDEX(Meeting_Etapes_commerciales,MATCH(Contact_nom&amp;_xlfn.MAXIFS(Meeting_Dates,Meeting_Liste_structures,Contact_nom,Meeting_Dates,"&lt;&gt;"&amp;A23,Meeting_Dates,"&lt;&gt;"&amp;A25), Meeting_Liste_structures&amp;Meeting_Dates,0),1),"")</f>
        <v/>
      </c>
    </row>
    <row r="28" spans="1:6" ht="23" customHeight="1" x14ac:dyDescent="0.35">
      <c r="A28" s="177" t="str">
        <f t="array" aca="1" ref="A28" ca="1">IFERROR(INDEX(Meeting_NUM_RDV,MATCH(Contact_nom&amp;_xlfn.MAXIFS(Meeting_Dates,Meeting_Liste_structures,Contact_nom,Meeting_Dates,"&lt;&gt;"&amp;A23,Meeting_Dates,"&lt;&gt;"&amp;A25), Meeting_Liste_structures&amp;Meeting_Dates,0),1),"")</f>
        <v/>
      </c>
      <c r="B28" s="181" t="str">
        <f t="array" aca="1" ref="B28" ca="1">IFERROR(INDEX(Meeting_remarques,MATCH(Contact_nom&amp;_xlfn.MAXIFS(Meeting_Dates,Meeting_Liste_structures,Contact_nom,Meeting_Dates,"&lt;&gt;"&amp;A23,Meeting_Dates,"&lt;&gt;"&amp;A25), Meeting_Liste_structures&amp;Meeting_Dates,0),1),"")</f>
        <v/>
      </c>
      <c r="C28" s="182"/>
      <c r="D28" s="182"/>
      <c r="E28" s="182"/>
      <c r="F28" s="183"/>
    </row>
    <row r="29" spans="1:6" x14ac:dyDescent="0.35">
      <c r="A29" s="173" t="str">
        <f t="array" aca="1" ref="A29" ca="1">IFERROR(INDEX(Meeting_Dates,MATCH(Contact_nom&amp;_xlfn.MAXIFS(Meeting_Dates,Meeting_Liste_structures,Contact_nom,Meeting_Dates,"&lt;&gt;"&amp;A23,Meeting_Dates,"&lt;&gt;"&amp;A25,Meeting_Dates,"&lt;&gt;"&amp;A27),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B29" s="174" t="str">
        <f t="array" aca="1" ref="B29" ca="1">IFERROR(INDEX(Meeting_Offre,MATCH(Contact_nom&amp;_xlfn.MAXIFS(Meeting_Dates,Meeting_Liste_structures,Contact_nom,Meeting_Dates,"&lt;&gt;"&amp;A23,Meeting_Dates,"&lt;&gt;"&amp;A25,Meeting_Dates,"&lt;&gt;"&amp;A27),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C29" s="175" t="str">
        <f t="array" aca="1" ref="C29" ca="1">IFERROR(INDEX(Meeting_Objectifs,MATCH(Contact_nom&amp;_xlfn.MAXIFS(Meeting_Dates,Meeting_Liste_structures,Contact_nom,Meeting_Dates,"&lt;&gt;"&amp;A23,Meeting_Dates,"&lt;&gt;"&amp;A25,Meeting_Dates,"&lt;&gt;"&amp;A27),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D29" s="175" t="str">
        <f t="array" aca="1" ref="D29" ca="1">IFERROR(INDEX(Meeting_Resultat,MATCH(Contact_nom&amp;_xlfn.MAXIFS(Meeting_Dates,Meeting_Liste_structures,Contact_nom,Meeting_Dates,"&lt;&gt;"&amp;A23,Meeting_Dates,"&lt;&gt;"&amp;A25,Meeting_Dates,"&lt;&gt;"&amp;A27),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E29" s="176" t="str">
        <f t="array" aca="1" ref="E29" ca="1">IFERROR(INDEX(Meeting_Contacts,MATCH(Contact_nom&amp;_xlfn.MAXIFS(Meeting_Dates,Meeting_Liste_structures,Contact_nom,Meeting_Dates,"&lt;&gt;"&amp;A23,Meeting_Dates,"&lt;&gt;"&amp;A25,Meeting_Dates,"&lt;&gt;"&amp;A27),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F29" s="175" t="str">
        <f t="array" aca="1" ref="F29" ca="1">IFERROR(INDEX(Meeting_Etapes_commerciales,MATCH(Contact_nom&amp;_xlfn.MAXIFS(Meeting_Dates,Meeting_Liste_structures,Contact_nom,Meeting_Dates,"&lt;&gt;"&amp;A23,Meeting_Dates,"&lt;&gt;"&amp;A25,Meeting_Dates,"&lt;&gt;"&amp;A27), Meeting_Liste_structures&amp;Meeting_Dates,0),1),"")</f>
        <v/>
      </c>
    </row>
    <row r="30" spans="1:6" ht="23" customHeight="1" x14ac:dyDescent="0.35">
      <c r="A30" s="177" t="str">
        <f t="array" aca="1" ref="A30" ca="1">IFERROR(INDEX(Meeting_NUM_RDV,MATCH(Contact_nom&amp;_xlfn.MAXIFS(Meeting_Dates,Meeting_Liste_structures,Contact_nom,Meeting_Dates,"&lt;&gt;"&amp;A23,Meeting_Dates,"&lt;&gt;"&amp;A25,Meeting_Dates,"&lt;&gt;"&amp;A27),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B30" s="181" t="str">
        <f t="array" aca="1" ref="B30" ca="1">IFERROR(INDEX(Meeting_remarques,MATCH(Contact_nom&amp;_xlfn.MAXIFS(Meeting_Dates,Meeting_Liste_structures,Contact_nom,Meeting_Dates,"&lt;&gt;"&amp;A23,Meeting_Dates,"&lt;&gt;"&amp;A25,Meeting_Dates,"&lt;&gt;"&amp;A27), Meeting_Liste_structures&amp;Meeting_Dates,0),1),"")</f>
        <v/>
      </c>
      <c r="C30" s="182"/>
      <c r="D30" s="182"/>
      <c r="E30" s="182"/>
      <c r="F30" s="183"/>
    </row>
    <row r="31" spans="1:6" x14ac:dyDescent="0.35">
      <c r="A31" s="173" t="str">
        <f t="array" aca="1" ref="A31" ca="1">IFERROR(INDEX(Meeting_Dates,MATCH(Contact_nom&amp;_xlfn.MAXIFS(Meeting_Dates,Meeting_Liste_structures,Contact_nom,Meeting_Dates,"&lt;&gt;"&amp;A23,Meeting_Dates,"&lt;&gt;"&amp;A25,Meeting_Dates,"&lt;&gt;"&amp;A27,Meeting_Dates,"&lt;&gt;"&amp;A29),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B31" s="174" t="str">
        <f t="array" aca="1" ref="B31" ca="1">IFERROR(INDEX(Meeting_Offre,MATCH(Contact_nom&amp;_xlfn.MAXIFS(Meeting_Dates,Meeting_Liste_structures,Contact_nom,Meeting_Dates,"&lt;&gt;"&amp;A23,Meeting_Dates,"&lt;&gt;"&amp;A25,Meeting_Dates,"&lt;&gt;"&amp;A27,Meeting_Dates,"&lt;&gt;"&amp;A29),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C31" s="175" t="str">
        <f t="array" aca="1" ref="C31" ca="1">IFERROR(INDEX(Meeting_Objectifs,MATCH(Contact_nom&amp;_xlfn.MAXIFS(Meeting_Dates,Meeting_Liste_structures,Contact_nom,Meeting_Dates,"&lt;&gt;"&amp;A23,Meeting_Dates,"&lt;&gt;"&amp;A25,Meeting_Dates,"&lt;&gt;"&amp;A27,Meeting_Dates,"&lt;&gt;"&amp;A29),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D31" s="175" t="str">
        <f t="array" aca="1" ref="D31" ca="1">IFERROR(INDEX(Meeting_Resultat,MATCH(Contact_nom&amp;_xlfn.MAXIFS(Meeting_Dates,Meeting_Liste_structures,Contact_nom,Meeting_Dates,"&lt;&gt;"&amp;A23,Meeting_Dates,"&lt;&gt;"&amp;A25,Meeting_Dates,"&lt;&gt;"&amp;A27,Meeting_Dates,"&lt;&gt;"&amp;A29),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E31" s="176" t="str">
        <f t="array" aca="1" ref="E31" ca="1">IFERROR(INDEX(Meeting_Contacts,MATCH(Contact_nom&amp;_xlfn.MAXIFS(Meeting_Dates,Meeting_Liste_structures,Contact_nom,Meeting_Dates,"&lt;&gt;"&amp;A23,Meeting_Dates,"&lt;&gt;"&amp;A25,Meeting_Dates,"&lt;&gt;"&amp;A27,Meeting_Dates,"&lt;&gt;"&amp;A29),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F31" s="175" t="str">
        <f t="array" aca="1" ref="F31" ca="1">IFERROR(INDEX(Meeting_Etapes_commerciales,MATCH(Contact_nom&amp;_xlfn.MAXIFS(Meeting_Dates,Meeting_Liste_structures,Contact_nom,Meeting_Dates,"&lt;&gt;"&amp;A23,Meeting_Dates,"&lt;&gt;"&amp;A25,Meeting_Dates,"&lt;&gt;"&amp;A27,Meeting_Dates,"&lt;&gt;"&amp;A29),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</row>
    <row r="32" spans="1:6" ht="23" customHeight="1" x14ac:dyDescent="0.35">
      <c r="A32" s="177" t="str">
        <f t="array" aca="1" ref="A32" ca="1">IFERROR(INDEX(Meeting_NUM_RDV,MATCH(Contact_nom&amp;_xlfn.MAXIFS(Meeting_Dates,Meeting_Liste_structures,Contact_nom,Meeting_Dates,"&lt;&gt;"&amp;A23,Meeting_Dates,"&lt;&gt;"&amp;A25,Meeting_Dates,"&lt;&gt;"&amp;A27,Meeting_Dates,"&lt;&gt;"&amp;A29),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B32" s="181" t="str">
        <f t="array" aca="1" ref="B32" ca="1">IFERROR(INDEX(Meeting_remarques,MATCH(Contact_nom&amp;_xlfn.MAXIFS(Meeting_Dates,Meeting_Liste_structures,Contact_nom,Meeting_Dates,"&lt;&gt;"&amp;A23,Meeting_Dates,"&lt;&gt;"&amp;A25,Meeting_Dates,"&lt;&gt;"&amp;A27,Meeting_Dates,"&lt;&gt;"&amp;A29), Meeting_Liste_structures&amp;Meeting_Dates,0),1),"")</f>
        <v/>
      </c>
      <c r="C32" s="182"/>
      <c r="D32" s="182"/>
      <c r="E32" s="182"/>
      <c r="F32" s="183"/>
    </row>
    <row r="33" spans="1:6" x14ac:dyDescent="0.35">
      <c r="A33" s="173" t="str">
        <f t="array" aca="1" ref="A33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B33" s="174" t="str">
        <f t="array" aca="1" ref="B33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C33" s="175" t="str">
        <f t="array" aca="1" ref="C33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D33" s="175" t="str">
        <f t="array" aca="1" ref="D33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E33" s="176" t="str">
        <f t="array" aca="1" ref="E33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F33" s="175" t="str">
        <f t="array" aca="1" ref="F33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</row>
    <row r="34" spans="1:6" ht="23" customHeight="1" x14ac:dyDescent="0.35">
      <c r="A34" s="177" t="str">
        <f t="array" aca="1" ref="A34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B34" s="181" t="str">
        <f t="array" aca="1" ref="B34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31), Meeting_Liste_structures&amp;Meeting_Dates,0),1),"")</f>
        <v/>
      </c>
      <c r="C34" s="182"/>
      <c r="D34" s="182"/>
      <c r="E34" s="182"/>
      <c r="F34" s="183"/>
    </row>
    <row r="35" spans="1:6" x14ac:dyDescent="0.35">
      <c r="A35" s="173" t="str">
        <f t="array" aca="1" ref="A35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B35" s="174" t="str">
        <f t="array" aca="1" ref="B35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C35" s="175" t="str">
        <f t="array" aca="1" ref="C35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D35" s="175" t="str">
        <f t="array" aca="1" ref="D35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E35" s="176" t="str">
        <f t="array" aca="1" ref="E35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F35" s="175" t="str">
        <f t="array" aca="1" ref="F35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</row>
    <row r="36" spans="1:6" ht="23" customHeight="1" x14ac:dyDescent="0.35">
      <c r="A36" s="177" t="str">
        <f t="array" aca="1" ref="A36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B36" s="181" t="str">
        <f t="array" aca="1" ref="B36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33), Meeting_Liste_structures&amp;Meeting_Dates,0),1),"")</f>
        <v/>
      </c>
      <c r="C36" s="182"/>
      <c r="D36" s="182"/>
      <c r="E36" s="182"/>
      <c r="F36" s="183"/>
    </row>
    <row r="37" spans="1:6" x14ac:dyDescent="0.35">
      <c r="A37" s="173" t="str">
        <f t="array" aca="1" ref="A37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B37" s="174" t="str">
        <f t="array" aca="1" ref="B37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C37" s="175" t="str">
        <f t="array" aca="1" ref="C37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D37" s="175" t="str">
        <f t="array" aca="1" ref="D37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E37" s="176" t="str">
        <f t="array" aca="1" ref="E37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F37" s="175" t="str">
        <f t="array" aca="1" ref="F37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</row>
    <row r="38" spans="1:6" ht="23" customHeight="1" x14ac:dyDescent="0.35">
      <c r="A38" s="177" t="str">
        <f t="array" aca="1" ref="A38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B38" s="185" t="str">
        <f t="array" aca="1" ref="B38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35), Meeting_Liste_structures&amp;Meeting_Dates,0),1),"")</f>
        <v/>
      </c>
      <c r="C38" s="186"/>
      <c r="D38" s="186"/>
      <c r="E38" s="186"/>
      <c r="F38" s="187"/>
    </row>
    <row r="39" spans="1:6" x14ac:dyDescent="0.35">
      <c r="A39" s="173" t="str">
        <f t="array" aca="1" ref="A39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B39" s="174" t="str">
        <f t="array" aca="1" ref="B39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C39" s="175" t="str">
        <f t="array" aca="1" ref="C39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D39" s="175" t="str">
        <f t="array" aca="1" ref="D39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E39" s="176" t="str">
        <f t="array" aca="1" ref="E39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F39" s="175" t="str">
        <f t="array" aca="1" ref="F39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</row>
    <row r="40" spans="1:6" ht="23" customHeight="1" x14ac:dyDescent="0.35">
      <c r="A40" s="177" t="str">
        <f t="array" aca="1" ref="A40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B40" s="181" t="str">
        <f t="array" aca="1" ref="B40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37), Meeting_Liste_structures&amp;Meeting_Dates,0),1),"")</f>
        <v/>
      </c>
      <c r="C40" s="182"/>
      <c r="D40" s="182"/>
      <c r="E40" s="182"/>
      <c r="F40" s="183"/>
    </row>
    <row r="41" spans="1:6" x14ac:dyDescent="0.35">
      <c r="A41" s="173" t="str">
        <f t="array" aca="1" ref="A41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B41" s="174" t="str">
        <f t="array" aca="1" ref="B41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C41" s="175" t="str">
        <f t="array" aca="1" ref="C41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D41" s="175" t="str">
        <f t="array" aca="1" ref="D41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E41" s="176" t="str">
        <f t="array" aca="1" ref="E41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F41" s="175" t="str">
        <f t="array" aca="1" ref="F41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</row>
    <row r="42" spans="1:6" ht="23" customHeight="1" x14ac:dyDescent="0.35">
      <c r="A42" s="177" t="str">
        <f t="array" aca="1" ref="A42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B42" s="181" t="str">
        <f t="array" aca="1" ref="B42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39), Meeting_Liste_structures&amp;Meeting_Dates,0),1),"")</f>
        <v/>
      </c>
      <c r="C42" s="182"/>
      <c r="D42" s="182"/>
      <c r="E42" s="182"/>
      <c r="F42" s="183"/>
    </row>
    <row r="43" spans="1:6" x14ac:dyDescent="0.35">
      <c r="A43" s="173" t="str">
        <f t="array" aca="1" ref="A43" ca="1">IFERROR(INDEX(Meeting_Dat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B43" s="174" t="str">
        <f t="array" aca="1" ref="B43" ca="1">IFERROR(INDEX(Meeting_Offre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C43" s="175" t="str">
        <f t="array" aca="1" ref="C43" ca="1">IFERROR(INDEX(Meeting_Objectif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D43" s="175" t="str">
        <f t="array" aca="1" ref="D43" ca="1">IFERROR(INDEX(Meeting_Resultat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E43" s="176" t="str">
        <f t="array" aca="1" ref="E43" ca="1">IFERROR(INDEX(Meeting_Contact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F43" s="175" t="str">
        <f t="array" aca="1" ref="F43" ca="1">IFERROR(INDEX(Meeting_Etapes_commercial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</row>
    <row r="44" spans="1:6" ht="23" customHeight="1" x14ac:dyDescent="0.35">
      <c r="A44" s="177" t="str">
        <f t="array" aca="1" ref="A44" ca="1">IFERROR(INDEX(Meeting_NUM_RDV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B44" s="181" t="str">
        <f t="array" aca="1" ref="B44" ca="1">IFERROR(INDEX(Meeting_remarques,MATCH(Contact_nom&amp;_xlfn.MAXIFS(Meeting_Dates,Meeting_Liste_structures,Contact_nom,Meeting_Dates,"&lt;&gt;"&amp;A23,Meeting_Dates,"&lt;&gt;"&amp;A25,Meeting_Dates,"&lt;&gt;"&amp;A27,Meeting_Dates,"&lt;&gt;"&amp;A29,Meeting_Dates,"&lt;&gt;"&amp;A31,Meeting_Dates,"&lt;&gt;"&amp;A33,Meeting_Dates,"&lt;&gt;"&amp;A35,Meeting_Dates,"&lt;&gt;"&amp;A37,Meeting_Dates,"&lt;&gt;"&amp;A39,Meeting_Dates,"&lt;&gt;"&amp;A41), Meeting_Liste_structures&amp;Meeting_Dates,0),1),"")</f>
        <v/>
      </c>
      <c r="C44" s="182"/>
      <c r="D44" s="182"/>
      <c r="E44" s="182"/>
      <c r="F44" s="183"/>
    </row>
  </sheetData>
  <mergeCells count="17">
    <mergeCell ref="A1:F1"/>
    <mergeCell ref="A6:A8"/>
    <mergeCell ref="A13:A17"/>
    <mergeCell ref="A22:F22"/>
    <mergeCell ref="B24:F24"/>
    <mergeCell ref="A2:F2"/>
    <mergeCell ref="B44:F44"/>
    <mergeCell ref="A19:A20"/>
    <mergeCell ref="B34:F34"/>
    <mergeCell ref="B36:F36"/>
    <mergeCell ref="B38:F38"/>
    <mergeCell ref="B40:F40"/>
    <mergeCell ref="B42:F42"/>
    <mergeCell ref="B32:F32"/>
    <mergeCell ref="B26:F26"/>
    <mergeCell ref="B28:F28"/>
    <mergeCell ref="B30:F30"/>
  </mergeCells>
  <conditionalFormatting sqref="A31:F32">
    <cfRule type="expression" dxfId="17" priority="13">
      <formula>$A31=""</formula>
    </cfRule>
  </conditionalFormatting>
  <conditionalFormatting sqref="A29:F30">
    <cfRule type="expression" dxfId="16" priority="12">
      <formula>$A29=""</formula>
    </cfRule>
  </conditionalFormatting>
  <conditionalFormatting sqref="A27:F28">
    <cfRule type="expression" dxfId="15" priority="11">
      <formula>$A27=""</formula>
    </cfRule>
  </conditionalFormatting>
  <conditionalFormatting sqref="A25:F26">
    <cfRule type="expression" dxfId="14" priority="10">
      <formula>$A25=""</formula>
    </cfRule>
  </conditionalFormatting>
  <conditionalFormatting sqref="A24:F24 A23:E23">
    <cfRule type="expression" dxfId="13" priority="9">
      <formula>$A23=""</formula>
    </cfRule>
  </conditionalFormatting>
  <conditionalFormatting sqref="A23:F23">
    <cfRule type="expression" dxfId="12" priority="8">
      <formula>$F23="Non rencontré"</formula>
    </cfRule>
  </conditionalFormatting>
  <conditionalFormatting sqref="A33:F34">
    <cfRule type="expression" dxfId="11" priority="7">
      <formula>$A33=""</formula>
    </cfRule>
  </conditionalFormatting>
  <conditionalFormatting sqref="A35:F36">
    <cfRule type="expression" dxfId="10" priority="6">
      <formula>$A35=""</formula>
    </cfRule>
  </conditionalFormatting>
  <conditionalFormatting sqref="A37:F38">
    <cfRule type="expression" dxfId="9" priority="5">
      <formula>$A37=""</formula>
    </cfRule>
  </conditionalFormatting>
  <conditionalFormatting sqref="A39:F40">
    <cfRule type="expression" dxfId="8" priority="4">
      <formula>$A39=""</formula>
    </cfRule>
  </conditionalFormatting>
  <conditionalFormatting sqref="A41:F42">
    <cfRule type="expression" dxfId="7" priority="3">
      <formula>$A41=""</formula>
    </cfRule>
  </conditionalFormatting>
  <conditionalFormatting sqref="A43:F44">
    <cfRule type="expression" dxfId="6" priority="2">
      <formula>$A43=""</formula>
    </cfRule>
  </conditionalFormatting>
  <conditionalFormatting sqref="A2:F2">
    <cfRule type="expression" dxfId="5" priority="19">
      <formula>VALUE(LEFT(#REF!,1))=4</formula>
    </cfRule>
    <cfRule type="expression" dxfId="4" priority="20" stopIfTrue="1">
      <formula>VALUE(LEFT(#REF!,1))=3</formula>
    </cfRule>
    <cfRule type="expression" dxfId="3" priority="21" stopIfTrue="1">
      <formula>VALUE(LEFT(#REF!,1))=2</formula>
    </cfRule>
    <cfRule type="expression" dxfId="2" priority="22" stopIfTrue="1">
      <formula>VALUE(LEFT(#REF!,1))=1</formula>
    </cfRule>
    <cfRule type="expression" dxfId="1" priority="23" stopIfTrue="1">
      <formula>VALUE(LEFT(#REF!,1))=0</formula>
    </cfRule>
  </conditionalFormatting>
  <conditionalFormatting sqref="C20:F20">
    <cfRule type="cellIs" dxfId="0" priority="1" operator="equal">
      <formula>0</formula>
    </cfRule>
  </conditionalFormatting>
  <dataValidations count="1">
    <dataValidation type="list" allowBlank="1" showInputMessage="1" showErrorMessage="1" sqref="A2">
      <formula1>Direct_Noms</formula1>
    </dataValidation>
  </dataValidations>
  <pageMargins left="0.25" right="0.25" top="0.75" bottom="0.75" header="0.3" footer="0.3"/>
  <pageSetup paperSize="9" scale="8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6"/>
  <sheetViews>
    <sheetView tabSelected="1" workbookViewId="0">
      <selection activeCell="F4" sqref="F4"/>
    </sheetView>
  </sheetViews>
  <sheetFormatPr baseColWidth="10" defaultRowHeight="14.5" x14ac:dyDescent="0.35"/>
  <cols>
    <col min="1" max="1" width="26.6328125" bestFit="1" customWidth="1"/>
    <col min="2" max="2" width="11.54296875" style="2" bestFit="1" customWidth="1"/>
    <col min="3" max="3" width="26" customWidth="1"/>
    <col min="4" max="4" width="29.6328125" customWidth="1"/>
    <col min="5" max="5" width="18.08984375" customWidth="1"/>
    <col min="6" max="6" width="21.81640625" bestFit="1" customWidth="1"/>
    <col min="7" max="7" width="17.81640625" bestFit="1" customWidth="1"/>
    <col min="8" max="8" width="23.36328125" customWidth="1"/>
    <col min="9" max="9" width="16.36328125" bestFit="1" customWidth="1"/>
    <col min="10" max="10" width="13.54296875" bestFit="1" customWidth="1"/>
    <col min="11" max="11" width="12.81640625" bestFit="1" customWidth="1"/>
  </cols>
  <sheetData>
    <row r="1" spans="1:11" x14ac:dyDescent="0.35">
      <c r="A1" s="64" t="s">
        <v>1767</v>
      </c>
      <c r="B1" s="91" t="s">
        <v>1768</v>
      </c>
      <c r="C1" s="64" t="s">
        <v>1487</v>
      </c>
      <c r="D1" s="64" t="s">
        <v>25</v>
      </c>
      <c r="E1" s="64" t="s">
        <v>1769</v>
      </c>
      <c r="F1" s="64" t="s">
        <v>1484</v>
      </c>
      <c r="G1" s="64" t="s">
        <v>34</v>
      </c>
      <c r="H1" s="64" t="s">
        <v>1488</v>
      </c>
      <c r="I1" s="64" t="s">
        <v>1771</v>
      </c>
      <c r="J1" s="64" t="s">
        <v>109</v>
      </c>
      <c r="K1" s="64" t="s">
        <v>1770</v>
      </c>
    </row>
    <row r="2" spans="1:11" x14ac:dyDescent="0.35">
      <c r="A2" s="88" t="s">
        <v>100</v>
      </c>
      <c r="B2" s="89" t="s">
        <v>1420</v>
      </c>
      <c r="C2" s="90" t="s">
        <v>1772</v>
      </c>
      <c r="D2" s="146" t="s">
        <v>1425</v>
      </c>
      <c r="E2" s="88" t="str">
        <f>K2</f>
        <v>Direct</v>
      </c>
      <c r="F2" s="146" t="s">
        <v>13</v>
      </c>
      <c r="G2" s="151" t="s">
        <v>64</v>
      </c>
      <c r="H2" s="90" t="s">
        <v>79</v>
      </c>
      <c r="I2" s="146" t="s">
        <v>104</v>
      </c>
      <c r="J2" s="146" t="s">
        <v>1415</v>
      </c>
      <c r="K2" s="146" t="s">
        <v>106</v>
      </c>
    </row>
    <row r="3" spans="1:11" x14ac:dyDescent="0.35">
      <c r="A3" s="84" t="s">
        <v>97</v>
      </c>
      <c r="B3" s="86" t="s">
        <v>16</v>
      </c>
      <c r="C3" s="8" t="s">
        <v>105</v>
      </c>
      <c r="D3" s="147" t="s">
        <v>1421</v>
      </c>
      <c r="E3" s="149" t="s">
        <v>107</v>
      </c>
      <c r="F3" s="147" t="s">
        <v>1464</v>
      </c>
      <c r="G3" s="149" t="s">
        <v>62</v>
      </c>
      <c r="H3" s="8" t="s">
        <v>80</v>
      </c>
      <c r="I3" s="147" t="s">
        <v>76</v>
      </c>
      <c r="J3" s="147" t="s">
        <v>1416</v>
      </c>
      <c r="K3" s="148" t="s">
        <v>1486</v>
      </c>
    </row>
    <row r="4" spans="1:11" x14ac:dyDescent="0.35">
      <c r="A4" s="84" t="s">
        <v>98</v>
      </c>
      <c r="B4" s="86" t="s">
        <v>17</v>
      </c>
      <c r="C4" s="8" t="s">
        <v>1433</v>
      </c>
      <c r="D4" s="147" t="s">
        <v>1727</v>
      </c>
      <c r="E4" s="149" t="s">
        <v>48</v>
      </c>
      <c r="F4" s="147" t="s">
        <v>52</v>
      </c>
      <c r="G4" s="149" t="s">
        <v>63</v>
      </c>
      <c r="H4" s="8" t="s">
        <v>1489</v>
      </c>
      <c r="I4" s="147" t="s">
        <v>74</v>
      </c>
      <c r="J4" s="147" t="s">
        <v>111</v>
      </c>
    </row>
    <row r="5" spans="1:11" x14ac:dyDescent="0.35">
      <c r="A5" s="84" t="s">
        <v>99</v>
      </c>
      <c r="B5" s="86" t="s">
        <v>18</v>
      </c>
      <c r="C5" s="8" t="s">
        <v>83</v>
      </c>
      <c r="D5" s="147" t="s">
        <v>1432</v>
      </c>
      <c r="E5" s="149" t="s">
        <v>108</v>
      </c>
      <c r="F5" s="147" t="s">
        <v>1461</v>
      </c>
      <c r="G5" s="149" t="s">
        <v>43</v>
      </c>
      <c r="H5" s="8" t="s">
        <v>66</v>
      </c>
      <c r="I5" s="147" t="s">
        <v>75</v>
      </c>
      <c r="J5" s="147" t="s">
        <v>112</v>
      </c>
    </row>
    <row r="6" spans="1:11" x14ac:dyDescent="0.35">
      <c r="A6" s="84" t="s">
        <v>101</v>
      </c>
      <c r="B6" s="86" t="s">
        <v>19</v>
      </c>
      <c r="C6" s="8" t="s">
        <v>96</v>
      </c>
      <c r="D6" s="147" t="s">
        <v>85</v>
      </c>
      <c r="E6" s="150" t="s">
        <v>35</v>
      </c>
      <c r="F6" s="147" t="s">
        <v>538</v>
      </c>
      <c r="G6" s="149" t="s">
        <v>65</v>
      </c>
      <c r="H6" s="8" t="s">
        <v>67</v>
      </c>
      <c r="I6" s="147" t="s">
        <v>77</v>
      </c>
      <c r="J6" s="148" t="s">
        <v>113</v>
      </c>
    </row>
    <row r="7" spans="1:11" x14ac:dyDescent="0.35">
      <c r="A7" s="84" t="s">
        <v>103</v>
      </c>
      <c r="B7" s="86" t="s">
        <v>50</v>
      </c>
      <c r="C7" s="8" t="s">
        <v>21</v>
      </c>
      <c r="D7" s="147" t="s">
        <v>86</v>
      </c>
      <c r="F7" s="147" t="s">
        <v>202</v>
      </c>
      <c r="G7" s="150" t="s">
        <v>35</v>
      </c>
      <c r="H7" s="8" t="s">
        <v>68</v>
      </c>
      <c r="I7" s="148" t="s">
        <v>78</v>
      </c>
    </row>
    <row r="8" spans="1:11" x14ac:dyDescent="0.35">
      <c r="A8" s="85" t="s">
        <v>102</v>
      </c>
      <c r="B8" s="86" t="s">
        <v>51</v>
      </c>
      <c r="C8" s="8" t="s">
        <v>81</v>
      </c>
      <c r="D8" s="147" t="s">
        <v>87</v>
      </c>
      <c r="F8" s="147" t="s">
        <v>1725</v>
      </c>
      <c r="H8" s="8" t="s">
        <v>73</v>
      </c>
    </row>
    <row r="9" spans="1:11" x14ac:dyDescent="0.35">
      <c r="B9" s="86" t="s">
        <v>92</v>
      </c>
      <c r="C9" s="8" t="s">
        <v>22</v>
      </c>
      <c r="D9" s="147" t="s">
        <v>88</v>
      </c>
      <c r="F9" s="147" t="s">
        <v>756</v>
      </c>
      <c r="H9" s="8" t="s">
        <v>95</v>
      </c>
    </row>
    <row r="10" spans="1:11" x14ac:dyDescent="0.35">
      <c r="B10" s="86" t="s">
        <v>93</v>
      </c>
      <c r="C10" s="8" t="s">
        <v>23</v>
      </c>
      <c r="D10" s="147" t="s">
        <v>89</v>
      </c>
      <c r="F10" s="147" t="s">
        <v>755</v>
      </c>
      <c r="H10" s="8" t="s">
        <v>69</v>
      </c>
    </row>
    <row r="11" spans="1:11" x14ac:dyDescent="0.35">
      <c r="B11" s="86" t="s">
        <v>94</v>
      </c>
      <c r="C11" s="8" t="s">
        <v>26</v>
      </c>
      <c r="D11" s="147" t="s">
        <v>1722</v>
      </c>
      <c r="F11" s="147" t="s">
        <v>539</v>
      </c>
      <c r="H11" s="8" t="s">
        <v>70</v>
      </c>
    </row>
    <row r="12" spans="1:11" x14ac:dyDescent="0.35">
      <c r="B12" s="87" t="s">
        <v>20</v>
      </c>
      <c r="C12" s="8" t="s">
        <v>91</v>
      </c>
      <c r="D12" s="147" t="s">
        <v>1721</v>
      </c>
      <c r="F12" s="147" t="s">
        <v>541</v>
      </c>
      <c r="H12" s="8" t="s">
        <v>71</v>
      </c>
    </row>
    <row r="13" spans="1:11" x14ac:dyDescent="0.35">
      <c r="C13" s="8" t="s">
        <v>82</v>
      </c>
      <c r="D13" s="147" t="s">
        <v>90</v>
      </c>
      <c r="F13" s="147" t="s">
        <v>30</v>
      </c>
      <c r="H13" s="9" t="s">
        <v>72</v>
      </c>
    </row>
    <row r="14" spans="1:11" x14ac:dyDescent="0.35">
      <c r="C14" s="8" t="s">
        <v>84</v>
      </c>
      <c r="D14" s="147" t="s">
        <v>49</v>
      </c>
      <c r="F14" s="147" t="s">
        <v>5</v>
      </c>
    </row>
    <row r="15" spans="1:11" x14ac:dyDescent="0.35">
      <c r="C15" s="8" t="s">
        <v>45</v>
      </c>
      <c r="D15" s="148" t="s">
        <v>47</v>
      </c>
      <c r="F15" s="147" t="s">
        <v>29</v>
      </c>
    </row>
    <row r="16" spans="1:11" x14ac:dyDescent="0.35">
      <c r="C16" s="9" t="s">
        <v>46</v>
      </c>
      <c r="F16" s="147" t="s">
        <v>540</v>
      </c>
    </row>
    <row r="17" spans="6:6" x14ac:dyDescent="0.35">
      <c r="F17" s="147" t="s">
        <v>32</v>
      </c>
    </row>
    <row r="18" spans="6:6" x14ac:dyDescent="0.35">
      <c r="F18" s="147" t="s">
        <v>1223</v>
      </c>
    </row>
    <row r="19" spans="6:6" x14ac:dyDescent="0.35">
      <c r="F19" s="147" t="s">
        <v>1</v>
      </c>
    </row>
    <row r="20" spans="6:6" x14ac:dyDescent="0.35">
      <c r="F20" s="147" t="s">
        <v>6</v>
      </c>
    </row>
    <row r="21" spans="6:6" x14ac:dyDescent="0.35">
      <c r="F21" s="147" t="s">
        <v>139</v>
      </c>
    </row>
    <row r="22" spans="6:6" x14ac:dyDescent="0.35">
      <c r="F22" s="147" t="s">
        <v>14</v>
      </c>
    </row>
    <row r="23" spans="6:6" x14ac:dyDescent="0.35">
      <c r="F23" s="147" t="s">
        <v>1468</v>
      </c>
    </row>
    <row r="24" spans="6:6" x14ac:dyDescent="0.35">
      <c r="F24" s="147" t="s">
        <v>753</v>
      </c>
    </row>
    <row r="25" spans="6:6" x14ac:dyDescent="0.35">
      <c r="F25" s="147" t="s">
        <v>757</v>
      </c>
    </row>
    <row r="26" spans="6:6" x14ac:dyDescent="0.35">
      <c r="F26" s="148" t="s">
        <v>31</v>
      </c>
    </row>
  </sheetData>
  <sortState ref="F3:F28">
    <sortCondition ref="F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7"/>
  <sheetViews>
    <sheetView workbookViewId="0">
      <selection activeCell="A3" sqref="A3"/>
    </sheetView>
  </sheetViews>
  <sheetFormatPr baseColWidth="10" defaultRowHeight="14.5" x14ac:dyDescent="0.35"/>
  <cols>
    <col min="1" max="1" width="26.6328125" customWidth="1"/>
  </cols>
  <sheetData>
    <row r="1" spans="1:1" x14ac:dyDescent="0.35">
      <c r="A1" s="5" t="s">
        <v>117</v>
      </c>
    </row>
    <row r="2" spans="1:1" x14ac:dyDescent="0.35">
      <c r="A2" s="10" t="s">
        <v>543</v>
      </c>
    </row>
    <row r="3" spans="1:1" x14ac:dyDescent="0.35">
      <c r="A3" s="7" t="str">
        <f t="array" aca="1" ref="A3" ca="1">IF(ROWS($1:1)&lt;=COUNTIF(Adbook_Liste_structures,Calculs_structure),INDEX(AdBook_Nom_complet,SMALL(IF(Adbook_Liste_structures=Calculs_structure,ROW(INDIRECT("1:"&amp;ROWS(AdBook_Nom_complet)))),ROWS($1:1))),"aucun contact")</f>
        <v>Charles GAUDILLIERE</v>
      </c>
    </row>
    <row r="4" spans="1:1" x14ac:dyDescent="0.35">
      <c r="A4" s="8">
        <f t="array" aca="1" ref="A4" ca="1">IF(ROWS($1:2)&lt;=COUNTIF(Adbook_Liste_structures,Calculs_structure),INDEX(AdBook_Nom_complet,SMALL(IF(Adbook_Liste_structures=Calculs_structure,ROW(INDIRECT("1:"&amp;ROWS(AdBook_Nom_complet)))),ROWS($1:2))),)</f>
        <v>0</v>
      </c>
    </row>
    <row r="5" spans="1:1" x14ac:dyDescent="0.35">
      <c r="A5" s="8">
        <f t="array" aca="1" ref="A5" ca="1">IF(ROWS($1:3)&lt;=COUNTIF(Adbook_Liste_structures,Calculs_structure),INDEX(AdBook_Nom_complet,SMALL(IF(Adbook_Liste_structures=Calculs_structure,ROW(INDIRECT("1:"&amp;ROWS(AdBook_Nom_complet)))),ROWS($1:3))),)</f>
        <v>0</v>
      </c>
    </row>
    <row r="6" spans="1:1" x14ac:dyDescent="0.35">
      <c r="A6" s="8">
        <f t="array" aca="1" ref="A6" ca="1">IF(ROWS($1:4)&lt;=COUNTIF(Adbook_Liste_structures,Calculs_structure),INDEX(AdBook_Nom_complet,SMALL(IF(Adbook_Liste_structures=Calculs_structure,ROW(INDIRECT("1:"&amp;ROWS(AdBook_Nom_complet)))),ROWS($1:4))),)</f>
        <v>0</v>
      </c>
    </row>
    <row r="7" spans="1:1" x14ac:dyDescent="0.35">
      <c r="A7" s="8">
        <f t="array" aca="1" ref="A7" ca="1">IF(ROWS($1:5)&lt;=COUNTIF(Adbook_Liste_structures,Calculs_structure),INDEX(AdBook_Nom_complet,SMALL(IF(Adbook_Liste_structures=Calculs_structure,ROW(INDIRECT("1:"&amp;ROWS(AdBook_Nom_complet)))),ROWS($1:5))),)</f>
        <v>0</v>
      </c>
    </row>
    <row r="8" spans="1:1" x14ac:dyDescent="0.35">
      <c r="A8" s="8">
        <f t="array" aca="1" ref="A8" ca="1">IF(ROWS($1:6)&lt;=COUNTIF(Adbook_Liste_structures,Calculs_structure),INDEX(AdBook_Nom_complet,SMALL(IF(Adbook_Liste_structures=Calculs_structure,ROW(INDIRECT("1:"&amp;ROWS(AdBook_Nom_complet)))),ROWS($1:6))),)</f>
        <v>0</v>
      </c>
    </row>
    <row r="9" spans="1:1" x14ac:dyDescent="0.35">
      <c r="A9" s="8">
        <f t="array" aca="1" ref="A9" ca="1">IF(ROWS($1:7)&lt;=COUNTIF(Adbook_Liste_structures,Calculs_structure),INDEX(AdBook_Nom_complet,SMALL(IF(Adbook_Liste_structures=Calculs_structure,ROW(INDIRECT("1:"&amp;ROWS(AdBook_Nom_complet)))),ROWS($1:7))),)</f>
        <v>0</v>
      </c>
    </row>
    <row r="10" spans="1:1" x14ac:dyDescent="0.35">
      <c r="A10" s="8">
        <f t="array" aca="1" ref="A10" ca="1">IF(ROWS($1:8)&lt;=COUNTIF(Adbook_Liste_structures,Calculs_structure),INDEX(AdBook_Nom_complet,SMALL(IF(Adbook_Liste_structures=Calculs_structure,ROW(INDIRECT("1:"&amp;ROWS(AdBook_Nom_complet)))),ROWS($1:8))),)</f>
        <v>0</v>
      </c>
    </row>
    <row r="11" spans="1:1" x14ac:dyDescent="0.35">
      <c r="A11" s="8">
        <f t="array" aca="1" ref="A11" ca="1">IF(ROWS($1:9)&lt;=COUNTIF(Adbook_Liste_structures,Calculs_structure),INDEX(AdBook_Nom_complet,SMALL(IF(Adbook_Liste_structures=Calculs_structure,ROW(INDIRECT("1:"&amp;ROWS(AdBook_Nom_complet)))),ROWS($1:9))),)</f>
        <v>0</v>
      </c>
    </row>
    <row r="12" spans="1:1" x14ac:dyDescent="0.35">
      <c r="A12" s="8">
        <f t="array" aca="1" ref="A12" ca="1">IF(ROWS($1:10)&lt;=COUNTIF(Adbook_Liste_structures,Calculs_structure),INDEX(AdBook_Nom_complet,SMALL(IF(Adbook_Liste_structures=Calculs_structure,ROW(INDIRECT("1:"&amp;ROWS(AdBook_Nom_complet)))),ROWS($1:10))),)</f>
        <v>0</v>
      </c>
    </row>
    <row r="13" spans="1:1" x14ac:dyDescent="0.35">
      <c r="A13" s="8">
        <f t="array" aca="1" ref="A13" ca="1">IF(ROWS($1:11)&lt;=COUNTIF(Adbook_Liste_structures,Calculs_structure),INDEX(AdBook_Nom_complet,SMALL(IF(Adbook_Liste_structures=Calculs_structure,ROW(INDIRECT("1:"&amp;ROWS(AdBook_Nom_complet)))),ROWS($1:11))),)</f>
        <v>0</v>
      </c>
    </row>
    <row r="14" spans="1:1" x14ac:dyDescent="0.35">
      <c r="A14" s="8">
        <f t="array" aca="1" ref="A14" ca="1">IF(ROWS($1:12)&lt;=COUNTIF(Adbook_Liste_structures,Calculs_structure),INDEX(AdBook_Nom_complet,SMALL(IF(Adbook_Liste_structures=Calculs_structure,ROW(INDIRECT("1:"&amp;ROWS(AdBook_Nom_complet)))),ROWS($1:12))),)</f>
        <v>0</v>
      </c>
    </row>
    <row r="15" spans="1:1" x14ac:dyDescent="0.35">
      <c r="A15" s="8">
        <f t="array" aca="1" ref="A15" ca="1">IF(ROWS($1:13)&lt;=COUNTIF(Adbook_Liste_structures,Calculs_structure),INDEX(AdBook_Nom_complet,SMALL(IF(Adbook_Liste_structures=Calculs_structure,ROW(INDIRECT("1:"&amp;ROWS(AdBook_Nom_complet)))),ROWS($1:13))),)</f>
        <v>0</v>
      </c>
    </row>
    <row r="16" spans="1:1" x14ac:dyDescent="0.35">
      <c r="A16" s="8">
        <f t="array" aca="1" ref="A16" ca="1">IF(ROWS($1:14)&lt;=COUNTIF(Adbook_Liste_structures,Calculs_structure),INDEX(AdBook_Nom_complet,SMALL(IF(Adbook_Liste_structures=Calculs_structure,ROW(INDIRECT("1:"&amp;ROWS(AdBook_Nom_complet)))),ROWS($1:14))),)</f>
        <v>0</v>
      </c>
    </row>
    <row r="17" spans="1:1" x14ac:dyDescent="0.35">
      <c r="A17" s="9">
        <f t="array" aca="1" ref="A17" ca="1">IF(ROWS($1:15)&lt;=COUNTIF(Adbook_Liste_structures,Calculs_structure),INDEX(AdBook_Nom_complet,SMALL(IF(Adbook_Liste_structures=Calculs_structure,ROW(INDIRECT("1:"&amp;ROWS(AdBook_Nom_complet)))),ROWS($1:15))),)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Direct</vt:lpstr>
      <vt:lpstr>Indirect</vt:lpstr>
      <vt:lpstr>AdressBook</vt:lpstr>
      <vt:lpstr>Meetings</vt:lpstr>
      <vt:lpstr>Fiche contact</vt:lpstr>
      <vt:lpstr>Parametres</vt:lpstr>
      <vt:lpstr>Calculs</vt:lpstr>
      <vt:lpstr>Calculs_structure</vt:lpstr>
      <vt:lpstr>Contact_nom</vt:lpstr>
      <vt:lpstr>Param_Categories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BERTHON</dc:creator>
  <cp:lastModifiedBy>Rémi BERTHON</cp:lastModifiedBy>
  <cp:lastPrinted>2017-04-12T10:22:28Z</cp:lastPrinted>
  <dcterms:created xsi:type="dcterms:W3CDTF">2017-03-22T12:37:48Z</dcterms:created>
  <dcterms:modified xsi:type="dcterms:W3CDTF">2017-04-14T13:01:08Z</dcterms:modified>
</cp:coreProperties>
</file>